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Barral Pablo\Documents\GitHub\Technology-of-Heat\01 - EES\04 - UNDER ANALYSIS\01 - INF AND ENF\"/>
    </mc:Choice>
  </mc:AlternateContent>
  <xr:revisionPtr revIDLastSave="0" documentId="13_ncr:1_{1DBEC3AD-F20D-4FFB-834D-4AF70214CF59}" xr6:coauthVersionLast="47" xr6:coauthVersionMax="47" xr10:uidLastSave="{00000000-0000-0000-0000-000000000000}"/>
  <bookViews>
    <workbookView xWindow="-120" yWindow="-120" windowWidth="20730" windowHeight="11160" tabRatio="676" activeTab="2" xr2:uid="{0D6F317B-FCCF-410F-A385-6F1AE6E7E774}"/>
  </bookViews>
  <sheets>
    <sheet name="Locales" sheetId="3" r:id="rId1"/>
    <sheet name="Infiltración" sheetId="4" r:id="rId2"/>
    <sheet name="Resumen Infiltración" sheetId="7" r:id="rId3"/>
    <sheet name="Aberturas" sheetId="6" r:id="rId4"/>
  </sheets>
  <definedNames>
    <definedName name="solver_adj" localSheetId="0" hidden="1">Locales!$E$30</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Locales!$G$30</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120</definedName>
    <definedName name="solver_ver" localSheetId="0" hidden="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C6" i="7"/>
  <c r="C7" i="7"/>
  <c r="C8" i="7"/>
  <c r="C9" i="7"/>
  <c r="C10" i="7"/>
  <c r="C11" i="7"/>
  <c r="C12" i="7"/>
  <c r="C13" i="7"/>
  <c r="C14" i="7"/>
  <c r="C15" i="7"/>
  <c r="C16" i="7"/>
  <c r="C17" i="7"/>
  <c r="C18" i="7"/>
  <c r="C19" i="7"/>
  <c r="C20" i="7"/>
  <c r="C21" i="7"/>
  <c r="C2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 i="6"/>
  <c r="G8" i="6"/>
  <c r="G9" i="6"/>
  <c r="G10" i="6"/>
  <c r="G11" i="6"/>
  <c r="G12" i="6"/>
  <c r="G13" i="6"/>
  <c r="G14" i="6"/>
  <c r="G15" i="6"/>
  <c r="G16" i="6"/>
  <c r="G17" i="6"/>
  <c r="G18" i="6"/>
  <c r="G19" i="6"/>
  <c r="G20" i="6"/>
  <c r="G21" i="6"/>
  <c r="G22" i="6"/>
  <c r="G23" i="6"/>
  <c r="G24" i="6"/>
  <c r="G25" i="6"/>
  <c r="G26" i="6"/>
  <c r="G27" i="6"/>
  <c r="G28" i="6"/>
  <c r="G29" i="6"/>
  <c r="G30" i="6"/>
  <c r="G31" i="6"/>
  <c r="G7" i="6"/>
  <c r="E8" i="6"/>
  <c r="E9" i="6"/>
  <c r="E10" i="6"/>
  <c r="E11" i="6"/>
  <c r="E12" i="6"/>
  <c r="E13" i="6"/>
  <c r="E14" i="6"/>
  <c r="E15" i="6"/>
  <c r="E16" i="6"/>
  <c r="E17" i="6"/>
  <c r="E18" i="6"/>
  <c r="E19" i="6"/>
  <c r="E20" i="6"/>
  <c r="E21" i="6"/>
  <c r="E22" i="6"/>
  <c r="E23" i="6"/>
  <c r="E24" i="6"/>
  <c r="E25" i="6"/>
  <c r="E26" i="6"/>
  <c r="E27" i="6"/>
  <c r="E28" i="6"/>
  <c r="E29" i="6"/>
  <c r="E30" i="6"/>
  <c r="E31" i="6"/>
  <c r="F8" i="6"/>
  <c r="F9" i="6"/>
  <c r="F10" i="6"/>
  <c r="F11" i="6"/>
  <c r="F12" i="6"/>
  <c r="F13" i="6"/>
  <c r="F14" i="6"/>
  <c r="F15" i="6"/>
  <c r="F16" i="6"/>
  <c r="F17" i="6"/>
  <c r="F18" i="6"/>
  <c r="F19" i="6"/>
  <c r="F20" i="6"/>
  <c r="F21" i="6"/>
  <c r="F22" i="6"/>
  <c r="F23" i="6"/>
  <c r="F24" i="6"/>
  <c r="F25" i="6"/>
  <c r="F26" i="6"/>
  <c r="F27" i="6"/>
  <c r="F28" i="6"/>
  <c r="F29" i="6"/>
  <c r="F30" i="6"/>
  <c r="F31" i="6"/>
  <c r="F7" i="6"/>
  <c r="E7" i="6"/>
  <c r="K3" i="4"/>
  <c r="K4" i="4"/>
  <c r="K5" i="4"/>
  <c r="K6" i="4"/>
  <c r="K7" i="4"/>
  <c r="K8" i="4"/>
  <c r="K9" i="4"/>
  <c r="K10" i="4"/>
  <c r="K11" i="4"/>
  <c r="K12" i="4"/>
  <c r="K13" i="4"/>
  <c r="K14" i="4"/>
  <c r="K15" i="4"/>
  <c r="K16" i="4"/>
  <c r="K17" i="4"/>
  <c r="K18" i="4"/>
  <c r="K19" i="4"/>
  <c r="K20" i="4"/>
  <c r="K21" i="4"/>
  <c r="K22" i="4"/>
  <c r="K28" i="4"/>
  <c r="K29" i="4"/>
  <c r="K30" i="4"/>
  <c r="K31" i="4"/>
  <c r="K32" i="4"/>
  <c r="K33" i="4"/>
  <c r="K34" i="4"/>
  <c r="K35" i="4"/>
  <c r="K36" i="4"/>
  <c r="K37" i="4"/>
  <c r="K38" i="4"/>
  <c r="K39" i="4"/>
  <c r="K40" i="4"/>
  <c r="K41" i="4"/>
  <c r="K42" i="4"/>
  <c r="K43" i="4"/>
  <c r="K44" i="4"/>
  <c r="K45" i="4"/>
  <c r="K46" i="4"/>
  <c r="K47" i="4"/>
  <c r="K48" i="4"/>
  <c r="M48" i="4" s="1"/>
  <c r="K49" i="4"/>
  <c r="K50" i="4"/>
  <c r="K51" i="4"/>
  <c r="K52" i="4"/>
  <c r="K53" i="4"/>
  <c r="K54" i="4"/>
  <c r="K2" i="4"/>
  <c r="I3" i="4"/>
  <c r="I4" i="4"/>
  <c r="I5" i="4"/>
  <c r="I6" i="4"/>
  <c r="I7" i="4"/>
  <c r="I8" i="4"/>
  <c r="I9" i="4"/>
  <c r="I10" i="4"/>
  <c r="I11" i="4"/>
  <c r="I12" i="4"/>
  <c r="I13" i="4"/>
  <c r="I14" i="4"/>
  <c r="I15" i="4"/>
  <c r="I16" i="4"/>
  <c r="I17" i="4"/>
  <c r="I18" i="4"/>
  <c r="I19" i="4"/>
  <c r="I20" i="4"/>
  <c r="I21" i="4"/>
  <c r="I22" i="4"/>
  <c r="I28" i="4"/>
  <c r="I29" i="4"/>
  <c r="I30" i="4"/>
  <c r="I31" i="4"/>
  <c r="I32" i="4"/>
  <c r="I33" i="4"/>
  <c r="I34" i="4"/>
  <c r="I35" i="4"/>
  <c r="I36" i="4"/>
  <c r="I37" i="4"/>
  <c r="I38" i="4"/>
  <c r="I39" i="4"/>
  <c r="I40" i="4"/>
  <c r="I41" i="4"/>
  <c r="M41" i="4" s="1"/>
  <c r="I42" i="4"/>
  <c r="I43" i="4"/>
  <c r="I44" i="4"/>
  <c r="I45" i="4"/>
  <c r="I46" i="4"/>
  <c r="I47" i="4"/>
  <c r="I48" i="4"/>
  <c r="I49" i="4"/>
  <c r="I50" i="4"/>
  <c r="I51" i="4"/>
  <c r="I52" i="4"/>
  <c r="M52" i="4" s="1"/>
  <c r="I53" i="4"/>
  <c r="I54" i="4"/>
  <c r="I2" i="4"/>
  <c r="F3" i="4"/>
  <c r="F4" i="4"/>
  <c r="F5" i="4"/>
  <c r="F6" i="4"/>
  <c r="F7" i="4"/>
  <c r="F8" i="4"/>
  <c r="F9" i="4"/>
  <c r="F10" i="4"/>
  <c r="F11" i="4"/>
  <c r="F12" i="4"/>
  <c r="F13" i="4"/>
  <c r="F14" i="4"/>
  <c r="F15" i="4"/>
  <c r="F16" i="4"/>
  <c r="F17" i="4"/>
  <c r="F18" i="4"/>
  <c r="F19" i="4"/>
  <c r="F20" i="4"/>
  <c r="F21" i="4"/>
  <c r="F22" i="4"/>
  <c r="F28" i="4"/>
  <c r="F29" i="4"/>
  <c r="F30" i="4"/>
  <c r="F31" i="4"/>
  <c r="F32" i="4"/>
  <c r="F33" i="4"/>
  <c r="F34" i="4"/>
  <c r="F35" i="4"/>
  <c r="F36" i="4"/>
  <c r="F37" i="4"/>
  <c r="F38" i="4"/>
  <c r="F39" i="4"/>
  <c r="F40" i="4"/>
  <c r="F41" i="4"/>
  <c r="F42" i="4"/>
  <c r="F43" i="4"/>
  <c r="F44" i="4"/>
  <c r="F45" i="4"/>
  <c r="F46" i="4"/>
  <c r="F47" i="4"/>
  <c r="F48" i="4"/>
  <c r="F49" i="4"/>
  <c r="F50" i="4"/>
  <c r="F51" i="4"/>
  <c r="F52" i="4"/>
  <c r="F53" i="4"/>
  <c r="F54" i="4"/>
  <c r="F2" i="4"/>
  <c r="E28" i="4"/>
  <c r="E29" i="4"/>
  <c r="E30" i="4"/>
  <c r="E31" i="4"/>
  <c r="E32" i="4"/>
  <c r="E33" i="4"/>
  <c r="E34" i="4"/>
  <c r="E35" i="4"/>
  <c r="E36" i="4"/>
  <c r="G36" i="4" s="1"/>
  <c r="E37" i="4"/>
  <c r="E38" i="4"/>
  <c r="E39" i="4"/>
  <c r="E40" i="4"/>
  <c r="E41" i="4"/>
  <c r="E42" i="4"/>
  <c r="E43" i="4"/>
  <c r="E44" i="4"/>
  <c r="E45" i="4"/>
  <c r="E46" i="4"/>
  <c r="E47" i="4"/>
  <c r="E48" i="4"/>
  <c r="E49" i="4"/>
  <c r="E50" i="4"/>
  <c r="E51" i="4"/>
  <c r="E52" i="4"/>
  <c r="E53" i="4"/>
  <c r="G53" i="4" s="1"/>
  <c r="N53" i="4" s="1"/>
  <c r="E54" i="4"/>
  <c r="E3" i="4"/>
  <c r="E4" i="4"/>
  <c r="E5" i="4"/>
  <c r="E6" i="4"/>
  <c r="E7" i="4"/>
  <c r="E8" i="4"/>
  <c r="E9" i="4"/>
  <c r="E10" i="4"/>
  <c r="E11" i="4"/>
  <c r="E12" i="4"/>
  <c r="E13" i="4"/>
  <c r="E14" i="4"/>
  <c r="E15" i="4"/>
  <c r="E16" i="4"/>
  <c r="E17" i="4"/>
  <c r="E18" i="4"/>
  <c r="E19" i="4"/>
  <c r="E20" i="4"/>
  <c r="E21" i="4"/>
  <c r="E22" i="4"/>
  <c r="E2" i="4"/>
  <c r="D54" i="4"/>
  <c r="B54" i="4"/>
  <c r="D53" i="4"/>
  <c r="B53" i="4"/>
  <c r="D52" i="4"/>
  <c r="B52" i="4"/>
  <c r="D51" i="4"/>
  <c r="B51" i="4"/>
  <c r="D50" i="4"/>
  <c r="B50" i="4"/>
  <c r="D49" i="4"/>
  <c r="B49" i="4"/>
  <c r="D48" i="4"/>
  <c r="B48" i="4"/>
  <c r="D47" i="4"/>
  <c r="B47" i="4"/>
  <c r="D46" i="4"/>
  <c r="B46" i="4"/>
  <c r="D45" i="4"/>
  <c r="B45" i="4"/>
  <c r="D44" i="4"/>
  <c r="B44" i="4"/>
  <c r="D43" i="4"/>
  <c r="B43" i="4"/>
  <c r="D42" i="4"/>
  <c r="B42" i="4"/>
  <c r="D41" i="4"/>
  <c r="B41" i="4"/>
  <c r="D40" i="4"/>
  <c r="B40" i="4"/>
  <c r="D39" i="4"/>
  <c r="B39" i="4"/>
  <c r="D38" i="4"/>
  <c r="B38" i="4"/>
  <c r="D37" i="4"/>
  <c r="B37" i="4"/>
  <c r="D36" i="4"/>
  <c r="B36" i="4"/>
  <c r="D35" i="4"/>
  <c r="B35" i="4"/>
  <c r="D34" i="4"/>
  <c r="B34" i="4"/>
  <c r="D33" i="4"/>
  <c r="B33" i="4"/>
  <c r="D32" i="4"/>
  <c r="B32" i="4"/>
  <c r="D31" i="4"/>
  <c r="B31" i="4"/>
  <c r="M30" i="4"/>
  <c r="D30" i="4"/>
  <c r="B30" i="4"/>
  <c r="D29" i="4"/>
  <c r="B29" i="4"/>
  <c r="M28" i="4"/>
  <c r="D28" i="4"/>
  <c r="B28" i="4"/>
  <c r="C42" i="7"/>
  <c r="B26" i="7"/>
  <c r="B27" i="7"/>
  <c r="B28" i="7"/>
  <c r="B29" i="7"/>
  <c r="B30" i="7"/>
  <c r="B31" i="7"/>
  <c r="B32" i="7"/>
  <c r="B33" i="7"/>
  <c r="B34" i="7"/>
  <c r="B35" i="7"/>
  <c r="B36" i="7"/>
  <c r="B37" i="7"/>
  <c r="B38" i="7"/>
  <c r="B39" i="7"/>
  <c r="B40" i="7"/>
  <c r="B41" i="7"/>
  <c r="B42" i="7"/>
  <c r="B43" i="7"/>
  <c r="B44" i="7"/>
  <c r="B45" i="7"/>
  <c r="B46" i="7"/>
  <c r="B47" i="7"/>
  <c r="A41" i="7"/>
  <c r="C41" i="7" s="1"/>
  <c r="A42" i="7"/>
  <c r="A43" i="7"/>
  <c r="C43" i="7" s="1"/>
  <c r="A44" i="7"/>
  <c r="D44" i="7" s="1"/>
  <c r="A45" i="7"/>
  <c r="A46" i="7"/>
  <c r="A47" i="7"/>
  <c r="C47" i="7" s="1"/>
  <c r="A30" i="7"/>
  <c r="A31" i="7"/>
  <c r="D31" i="7" s="1"/>
  <c r="A32" i="7"/>
  <c r="A33" i="7"/>
  <c r="A34" i="7"/>
  <c r="A35" i="7"/>
  <c r="C35" i="7" s="1"/>
  <c r="A36" i="7"/>
  <c r="D36" i="7" s="1"/>
  <c r="A37" i="7"/>
  <c r="A38" i="7"/>
  <c r="D38" i="7" s="1"/>
  <c r="A39" i="7"/>
  <c r="C39" i="7" s="1"/>
  <c r="A40" i="7"/>
  <c r="A26" i="7"/>
  <c r="A27" i="7"/>
  <c r="C27" i="7" s="1"/>
  <c r="A28" i="7"/>
  <c r="A29" i="7"/>
  <c r="C29" i="7" s="1"/>
  <c r="G35" i="4" l="1"/>
  <c r="N35" i="4" s="1"/>
  <c r="M49" i="4"/>
  <c r="M47" i="4"/>
  <c r="M46" i="4"/>
  <c r="M51" i="4"/>
  <c r="M31" i="4"/>
  <c r="M32" i="4"/>
  <c r="M33" i="4"/>
  <c r="M34" i="4"/>
  <c r="M35" i="4"/>
  <c r="M39" i="4"/>
  <c r="M54" i="4"/>
  <c r="M36" i="4"/>
  <c r="M37" i="4"/>
  <c r="M43" i="4"/>
  <c r="M44" i="4"/>
  <c r="C40" i="7"/>
  <c r="G45" i="4"/>
  <c r="N45" i="4" s="1"/>
  <c r="C46" i="7"/>
  <c r="D27" i="7"/>
  <c r="M29" i="4"/>
  <c r="M53" i="4"/>
  <c r="M38" i="4"/>
  <c r="M40" i="4"/>
  <c r="M42" i="4"/>
  <c r="M45" i="4"/>
  <c r="M50" i="4"/>
  <c r="G54" i="4"/>
  <c r="N54" i="4" s="1"/>
  <c r="G52" i="4"/>
  <c r="N52" i="4" s="1"/>
  <c r="G51" i="4"/>
  <c r="N51" i="4" s="1"/>
  <c r="G49" i="4"/>
  <c r="G48" i="4"/>
  <c r="N48" i="4" s="1"/>
  <c r="G47" i="4"/>
  <c r="N47" i="4" s="1"/>
  <c r="N36" i="4" s="1"/>
  <c r="G46" i="4"/>
  <c r="N46" i="4" s="1"/>
  <c r="G44" i="4"/>
  <c r="N44" i="4" s="1"/>
  <c r="G43" i="4"/>
  <c r="N43" i="4" s="1"/>
  <c r="G41" i="4"/>
  <c r="N41" i="4" s="1"/>
  <c r="G40" i="4"/>
  <c r="N40" i="4" s="1"/>
  <c r="G39" i="4"/>
  <c r="N39" i="4" s="1"/>
  <c r="G38" i="4"/>
  <c r="N38" i="4" s="1"/>
  <c r="G37" i="4"/>
  <c r="N37" i="4" s="1"/>
  <c r="G33" i="4"/>
  <c r="N33" i="4" s="1"/>
  <c r="G32" i="4"/>
  <c r="N32" i="4" s="1"/>
  <c r="G31" i="4"/>
  <c r="N31" i="4" s="1"/>
  <c r="G30" i="4"/>
  <c r="N30" i="4" s="1"/>
  <c r="G29" i="4"/>
  <c r="N29" i="4" s="1"/>
  <c r="D47" i="7"/>
  <c r="D45" i="7"/>
  <c r="D39" i="7"/>
  <c r="D37" i="7"/>
  <c r="D35" i="7"/>
  <c r="D28" i="7"/>
  <c r="D26" i="7"/>
  <c r="G34" i="4"/>
  <c r="N34" i="4" s="1"/>
  <c r="G42" i="4"/>
  <c r="N42" i="4" s="1"/>
  <c r="G50" i="4"/>
  <c r="N50" i="4" s="1"/>
  <c r="G28" i="4"/>
  <c r="N28" i="4" s="1"/>
  <c r="D12" i="4"/>
  <c r="B12" i="4"/>
  <c r="M12" i="4" l="1"/>
  <c r="G12" i="4"/>
  <c r="N12" i="4" s="1"/>
  <c r="D4" i="4" l="1"/>
  <c r="B4" i="4"/>
  <c r="D3" i="4"/>
  <c r="B3" i="4"/>
  <c r="D2" i="4"/>
  <c r="B2" i="4"/>
  <c r="M2" i="4" l="1"/>
  <c r="M4" i="4"/>
  <c r="M3" i="4"/>
  <c r="G4" i="4"/>
  <c r="G3" i="4"/>
  <c r="N3" i="4" s="1"/>
  <c r="G2" i="4"/>
  <c r="N2" i="4" s="1"/>
  <c r="N4" i="4" l="1"/>
  <c r="M7" i="4"/>
  <c r="M11" i="4"/>
  <c r="M16" i="4"/>
  <c r="M20" i="4"/>
  <c r="D11" i="4"/>
  <c r="B11" i="4"/>
  <c r="D10" i="4"/>
  <c r="B10" i="4"/>
  <c r="D9" i="4"/>
  <c r="B9" i="4"/>
  <c r="D8" i="4"/>
  <c r="B8" i="4"/>
  <c r="D7" i="4"/>
  <c r="B7" i="4"/>
  <c r="D13" i="4"/>
  <c r="B13" i="4"/>
  <c r="D20" i="4"/>
  <c r="B20" i="4"/>
  <c r="D19" i="4"/>
  <c r="B19" i="4"/>
  <c r="D17" i="4"/>
  <c r="B17" i="4"/>
  <c r="D18" i="4"/>
  <c r="B18" i="4"/>
  <c r="D16" i="4"/>
  <c r="B16" i="4"/>
  <c r="D15" i="4"/>
  <c r="B15" i="4"/>
  <c r="D14" i="4"/>
  <c r="B14" i="4"/>
  <c r="D22" i="4"/>
  <c r="B22" i="4"/>
  <c r="D21" i="4"/>
  <c r="B21" i="4"/>
  <c r="D6" i="4"/>
  <c r="B6" i="4"/>
  <c r="D5" i="4"/>
  <c r="B5" i="4"/>
  <c r="A25" i="7"/>
  <c r="B25" i="7"/>
  <c r="A21" i="7"/>
  <c r="B21" i="7"/>
  <c r="A22" i="7"/>
  <c r="B22" i="7"/>
  <c r="A23" i="7"/>
  <c r="B23" i="7"/>
  <c r="A24" i="7"/>
  <c r="C24" i="7" s="1"/>
  <c r="B24" i="7"/>
  <c r="A2" i="7"/>
  <c r="D2" i="7" s="1"/>
  <c r="B2" i="7"/>
  <c r="A3" i="7"/>
  <c r="B3" i="7"/>
  <c r="A4" i="7"/>
  <c r="D4" i="7" s="1"/>
  <c r="B4" i="7"/>
  <c r="A5" i="7"/>
  <c r="B5" i="7"/>
  <c r="A6" i="7"/>
  <c r="B6" i="7"/>
  <c r="A7" i="7"/>
  <c r="B7" i="7"/>
  <c r="A8" i="7"/>
  <c r="B8" i="7"/>
  <c r="A9" i="7"/>
  <c r="B9" i="7"/>
  <c r="A10" i="7"/>
  <c r="B10" i="7"/>
  <c r="A11" i="7"/>
  <c r="B11" i="7"/>
  <c r="A12" i="7"/>
  <c r="D12" i="7" s="1"/>
  <c r="B12" i="7"/>
  <c r="A13" i="7"/>
  <c r="B13" i="7"/>
  <c r="A14" i="7"/>
  <c r="B14" i="7"/>
  <c r="A15" i="7"/>
  <c r="B15" i="7"/>
  <c r="A16" i="7"/>
  <c r="D16" i="7" s="1"/>
  <c r="B16" i="7"/>
  <c r="A17" i="7"/>
  <c r="B17" i="7"/>
  <c r="A18" i="7"/>
  <c r="B18" i="7"/>
  <c r="A19" i="7"/>
  <c r="B19" i="7"/>
  <c r="A20" i="7"/>
  <c r="B20" i="7"/>
  <c r="D29" i="7" l="1"/>
  <c r="M22" i="4"/>
  <c r="M18" i="4"/>
  <c r="M14" i="4"/>
  <c r="M9" i="4"/>
  <c r="M5" i="4"/>
  <c r="M21" i="4"/>
  <c r="M17" i="4"/>
  <c r="M13" i="4"/>
  <c r="M8" i="4"/>
  <c r="M19" i="4"/>
  <c r="M15" i="4"/>
  <c r="M10" i="4"/>
  <c r="M6" i="4"/>
  <c r="D13" i="7"/>
  <c r="D34" i="7"/>
  <c r="D6" i="7"/>
  <c r="D17" i="7"/>
  <c r="C25" i="7"/>
  <c r="D14" i="7"/>
  <c r="D15" i="7"/>
  <c r="D9" i="7"/>
  <c r="D22" i="7"/>
  <c r="D5" i="7"/>
  <c r="G7" i="4"/>
  <c r="N7" i="4" s="1"/>
  <c r="G13" i="4"/>
  <c r="N13" i="4" s="1"/>
  <c r="G11" i="4"/>
  <c r="G10" i="4"/>
  <c r="N10" i="4" s="1"/>
  <c r="G9" i="4"/>
  <c r="G8" i="4"/>
  <c r="N8" i="4" s="1"/>
  <c r="G20" i="4"/>
  <c r="N20" i="4" s="1"/>
  <c r="G19" i="4"/>
  <c r="N19" i="4" s="1"/>
  <c r="G17" i="4"/>
  <c r="N17" i="4" s="1"/>
  <c r="G18" i="4"/>
  <c r="N18" i="4" s="1"/>
  <c r="G16" i="4"/>
  <c r="N16" i="4" s="1"/>
  <c r="G15" i="4"/>
  <c r="N15" i="4" s="1"/>
  <c r="G14" i="4"/>
  <c r="N14" i="4" s="1"/>
  <c r="G22" i="4"/>
  <c r="G21" i="4"/>
  <c r="N21" i="4" s="1"/>
  <c r="G6" i="4"/>
  <c r="N6" i="4" s="1"/>
  <c r="G5" i="4"/>
  <c r="N5" i="4" l="1"/>
  <c r="C26" i="7" s="1"/>
  <c r="N9" i="4"/>
  <c r="D41" i="7" s="1"/>
  <c r="N11" i="4"/>
  <c r="D43" i="7" s="1"/>
  <c r="N22" i="4"/>
  <c r="D40" i="7"/>
  <c r="C28" i="7"/>
  <c r="D46" i="7"/>
  <c r="D42" i="7"/>
  <c r="C44" i="7"/>
  <c r="D7" i="7"/>
  <c r="D23" i="7"/>
  <c r="C45" i="7" l="1"/>
  <c r="C30" i="7"/>
  <c r="D18" i="7"/>
  <c r="D21" i="7"/>
  <c r="C23" i="7"/>
  <c r="D19" i="7"/>
  <c r="D25" i="7"/>
  <c r="D24" i="7"/>
  <c r="D20" i="7"/>
  <c r="C4" i="7"/>
  <c r="C37" i="7" l="1"/>
  <c r="C32" i="7"/>
  <c r="C36" i="7"/>
  <c r="C38" i="7"/>
  <c r="D30" i="7"/>
  <c r="C34" i="7"/>
  <c r="D33" i="7"/>
  <c r="C31" i="7"/>
  <c r="C33" i="7"/>
  <c r="D32" i="7"/>
  <c r="D3" i="7"/>
  <c r="D11" i="7"/>
  <c r="D10" i="7"/>
  <c r="D8" i="7"/>
  <c r="C3"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E24" authorId="0" shapeId="0" xr:uid="{A4DEB2A3-FE0B-4035-8248-0816399341EA}">
      <text>
        <r>
          <rPr>
            <b/>
            <sz val="9"/>
            <color indexed="81"/>
            <rFont val="Tahoma"/>
            <family val="2"/>
          </rPr>
          <t>Pablo Martin Barral:</t>
        </r>
        <r>
          <rPr>
            <sz val="9"/>
            <color indexed="81"/>
            <rFont val="Tahoma"/>
            <family val="2"/>
          </rPr>
          <t xml:space="preserve">
Este valor está ajustado para que entre lo mismo a este recinto que lo que ingresa desde el 2-22.</t>
        </r>
      </text>
    </comment>
    <comment ref="E30" authorId="0" shapeId="0" xr:uid="{F4FB3A57-315F-4FD7-A713-EDBA4529885C}">
      <text>
        <r>
          <rPr>
            <b/>
            <sz val="9"/>
            <color indexed="81"/>
            <rFont val="Tahoma"/>
            <family val="2"/>
          </rPr>
          <t>Pablo Martin Barral:</t>
        </r>
        <r>
          <rPr>
            <sz val="9"/>
            <color indexed="81"/>
            <rFont val="Tahoma"/>
            <family val="2"/>
          </rPr>
          <t xml:space="preserve">
Este valor está hardcodeado para que pueda infiltrar 120m3/h por las hendijs de la puerta.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A1" authorId="0" shapeId="0" xr:uid="{4D574914-8796-4170-A7EB-0401C6B471D2}">
      <text>
        <r>
          <rPr>
            <b/>
            <sz val="9"/>
            <color indexed="81"/>
            <rFont val="Tahoma"/>
            <family val="2"/>
          </rPr>
          <t>Pablo Martin Barral:</t>
        </r>
        <r>
          <rPr>
            <sz val="9"/>
            <color indexed="81"/>
            <rFont val="Tahoma"/>
            <family val="2"/>
          </rPr>
          <t xml:space="preserve">
Cuidado si tengo dos locales con el mismo tag (que no debería): el VLOOKUP trae el primero que encuentra.
NO consideramos a los transfer como fuente de infiltración permanente. Asumimos que están bien sellados.
Para la próxima: las infiltraciones, en el plano, van por las puertas y por las ventanas. Hay algunas infiltraciones que no puse en el plano por no haber visto las ventanas. También debería tener en cuenta las ventanas al exterior.
Otra cosa que debe mejorarse es el plano de layout que usamos de fondo. Al grisarse no debería perder información. En el que usamos, se perdió bastante información. Y no sólo son importantes las paredes: también lo son las aberturas (y su tag).</t>
        </r>
      </text>
    </comment>
    <comment ref="C1" authorId="0" shapeId="0" xr:uid="{D45B8839-540E-489D-BB5F-19BA7E1E1538}">
      <text>
        <r>
          <rPr>
            <b/>
            <sz val="9"/>
            <color indexed="81"/>
            <rFont val="Tahoma"/>
            <family val="2"/>
          </rPr>
          <t>Pablo Martin Barral:</t>
        </r>
        <r>
          <rPr>
            <sz val="9"/>
            <color indexed="81"/>
            <rFont val="Tahoma"/>
            <family val="2"/>
          </rPr>
          <t xml:space="preserve">
Si hay un local, por ejemplo el pasillo 2-28, que ecualiza con el ambiente, podría llegar a no calcularlo a partir de las aberturas. NO es lo ideal, pero es más simple. Simplemente infiltra todo lo que necesita. Lo importante es no pasarse y generarle, a la fuerza, una depresión elevada.</t>
        </r>
      </text>
    </comment>
    <comment ref="L9" authorId="0" shapeId="0" xr:uid="{AFE4798D-6CC7-48B1-A287-65F1AF20D915}">
      <text>
        <r>
          <rPr>
            <b/>
            <sz val="9"/>
            <color indexed="81"/>
            <rFont val="Tahoma"/>
            <family val="2"/>
          </rPr>
          <t>Pablo Martin Barral:</t>
        </r>
        <r>
          <rPr>
            <sz val="9"/>
            <color indexed="81"/>
            <rFont val="Tahoma"/>
            <family val="2"/>
          </rPr>
          <t xml:space="preserve">
Se agrega una grilla de transferencia para que no haya mucha depresión dentro del local.</t>
        </r>
      </text>
    </comment>
    <comment ref="L10" authorId="0" shapeId="0" xr:uid="{3CDB63EC-594E-4AC0-9A11-56C49C2755BB}">
      <text>
        <r>
          <rPr>
            <b/>
            <sz val="9"/>
            <color indexed="81"/>
            <rFont val="Tahoma"/>
            <family val="2"/>
          </rPr>
          <t>Pablo Martin Barral:</t>
        </r>
        <r>
          <rPr>
            <sz val="9"/>
            <color indexed="81"/>
            <rFont val="Tahoma"/>
            <family val="2"/>
          </rPr>
          <t xml:space="preserve">
Se agrega una grilla de transferencia para que no haya mucha depresión dentro del local.</t>
        </r>
      </text>
    </comment>
    <comment ref="L11" authorId="0" shapeId="0" xr:uid="{45A56A2D-75DA-451E-A7C0-69056A02A01F}">
      <text>
        <r>
          <rPr>
            <b/>
            <sz val="9"/>
            <color indexed="81"/>
            <rFont val="Tahoma"/>
            <family val="2"/>
          </rPr>
          <t>Pablo Martin Barral:</t>
        </r>
        <r>
          <rPr>
            <sz val="9"/>
            <color indexed="81"/>
            <rFont val="Tahoma"/>
            <family val="2"/>
          </rPr>
          <t xml:space="preserve">
Se agrega una grilla de transferencia para que no haya mucha depresión dentro del local.</t>
        </r>
      </text>
    </comment>
    <comment ref="L21" authorId="0" shapeId="0" xr:uid="{C4EAEB6F-54CA-475C-98CC-626A1736FCD3}">
      <text>
        <r>
          <rPr>
            <b/>
            <sz val="9"/>
            <color indexed="81"/>
            <rFont val="Tahoma"/>
            <family val="2"/>
          </rPr>
          <t>Pablo Martin Barral:</t>
        </r>
        <r>
          <rPr>
            <sz val="9"/>
            <color indexed="81"/>
            <rFont val="Tahoma"/>
            <family val="2"/>
          </rPr>
          <t xml:space="preserve">
Hay que agregar una grilla para lograr la infiltración requerida (pues necesito ingresar aire exterior) con el diferencial de presión requerido.</t>
        </r>
      </text>
    </comment>
    <comment ref="L22" authorId="0" shapeId="0" xr:uid="{6E0C3FF5-4723-4CDF-B8C7-86E23544BCEF}">
      <text>
        <r>
          <rPr>
            <b/>
            <sz val="9"/>
            <color indexed="81"/>
            <rFont val="Tahoma"/>
            <family val="2"/>
          </rPr>
          <t>Pablo Martin Barral:</t>
        </r>
        <r>
          <rPr>
            <sz val="9"/>
            <color indexed="81"/>
            <rFont val="Tahoma"/>
            <family val="2"/>
          </rPr>
          <t xml:space="preserve">
Hay que agregar una grilla para lograr la infiltración requerida (pues necesito ingresar aire exterior) con el diferencial de presión requerido.</t>
        </r>
      </text>
    </comment>
    <comment ref="N36" authorId="0" shapeId="0" xr:uid="{CA318301-E687-477C-ADAA-370AE76A77CA}">
      <text>
        <r>
          <rPr>
            <b/>
            <sz val="9"/>
            <color indexed="81"/>
            <rFont val="Tahoma"/>
            <family val="2"/>
          </rPr>
          <t>Pablo Martin Barral:</t>
        </r>
        <r>
          <rPr>
            <sz val="9"/>
            <color indexed="81"/>
            <rFont val="Tahoma"/>
            <family val="2"/>
          </rPr>
          <t xml:space="preserve">
Este caudal es para cumplir el balance en el recinto 2-14-1.</t>
        </r>
      </text>
    </comment>
    <comment ref="N49" authorId="0" shapeId="0" xr:uid="{7F9F73D6-908C-4B46-B9BA-3200D19B6EFE}">
      <text>
        <r>
          <rPr>
            <b/>
            <sz val="9"/>
            <color indexed="81"/>
            <rFont val="Tahoma"/>
            <family val="2"/>
          </rPr>
          <t>Pablo Martin Barral:</t>
        </r>
        <r>
          <rPr>
            <sz val="9"/>
            <color indexed="81"/>
            <rFont val="Tahoma"/>
            <family val="2"/>
          </rPr>
          <t xml:space="preserve">
Valor estimado para la ducha de aire.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A2" authorId="0" shapeId="0" xr:uid="{3215D4A9-6095-4E19-9AA5-724D409F52D6}">
      <text>
        <r>
          <rPr>
            <b/>
            <sz val="9"/>
            <color indexed="81"/>
            <rFont val="Tahoma"/>
            <family val="2"/>
          </rPr>
          <t>Pablo Martin Barral:</t>
        </r>
        <r>
          <rPr>
            <sz val="9"/>
            <color indexed="81"/>
            <rFont val="Tahoma"/>
            <family val="2"/>
          </rPr>
          <t xml:space="preserve">
En caso de que quisiera puertas con rejas, tendría que agregarlas. Por ejemplo: P4 c/reja de tal modelo.</t>
        </r>
      </text>
    </comment>
    <comment ref="B2" authorId="0" shapeId="0" xr:uid="{94AB0B04-60B0-4FCC-BDBB-86CF574C1F47}">
      <text>
        <r>
          <rPr>
            <b/>
            <sz val="9"/>
            <color indexed="81"/>
            <rFont val="Tahoma"/>
            <family val="2"/>
          </rPr>
          <t>Pablo Martin Barral:</t>
        </r>
        <r>
          <rPr>
            <sz val="9"/>
            <color indexed="81"/>
            <rFont val="Tahoma"/>
            <family val="2"/>
          </rPr>
          <t xml:space="preserve">
En esta columna se puede hardcodear el valor de sección, por si la propuesta no es un valor aceptable.</t>
        </r>
      </text>
    </comment>
    <comment ref="C2" authorId="0" shapeId="0" xr:uid="{E7BB1F74-C8CD-4D29-A8C9-21AE5E4C318A}">
      <text>
        <r>
          <rPr>
            <b/>
            <sz val="9"/>
            <color indexed="81"/>
            <rFont val="Tahoma"/>
            <family val="2"/>
          </rPr>
          <t>Pablo Martin Barral:</t>
        </r>
        <r>
          <rPr>
            <sz val="9"/>
            <color indexed="81"/>
            <rFont val="Tahoma"/>
            <family val="2"/>
          </rPr>
          <t xml:space="preserve">
En esta columna se puede hardcodear el valor de sección, por si la propuesta no es un valor aceptable.</t>
        </r>
      </text>
    </comment>
  </commentList>
</comments>
</file>

<file path=xl/sharedStrings.xml><?xml version="1.0" encoding="utf-8"?>
<sst xmlns="http://schemas.openxmlformats.org/spreadsheetml/2006/main" count="317" uniqueCount="162">
  <si>
    <t>Local</t>
  </si>
  <si>
    <t>Denominación</t>
  </si>
  <si>
    <t>Altura
[m]</t>
  </si>
  <si>
    <r>
      <t>Superficie
[m</t>
    </r>
    <r>
      <rPr>
        <vertAlign val="superscript"/>
        <sz val="11"/>
        <color theme="1"/>
        <rFont val="Calibri"/>
        <family val="2"/>
        <scheme val="minor"/>
      </rPr>
      <t>2</t>
    </r>
    <r>
      <rPr>
        <sz val="11"/>
        <color theme="1"/>
        <rFont val="Calibri"/>
        <family val="2"/>
        <scheme val="minor"/>
      </rPr>
      <t>]</t>
    </r>
  </si>
  <si>
    <r>
      <t>Exfiltración
[m</t>
    </r>
    <r>
      <rPr>
        <vertAlign val="superscript"/>
        <sz val="11"/>
        <color theme="1"/>
        <rFont val="Calibri"/>
        <family val="2"/>
        <scheme val="minor"/>
      </rPr>
      <t>3</t>
    </r>
    <r>
      <rPr>
        <sz val="11"/>
        <color theme="1"/>
        <rFont val="Calibri"/>
        <family val="2"/>
        <scheme val="minor"/>
      </rPr>
      <t>/h]</t>
    </r>
  </si>
  <si>
    <r>
      <t>Infiltración
[m</t>
    </r>
    <r>
      <rPr>
        <vertAlign val="superscript"/>
        <sz val="11"/>
        <color theme="1"/>
        <rFont val="Calibri"/>
        <family val="2"/>
        <scheme val="minor"/>
      </rPr>
      <t>3</t>
    </r>
    <r>
      <rPr>
        <sz val="11"/>
        <color theme="1"/>
        <rFont val="Calibri"/>
        <family val="2"/>
        <scheme val="minor"/>
      </rPr>
      <t>/h]</t>
    </r>
  </si>
  <si>
    <t>Presión
[Pa(g)]</t>
  </si>
  <si>
    <t>PASILLO LIMPIO - ETAPA 1</t>
  </si>
  <si>
    <t>PASILLO DE IMÁGENES</t>
  </si>
  <si>
    <t>MICRO PET</t>
  </si>
  <si>
    <t>SALA DE CONTROL</t>
  </si>
  <si>
    <t>MICRO RMN</t>
  </si>
  <si>
    <t>SALA DE MÁQUINAS</t>
  </si>
  <si>
    <t>SALA DE CONTROL PET</t>
  </si>
  <si>
    <t>2-23</t>
  </si>
  <si>
    <t>2-24</t>
  </si>
  <si>
    <t>2-25</t>
  </si>
  <si>
    <t>2-26</t>
  </si>
  <si>
    <t>2-27</t>
  </si>
  <si>
    <t>2-28</t>
  </si>
  <si>
    <t>2-38</t>
  </si>
  <si>
    <t>ESPACIO 3</t>
  </si>
  <si>
    <t>2-46</t>
  </si>
  <si>
    <t>ESPACIO 4</t>
  </si>
  <si>
    <t>2-47 (A)</t>
  </si>
  <si>
    <t>SALA DE ANÁLISIS DE MUESTRAS IRRADIADAS</t>
  </si>
  <si>
    <t>2-29</t>
  </si>
  <si>
    <t>SAS RADIOBIOLOGÍA</t>
  </si>
  <si>
    <t>2-30</t>
  </si>
  <si>
    <t>LABORATORIO DE RADIOBIOLOGÍA</t>
  </si>
  <si>
    <t>2-31</t>
  </si>
  <si>
    <t>RADIOBIODOSIMETRÍA</t>
  </si>
  <si>
    <t>2-32</t>
  </si>
  <si>
    <t>SECTOR DE RADIOBIOLOGÍA</t>
  </si>
  <si>
    <t>2-34</t>
  </si>
  <si>
    <t>RADIOBIOLOGÍA MOLECULAR</t>
  </si>
  <si>
    <t>2-35</t>
  </si>
  <si>
    <t>SALA DE IRRADIACIÓN DE MUESTRAS</t>
  </si>
  <si>
    <t>2-36</t>
  </si>
  <si>
    <t>PASILLO</t>
  </si>
  <si>
    <t>SALA DE RACKS</t>
  </si>
  <si>
    <t>2-33</t>
  </si>
  <si>
    <t>SALA DE TABLEROS</t>
  </si>
  <si>
    <t>2-48</t>
  </si>
  <si>
    <t>VESTUARIO HOMBRES</t>
  </si>
  <si>
    <t>2-39</t>
  </si>
  <si>
    <t>KICHINET</t>
  </si>
  <si>
    <t>2-40</t>
  </si>
  <si>
    <t>BAÑO ADAPTADO</t>
  </si>
  <si>
    <t>2-41</t>
  </si>
  <si>
    <t>DEPÓSITO DE LIMPIEZA</t>
  </si>
  <si>
    <t>2-42</t>
  </si>
  <si>
    <t>VESTUARIO MUJERES</t>
  </si>
  <si>
    <t>2-47 (B)</t>
  </si>
  <si>
    <t>Nombre del local</t>
  </si>
  <si>
    <t>Denominación del local</t>
  </si>
  <si>
    <t>Aberturas</t>
  </si>
  <si>
    <t>P4</t>
  </si>
  <si>
    <t>P5</t>
  </si>
  <si>
    <t>P6</t>
  </si>
  <si>
    <t>Designación</t>
  </si>
  <si>
    <t>Abertura</t>
  </si>
  <si>
    <t>P. mayor
[Pa(g)]</t>
  </si>
  <si>
    <t>P. menor
[Pa(g)]</t>
  </si>
  <si>
    <t>∆P
[Pa(g)]</t>
  </si>
  <si>
    <r>
      <t>Caudal
[m</t>
    </r>
    <r>
      <rPr>
        <vertAlign val="superscript"/>
        <sz val="11"/>
        <color theme="1"/>
        <rFont val="Calibri"/>
        <family val="2"/>
        <scheme val="minor"/>
      </rPr>
      <t>3</t>
    </r>
    <r>
      <rPr>
        <sz val="11"/>
        <color theme="1"/>
        <rFont val="Calibri"/>
        <family val="2"/>
        <scheme val="minor"/>
      </rPr>
      <t>/h]</t>
    </r>
  </si>
  <si>
    <t>Cd</t>
  </si>
  <si>
    <t>Local de mayor presión
[Exfiltración (-)]</t>
  </si>
  <si>
    <t>Local de menor presión
[Infiltración (+)]</t>
  </si>
  <si>
    <t>2-00</t>
  </si>
  <si>
    <t>EXTERIOR</t>
  </si>
  <si>
    <t>2-14-1</t>
  </si>
  <si>
    <t>Vi3</t>
  </si>
  <si>
    <t>Vi9</t>
  </si>
  <si>
    <t>Vi9-R</t>
  </si>
  <si>
    <t>Vi10</t>
  </si>
  <si>
    <t>P4 chica</t>
  </si>
  <si>
    <t>P17</t>
  </si>
  <si>
    <t>P21</t>
  </si>
  <si>
    <t>P22</t>
  </si>
  <si>
    <t>P46</t>
  </si>
  <si>
    <t>Parm</t>
  </si>
  <si>
    <t>P6am</t>
  </si>
  <si>
    <t>P10am</t>
  </si>
  <si>
    <t>P11am</t>
  </si>
  <si>
    <t>Pp6</t>
  </si>
  <si>
    <t>Pp7</t>
  </si>
  <si>
    <t>Pp10</t>
  </si>
  <si>
    <t>Pp11</t>
  </si>
  <si>
    <t>P7m</t>
  </si>
  <si>
    <t>P9m</t>
  </si>
  <si>
    <t>P10m</t>
  </si>
  <si>
    <t>P12m</t>
  </si>
  <si>
    <t>P20m</t>
  </si>
  <si>
    <t>P21m</t>
  </si>
  <si>
    <t>P29</t>
  </si>
  <si>
    <t>Pp8</t>
  </si>
  <si>
    <t>Notas</t>
  </si>
  <si>
    <r>
      <t>Sección adoptada
[m</t>
    </r>
    <r>
      <rPr>
        <vertAlign val="superscript"/>
        <sz val="11"/>
        <color theme="1"/>
        <rFont val="Calibri"/>
        <family val="2"/>
        <scheme val="minor"/>
      </rPr>
      <t>2</t>
    </r>
    <r>
      <rPr>
        <sz val="11"/>
        <color theme="1"/>
        <rFont val="Calibri"/>
        <family val="2"/>
        <scheme val="minor"/>
      </rPr>
      <t>]</t>
    </r>
  </si>
  <si>
    <t>2-13</t>
  </si>
  <si>
    <t>2-14</t>
  </si>
  <si>
    <t>2-15</t>
  </si>
  <si>
    <t>2-16</t>
  </si>
  <si>
    <t>2-17</t>
  </si>
  <si>
    <t>2-18</t>
  </si>
  <si>
    <t>2-20</t>
  </si>
  <si>
    <t>2-21</t>
  </si>
  <si>
    <t>2-22</t>
  </si>
  <si>
    <t>2-01</t>
  </si>
  <si>
    <t>2-02</t>
  </si>
  <si>
    <t>2-03</t>
  </si>
  <si>
    <t>2-04</t>
  </si>
  <si>
    <t>2-05</t>
  </si>
  <si>
    <t>2-06</t>
  </si>
  <si>
    <t>2-07</t>
  </si>
  <si>
    <t>2-08</t>
  </si>
  <si>
    <t>2-09</t>
  </si>
  <si>
    <t>2-10</t>
  </si>
  <si>
    <t>2-11</t>
  </si>
  <si>
    <t>2-12</t>
  </si>
  <si>
    <t>2-19</t>
  </si>
  <si>
    <t>ELEMENTOS Y CONSUMIBLES ESTERILIZADOS</t>
  </si>
  <si>
    <t>PASILLO LIMPIO - ETAPA 2</t>
  </si>
  <si>
    <t>DEPÓSITO 2</t>
  </si>
  <si>
    <t>SALA DE EXPERIMENTACIÓN 1</t>
  </si>
  <si>
    <t>SALA DE EXPERIMENTACIÓN 2</t>
  </si>
  <si>
    <t>SALA DE EXPERIMENTACIÓN 3</t>
  </si>
  <si>
    <t>SALA DE EQUIPOS</t>
  </si>
  <si>
    <t>LABORATORIO DE PREPARACIÓN</t>
  </si>
  <si>
    <t>SALA DE PREPARACIÓN</t>
  </si>
  <si>
    <t>VESTUARIO</t>
  </si>
  <si>
    <t>SAS TÉCNICO</t>
  </si>
  <si>
    <t>SAS ÁREA LIMPIA</t>
  </si>
  <si>
    <t>PASILLO TÉCNICO</t>
  </si>
  <si>
    <t>DEPÓSITO 1</t>
  </si>
  <si>
    <t>SALA DE CRÍA</t>
  </si>
  <si>
    <t>BIOTERIO 1</t>
  </si>
  <si>
    <t>BIOTERIO 2</t>
  </si>
  <si>
    <t>CUARENTENA</t>
  </si>
  <si>
    <t>SECTOR DE BIOPSIAS Y NECROSARIO</t>
  </si>
  <si>
    <t>ÁREA DE LIMPIEZA</t>
  </si>
  <si>
    <t>LIMPIEZA</t>
  </si>
  <si>
    <t>SALA DE CIRUGÍA</t>
  </si>
  <si>
    <t>Densidad</t>
  </si>
  <si>
    <t>A=0,011200000 [m^2]</t>
  </si>
  <si>
    <t>A=0,011440000 [m^2]</t>
  </si>
  <si>
    <t>A=0,012160000 [m^2]</t>
  </si>
  <si>
    <t>A=0,017200000 [m^2]</t>
  </si>
  <si>
    <t>A=0,020440000 [m^2]</t>
  </si>
  <si>
    <t>A=0,021000000 [m^2]</t>
  </si>
  <si>
    <t>A=0,022600000 [m^2]</t>
  </si>
  <si>
    <t>A=0,013360000 [m^2]</t>
  </si>
  <si>
    <t>A=0,013600000 [m^2]</t>
  </si>
  <si>
    <t>A=0,012800000 [m^2]</t>
  </si>
  <si>
    <t>A=0,013200000 [m^2]</t>
  </si>
  <si>
    <t>A=0,011600000 [m^2]</t>
  </si>
  <si>
    <t>A=0,014600000 [m^2]</t>
  </si>
  <si>
    <t>ducha seca</t>
  </si>
  <si>
    <r>
      <t>Abertura
[m</t>
    </r>
    <r>
      <rPr>
        <vertAlign val="superscript"/>
        <sz val="11"/>
        <color theme="1"/>
        <rFont val="Calibri"/>
        <family val="2"/>
        <scheme val="minor"/>
      </rPr>
      <t>2</t>
    </r>
    <r>
      <rPr>
        <sz val="11"/>
        <color theme="1"/>
        <rFont val="Calibri"/>
        <family val="2"/>
        <scheme val="minor"/>
      </rPr>
      <t>]</t>
    </r>
  </si>
  <si>
    <r>
      <t>Grilla
[m</t>
    </r>
    <r>
      <rPr>
        <vertAlign val="superscript"/>
        <sz val="11"/>
        <color theme="1"/>
        <rFont val="Calibri"/>
        <family val="2"/>
        <scheme val="minor"/>
      </rPr>
      <t>2</t>
    </r>
    <r>
      <rPr>
        <sz val="11"/>
        <color theme="1"/>
        <rFont val="Calibri"/>
        <family val="2"/>
        <scheme val="minor"/>
      </rPr>
      <t>]</t>
    </r>
  </si>
  <si>
    <r>
      <t>Total
[m</t>
    </r>
    <r>
      <rPr>
        <vertAlign val="superscript"/>
        <sz val="11"/>
        <color theme="1"/>
        <rFont val="Calibri"/>
        <family val="2"/>
        <scheme val="minor"/>
      </rPr>
      <t>2</t>
    </r>
    <r>
      <rPr>
        <sz val="11"/>
        <color theme="1"/>
        <rFont val="Calibri"/>
        <family val="2"/>
        <scheme val="minor"/>
      </rPr>
      <t>]</t>
    </r>
  </si>
  <si>
    <r>
      <t>Sección adoptada
[cm</t>
    </r>
    <r>
      <rPr>
        <vertAlign val="superscript"/>
        <sz val="11"/>
        <color theme="1"/>
        <rFont val="Calibri"/>
        <family val="2"/>
        <scheme val="minor"/>
      </rPr>
      <t>2</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</si>
</sst>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10"/>
      <name val="Arial"/>
      <family val="2"/>
    </font>
    <font>
      <sz val="11"/>
      <name val="Calibri"/>
      <family val="2"/>
      <scheme val="minor"/>
    </font>
    <font>
      <sz val="8"/>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2F2F2"/>
      </patternFill>
    </fill>
    <fill>
      <patternFill patternType="solid">
        <fgColor theme="0" tint="-0.249977111117893"/>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9" fontId="1" fillId="0" borderId="0" applyFont="0" applyFill="0" applyBorder="0" applyAlignment="0" applyProtection="0"/>
    <xf numFmtId="0" fontId="6" fillId="3" borderId="1" applyNumberFormat="0" applyAlignment="0" applyProtection="0"/>
    <xf numFmtId="0" fontId="7" fillId="0" borderId="0"/>
  </cellStyleXfs>
  <cellXfs count="29">
    <xf numFmtId="0" fontId="0" fillId="0" borderId="0" xfId="0"/>
    <xf numFmtId="0" fontId="0" fillId="0" borderId="0" xfId="0" applyAlignment="1">
      <alignment horizontal="center"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8" fillId="0" borderId="0" xfId="3" applyFont="1" applyAlignment="1">
      <alignment horizontal="center" vertical="top" wrapText="1"/>
    </xf>
    <xf numFmtId="0" fontId="0" fillId="2" borderId="0" xfId="0" applyFill="1" applyAlignment="1">
      <alignment horizontal="center" vertical="center"/>
    </xf>
    <xf numFmtId="0" fontId="8" fillId="2" borderId="0" xfId="0" applyFont="1" applyFill="1" applyAlignment="1">
      <alignment horizontal="center" vertical="center"/>
    </xf>
    <xf numFmtId="0" fontId="8" fillId="2" borderId="0" xfId="3" quotePrefix="1" applyFont="1" applyFill="1" applyAlignment="1">
      <alignment horizontal="center" vertical="center" wrapText="1"/>
    </xf>
    <xf numFmtId="0" fontId="8" fillId="2" borderId="0" xfId="3" applyFont="1" applyFill="1" applyAlignment="1">
      <alignment horizontal="center" vertical="center" wrapText="1"/>
    </xf>
    <xf numFmtId="4" fontId="8" fillId="2" borderId="0" xfId="3" applyNumberFormat="1" applyFont="1" applyFill="1" applyAlignment="1">
      <alignment horizontal="center" vertical="center" wrapText="1"/>
    </xf>
    <xf numFmtId="17" fontId="8" fillId="2" borderId="0" xfId="3" quotePrefix="1" applyNumberFormat="1" applyFont="1" applyFill="1" applyAlignment="1">
      <alignment horizontal="center" vertical="center" wrapText="1"/>
    </xf>
    <xf numFmtId="0" fontId="0" fillId="2" borderId="0" xfId="0" applyFill="1" applyAlignment="1">
      <alignment horizontal="center" vertical="top"/>
    </xf>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4" borderId="0" xfId="0" applyFill="1" applyAlignment="1">
      <alignment horizontal="center" vertical="center"/>
    </xf>
    <xf numFmtId="0" fontId="8" fillId="0" borderId="0" xfId="0" applyFont="1" applyAlignment="1">
      <alignment horizontal="center" vertical="center"/>
    </xf>
    <xf numFmtId="0" fontId="0" fillId="0" borderId="0" xfId="0" applyAlignment="1">
      <alignment vertical="center" wrapText="1"/>
    </xf>
    <xf numFmtId="164" fontId="0" fillId="2" borderId="0" xfId="0" applyNumberFormat="1" applyFill="1" applyAlignment="1">
      <alignment horizontal="center" vertical="center"/>
    </xf>
    <xf numFmtId="2" fontId="2" fillId="0" borderId="0" xfId="0" applyNumberFormat="1" applyFont="1" applyAlignment="1">
      <alignment horizontal="center" vertical="center"/>
    </xf>
    <xf numFmtId="166" fontId="8" fillId="2" borderId="0" xfId="2" applyNumberFormat="1" applyFont="1" applyFill="1" applyBorder="1" applyAlignment="1">
      <alignment horizontal="center" vertical="center"/>
    </xf>
    <xf numFmtId="0" fontId="10" fillId="2" borderId="0" xfId="0" applyFont="1" applyFill="1" applyAlignment="1">
      <alignment horizontal="center" vertical="center"/>
    </xf>
    <xf numFmtId="165" fontId="8" fillId="0" borderId="0" xfId="2" applyNumberFormat="1" applyFont="1" applyFill="1" applyBorder="1" applyAlignment="1">
      <alignment horizontal="center" vertical="center"/>
    </xf>
    <xf numFmtId="0" fontId="0" fillId="2" borderId="0" xfId="0" applyFill="1"/>
    <xf numFmtId="9" fontId="0" fillId="2" borderId="0" xfId="1" applyFont="1" applyFill="1"/>
    <xf numFmtId="2" fontId="10" fillId="0" borderId="0" xfId="0" applyNumberFormat="1" applyFont="1" applyAlignment="1">
      <alignment horizontal="center" vertical="center"/>
    </xf>
    <xf numFmtId="2" fontId="0" fillId="0" borderId="0" xfId="0" applyNumberFormat="1"/>
    <xf numFmtId="166" fontId="0" fillId="0" borderId="0" xfId="0" applyNumberFormat="1" applyAlignment="1">
      <alignment horizontal="center" vertical="center"/>
    </xf>
    <xf numFmtId="0" fontId="0" fillId="0" borderId="0" xfId="0" applyAlignment="1">
      <alignment horizontal="center" vertical="top" wrapText="1"/>
    </xf>
  </cellXfs>
  <cellStyles count="4">
    <cellStyle name="Calculation" xfId="2" builtinId="22"/>
    <cellStyle name="Normal" xfId="0" builtinId="0"/>
    <cellStyle name="Normal 3" xfId="3" xr:uid="{88CC1EFC-FC38-4DFF-911E-DF3D75DF44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2D14-1CD6-49C0-825A-6D3C7A792957}">
  <sheetPr codeName="Sheet3"/>
  <dimension ref="A1:G48"/>
  <sheetViews>
    <sheetView topLeftCell="A29" zoomScaleNormal="100" workbookViewId="0">
      <pane xSplit="2" topLeftCell="C1" activePane="topRight" state="frozen"/>
      <selection pane="topRight" activeCell="F46" sqref="F45:F46"/>
    </sheetView>
  </sheetViews>
  <sheetFormatPr defaultRowHeight="15" x14ac:dyDescent="0.25"/>
  <cols>
    <col min="1" max="1" width="22.140625" bestFit="1" customWidth="1"/>
    <col min="2" max="2" width="41.85546875" customWidth="1"/>
    <col min="3" max="3" width="11.42578125" customWidth="1"/>
  </cols>
  <sheetData>
    <row r="1" spans="1:5" ht="32.25" x14ac:dyDescent="0.25">
      <c r="A1" s="3" t="s">
        <v>55</v>
      </c>
      <c r="B1" s="5" t="s">
        <v>54</v>
      </c>
      <c r="C1" s="1" t="s">
        <v>3</v>
      </c>
      <c r="D1" s="1" t="s">
        <v>2</v>
      </c>
      <c r="E1" s="1" t="s">
        <v>6</v>
      </c>
    </row>
    <row r="2" spans="1:5" x14ac:dyDescent="0.25">
      <c r="A2" s="8" t="s">
        <v>69</v>
      </c>
      <c r="B2" s="9" t="s">
        <v>70</v>
      </c>
      <c r="C2" s="10"/>
      <c r="D2" s="10"/>
      <c r="E2" s="7">
        <v>0</v>
      </c>
    </row>
    <row r="3" spans="1:5" x14ac:dyDescent="0.25">
      <c r="A3" s="8" t="s">
        <v>108</v>
      </c>
      <c r="B3" s="9" t="s">
        <v>130</v>
      </c>
      <c r="C3" s="10">
        <v>12.64</v>
      </c>
      <c r="D3" s="10">
        <v>2.6</v>
      </c>
      <c r="E3" s="7">
        <v>10</v>
      </c>
    </row>
    <row r="4" spans="1:5" x14ac:dyDescent="0.25">
      <c r="A4" s="8" t="s">
        <v>109</v>
      </c>
      <c r="B4" s="9" t="s">
        <v>131</v>
      </c>
      <c r="C4" s="10">
        <v>3.63</v>
      </c>
      <c r="D4" s="10">
        <v>2.6</v>
      </c>
      <c r="E4" s="7">
        <v>10</v>
      </c>
    </row>
    <row r="5" spans="1:5" x14ac:dyDescent="0.25">
      <c r="A5" s="8" t="s">
        <v>110</v>
      </c>
      <c r="B5" s="9" t="s">
        <v>132</v>
      </c>
      <c r="C5" s="10">
        <v>3.69</v>
      </c>
      <c r="D5" s="10">
        <v>2.91</v>
      </c>
      <c r="E5" s="7">
        <v>10</v>
      </c>
    </row>
    <row r="6" spans="1:5" x14ac:dyDescent="0.25">
      <c r="A6" s="8" t="s">
        <v>111</v>
      </c>
      <c r="B6" s="9" t="s">
        <v>133</v>
      </c>
      <c r="C6" s="10">
        <v>26.38</v>
      </c>
      <c r="D6" s="10">
        <v>2.6</v>
      </c>
      <c r="E6" s="7">
        <v>-10</v>
      </c>
    </row>
    <row r="7" spans="1:5" x14ac:dyDescent="0.25">
      <c r="A7" s="8" t="s">
        <v>112</v>
      </c>
      <c r="B7" s="9" t="s">
        <v>134</v>
      </c>
      <c r="C7" s="10">
        <v>17.190000000000001</v>
      </c>
      <c r="D7" s="10">
        <v>2.6</v>
      </c>
      <c r="E7" s="7">
        <v>-5</v>
      </c>
    </row>
    <row r="8" spans="1:5" x14ac:dyDescent="0.25">
      <c r="A8" s="8" t="s">
        <v>113</v>
      </c>
      <c r="B8" s="9" t="s">
        <v>135</v>
      </c>
      <c r="C8" s="10">
        <v>24.44</v>
      </c>
      <c r="D8" s="10">
        <v>2.6</v>
      </c>
      <c r="E8" s="7">
        <v>10</v>
      </c>
    </row>
    <row r="9" spans="1:5" x14ac:dyDescent="0.25">
      <c r="A9" s="8" t="s">
        <v>114</v>
      </c>
      <c r="B9" s="9" t="s">
        <v>136</v>
      </c>
      <c r="C9" s="10">
        <v>28.89</v>
      </c>
      <c r="D9" s="10">
        <v>2.6</v>
      </c>
      <c r="E9" s="7">
        <v>10</v>
      </c>
    </row>
    <row r="10" spans="1:5" x14ac:dyDescent="0.25">
      <c r="A10" s="8" t="s">
        <v>115</v>
      </c>
      <c r="B10" s="9" t="s">
        <v>137</v>
      </c>
      <c r="C10" s="10">
        <v>29.64</v>
      </c>
      <c r="D10" s="10">
        <v>2.6</v>
      </c>
      <c r="E10" s="7">
        <v>10</v>
      </c>
    </row>
    <row r="11" spans="1:5" x14ac:dyDescent="0.25">
      <c r="A11" s="8" t="s">
        <v>116</v>
      </c>
      <c r="B11" s="9" t="s">
        <v>138</v>
      </c>
      <c r="C11" s="10">
        <v>11.59</v>
      </c>
      <c r="D11" s="10">
        <v>2.6</v>
      </c>
      <c r="E11" s="7">
        <v>5</v>
      </c>
    </row>
    <row r="12" spans="1:5" x14ac:dyDescent="0.25">
      <c r="A12" s="8" t="s">
        <v>117</v>
      </c>
      <c r="B12" s="9" t="s">
        <v>139</v>
      </c>
      <c r="C12" s="10">
        <v>13.68</v>
      </c>
      <c r="D12" s="10">
        <v>2.6</v>
      </c>
      <c r="E12" s="7">
        <v>-10</v>
      </c>
    </row>
    <row r="13" spans="1:5" x14ac:dyDescent="0.25">
      <c r="A13" s="8" t="s">
        <v>118</v>
      </c>
      <c r="B13" s="9" t="s">
        <v>140</v>
      </c>
      <c r="C13" s="10">
        <v>40.04</v>
      </c>
      <c r="D13" s="10">
        <v>2.6</v>
      </c>
      <c r="E13" s="7">
        <v>10</v>
      </c>
    </row>
    <row r="14" spans="1:5" x14ac:dyDescent="0.25">
      <c r="A14" s="8" t="s">
        <v>119</v>
      </c>
      <c r="B14" s="9" t="s">
        <v>141</v>
      </c>
      <c r="C14" s="10">
        <v>5.39</v>
      </c>
      <c r="D14" s="10">
        <v>2.6</v>
      </c>
      <c r="E14" s="7">
        <v>15</v>
      </c>
    </row>
    <row r="15" spans="1:5" x14ac:dyDescent="0.25">
      <c r="A15" s="8" t="s">
        <v>99</v>
      </c>
      <c r="B15" s="9" t="s">
        <v>121</v>
      </c>
      <c r="C15" s="10">
        <v>36.06</v>
      </c>
      <c r="D15" s="10">
        <v>2.6</v>
      </c>
      <c r="E15" s="7">
        <v>15</v>
      </c>
    </row>
    <row r="16" spans="1:5" x14ac:dyDescent="0.25">
      <c r="A16" s="8" t="s">
        <v>100</v>
      </c>
      <c r="B16" s="9" t="s">
        <v>122</v>
      </c>
      <c r="C16" s="10">
        <v>46.67</v>
      </c>
      <c r="D16" s="10">
        <v>2.6</v>
      </c>
      <c r="E16" s="7">
        <v>20</v>
      </c>
    </row>
    <row r="17" spans="1:7" x14ac:dyDescent="0.25">
      <c r="A17" s="8" t="s">
        <v>71</v>
      </c>
      <c r="B17" s="9" t="s">
        <v>7</v>
      </c>
      <c r="C17" s="10">
        <v>11.29</v>
      </c>
      <c r="D17" s="10">
        <v>2.6</v>
      </c>
      <c r="E17" s="7">
        <v>20</v>
      </c>
    </row>
    <row r="18" spans="1:7" x14ac:dyDescent="0.25">
      <c r="A18" s="8" t="s">
        <v>101</v>
      </c>
      <c r="B18" s="9" t="s">
        <v>123</v>
      </c>
      <c r="C18" s="10">
        <v>3.89</v>
      </c>
      <c r="D18" s="10">
        <v>2.6</v>
      </c>
      <c r="E18" s="7">
        <v>5</v>
      </c>
    </row>
    <row r="19" spans="1:7" x14ac:dyDescent="0.25">
      <c r="A19" s="8" t="s">
        <v>102</v>
      </c>
      <c r="B19" s="9" t="s">
        <v>124</v>
      </c>
      <c r="C19" s="10">
        <v>10.58</v>
      </c>
      <c r="D19" s="10">
        <v>2.6</v>
      </c>
      <c r="E19" s="7">
        <v>5</v>
      </c>
    </row>
    <row r="20" spans="1:7" x14ac:dyDescent="0.25">
      <c r="A20" s="8" t="s">
        <v>103</v>
      </c>
      <c r="B20" s="9" t="s">
        <v>125</v>
      </c>
      <c r="C20" s="10">
        <v>8.3800000000000008</v>
      </c>
      <c r="D20" s="10">
        <v>2.6</v>
      </c>
      <c r="E20" s="7">
        <v>5</v>
      </c>
    </row>
    <row r="21" spans="1:7" x14ac:dyDescent="0.25">
      <c r="A21" s="8" t="s">
        <v>104</v>
      </c>
      <c r="B21" s="9" t="s">
        <v>126</v>
      </c>
      <c r="C21" s="10">
        <v>9.31</v>
      </c>
      <c r="D21" s="10">
        <v>2.6</v>
      </c>
      <c r="E21" s="7">
        <v>5</v>
      </c>
    </row>
    <row r="22" spans="1:7" x14ac:dyDescent="0.25">
      <c r="A22" s="8" t="s">
        <v>120</v>
      </c>
      <c r="B22" s="9" t="s">
        <v>142</v>
      </c>
      <c r="C22" s="10">
        <v>20.190000000000001</v>
      </c>
      <c r="D22" s="10">
        <v>2.6</v>
      </c>
      <c r="E22" s="7">
        <v>25</v>
      </c>
    </row>
    <row r="23" spans="1:7" x14ac:dyDescent="0.25">
      <c r="A23" s="8" t="s">
        <v>105</v>
      </c>
      <c r="B23" s="9" t="s">
        <v>127</v>
      </c>
      <c r="C23" s="10">
        <v>17.52</v>
      </c>
      <c r="D23" s="10">
        <v>2.6</v>
      </c>
      <c r="E23" s="7">
        <v>5</v>
      </c>
    </row>
    <row r="24" spans="1:7" x14ac:dyDescent="0.25">
      <c r="A24" s="8" t="s">
        <v>106</v>
      </c>
      <c r="B24" s="9" t="s">
        <v>128</v>
      </c>
      <c r="C24" s="10">
        <v>21.43</v>
      </c>
      <c r="D24" s="10">
        <v>2.6</v>
      </c>
      <c r="E24" s="21">
        <v>-5.8940000000000001</v>
      </c>
    </row>
    <row r="25" spans="1:7" x14ac:dyDescent="0.25">
      <c r="A25" s="8" t="s">
        <v>107</v>
      </c>
      <c r="B25" s="9" t="s">
        <v>129</v>
      </c>
      <c r="C25" s="10">
        <v>13.38</v>
      </c>
      <c r="D25" s="10">
        <v>2.6</v>
      </c>
      <c r="E25" s="7">
        <v>15</v>
      </c>
    </row>
    <row r="26" spans="1:7" x14ac:dyDescent="0.25">
      <c r="A26" s="8" t="s">
        <v>14</v>
      </c>
      <c r="B26" s="9" t="s">
        <v>8</v>
      </c>
      <c r="C26" s="10">
        <v>19.5</v>
      </c>
      <c r="D26" s="10">
        <v>2.6</v>
      </c>
      <c r="E26" s="7">
        <v>5</v>
      </c>
    </row>
    <row r="27" spans="1:7" x14ac:dyDescent="0.25">
      <c r="A27" s="8" t="s">
        <v>15</v>
      </c>
      <c r="B27" s="9" t="s">
        <v>9</v>
      </c>
      <c r="C27" s="10">
        <v>16.350000000000001</v>
      </c>
      <c r="D27" s="10">
        <v>2.6</v>
      </c>
      <c r="E27" s="7">
        <v>10</v>
      </c>
    </row>
    <row r="28" spans="1:7" x14ac:dyDescent="0.25">
      <c r="A28" s="8" t="s">
        <v>16</v>
      </c>
      <c r="B28" s="9" t="s">
        <v>10</v>
      </c>
      <c r="C28" s="10">
        <v>10.35</v>
      </c>
      <c r="D28" s="10">
        <v>2.6</v>
      </c>
      <c r="E28" s="7">
        <v>5</v>
      </c>
    </row>
    <row r="29" spans="1:7" x14ac:dyDescent="0.25">
      <c r="A29" s="8" t="s">
        <v>17</v>
      </c>
      <c r="B29" s="9" t="s">
        <v>11</v>
      </c>
      <c r="C29" s="10">
        <v>19.41</v>
      </c>
      <c r="D29" s="10">
        <v>3.25</v>
      </c>
      <c r="E29" s="7">
        <v>10</v>
      </c>
    </row>
    <row r="30" spans="1:7" x14ac:dyDescent="0.25">
      <c r="A30" s="8" t="s">
        <v>18</v>
      </c>
      <c r="B30" s="9" t="s">
        <v>12</v>
      </c>
      <c r="C30" s="10">
        <v>15.25</v>
      </c>
      <c r="D30" s="10">
        <v>3.25</v>
      </c>
      <c r="E30" s="21">
        <v>-3.633</v>
      </c>
      <c r="G30" s="26"/>
    </row>
    <row r="31" spans="1:7" x14ac:dyDescent="0.25">
      <c r="A31" s="8" t="s">
        <v>19</v>
      </c>
      <c r="B31" s="9" t="s">
        <v>39</v>
      </c>
      <c r="C31" s="10">
        <v>183.44</v>
      </c>
      <c r="D31" s="10">
        <v>2.6</v>
      </c>
      <c r="E31" s="7">
        <v>0</v>
      </c>
    </row>
    <row r="32" spans="1:7" x14ac:dyDescent="0.25">
      <c r="A32" s="8" t="s">
        <v>26</v>
      </c>
      <c r="B32" s="9" t="s">
        <v>25</v>
      </c>
      <c r="C32" s="10">
        <v>16.260000000000002</v>
      </c>
      <c r="D32" s="10">
        <v>2.6</v>
      </c>
      <c r="E32" s="7">
        <v>15</v>
      </c>
    </row>
    <row r="33" spans="1:6" x14ac:dyDescent="0.25">
      <c r="A33" s="8" t="s">
        <v>28</v>
      </c>
      <c r="B33" s="9" t="s">
        <v>27</v>
      </c>
      <c r="C33" s="10">
        <v>5.74</v>
      </c>
      <c r="D33" s="10">
        <v>2.6</v>
      </c>
      <c r="E33" s="7">
        <v>5</v>
      </c>
    </row>
    <row r="34" spans="1:6" x14ac:dyDescent="0.25">
      <c r="A34" s="8" t="s">
        <v>30</v>
      </c>
      <c r="B34" s="9" t="s">
        <v>29</v>
      </c>
      <c r="C34" s="10">
        <v>43.1</v>
      </c>
      <c r="D34" s="10">
        <v>2.6</v>
      </c>
      <c r="E34" s="7">
        <v>10</v>
      </c>
    </row>
    <row r="35" spans="1:6" x14ac:dyDescent="0.25">
      <c r="A35" s="8" t="s">
        <v>32</v>
      </c>
      <c r="B35" s="9" t="s">
        <v>31</v>
      </c>
      <c r="C35" s="10">
        <v>17.43</v>
      </c>
      <c r="D35" s="10">
        <v>2.6</v>
      </c>
      <c r="E35" s="7">
        <v>15</v>
      </c>
    </row>
    <row r="36" spans="1:6" x14ac:dyDescent="0.25">
      <c r="A36" s="8" t="s">
        <v>41</v>
      </c>
      <c r="B36" s="9" t="s">
        <v>40</v>
      </c>
      <c r="C36" s="10">
        <v>33.49</v>
      </c>
      <c r="D36" s="10">
        <v>2.6</v>
      </c>
      <c r="E36" s="7">
        <v>0</v>
      </c>
    </row>
    <row r="37" spans="1:6" x14ac:dyDescent="0.25">
      <c r="A37" s="8" t="s">
        <v>34</v>
      </c>
      <c r="B37" s="9" t="s">
        <v>33</v>
      </c>
      <c r="C37" s="10">
        <v>46.25</v>
      </c>
      <c r="D37" s="10">
        <v>2.6</v>
      </c>
      <c r="E37" s="7">
        <v>10</v>
      </c>
    </row>
    <row r="38" spans="1:6" x14ac:dyDescent="0.25">
      <c r="A38" s="8" t="s">
        <v>36</v>
      </c>
      <c r="B38" s="9" t="s">
        <v>35</v>
      </c>
      <c r="C38" s="10">
        <v>17.37</v>
      </c>
      <c r="D38" s="10">
        <v>2.6</v>
      </c>
      <c r="E38" s="7">
        <v>15</v>
      </c>
    </row>
    <row r="39" spans="1:6" x14ac:dyDescent="0.25">
      <c r="A39" s="8" t="s">
        <v>38</v>
      </c>
      <c r="B39" s="9" t="s">
        <v>37</v>
      </c>
      <c r="C39" s="10">
        <v>16.079999999999998</v>
      </c>
      <c r="D39" s="10">
        <v>2.6</v>
      </c>
      <c r="E39" s="7">
        <v>15</v>
      </c>
    </row>
    <row r="40" spans="1:6" x14ac:dyDescent="0.25">
      <c r="A40" s="8" t="s">
        <v>20</v>
      </c>
      <c r="B40" s="9" t="s">
        <v>13</v>
      </c>
      <c r="C40" s="10">
        <v>8.11</v>
      </c>
      <c r="D40" s="10">
        <v>2.6</v>
      </c>
      <c r="E40" s="7">
        <v>5</v>
      </c>
    </row>
    <row r="41" spans="1:6" x14ac:dyDescent="0.25">
      <c r="A41" s="8" t="s">
        <v>45</v>
      </c>
      <c r="B41" s="9" t="s">
        <v>44</v>
      </c>
      <c r="C41" s="10">
        <v>11.5</v>
      </c>
      <c r="D41" s="10">
        <v>2.6</v>
      </c>
      <c r="E41" s="7">
        <v>-5</v>
      </c>
    </row>
    <row r="42" spans="1:6" x14ac:dyDescent="0.25">
      <c r="A42" s="8" t="s">
        <v>47</v>
      </c>
      <c r="B42" s="9" t="s">
        <v>46</v>
      </c>
      <c r="C42" s="10">
        <v>7.96</v>
      </c>
      <c r="D42" s="10">
        <v>2.6</v>
      </c>
      <c r="E42" s="7">
        <v>-5</v>
      </c>
    </row>
    <row r="43" spans="1:6" x14ac:dyDescent="0.25">
      <c r="A43" s="8" t="s">
        <v>49</v>
      </c>
      <c r="B43" s="9" t="s">
        <v>48</v>
      </c>
      <c r="C43" s="10">
        <v>4.87</v>
      </c>
      <c r="D43" s="10">
        <v>2.6</v>
      </c>
      <c r="E43" s="7">
        <v>-5</v>
      </c>
    </row>
    <row r="44" spans="1:6" x14ac:dyDescent="0.25">
      <c r="A44" s="8" t="s">
        <v>51</v>
      </c>
      <c r="B44" s="9" t="s">
        <v>50</v>
      </c>
      <c r="C44" s="10">
        <v>10.37</v>
      </c>
      <c r="D44" s="10">
        <v>2.6</v>
      </c>
      <c r="E44" s="7">
        <v>-5</v>
      </c>
    </row>
    <row r="45" spans="1:6" x14ac:dyDescent="0.25">
      <c r="A45" s="8" t="s">
        <v>22</v>
      </c>
      <c r="B45" s="9" t="s">
        <v>21</v>
      </c>
      <c r="C45" s="10">
        <v>53.48</v>
      </c>
      <c r="D45" s="10">
        <v>2.6</v>
      </c>
      <c r="E45" s="7">
        <v>5</v>
      </c>
      <c r="F45" s="26"/>
    </row>
    <row r="46" spans="1:6" x14ac:dyDescent="0.25">
      <c r="A46" s="8" t="s">
        <v>24</v>
      </c>
      <c r="B46" s="9" t="s">
        <v>23</v>
      </c>
      <c r="C46" s="10">
        <v>52.89</v>
      </c>
      <c r="D46" s="10">
        <v>2.6</v>
      </c>
      <c r="E46" s="7">
        <v>5</v>
      </c>
      <c r="F46" s="26"/>
    </row>
    <row r="47" spans="1:6" x14ac:dyDescent="0.25">
      <c r="A47" s="8" t="s">
        <v>53</v>
      </c>
      <c r="B47" s="9" t="s">
        <v>52</v>
      </c>
      <c r="C47" s="10">
        <v>15.11</v>
      </c>
      <c r="D47" s="10">
        <v>2.6</v>
      </c>
      <c r="E47" s="7">
        <v>-5</v>
      </c>
    </row>
    <row r="48" spans="1:6" x14ac:dyDescent="0.25">
      <c r="A48" s="11" t="s">
        <v>43</v>
      </c>
      <c r="B48" s="9" t="s">
        <v>42</v>
      </c>
      <c r="C48" s="10">
        <v>9.9499999999999993</v>
      </c>
      <c r="D48" s="10">
        <v>2.6</v>
      </c>
      <c r="E48" s="7">
        <v>0</v>
      </c>
    </row>
  </sheetData>
  <sortState xmlns:xlrd2="http://schemas.microsoft.com/office/spreadsheetml/2017/richdata2" ref="A2:E48">
    <sortCondition ref="A1:A48"/>
  </sortState>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A5D9-04DC-4EEB-AFAF-15B17B9CCCC4}">
  <sheetPr codeName="Sheet4"/>
  <dimension ref="A1:Q54"/>
  <sheetViews>
    <sheetView workbookViewId="0">
      <pane xSplit="4" ySplit="1" topLeftCell="J5" activePane="bottomRight" state="frozen"/>
      <selection pane="topRight" activeCell="E1" sqref="E1"/>
      <selection pane="bottomLeft" activeCell="A2" sqref="A2"/>
      <selection pane="bottomRight" activeCell="N28" sqref="N28"/>
    </sheetView>
  </sheetViews>
  <sheetFormatPr defaultRowHeight="15" x14ac:dyDescent="0.25"/>
  <cols>
    <col min="1" max="1" width="7.85546875" bestFit="1" customWidth="1"/>
    <col min="2" max="2" width="41.42578125" bestFit="1" customWidth="1"/>
    <col min="3" max="3" width="7.7109375" bestFit="1" customWidth="1"/>
    <col min="4" max="4" width="40.42578125" bestFit="1" customWidth="1"/>
    <col min="5" max="5" width="11" customWidth="1"/>
    <col min="6" max="7" width="9.140625" customWidth="1"/>
    <col min="8" max="8" width="10.7109375" bestFit="1" customWidth="1"/>
    <col min="14" max="14" width="12" bestFit="1" customWidth="1"/>
    <col min="15" max="15" width="18.42578125" customWidth="1"/>
  </cols>
  <sheetData>
    <row r="1" spans="1:17" s="2" customFormat="1" ht="34.5" customHeight="1" x14ac:dyDescent="0.25">
      <c r="A1" s="28" t="s">
        <v>67</v>
      </c>
      <c r="B1" s="28"/>
      <c r="C1" s="28" t="s">
        <v>68</v>
      </c>
      <c r="D1" s="28"/>
      <c r="E1" s="1" t="s">
        <v>62</v>
      </c>
      <c r="F1" s="1" t="s">
        <v>63</v>
      </c>
      <c r="G1" s="1" t="s">
        <v>64</v>
      </c>
      <c r="H1" s="3" t="s">
        <v>61</v>
      </c>
      <c r="I1" s="1" t="s">
        <v>158</v>
      </c>
      <c r="J1" s="3" t="s">
        <v>61</v>
      </c>
      <c r="K1" s="1" t="s">
        <v>158</v>
      </c>
      <c r="L1" s="1" t="s">
        <v>159</v>
      </c>
      <c r="M1" s="1" t="s">
        <v>160</v>
      </c>
      <c r="N1" s="1" t="s">
        <v>65</v>
      </c>
      <c r="O1" s="3" t="s">
        <v>97</v>
      </c>
      <c r="P1" s="2" t="s">
        <v>66</v>
      </c>
      <c r="Q1" s="12">
        <v>0.65</v>
      </c>
    </row>
    <row r="2" spans="1:17" x14ac:dyDescent="0.25">
      <c r="A2" s="6" t="s">
        <v>71</v>
      </c>
      <c r="B2" s="4" t="str">
        <f>+VLOOKUP(A2,Locales!A:E,2,FALSE)</f>
        <v>PASILLO LIMPIO - ETAPA 1</v>
      </c>
      <c r="C2" s="6" t="s">
        <v>14</v>
      </c>
      <c r="D2" s="4" t="str">
        <f>+VLOOKUP(C2,Locales!A:E,2,FALSE)</f>
        <v>PASILLO DE IMÁGENES</v>
      </c>
      <c r="E2" s="4">
        <f>+VLOOKUP(A2,Locales!A:E,5,FALSE)</f>
        <v>20</v>
      </c>
      <c r="F2" s="4">
        <f>+VLOOKUP(C2,Locales!A:E,5,FALSE)</f>
        <v>5</v>
      </c>
      <c r="G2" s="4">
        <f t="shared" ref="G2:G3" si="0">+E2-F2</f>
        <v>15</v>
      </c>
      <c r="H2" s="6" t="s">
        <v>93</v>
      </c>
      <c r="I2" s="27">
        <f>IF(H2="",0,+VLOOKUP(H2,Aberturas!A:B,2,FALSE))</f>
        <v>1.2800000000000001E-2</v>
      </c>
      <c r="J2" s="6"/>
      <c r="K2" s="14">
        <f>IF(J2="",0,+VLOOKUP(J2,Aberturas!A:B,2,FALSE))</f>
        <v>0</v>
      </c>
      <c r="L2" s="6"/>
      <c r="M2" s="13">
        <f>+K2+I2+L2</f>
        <v>1.2800000000000001E-2</v>
      </c>
      <c r="N2" s="19">
        <f>+M2*$Q$1*SQRT(2*G2/$Q$2)*3600</f>
        <v>158.17713506800368</v>
      </c>
      <c r="P2" t="s">
        <v>143</v>
      </c>
      <c r="Q2" s="18">
        <v>1.0756859553616578</v>
      </c>
    </row>
    <row r="3" spans="1:17" x14ac:dyDescent="0.25">
      <c r="A3" s="6" t="s">
        <v>71</v>
      </c>
      <c r="B3" s="4" t="str">
        <f>+VLOOKUP(A3,Locales!A:E,2,FALSE)</f>
        <v>PASILLO LIMPIO - ETAPA 1</v>
      </c>
      <c r="C3" s="6" t="s">
        <v>19</v>
      </c>
      <c r="D3" s="4" t="str">
        <f>+VLOOKUP(C3,Locales!A:E,2,FALSE)</f>
        <v>PASILLO</v>
      </c>
      <c r="E3" s="4">
        <f>+VLOOKUP(A3,Locales!A:E,5,FALSE)</f>
        <v>20</v>
      </c>
      <c r="F3" s="4">
        <f>+VLOOKUP(C3,Locales!A:E,5,FALSE)</f>
        <v>0</v>
      </c>
      <c r="G3" s="4">
        <f t="shared" si="0"/>
        <v>20</v>
      </c>
      <c r="H3" s="6" t="s">
        <v>93</v>
      </c>
      <c r="I3" s="27">
        <f>IF(H3="",0,+VLOOKUP(H3,Aberturas!A:B,2,FALSE))</f>
        <v>1.2800000000000001E-2</v>
      </c>
      <c r="J3" s="6"/>
      <c r="K3" s="14">
        <f>IF(J3="",0,+VLOOKUP(J3,Aberturas!A:B,2,FALSE))</f>
        <v>0</v>
      </c>
      <c r="L3" s="6"/>
      <c r="M3" s="13">
        <f t="shared" ref="M3:M54" si="1">+K3+I3+L3</f>
        <v>1.2800000000000001E-2</v>
      </c>
      <c r="N3" s="19">
        <f t="shared" ref="N3:N54" si="2">+M3*$Q$1*SQRT(2*G3/$Q$2)*3600</f>
        <v>182.64722302231144</v>
      </c>
    </row>
    <row r="4" spans="1:17" x14ac:dyDescent="0.25">
      <c r="A4" s="6" t="s">
        <v>14</v>
      </c>
      <c r="B4" s="4" t="str">
        <f>+VLOOKUP(A4,Locales!A:E,2,FALSE)</f>
        <v>PASILLO DE IMÁGENES</v>
      </c>
      <c r="C4" s="6" t="s">
        <v>18</v>
      </c>
      <c r="D4" s="4" t="str">
        <f>+VLOOKUP(C4,Locales!A:E,2,FALSE)</f>
        <v>SALA DE MÁQUINAS</v>
      </c>
      <c r="E4" s="4">
        <f>+VLOOKUP(A4,Locales!A:E,5,FALSE)</f>
        <v>5</v>
      </c>
      <c r="F4" s="4">
        <f>+VLOOKUP(C4,Locales!A:E,5,FALSE)</f>
        <v>-3.633</v>
      </c>
      <c r="G4" s="4">
        <f t="shared" ref="G4" si="3">+E4-F4</f>
        <v>8.6329999999999991</v>
      </c>
      <c r="H4" s="6" t="s">
        <v>90</v>
      </c>
      <c r="I4" s="27">
        <f>IF(H4="",0,+VLOOKUP(H4,Aberturas!A:B,2,FALSE))</f>
        <v>1.2800000000000001E-2</v>
      </c>
      <c r="J4" s="6"/>
      <c r="K4" s="14">
        <f>IF(J4="",0,+VLOOKUP(J4,Aberturas!A:B,2,FALSE))</f>
        <v>0</v>
      </c>
      <c r="L4" s="6"/>
      <c r="M4" s="13">
        <f t="shared" si="1"/>
        <v>1.2800000000000001E-2</v>
      </c>
      <c r="N4" s="19">
        <f t="shared" si="2"/>
        <v>119.99936452650884</v>
      </c>
      <c r="O4" s="17"/>
    </row>
    <row r="5" spans="1:17" x14ac:dyDescent="0.25">
      <c r="A5" s="6" t="s">
        <v>15</v>
      </c>
      <c r="B5" s="4" t="str">
        <f>+VLOOKUP(A5,Locales!A:E,2,FALSE)</f>
        <v>MICRO PET</v>
      </c>
      <c r="C5" s="6" t="s">
        <v>14</v>
      </c>
      <c r="D5" s="4" t="str">
        <f>+VLOOKUP(C5,Locales!A:E,2,FALSE)</f>
        <v>PASILLO DE IMÁGENES</v>
      </c>
      <c r="E5" s="4">
        <f>+VLOOKUP(A5,Locales!A:E,5,FALSE)</f>
        <v>10</v>
      </c>
      <c r="F5" s="4">
        <f>+VLOOKUP(C5,Locales!A:E,5,FALSE)</f>
        <v>5</v>
      </c>
      <c r="G5" s="4">
        <f t="shared" ref="G5:G22" si="4">+E5-F5</f>
        <v>5</v>
      </c>
      <c r="H5" s="6" t="s">
        <v>86</v>
      </c>
      <c r="I5" s="27">
        <f>IF(H5="",0,+VLOOKUP(H5,Aberturas!A:B,2,FALSE))</f>
        <v>2.1000000000000001E-2</v>
      </c>
      <c r="J5" s="6"/>
      <c r="K5" s="14">
        <f>IF(J5="",0,+VLOOKUP(J5,Aberturas!A:B,2,FALSE))</f>
        <v>0</v>
      </c>
      <c r="L5" s="6"/>
      <c r="M5" s="13">
        <f t="shared" si="1"/>
        <v>2.1000000000000001E-2</v>
      </c>
      <c r="N5" s="19">
        <f t="shared" si="2"/>
        <v>149.82780013548981</v>
      </c>
      <c r="O5" s="17"/>
    </row>
    <row r="6" spans="1:17" x14ac:dyDescent="0.25">
      <c r="A6" s="6" t="s">
        <v>17</v>
      </c>
      <c r="B6" s="4" t="str">
        <f>+VLOOKUP(A6,Locales!A:E,2,FALSE)</f>
        <v>MICRO RMN</v>
      </c>
      <c r="C6" s="6" t="s">
        <v>14</v>
      </c>
      <c r="D6" s="4" t="str">
        <f>+VLOOKUP(C6,Locales!A:E,2,FALSE)</f>
        <v>PASILLO DE IMÁGENES</v>
      </c>
      <c r="E6" s="4">
        <f>+VLOOKUP(A6,Locales!A:E,5,FALSE)</f>
        <v>10</v>
      </c>
      <c r="F6" s="4">
        <f>+VLOOKUP(C6,Locales!A:E,5,FALSE)</f>
        <v>5</v>
      </c>
      <c r="G6" s="4">
        <f t="shared" si="4"/>
        <v>5</v>
      </c>
      <c r="H6" s="6" t="s">
        <v>96</v>
      </c>
      <c r="I6" s="27">
        <f>IF(H6="",0,+VLOOKUP(H6,Aberturas!A:B,2,FALSE))</f>
        <v>1.46E-2</v>
      </c>
      <c r="J6" s="6"/>
      <c r="K6" s="14">
        <f>IF(J6="",0,+VLOOKUP(J6,Aberturas!A:B,2,FALSE))</f>
        <v>0</v>
      </c>
      <c r="L6" s="6"/>
      <c r="M6" s="13">
        <f t="shared" si="1"/>
        <v>1.46E-2</v>
      </c>
      <c r="N6" s="19">
        <f t="shared" si="2"/>
        <v>104.16599437991198</v>
      </c>
      <c r="O6" s="17"/>
    </row>
    <row r="7" spans="1:17" x14ac:dyDescent="0.25">
      <c r="A7" s="6" t="s">
        <v>19</v>
      </c>
      <c r="B7" s="4" t="str">
        <f>+VLOOKUP(A7,Locales!A:E,2,FALSE)</f>
        <v>PASILLO</v>
      </c>
      <c r="C7" s="6" t="s">
        <v>45</v>
      </c>
      <c r="D7" s="4" t="str">
        <f>+VLOOKUP(C7,Locales!A:E,2,FALSE)</f>
        <v>VESTUARIO HOMBRES</v>
      </c>
      <c r="E7" s="4">
        <f>+VLOOKUP(A7,Locales!A:E,5,FALSE)</f>
        <v>0</v>
      </c>
      <c r="F7" s="4">
        <f>+VLOOKUP(C7,Locales!A:E,5,FALSE)</f>
        <v>-5</v>
      </c>
      <c r="G7" s="4">
        <f t="shared" si="4"/>
        <v>5</v>
      </c>
      <c r="H7" s="6" t="s">
        <v>57</v>
      </c>
      <c r="I7" s="27">
        <f>IF(H7="",0,+VLOOKUP(H7,Aberturas!A:B,2,FALSE))</f>
        <v>1.1440000000000001E-2</v>
      </c>
      <c r="J7" s="6"/>
      <c r="K7" s="14">
        <f>IF(J7="",0,+VLOOKUP(J7,Aberturas!A:B,2,FALSE))</f>
        <v>0</v>
      </c>
      <c r="L7" s="21">
        <v>3.9300000000000002E-2</v>
      </c>
      <c r="M7" s="13">
        <f t="shared" si="1"/>
        <v>5.074E-2</v>
      </c>
      <c r="N7" s="19">
        <f t="shared" si="2"/>
        <v>362.01250375594066</v>
      </c>
      <c r="O7" s="17"/>
    </row>
    <row r="8" spans="1:17" x14ac:dyDescent="0.25">
      <c r="A8" s="6" t="s">
        <v>19</v>
      </c>
      <c r="B8" s="4" t="str">
        <f>+VLOOKUP(A8,Locales!A:E,2,FALSE)</f>
        <v>PASILLO</v>
      </c>
      <c r="C8" s="6" t="s">
        <v>53</v>
      </c>
      <c r="D8" s="4" t="str">
        <f>+VLOOKUP(C8,Locales!A:E,2,FALSE)</f>
        <v>VESTUARIO MUJERES</v>
      </c>
      <c r="E8" s="4">
        <f>+VLOOKUP(A8,Locales!A:E,5,FALSE)</f>
        <v>0</v>
      </c>
      <c r="F8" s="4">
        <f>+VLOOKUP(C8,Locales!A:E,5,FALSE)</f>
        <v>-5</v>
      </c>
      <c r="G8" s="4">
        <f t="shared" si="4"/>
        <v>5</v>
      </c>
      <c r="H8" s="6" t="s">
        <v>57</v>
      </c>
      <c r="I8" s="27">
        <f>IF(H8="",0,+VLOOKUP(H8,Aberturas!A:B,2,FALSE))</f>
        <v>1.1440000000000001E-2</v>
      </c>
      <c r="J8" s="6"/>
      <c r="K8" s="14">
        <f>IF(J8="",0,+VLOOKUP(J8,Aberturas!A:B,2,FALSE))</f>
        <v>0</v>
      </c>
      <c r="L8" s="21">
        <v>5.4579999999999997E-2</v>
      </c>
      <c r="M8" s="13">
        <f t="shared" si="1"/>
        <v>6.6019999999999995E-2</v>
      </c>
      <c r="N8" s="19">
        <f t="shared" si="2"/>
        <v>471.03006499738274</v>
      </c>
      <c r="O8" s="17"/>
    </row>
    <row r="9" spans="1:17" x14ac:dyDescent="0.25">
      <c r="A9" s="6" t="s">
        <v>19</v>
      </c>
      <c r="B9" s="4" t="str">
        <f>+VLOOKUP(A9,Locales!A:E,2,FALSE)</f>
        <v>PASILLO</v>
      </c>
      <c r="C9" s="6" t="s">
        <v>47</v>
      </c>
      <c r="D9" s="4" t="str">
        <f>+VLOOKUP(C9,Locales!A:E,2,FALSE)</f>
        <v>KICHINET</v>
      </c>
      <c r="E9" s="4">
        <f>+VLOOKUP(A9,Locales!A:E,5,FALSE)</f>
        <v>0</v>
      </c>
      <c r="F9" s="4">
        <f>+VLOOKUP(C9,Locales!A:E,5,FALSE)</f>
        <v>-5</v>
      </c>
      <c r="G9" s="4">
        <f t="shared" si="4"/>
        <v>5</v>
      </c>
      <c r="H9" s="6" t="s">
        <v>57</v>
      </c>
      <c r="I9" s="27">
        <f>IF(H9="",0,+VLOOKUP(H9,Aberturas!A:B,2,FALSE))</f>
        <v>1.1440000000000001E-2</v>
      </c>
      <c r="J9" s="6"/>
      <c r="K9" s="14">
        <f>IF(J9="",0,+VLOOKUP(J9,Aberturas!A:B,2,FALSE))</f>
        <v>0</v>
      </c>
      <c r="L9" s="21">
        <v>2.3879999999999998E-2</v>
      </c>
      <c r="M9" s="13">
        <f t="shared" si="1"/>
        <v>3.5319999999999997E-2</v>
      </c>
      <c r="N9" s="19">
        <f t="shared" si="2"/>
        <v>251.99609051359528</v>
      </c>
      <c r="O9" s="17"/>
    </row>
    <row r="10" spans="1:17" x14ac:dyDescent="0.25">
      <c r="A10" s="6" t="s">
        <v>19</v>
      </c>
      <c r="B10" s="4" t="str">
        <f>+VLOOKUP(A10,Locales!A:E,2,FALSE)</f>
        <v>PASILLO</v>
      </c>
      <c r="C10" s="6" t="s">
        <v>49</v>
      </c>
      <c r="D10" s="4" t="str">
        <f>+VLOOKUP(C10,Locales!A:E,2,FALSE)</f>
        <v>BAÑO ADAPTADO</v>
      </c>
      <c r="E10" s="4">
        <f>+VLOOKUP(A10,Locales!A:E,5,FALSE)</f>
        <v>0</v>
      </c>
      <c r="F10" s="4">
        <f>+VLOOKUP(C10,Locales!A:E,5,FALSE)</f>
        <v>-5</v>
      </c>
      <c r="G10" s="4">
        <f t="shared" si="4"/>
        <v>5</v>
      </c>
      <c r="H10" s="6" t="s">
        <v>58</v>
      </c>
      <c r="I10" s="27">
        <f>IF(H10="",0,+VLOOKUP(H10,Aberturas!A:B,2,FALSE))</f>
        <v>1.2160000000000001E-2</v>
      </c>
      <c r="J10" s="6"/>
      <c r="K10" s="14">
        <f>IF(J10="",0,+VLOOKUP(J10,Aberturas!A:B,2,FALSE))</f>
        <v>0</v>
      </c>
      <c r="L10" s="21">
        <v>9.1450000000000004E-3</v>
      </c>
      <c r="M10" s="13">
        <f t="shared" si="1"/>
        <v>2.1305000000000001E-2</v>
      </c>
      <c r="N10" s="19">
        <f t="shared" si="2"/>
        <v>152.00387056602909</v>
      </c>
      <c r="O10" s="17"/>
    </row>
    <row r="11" spans="1:17" x14ac:dyDescent="0.25">
      <c r="A11" s="6" t="s">
        <v>19</v>
      </c>
      <c r="B11" s="4" t="str">
        <f>+VLOOKUP(A11,Locales!A:E,2,FALSE)</f>
        <v>PASILLO</v>
      </c>
      <c r="C11" s="6" t="s">
        <v>51</v>
      </c>
      <c r="D11" s="4" t="str">
        <f>+VLOOKUP(C11,Locales!A:E,2,FALSE)</f>
        <v>DEPÓSITO DE LIMPIEZA</v>
      </c>
      <c r="E11" s="4">
        <f>+VLOOKUP(A11,Locales!A:E,5,FALSE)</f>
        <v>0</v>
      </c>
      <c r="F11" s="4">
        <f>+VLOOKUP(C11,Locales!A:E,5,FALSE)</f>
        <v>-5</v>
      </c>
      <c r="G11" s="4">
        <f t="shared" si="4"/>
        <v>5</v>
      </c>
      <c r="H11" s="6" t="s">
        <v>57</v>
      </c>
      <c r="I11" s="27">
        <f>IF(H11="",0,+VLOOKUP(H11,Aberturas!A:B,2,FALSE))</f>
        <v>1.1440000000000001E-2</v>
      </c>
      <c r="J11" s="6"/>
      <c r="K11" s="14">
        <f>IF(J11="",0,+VLOOKUP(J11,Aberturas!A:B,2,FALSE))</f>
        <v>0</v>
      </c>
      <c r="L11" s="21">
        <v>2.6544999999999999E-2</v>
      </c>
      <c r="M11" s="13">
        <f t="shared" si="1"/>
        <v>3.7984999999999998E-2</v>
      </c>
      <c r="N11" s="19">
        <f t="shared" si="2"/>
        <v>271.00995181650387</v>
      </c>
      <c r="O11" s="17"/>
    </row>
    <row r="12" spans="1:17" x14ac:dyDescent="0.25">
      <c r="A12" s="6" t="s">
        <v>19</v>
      </c>
      <c r="B12" s="16" t="str">
        <f>+VLOOKUP(A12,Locales!A:E,2,FALSE)</f>
        <v>PASILLO</v>
      </c>
      <c r="C12" s="6" t="s">
        <v>69</v>
      </c>
      <c r="D12" s="16" t="str">
        <f>+VLOOKUP(C12,Locales!A:E,2,FALSE)</f>
        <v>EXTERIOR</v>
      </c>
      <c r="E12" s="4">
        <f>+VLOOKUP(A12,Locales!A:E,5,FALSE)</f>
        <v>0</v>
      </c>
      <c r="F12" s="4">
        <f>+VLOOKUP(C12,Locales!A:E,5,FALSE)</f>
        <v>0</v>
      </c>
      <c r="G12" s="4">
        <f t="shared" ref="G12" si="5">+E12-F12</f>
        <v>0</v>
      </c>
      <c r="H12" s="6"/>
      <c r="I12" s="27">
        <f>IF(H12="",0,+VLOOKUP(H12,Aberturas!A:B,2,FALSE))</f>
        <v>0</v>
      </c>
      <c r="J12" s="6"/>
      <c r="K12" s="14">
        <f>IF(J12="",0,+VLOOKUP(J12,Aberturas!A:B,2,FALSE))</f>
        <v>0</v>
      </c>
      <c r="L12" s="6"/>
      <c r="M12" s="13">
        <f t="shared" si="1"/>
        <v>0</v>
      </c>
      <c r="N12" s="19">
        <f t="shared" si="2"/>
        <v>0</v>
      </c>
      <c r="O12" s="17"/>
    </row>
    <row r="13" spans="1:17" x14ac:dyDescent="0.25">
      <c r="A13" s="6" t="s">
        <v>26</v>
      </c>
      <c r="B13" s="4" t="str">
        <f>+VLOOKUP(A13,Locales!A:E,2,FALSE)</f>
        <v>SALA DE ANÁLISIS DE MUESTRAS IRRADIADAS</v>
      </c>
      <c r="C13" s="6" t="s">
        <v>30</v>
      </c>
      <c r="D13" s="4" t="str">
        <f>+VLOOKUP(C13,Locales!A:E,2,FALSE)</f>
        <v>LABORATORIO DE RADIOBIOLOGÍA</v>
      </c>
      <c r="E13" s="4">
        <f>+VLOOKUP(A13,Locales!A:E,5,FALSE)</f>
        <v>15</v>
      </c>
      <c r="F13" s="4">
        <f>+VLOOKUP(C13,Locales!A:E,5,FALSE)</f>
        <v>10</v>
      </c>
      <c r="G13" s="4">
        <f t="shared" si="4"/>
        <v>5</v>
      </c>
      <c r="H13" s="6" t="s">
        <v>90</v>
      </c>
      <c r="I13" s="27">
        <f>IF(H13="",0,+VLOOKUP(H13,Aberturas!A:B,2,FALSE))</f>
        <v>1.2800000000000001E-2</v>
      </c>
      <c r="J13" s="6"/>
      <c r="K13" s="14">
        <f>IF(J13="",0,+VLOOKUP(J13,Aberturas!A:B,2,FALSE))</f>
        <v>0</v>
      </c>
      <c r="L13" s="6"/>
      <c r="M13" s="13">
        <f t="shared" si="1"/>
        <v>1.2800000000000001E-2</v>
      </c>
      <c r="N13" s="19">
        <f t="shared" si="2"/>
        <v>91.323611511155718</v>
      </c>
    </row>
    <row r="14" spans="1:17" x14ac:dyDescent="0.25">
      <c r="A14" s="6" t="s">
        <v>28</v>
      </c>
      <c r="B14" s="4" t="str">
        <f>+VLOOKUP(A14,Locales!A:E,2,FALSE)</f>
        <v>SAS RADIOBIOLOGÍA</v>
      </c>
      <c r="C14" s="6" t="s">
        <v>19</v>
      </c>
      <c r="D14" s="4" t="str">
        <f>+VLOOKUP(C14,Locales!A:E,2,FALSE)</f>
        <v>PASILLO</v>
      </c>
      <c r="E14" s="4">
        <f>+VLOOKUP(A14,Locales!A:E,5,FALSE)</f>
        <v>5</v>
      </c>
      <c r="F14" s="4">
        <f>+VLOOKUP(C14,Locales!A:E,5,FALSE)</f>
        <v>0</v>
      </c>
      <c r="G14" s="4">
        <f t="shared" si="4"/>
        <v>5</v>
      </c>
      <c r="H14" s="6" t="s">
        <v>82</v>
      </c>
      <c r="I14" s="27">
        <f>IF(H14="",0,+VLOOKUP(H14,Aberturas!A:B,2,FALSE))</f>
        <v>1.336E-2</v>
      </c>
      <c r="J14" s="6"/>
      <c r="K14" s="14">
        <f>IF(J14="",0,+VLOOKUP(J14,Aberturas!A:B,2,FALSE))</f>
        <v>0</v>
      </c>
      <c r="L14" s="6"/>
      <c r="M14" s="13">
        <f t="shared" si="1"/>
        <v>1.336E-2</v>
      </c>
      <c r="N14" s="19">
        <f t="shared" si="2"/>
        <v>95.319019514768769</v>
      </c>
    </row>
    <row r="15" spans="1:17" x14ac:dyDescent="0.25">
      <c r="A15" s="6" t="s">
        <v>30</v>
      </c>
      <c r="B15" s="4" t="str">
        <f>+VLOOKUP(A15,Locales!A:E,2,FALSE)</f>
        <v>LABORATORIO DE RADIOBIOLOGÍA</v>
      </c>
      <c r="C15" s="6" t="s">
        <v>28</v>
      </c>
      <c r="D15" s="4" t="str">
        <f>+VLOOKUP(C15,Locales!A:E,2,FALSE)</f>
        <v>SAS RADIOBIOLOGÍA</v>
      </c>
      <c r="E15" s="4">
        <f>+VLOOKUP(A15,Locales!A:E,5,FALSE)</f>
        <v>10</v>
      </c>
      <c r="F15" s="4">
        <f>+VLOOKUP(C15,Locales!A:E,5,FALSE)</f>
        <v>5</v>
      </c>
      <c r="G15" s="4">
        <f t="shared" si="4"/>
        <v>5</v>
      </c>
      <c r="H15" s="6" t="s">
        <v>82</v>
      </c>
      <c r="I15" s="27">
        <f>IF(H15="",0,+VLOOKUP(H15,Aberturas!A:B,2,FALSE))</f>
        <v>1.336E-2</v>
      </c>
      <c r="J15" s="6"/>
      <c r="K15" s="14">
        <f>IF(J15="",0,+VLOOKUP(J15,Aberturas!A:B,2,FALSE))</f>
        <v>0</v>
      </c>
      <c r="L15" s="6"/>
      <c r="M15" s="13">
        <f t="shared" si="1"/>
        <v>1.336E-2</v>
      </c>
      <c r="N15" s="19">
        <f t="shared" si="2"/>
        <v>95.319019514768769</v>
      </c>
    </row>
    <row r="16" spans="1:17" x14ac:dyDescent="0.25">
      <c r="A16" s="6" t="s">
        <v>30</v>
      </c>
      <c r="B16" s="4" t="str">
        <f>+VLOOKUP(A16,Locales!A:E,2,FALSE)</f>
        <v>LABORATORIO DE RADIOBIOLOGÍA</v>
      </c>
      <c r="C16" s="6" t="s">
        <v>19</v>
      </c>
      <c r="D16" s="4" t="str">
        <f>+VLOOKUP(C16,Locales!A:E,2,FALSE)</f>
        <v>PASILLO</v>
      </c>
      <c r="E16" s="4">
        <f>+VLOOKUP(A16,Locales!A:E,5,FALSE)</f>
        <v>10</v>
      </c>
      <c r="F16" s="4">
        <f>+VLOOKUP(C16,Locales!A:E,5,FALSE)</f>
        <v>0</v>
      </c>
      <c r="G16" s="4">
        <f t="shared" si="4"/>
        <v>10</v>
      </c>
      <c r="H16" s="6" t="s">
        <v>89</v>
      </c>
      <c r="I16" s="27">
        <f>IF(H16="",0,+VLOOKUP(H16,Aberturas!A:B,2,FALSE))</f>
        <v>1.2800000000000001E-2</v>
      </c>
      <c r="J16" s="6"/>
      <c r="K16" s="14">
        <f>IF(J16="",0,+VLOOKUP(J16,Aberturas!A:B,2,FALSE))</f>
        <v>0</v>
      </c>
      <c r="L16" s="6"/>
      <c r="M16" s="13">
        <f t="shared" si="1"/>
        <v>1.2800000000000001E-2</v>
      </c>
      <c r="N16" s="19">
        <f t="shared" si="2"/>
        <v>129.1510899639681</v>
      </c>
    </row>
    <row r="17" spans="1:15" x14ac:dyDescent="0.25">
      <c r="A17" s="6" t="s">
        <v>32</v>
      </c>
      <c r="B17" s="4" t="str">
        <f>+VLOOKUP(A17,Locales!A:E,2,FALSE)</f>
        <v>RADIOBIODOSIMETRÍA</v>
      </c>
      <c r="C17" s="6" t="s">
        <v>30</v>
      </c>
      <c r="D17" s="4" t="str">
        <f>+VLOOKUP(C17,Locales!A:E,2,FALSE)</f>
        <v>LABORATORIO DE RADIOBIOLOGÍA</v>
      </c>
      <c r="E17" s="4">
        <f>+VLOOKUP(A17,Locales!A:E,5,FALSE)</f>
        <v>15</v>
      </c>
      <c r="F17" s="4">
        <f>+VLOOKUP(C17,Locales!A:E,5,FALSE)</f>
        <v>10</v>
      </c>
      <c r="G17" s="4">
        <f t="shared" si="4"/>
        <v>5</v>
      </c>
      <c r="H17" s="6" t="s">
        <v>82</v>
      </c>
      <c r="I17" s="27">
        <f>IF(H17="",0,+VLOOKUP(H17,Aberturas!A:B,2,FALSE))</f>
        <v>1.336E-2</v>
      </c>
      <c r="J17" s="6"/>
      <c r="K17" s="14">
        <f>IF(J17="",0,+VLOOKUP(J17,Aberturas!A:B,2,FALSE))</f>
        <v>0</v>
      </c>
      <c r="L17" s="6"/>
      <c r="M17" s="13">
        <f t="shared" si="1"/>
        <v>1.336E-2</v>
      </c>
      <c r="N17" s="19">
        <f t="shared" si="2"/>
        <v>95.319019514768769</v>
      </c>
    </row>
    <row r="18" spans="1:15" x14ac:dyDescent="0.25">
      <c r="A18" s="6" t="s">
        <v>34</v>
      </c>
      <c r="B18" s="4" t="str">
        <f>+VLOOKUP(A18,Locales!A:E,2,FALSE)</f>
        <v>SECTOR DE RADIOBIOLOGÍA</v>
      </c>
      <c r="C18" s="6" t="s">
        <v>19</v>
      </c>
      <c r="D18" s="4" t="str">
        <f>+VLOOKUP(C18,Locales!A:E,2,FALSE)</f>
        <v>PASILLO</v>
      </c>
      <c r="E18" s="4">
        <f>+VLOOKUP(A18,Locales!A:E,5,FALSE)</f>
        <v>10</v>
      </c>
      <c r="F18" s="4">
        <f>+VLOOKUP(C18,Locales!A:E,5,FALSE)</f>
        <v>0</v>
      </c>
      <c r="G18" s="4">
        <f t="shared" si="4"/>
        <v>10</v>
      </c>
      <c r="H18" s="6" t="s">
        <v>93</v>
      </c>
      <c r="I18" s="27">
        <f>IF(H18="",0,+VLOOKUP(H18,Aberturas!A:B,2,FALSE))</f>
        <v>1.2800000000000001E-2</v>
      </c>
      <c r="J18" s="6"/>
      <c r="K18" s="14">
        <f>IF(J18="",0,+VLOOKUP(J18,Aberturas!A:B,2,FALSE))</f>
        <v>0</v>
      </c>
      <c r="L18" s="6"/>
      <c r="M18" s="13">
        <f t="shared" si="1"/>
        <v>1.2800000000000001E-2</v>
      </c>
      <c r="N18" s="19">
        <f t="shared" si="2"/>
        <v>129.1510899639681</v>
      </c>
    </row>
    <row r="19" spans="1:15" x14ac:dyDescent="0.25">
      <c r="A19" s="6" t="s">
        <v>36</v>
      </c>
      <c r="B19" s="4" t="str">
        <f>+VLOOKUP(A19,Locales!A:E,2,FALSE)</f>
        <v>RADIOBIOLOGÍA MOLECULAR</v>
      </c>
      <c r="C19" s="6" t="s">
        <v>30</v>
      </c>
      <c r="D19" s="4" t="str">
        <f>+VLOOKUP(C19,Locales!A:E,2,FALSE)</f>
        <v>LABORATORIO DE RADIOBIOLOGÍA</v>
      </c>
      <c r="E19" s="4">
        <f>+VLOOKUP(A19,Locales!A:E,5,FALSE)</f>
        <v>15</v>
      </c>
      <c r="F19" s="4">
        <f>+VLOOKUP(C19,Locales!A:E,5,FALSE)</f>
        <v>10</v>
      </c>
      <c r="G19" s="4">
        <f t="shared" si="4"/>
        <v>5</v>
      </c>
      <c r="H19" s="6" t="s">
        <v>82</v>
      </c>
      <c r="I19" s="27">
        <f>IF(H19="",0,+VLOOKUP(H19,Aberturas!A:B,2,FALSE))</f>
        <v>1.336E-2</v>
      </c>
      <c r="J19" s="6"/>
      <c r="K19" s="14">
        <f>IF(J19="",0,+VLOOKUP(J19,Aberturas!A:B,2,FALSE))</f>
        <v>0</v>
      </c>
      <c r="L19" s="6"/>
      <c r="M19" s="13">
        <f t="shared" si="1"/>
        <v>1.336E-2</v>
      </c>
      <c r="N19" s="19">
        <f t="shared" si="2"/>
        <v>95.319019514768769</v>
      </c>
    </row>
    <row r="20" spans="1:15" x14ac:dyDescent="0.25">
      <c r="A20" s="6" t="s">
        <v>38</v>
      </c>
      <c r="B20" s="4" t="str">
        <f>+VLOOKUP(A20,Locales!A:E,2,FALSE)</f>
        <v>SALA DE IRRADIACIÓN DE MUESTRAS</v>
      </c>
      <c r="C20" s="6" t="s">
        <v>30</v>
      </c>
      <c r="D20" s="4" t="str">
        <f>+VLOOKUP(C20,Locales!A:E,2,FALSE)</f>
        <v>LABORATORIO DE RADIOBIOLOGÍA</v>
      </c>
      <c r="E20" s="4">
        <f>+VLOOKUP(A20,Locales!A:E,5,FALSE)</f>
        <v>15</v>
      </c>
      <c r="F20" s="4">
        <f>+VLOOKUP(C20,Locales!A:E,5,FALSE)</f>
        <v>10</v>
      </c>
      <c r="G20" s="4">
        <f t="shared" si="4"/>
        <v>5</v>
      </c>
      <c r="H20" s="6" t="s">
        <v>90</v>
      </c>
      <c r="I20" s="27">
        <f>IF(H20="",0,+VLOOKUP(H20,Aberturas!A:B,2,FALSE))</f>
        <v>1.2800000000000001E-2</v>
      </c>
      <c r="J20" s="6"/>
      <c r="K20" s="14">
        <f>IF(J20="",0,+VLOOKUP(J20,Aberturas!A:B,2,FALSE))</f>
        <v>0</v>
      </c>
      <c r="L20" s="6"/>
      <c r="M20" s="13">
        <f t="shared" si="1"/>
        <v>1.2800000000000001E-2</v>
      </c>
      <c r="N20" s="19">
        <f t="shared" si="2"/>
        <v>91.323611511155718</v>
      </c>
    </row>
    <row r="21" spans="1:15" x14ac:dyDescent="0.25">
      <c r="A21" s="6" t="s">
        <v>22</v>
      </c>
      <c r="B21" s="4" t="str">
        <f>+VLOOKUP(A21,Locales!A:E,2,FALSE)</f>
        <v>ESPACIO 3</v>
      </c>
      <c r="C21" s="6" t="s">
        <v>19</v>
      </c>
      <c r="D21" s="4" t="str">
        <f>+VLOOKUP(C21,Locales!A:E,2,FALSE)</f>
        <v>PASILLO</v>
      </c>
      <c r="E21" s="4">
        <f>+VLOOKUP(A21,Locales!A:E,5,FALSE)</f>
        <v>5</v>
      </c>
      <c r="F21" s="4">
        <f>+VLOOKUP(C21,Locales!A:E,5,FALSE)</f>
        <v>0</v>
      </c>
      <c r="G21" s="4">
        <f t="shared" si="4"/>
        <v>5</v>
      </c>
      <c r="H21" s="6" t="s">
        <v>78</v>
      </c>
      <c r="I21" s="27">
        <f>IF(H21="",0,+VLOOKUP(H21,Aberturas!A:B,2,FALSE))</f>
        <v>2.1000000000000001E-2</v>
      </c>
      <c r="J21" s="6"/>
      <c r="K21" s="14">
        <f>IF(J21="",0,+VLOOKUP(J21,Aberturas!A:B,2,FALSE))</f>
        <v>0</v>
      </c>
      <c r="L21" s="21">
        <v>1.7999999999999999E-2</v>
      </c>
      <c r="M21" s="13">
        <f t="shared" si="1"/>
        <v>3.9E-2</v>
      </c>
      <c r="N21" s="19">
        <f t="shared" si="2"/>
        <v>278.2516288230525</v>
      </c>
      <c r="O21" s="17"/>
    </row>
    <row r="22" spans="1:15" x14ac:dyDescent="0.25">
      <c r="A22" s="6" t="s">
        <v>24</v>
      </c>
      <c r="B22" s="4" t="str">
        <f>+VLOOKUP(A22,Locales!A:E,2,FALSE)</f>
        <v>ESPACIO 4</v>
      </c>
      <c r="C22" s="6" t="s">
        <v>19</v>
      </c>
      <c r="D22" s="4" t="str">
        <f>+VLOOKUP(C22,Locales!A:E,2,FALSE)</f>
        <v>PASILLO</v>
      </c>
      <c r="E22" s="4">
        <f>+VLOOKUP(A22,Locales!A:E,5,FALSE)</f>
        <v>5</v>
      </c>
      <c r="F22" s="4">
        <f>+VLOOKUP(C22,Locales!A:E,5,FALSE)</f>
        <v>0</v>
      </c>
      <c r="G22" s="4">
        <f t="shared" si="4"/>
        <v>5</v>
      </c>
      <c r="H22" s="6" t="s">
        <v>78</v>
      </c>
      <c r="I22" s="27">
        <f>IF(H22="",0,+VLOOKUP(H22,Aberturas!A:B,2,FALSE))</f>
        <v>2.1000000000000001E-2</v>
      </c>
      <c r="J22" s="6"/>
      <c r="K22" s="14">
        <f>IF(J22="",0,+VLOOKUP(J22,Aberturas!A:B,2,FALSE))</f>
        <v>0</v>
      </c>
      <c r="L22" s="21">
        <v>1.7999999999999999E-2</v>
      </c>
      <c r="M22" s="13">
        <f t="shared" si="1"/>
        <v>3.9E-2</v>
      </c>
      <c r="N22" s="19">
        <f t="shared" si="2"/>
        <v>278.2516288230525</v>
      </c>
      <c r="O22" s="17"/>
    </row>
    <row r="23" spans="1:15" x14ac:dyDescent="0.25">
      <c r="E23" s="4"/>
      <c r="F23" s="4"/>
      <c r="K23" s="14"/>
      <c r="M23" s="13"/>
      <c r="N23" s="19"/>
    </row>
    <row r="24" spans="1:15" x14ac:dyDescent="0.25">
      <c r="E24" s="4"/>
      <c r="F24" s="4"/>
      <c r="K24" s="14"/>
      <c r="M24" s="13"/>
      <c r="N24" s="19"/>
    </row>
    <row r="25" spans="1:15" x14ac:dyDescent="0.25">
      <c r="E25" s="4"/>
      <c r="F25" s="4"/>
      <c r="K25" s="14"/>
      <c r="M25" s="13"/>
      <c r="N25" s="19"/>
    </row>
    <row r="26" spans="1:15" x14ac:dyDescent="0.25">
      <c r="E26" s="4"/>
      <c r="F26" s="4"/>
      <c r="K26" s="14"/>
      <c r="M26" s="13"/>
      <c r="N26" s="19"/>
    </row>
    <row r="27" spans="1:15" x14ac:dyDescent="0.25">
      <c r="E27" s="4"/>
      <c r="F27" s="4"/>
      <c r="K27" s="14"/>
      <c r="M27" s="13"/>
      <c r="N27" s="19"/>
    </row>
    <row r="28" spans="1:15" x14ac:dyDescent="0.25">
      <c r="A28" s="6" t="s">
        <v>14</v>
      </c>
      <c r="B28" s="4" t="str">
        <f>+VLOOKUP(A28,Locales!A:E,2,FALSE)</f>
        <v>PASILLO DE IMÁGENES</v>
      </c>
      <c r="C28" s="6" t="s">
        <v>106</v>
      </c>
      <c r="D28" s="4" t="str">
        <f>+VLOOKUP(C28,Locales!A:E,2,FALSE)</f>
        <v>LABORATORIO DE PREPARACIÓN</v>
      </c>
      <c r="E28" s="4">
        <f>+VLOOKUP(A28,Locales!A:E,5,FALSE)</f>
        <v>5</v>
      </c>
      <c r="F28" s="4">
        <f>+VLOOKUP(C28,Locales!A:E,5,FALSE)</f>
        <v>-5.8940000000000001</v>
      </c>
      <c r="G28" s="4">
        <f t="shared" ref="G28" si="6">+E28-F28</f>
        <v>10.894</v>
      </c>
      <c r="H28" s="6" t="s">
        <v>88</v>
      </c>
      <c r="I28" s="27">
        <f>IF(H28="",0,+VLOOKUP(H28,Aberturas!A:B,2,FALSE))</f>
        <v>1.2800000000000001E-2</v>
      </c>
      <c r="J28" s="6"/>
      <c r="K28" s="14">
        <f>IF(J28="",0,+VLOOKUP(J28,Aberturas!A:B,2,FALSE))</f>
        <v>0</v>
      </c>
      <c r="L28" s="6"/>
      <c r="M28" s="13">
        <f t="shared" si="1"/>
        <v>1.2800000000000001E-2</v>
      </c>
      <c r="N28" s="19">
        <f t="shared" si="2"/>
        <v>134.80058011728639</v>
      </c>
    </row>
    <row r="29" spans="1:15" x14ac:dyDescent="0.25">
      <c r="A29" s="6" t="s">
        <v>107</v>
      </c>
      <c r="B29" s="4" t="str">
        <f>+VLOOKUP(A29,Locales!A:E,2,FALSE)</f>
        <v>SALA DE PREPARACIÓN</v>
      </c>
      <c r="C29" s="6" t="s">
        <v>14</v>
      </c>
      <c r="D29" s="4" t="str">
        <f>+VLOOKUP(C29,Locales!A:E,2,FALSE)</f>
        <v>PASILLO DE IMÁGENES</v>
      </c>
      <c r="E29" s="4">
        <f>+VLOOKUP(A29,Locales!A:E,5,FALSE)</f>
        <v>15</v>
      </c>
      <c r="F29" s="4">
        <f>+VLOOKUP(C29,Locales!A:E,5,FALSE)</f>
        <v>5</v>
      </c>
      <c r="G29" s="4">
        <f t="shared" ref="G29:G54" si="7">+E29-F29</f>
        <v>10</v>
      </c>
      <c r="H29" s="6" t="s">
        <v>85</v>
      </c>
      <c r="I29" s="27">
        <f>IF(H29="",0,+VLOOKUP(H29,Aberturas!A:B,2,FALSE))</f>
        <v>1.336E-2</v>
      </c>
      <c r="J29" s="6"/>
      <c r="K29" s="14">
        <f>IF(J29="",0,+VLOOKUP(J29,Aberturas!A:B,2,FALSE))</f>
        <v>0</v>
      </c>
      <c r="L29" s="6"/>
      <c r="M29" s="13">
        <f t="shared" si="1"/>
        <v>1.336E-2</v>
      </c>
      <c r="N29" s="19">
        <f t="shared" si="2"/>
        <v>134.80145014989171</v>
      </c>
    </row>
    <row r="30" spans="1:15" x14ac:dyDescent="0.25">
      <c r="A30" s="6" t="s">
        <v>100</v>
      </c>
      <c r="B30" s="4" t="str">
        <f>+VLOOKUP(A30,Locales!A:E,2,FALSE)</f>
        <v>PASILLO LIMPIO - ETAPA 2</v>
      </c>
      <c r="C30" s="6" t="s">
        <v>105</v>
      </c>
      <c r="D30" s="4" t="str">
        <f>+VLOOKUP(C30,Locales!A:E,2,FALSE)</f>
        <v>SALA DE EQUIPOS</v>
      </c>
      <c r="E30" s="4">
        <f>+VLOOKUP(A30,Locales!A:E,5,FALSE)</f>
        <v>20</v>
      </c>
      <c r="F30" s="4">
        <f>+VLOOKUP(C30,Locales!A:E,5,FALSE)</f>
        <v>5</v>
      </c>
      <c r="G30" s="4">
        <f t="shared" si="7"/>
        <v>15</v>
      </c>
      <c r="H30" s="6" t="s">
        <v>85</v>
      </c>
      <c r="I30" s="27">
        <f>IF(H30="",0,+VLOOKUP(H30,Aberturas!A:B,2,FALSE))</f>
        <v>1.336E-2</v>
      </c>
      <c r="J30" s="6"/>
      <c r="K30" s="14">
        <f>IF(J30="",0,+VLOOKUP(J30,Aberturas!A:B,2,FALSE))</f>
        <v>0</v>
      </c>
      <c r="L30" s="6"/>
      <c r="M30" s="13">
        <f t="shared" si="1"/>
        <v>1.336E-2</v>
      </c>
      <c r="N30" s="19">
        <f t="shared" si="2"/>
        <v>165.09738472722884</v>
      </c>
    </row>
    <row r="31" spans="1:15" x14ac:dyDescent="0.25">
      <c r="A31" s="6" t="s">
        <v>120</v>
      </c>
      <c r="B31" s="4" t="str">
        <f>+VLOOKUP(A31,Locales!A:E,2,FALSE)</f>
        <v>SALA DE CIRUGÍA</v>
      </c>
      <c r="C31" s="6" t="s">
        <v>100</v>
      </c>
      <c r="D31" s="4" t="str">
        <f>+VLOOKUP(C31,Locales!A:E,2,FALSE)</f>
        <v>PASILLO LIMPIO - ETAPA 2</v>
      </c>
      <c r="E31" s="4">
        <f>+VLOOKUP(A31,Locales!A:E,5,FALSE)</f>
        <v>25</v>
      </c>
      <c r="F31" s="4">
        <f>+VLOOKUP(C31,Locales!A:E,5,FALSE)</f>
        <v>20</v>
      </c>
      <c r="G31" s="4">
        <f t="shared" si="7"/>
        <v>5</v>
      </c>
      <c r="H31" s="6" t="s">
        <v>91</v>
      </c>
      <c r="I31" s="27">
        <f>IF(H31="",0,+VLOOKUP(H31,Aberturas!A:B,2,FALSE))</f>
        <v>1.32E-2</v>
      </c>
      <c r="J31" s="6"/>
      <c r="K31" s="14">
        <f>IF(J31="",0,+VLOOKUP(J31,Aberturas!A:B,2,FALSE))</f>
        <v>0</v>
      </c>
      <c r="L31" s="6"/>
      <c r="M31" s="13">
        <f t="shared" si="1"/>
        <v>1.32E-2</v>
      </c>
      <c r="N31" s="19">
        <f t="shared" si="2"/>
        <v>94.177474370879324</v>
      </c>
    </row>
    <row r="32" spans="1:15" x14ac:dyDescent="0.25">
      <c r="A32" s="6" t="s">
        <v>100</v>
      </c>
      <c r="B32" s="4" t="str">
        <f>+VLOOKUP(A32,Locales!A:E,2,FALSE)</f>
        <v>PASILLO LIMPIO - ETAPA 2</v>
      </c>
      <c r="C32" s="6" t="s">
        <v>101</v>
      </c>
      <c r="D32" s="4" t="str">
        <f>+VLOOKUP(C32,Locales!A:E,2,FALSE)</f>
        <v>DEPÓSITO 2</v>
      </c>
      <c r="E32" s="4">
        <f>+VLOOKUP(A32,Locales!A:E,5,FALSE)</f>
        <v>20</v>
      </c>
      <c r="F32" s="4">
        <f>+VLOOKUP(C32,Locales!A:E,5,FALSE)</f>
        <v>5</v>
      </c>
      <c r="G32" s="4">
        <f t="shared" si="7"/>
        <v>15</v>
      </c>
      <c r="H32" s="6" t="s">
        <v>57</v>
      </c>
      <c r="I32" s="27">
        <f>IF(H32="",0,+VLOOKUP(H32,Aberturas!A:B,2,FALSE))</f>
        <v>1.1440000000000001E-2</v>
      </c>
      <c r="J32" s="6"/>
      <c r="K32" s="14">
        <f>IF(J32="",0,+VLOOKUP(J32,Aberturas!A:B,2,FALSE))</f>
        <v>0</v>
      </c>
      <c r="L32" s="6"/>
      <c r="M32" s="13">
        <f t="shared" si="1"/>
        <v>1.1440000000000001E-2</v>
      </c>
      <c r="N32" s="19">
        <f t="shared" si="2"/>
        <v>141.37081446702831</v>
      </c>
    </row>
    <row r="33" spans="1:14" x14ac:dyDescent="0.25">
      <c r="A33" s="6" t="s">
        <v>100</v>
      </c>
      <c r="B33" s="4" t="str">
        <f>+VLOOKUP(A33,Locales!A:E,2,FALSE)</f>
        <v>PASILLO LIMPIO - ETAPA 2</v>
      </c>
      <c r="C33" s="6" t="s">
        <v>102</v>
      </c>
      <c r="D33" s="4" t="str">
        <f>+VLOOKUP(C33,Locales!A:E,2,FALSE)</f>
        <v>SALA DE EXPERIMENTACIÓN 1</v>
      </c>
      <c r="E33" s="4">
        <f>+VLOOKUP(A33,Locales!A:E,5,FALSE)</f>
        <v>20</v>
      </c>
      <c r="F33" s="4">
        <f>+VLOOKUP(C33,Locales!A:E,5,FALSE)</f>
        <v>5</v>
      </c>
      <c r="G33" s="4">
        <f t="shared" si="7"/>
        <v>15</v>
      </c>
      <c r="H33" s="6" t="s">
        <v>90</v>
      </c>
      <c r="I33" s="27">
        <f>IF(H33="",0,+VLOOKUP(H33,Aberturas!A:B,2,FALSE))</f>
        <v>1.2800000000000001E-2</v>
      </c>
      <c r="J33" s="6"/>
      <c r="K33" s="14">
        <f>IF(J33="",0,+VLOOKUP(J33,Aberturas!A:B,2,FALSE))</f>
        <v>0</v>
      </c>
      <c r="L33" s="6"/>
      <c r="M33" s="13">
        <f t="shared" si="1"/>
        <v>1.2800000000000001E-2</v>
      </c>
      <c r="N33" s="19">
        <f t="shared" si="2"/>
        <v>158.17713506800368</v>
      </c>
    </row>
    <row r="34" spans="1:14" x14ac:dyDescent="0.25">
      <c r="A34" s="6" t="s">
        <v>100</v>
      </c>
      <c r="B34" s="4" t="str">
        <f>+VLOOKUP(A34,Locales!A:E,2,FALSE)</f>
        <v>PASILLO LIMPIO - ETAPA 2</v>
      </c>
      <c r="C34" s="6" t="s">
        <v>103</v>
      </c>
      <c r="D34" s="4" t="str">
        <f>+VLOOKUP(C34,Locales!A:E,2,FALSE)</f>
        <v>SALA DE EXPERIMENTACIÓN 2</v>
      </c>
      <c r="E34" s="4">
        <f>+VLOOKUP(A34,Locales!A:E,5,FALSE)</f>
        <v>20</v>
      </c>
      <c r="F34" s="4">
        <f>+VLOOKUP(C34,Locales!A:E,5,FALSE)</f>
        <v>5</v>
      </c>
      <c r="G34" s="4">
        <f t="shared" si="7"/>
        <v>15</v>
      </c>
      <c r="H34" s="6" t="s">
        <v>90</v>
      </c>
      <c r="I34" s="27">
        <f>IF(H34="",0,+VLOOKUP(H34,Aberturas!A:B,2,FALSE))</f>
        <v>1.2800000000000001E-2</v>
      </c>
      <c r="J34" s="6"/>
      <c r="K34" s="14">
        <f>IF(J34="",0,+VLOOKUP(J34,Aberturas!A:B,2,FALSE))</f>
        <v>0</v>
      </c>
      <c r="L34" s="6"/>
      <c r="M34" s="13">
        <f t="shared" si="1"/>
        <v>1.2800000000000001E-2</v>
      </c>
      <c r="N34" s="19">
        <f t="shared" si="2"/>
        <v>158.17713506800368</v>
      </c>
    </row>
    <row r="35" spans="1:14" x14ac:dyDescent="0.25">
      <c r="A35" s="6" t="s">
        <v>100</v>
      </c>
      <c r="B35" s="4" t="str">
        <f>+VLOOKUP(A35,Locales!A:E,2,FALSE)</f>
        <v>PASILLO LIMPIO - ETAPA 2</v>
      </c>
      <c r="C35" s="6" t="s">
        <v>104</v>
      </c>
      <c r="D35" s="4" t="str">
        <f>+VLOOKUP(C35,Locales!A:E,2,FALSE)</f>
        <v>SALA DE EXPERIMENTACIÓN 3</v>
      </c>
      <c r="E35" s="4">
        <f>+VLOOKUP(A35,Locales!A:E,5,FALSE)</f>
        <v>20</v>
      </c>
      <c r="F35" s="4">
        <f>+VLOOKUP(C35,Locales!A:E,5,FALSE)</f>
        <v>5</v>
      </c>
      <c r="G35" s="4">
        <f t="shared" si="7"/>
        <v>15</v>
      </c>
      <c r="H35" s="6" t="s">
        <v>90</v>
      </c>
      <c r="I35" s="27">
        <f>IF(H35="",0,+VLOOKUP(H35,Aberturas!A:B,2,FALSE))</f>
        <v>1.2800000000000001E-2</v>
      </c>
      <c r="J35" s="6"/>
      <c r="K35" s="14">
        <f>IF(J35="",0,+VLOOKUP(J35,Aberturas!A:B,2,FALSE))</f>
        <v>0</v>
      </c>
      <c r="L35" s="6"/>
      <c r="M35" s="13">
        <f t="shared" si="1"/>
        <v>1.2800000000000001E-2</v>
      </c>
      <c r="N35" s="19">
        <f t="shared" si="2"/>
        <v>158.17713506800368</v>
      </c>
    </row>
    <row r="36" spans="1:14" x14ac:dyDescent="0.25">
      <c r="A36" s="6" t="s">
        <v>100</v>
      </c>
      <c r="B36" s="4" t="str">
        <f>+VLOOKUP(A36,Locales!A:E,2,FALSE)</f>
        <v>PASILLO LIMPIO - ETAPA 2</v>
      </c>
      <c r="C36" s="6" t="s">
        <v>71</v>
      </c>
      <c r="D36" s="4" t="str">
        <f>+VLOOKUP(C36,Locales!A:E,2,FALSE)</f>
        <v>PASILLO LIMPIO - ETAPA 1</v>
      </c>
      <c r="E36" s="4">
        <f>+VLOOKUP(A36,Locales!A:E,5,FALSE)</f>
        <v>20</v>
      </c>
      <c r="F36" s="4">
        <f>+VLOOKUP(C36,Locales!A:E,5,FALSE)</f>
        <v>20</v>
      </c>
      <c r="G36" s="4">
        <f t="shared" si="7"/>
        <v>0</v>
      </c>
      <c r="H36" s="6"/>
      <c r="I36" s="27">
        <f>IF(H36="",0,+VLOOKUP(H36,Aberturas!A:B,2,FALSE))</f>
        <v>0</v>
      </c>
      <c r="J36" s="6"/>
      <c r="K36" s="14">
        <f>IF(J36="",0,+VLOOKUP(J36,Aberturas!A:B,2,FALSE))</f>
        <v>0</v>
      </c>
      <c r="L36" s="6"/>
      <c r="M36" s="13">
        <f t="shared" si="1"/>
        <v>0</v>
      </c>
      <c r="N36" s="25">
        <f>+N49+N47</f>
        <v>311.88850697213513</v>
      </c>
    </row>
    <row r="37" spans="1:14" x14ac:dyDescent="0.25">
      <c r="A37" s="6" t="s">
        <v>100</v>
      </c>
      <c r="B37" s="4" t="str">
        <f>+VLOOKUP(A37,Locales!A:E,2,FALSE)</f>
        <v>PASILLO LIMPIO - ETAPA 2</v>
      </c>
      <c r="C37" s="6" t="s">
        <v>99</v>
      </c>
      <c r="D37" s="4" t="str">
        <f>+VLOOKUP(C37,Locales!A:E,2,FALSE)</f>
        <v>ELEMENTOS Y CONSUMIBLES ESTERILIZADOS</v>
      </c>
      <c r="E37" s="4">
        <f>+VLOOKUP(A37,Locales!A:E,5,FALSE)</f>
        <v>20</v>
      </c>
      <c r="F37" s="4">
        <f>+VLOOKUP(C37,Locales!A:E,5,FALSE)</f>
        <v>15</v>
      </c>
      <c r="G37" s="4">
        <f t="shared" si="7"/>
        <v>5</v>
      </c>
      <c r="H37" s="6" t="s">
        <v>82</v>
      </c>
      <c r="I37" s="27">
        <f>IF(H37="",0,+VLOOKUP(H37,Aberturas!A:B,2,FALSE))</f>
        <v>1.336E-2</v>
      </c>
      <c r="J37" s="6"/>
      <c r="K37" s="14">
        <f>IF(J37="",0,+VLOOKUP(J37,Aberturas!A:B,2,FALSE))</f>
        <v>0</v>
      </c>
      <c r="L37" s="6"/>
      <c r="M37" s="13">
        <f t="shared" si="1"/>
        <v>1.336E-2</v>
      </c>
      <c r="N37" s="19">
        <f t="shared" si="2"/>
        <v>95.319019514768769</v>
      </c>
    </row>
    <row r="38" spans="1:14" x14ac:dyDescent="0.25">
      <c r="A38" s="6" t="s">
        <v>100</v>
      </c>
      <c r="B38" s="4" t="str">
        <f>+VLOOKUP(A38,Locales!A:E,2,FALSE)</f>
        <v>PASILLO LIMPIO - ETAPA 2</v>
      </c>
      <c r="C38" s="6" t="s">
        <v>119</v>
      </c>
      <c r="D38" s="4" t="str">
        <f>+VLOOKUP(C38,Locales!A:E,2,FALSE)</f>
        <v>LIMPIEZA</v>
      </c>
      <c r="E38" s="4">
        <f>+VLOOKUP(A38,Locales!A:E,5,FALSE)</f>
        <v>20</v>
      </c>
      <c r="F38" s="4">
        <f>+VLOOKUP(C38,Locales!A:E,5,FALSE)</f>
        <v>15</v>
      </c>
      <c r="G38" s="4">
        <f t="shared" si="7"/>
        <v>5</v>
      </c>
      <c r="H38" s="6" t="s">
        <v>92</v>
      </c>
      <c r="I38" s="27">
        <f>IF(H38="",0,+VLOOKUP(H38,Aberturas!A:B,2,FALSE))</f>
        <v>1.1599999999999999E-2</v>
      </c>
      <c r="J38" s="6"/>
      <c r="K38" s="14">
        <f>IF(J38="",0,+VLOOKUP(J38,Aberturas!A:B,2,FALSE))</f>
        <v>0</v>
      </c>
      <c r="L38" s="6"/>
      <c r="M38" s="13">
        <f t="shared" si="1"/>
        <v>1.1599999999999999E-2</v>
      </c>
      <c r="N38" s="19">
        <f t="shared" si="2"/>
        <v>82.762022931984845</v>
      </c>
    </row>
    <row r="39" spans="1:14" x14ac:dyDescent="0.25">
      <c r="A39" s="6" t="s">
        <v>100</v>
      </c>
      <c r="B39" s="4" t="str">
        <f>+VLOOKUP(A39,Locales!A:E,2,FALSE)</f>
        <v>PASILLO LIMPIO - ETAPA 2</v>
      </c>
      <c r="C39" s="6" t="s">
        <v>117</v>
      </c>
      <c r="D39" s="4" t="str">
        <f>+VLOOKUP(C39,Locales!A:E,2,FALSE)</f>
        <v>SECTOR DE BIOPSIAS Y NECROSARIO</v>
      </c>
      <c r="E39" s="4">
        <f>+VLOOKUP(A39,Locales!A:E,5,FALSE)</f>
        <v>20</v>
      </c>
      <c r="F39" s="4">
        <f>+VLOOKUP(C39,Locales!A:E,5,FALSE)</f>
        <v>-10</v>
      </c>
      <c r="G39" s="4">
        <f t="shared" si="7"/>
        <v>30</v>
      </c>
      <c r="H39" s="6" t="s">
        <v>82</v>
      </c>
      <c r="I39" s="27">
        <f>IF(H39="",0,+VLOOKUP(H39,Aberturas!A:B,2,FALSE))</f>
        <v>1.336E-2</v>
      </c>
      <c r="J39" s="6"/>
      <c r="K39" s="14">
        <f>IF(J39="",0,+VLOOKUP(J39,Aberturas!A:B,2,FALSE))</f>
        <v>0</v>
      </c>
      <c r="L39" s="6"/>
      <c r="M39" s="13">
        <f t="shared" si="1"/>
        <v>1.336E-2</v>
      </c>
      <c r="N39" s="19">
        <f t="shared" si="2"/>
        <v>233.48296059357568</v>
      </c>
    </row>
    <row r="40" spans="1:14" x14ac:dyDescent="0.25">
      <c r="A40" s="6" t="s">
        <v>116</v>
      </c>
      <c r="B40" s="4" t="str">
        <f>+VLOOKUP(A40,Locales!A:E,2,FALSE)</f>
        <v>CUARENTENA</v>
      </c>
      <c r="C40" s="6" t="s">
        <v>117</v>
      </c>
      <c r="D40" s="4" t="str">
        <f>+VLOOKUP(C40,Locales!A:E,2,FALSE)</f>
        <v>SECTOR DE BIOPSIAS Y NECROSARIO</v>
      </c>
      <c r="E40" s="4">
        <f>+VLOOKUP(A40,Locales!A:E,5,FALSE)</f>
        <v>5</v>
      </c>
      <c r="F40" s="4">
        <f>+VLOOKUP(C40,Locales!A:E,5,FALSE)</f>
        <v>-10</v>
      </c>
      <c r="G40" s="4">
        <f t="shared" si="7"/>
        <v>15</v>
      </c>
      <c r="H40" s="6" t="s">
        <v>84</v>
      </c>
      <c r="I40" s="27">
        <f>IF(H40="",0,+VLOOKUP(H40,Aberturas!A:B,2,FALSE))</f>
        <v>1.336E-2</v>
      </c>
      <c r="J40" s="6"/>
      <c r="K40" s="14">
        <f>IF(J40="",0,+VLOOKUP(J40,Aberturas!A:B,2,FALSE))</f>
        <v>0</v>
      </c>
      <c r="L40" s="6"/>
      <c r="M40" s="13">
        <f t="shared" si="1"/>
        <v>1.336E-2</v>
      </c>
      <c r="N40" s="19">
        <f t="shared" si="2"/>
        <v>165.09738472722884</v>
      </c>
    </row>
    <row r="41" spans="1:14" x14ac:dyDescent="0.25">
      <c r="A41" s="6" t="s">
        <v>118</v>
      </c>
      <c r="B41" s="4" t="str">
        <f>+VLOOKUP(A41,Locales!A:E,2,FALSE)</f>
        <v>ÁREA DE LIMPIEZA</v>
      </c>
      <c r="C41" s="6" t="s">
        <v>111</v>
      </c>
      <c r="D41" s="4" t="str">
        <f>+VLOOKUP(C41,Locales!A:E,2,FALSE)</f>
        <v>PASILLO TÉCNICO</v>
      </c>
      <c r="E41" s="4">
        <f>+VLOOKUP(A41,Locales!A:E,5,FALSE)</f>
        <v>10</v>
      </c>
      <c r="F41" s="4">
        <f>+VLOOKUP(C41,Locales!A:E,5,FALSE)</f>
        <v>-10</v>
      </c>
      <c r="G41" s="4">
        <f t="shared" si="7"/>
        <v>20</v>
      </c>
      <c r="H41" s="6" t="s">
        <v>89</v>
      </c>
      <c r="I41" s="27">
        <f>IF(H41="",0,+VLOOKUP(H41,Aberturas!A:B,2,FALSE))</f>
        <v>1.2800000000000001E-2</v>
      </c>
      <c r="J41" s="6"/>
      <c r="K41" s="14">
        <f>IF(J41="",0,+VLOOKUP(J41,Aberturas!A:B,2,FALSE))</f>
        <v>0</v>
      </c>
      <c r="L41" s="6"/>
      <c r="M41" s="13">
        <f t="shared" si="1"/>
        <v>1.2800000000000001E-2</v>
      </c>
      <c r="N41" s="19">
        <f t="shared" si="2"/>
        <v>182.64722302231144</v>
      </c>
    </row>
    <row r="42" spans="1:14" x14ac:dyDescent="0.25">
      <c r="A42" s="6" t="s">
        <v>116</v>
      </c>
      <c r="B42" s="4" t="str">
        <f>+VLOOKUP(A42,Locales!A:E,2,FALSE)</f>
        <v>CUARENTENA</v>
      </c>
      <c r="C42" s="6" t="s">
        <v>111</v>
      </c>
      <c r="D42" s="4" t="str">
        <f>+VLOOKUP(C42,Locales!A:E,2,FALSE)</f>
        <v>PASILLO TÉCNICO</v>
      </c>
      <c r="E42" s="4">
        <f>+VLOOKUP(A42,Locales!A:E,5,FALSE)</f>
        <v>5</v>
      </c>
      <c r="F42" s="4">
        <f>+VLOOKUP(C42,Locales!A:E,5,FALSE)</f>
        <v>-10</v>
      </c>
      <c r="G42" s="4">
        <f t="shared" si="7"/>
        <v>15</v>
      </c>
      <c r="H42" s="6" t="s">
        <v>84</v>
      </c>
      <c r="I42" s="27">
        <f>IF(H42="",0,+VLOOKUP(H42,Aberturas!A:B,2,FALSE))</f>
        <v>1.336E-2</v>
      </c>
      <c r="J42" s="6"/>
      <c r="K42" s="14">
        <f>IF(J42="",0,+VLOOKUP(J42,Aberturas!A:B,2,FALSE))</f>
        <v>0</v>
      </c>
      <c r="L42" s="6"/>
      <c r="M42" s="13">
        <f t="shared" si="1"/>
        <v>1.336E-2</v>
      </c>
      <c r="N42" s="19">
        <f t="shared" si="2"/>
        <v>165.09738472722884</v>
      </c>
    </row>
    <row r="43" spans="1:14" x14ac:dyDescent="0.25">
      <c r="A43" s="6" t="s">
        <v>100</v>
      </c>
      <c r="B43" s="4" t="str">
        <f>+VLOOKUP(A43,Locales!A:E,2,FALSE)</f>
        <v>PASILLO LIMPIO - ETAPA 2</v>
      </c>
      <c r="C43" s="6" t="s">
        <v>114</v>
      </c>
      <c r="D43" s="4" t="str">
        <f>+VLOOKUP(C43,Locales!A:E,2,FALSE)</f>
        <v>BIOTERIO 1</v>
      </c>
      <c r="E43" s="4">
        <f>+VLOOKUP(A43,Locales!A:E,5,FALSE)</f>
        <v>20</v>
      </c>
      <c r="F43" s="4">
        <f>+VLOOKUP(C43,Locales!A:E,5,FALSE)</f>
        <v>10</v>
      </c>
      <c r="G43" s="4">
        <f t="shared" si="7"/>
        <v>10</v>
      </c>
      <c r="H43" s="6" t="s">
        <v>94</v>
      </c>
      <c r="I43" s="27">
        <f>IF(H43="",0,+VLOOKUP(H43,Aberturas!A:B,2,FALSE))</f>
        <v>1.2800000000000001E-2</v>
      </c>
      <c r="J43" s="6"/>
      <c r="K43" s="14">
        <f>IF(J43="",0,+VLOOKUP(J43,Aberturas!A:B,2,FALSE))</f>
        <v>0</v>
      </c>
      <c r="L43" s="6"/>
      <c r="M43" s="13">
        <f t="shared" si="1"/>
        <v>1.2800000000000001E-2</v>
      </c>
      <c r="N43" s="19">
        <f t="shared" si="2"/>
        <v>129.1510899639681</v>
      </c>
    </row>
    <row r="44" spans="1:14" x14ac:dyDescent="0.25">
      <c r="A44" s="6" t="s">
        <v>100</v>
      </c>
      <c r="B44" s="4" t="str">
        <f>+VLOOKUP(A44,Locales!A:E,2,FALSE)</f>
        <v>PASILLO LIMPIO - ETAPA 2</v>
      </c>
      <c r="C44" s="6" t="s">
        <v>115</v>
      </c>
      <c r="D44" s="4" t="str">
        <f>+VLOOKUP(C44,Locales!A:E,2,FALSE)</f>
        <v>BIOTERIO 2</v>
      </c>
      <c r="E44" s="4">
        <f>+VLOOKUP(A44,Locales!A:E,5,FALSE)</f>
        <v>20</v>
      </c>
      <c r="F44" s="4">
        <f>+VLOOKUP(C44,Locales!A:E,5,FALSE)</f>
        <v>10</v>
      </c>
      <c r="G44" s="4">
        <f t="shared" si="7"/>
        <v>10</v>
      </c>
      <c r="H44" s="6" t="s">
        <v>94</v>
      </c>
      <c r="I44" s="27">
        <f>IF(H44="",0,+VLOOKUP(H44,Aberturas!A:B,2,FALSE))</f>
        <v>1.2800000000000001E-2</v>
      </c>
      <c r="J44" s="6"/>
      <c r="K44" s="14">
        <f>IF(J44="",0,+VLOOKUP(J44,Aberturas!A:B,2,FALSE))</f>
        <v>0</v>
      </c>
      <c r="L44" s="6"/>
      <c r="M44" s="13">
        <f t="shared" si="1"/>
        <v>1.2800000000000001E-2</v>
      </c>
      <c r="N44" s="19">
        <f t="shared" si="2"/>
        <v>129.1510899639681</v>
      </c>
    </row>
    <row r="45" spans="1:14" x14ac:dyDescent="0.25">
      <c r="A45" s="6" t="s">
        <v>114</v>
      </c>
      <c r="B45" s="4" t="str">
        <f>+VLOOKUP(A45,Locales!A:E,2,FALSE)</f>
        <v>BIOTERIO 1</v>
      </c>
      <c r="C45" s="6" t="s">
        <v>111</v>
      </c>
      <c r="D45" s="4" t="str">
        <f>+VLOOKUP(C45,Locales!A:E,2,FALSE)</f>
        <v>PASILLO TÉCNICO</v>
      </c>
      <c r="E45" s="4">
        <f>+VLOOKUP(A45,Locales!A:E,5,FALSE)</f>
        <v>10</v>
      </c>
      <c r="F45" s="4">
        <f>+VLOOKUP(C45,Locales!A:E,5,FALSE)</f>
        <v>-10</v>
      </c>
      <c r="G45" s="4">
        <f t="shared" si="7"/>
        <v>20</v>
      </c>
      <c r="H45" s="6" t="s">
        <v>84</v>
      </c>
      <c r="I45" s="27">
        <f>IF(H45="",0,+VLOOKUP(H45,Aberturas!A:B,2,FALSE))</f>
        <v>1.336E-2</v>
      </c>
      <c r="J45" s="6"/>
      <c r="K45" s="14">
        <f>IF(J45="",0,+VLOOKUP(J45,Aberturas!A:B,2,FALSE))</f>
        <v>0</v>
      </c>
      <c r="L45" s="6"/>
      <c r="M45" s="13">
        <f t="shared" si="1"/>
        <v>1.336E-2</v>
      </c>
      <c r="N45" s="19">
        <f t="shared" si="2"/>
        <v>190.63803902953754</v>
      </c>
    </row>
    <row r="46" spans="1:14" x14ac:dyDescent="0.25">
      <c r="A46" s="6" t="s">
        <v>115</v>
      </c>
      <c r="B46" s="4" t="str">
        <f>+VLOOKUP(A46,Locales!A:E,2,FALSE)</f>
        <v>BIOTERIO 2</v>
      </c>
      <c r="C46" s="6" t="s">
        <v>111</v>
      </c>
      <c r="D46" s="4" t="str">
        <f>+VLOOKUP(C46,Locales!A:E,2,FALSE)</f>
        <v>PASILLO TÉCNICO</v>
      </c>
      <c r="E46" s="4">
        <f>+VLOOKUP(A46,Locales!A:E,5,FALSE)</f>
        <v>10</v>
      </c>
      <c r="F46" s="4">
        <f>+VLOOKUP(C46,Locales!A:E,5,FALSE)</f>
        <v>-10</v>
      </c>
      <c r="G46" s="4">
        <f t="shared" si="7"/>
        <v>20</v>
      </c>
      <c r="H46" s="6" t="s">
        <v>84</v>
      </c>
      <c r="I46" s="27">
        <f>IF(H46="",0,+VLOOKUP(H46,Aberturas!A:B,2,FALSE))</f>
        <v>1.336E-2</v>
      </c>
      <c r="J46" s="6"/>
      <c r="K46" s="14">
        <f>IF(J46="",0,+VLOOKUP(J46,Aberturas!A:B,2,FALSE))</f>
        <v>0</v>
      </c>
      <c r="L46" s="6"/>
      <c r="M46" s="13">
        <f t="shared" si="1"/>
        <v>1.336E-2</v>
      </c>
      <c r="N46" s="19">
        <f t="shared" si="2"/>
        <v>190.63803902953754</v>
      </c>
    </row>
    <row r="47" spans="1:14" x14ac:dyDescent="0.25">
      <c r="A47" s="6" t="s">
        <v>71</v>
      </c>
      <c r="B47" s="4" t="str">
        <f>+VLOOKUP(A47,Locales!A:E,2,FALSE)</f>
        <v>PASILLO LIMPIO - ETAPA 1</v>
      </c>
      <c r="C47" s="6" t="s">
        <v>113</v>
      </c>
      <c r="D47" s="4" t="str">
        <f>+VLOOKUP(C47,Locales!A:E,2,FALSE)</f>
        <v>SALA DE CRÍA</v>
      </c>
      <c r="E47" s="4">
        <f>+VLOOKUP(A47,Locales!A:E,5,FALSE)</f>
        <v>20</v>
      </c>
      <c r="F47" s="4">
        <f>+VLOOKUP(C47,Locales!A:E,5,FALSE)</f>
        <v>10</v>
      </c>
      <c r="G47" s="4">
        <f t="shared" si="7"/>
        <v>10</v>
      </c>
      <c r="H47" s="6" t="s">
        <v>86</v>
      </c>
      <c r="I47" s="27">
        <f>IF(H47="",0,+VLOOKUP(H47,Aberturas!A:B,2,FALSE))</f>
        <v>2.1000000000000001E-2</v>
      </c>
      <c r="J47" s="6"/>
      <c r="K47" s="14">
        <f>IF(J47="",0,+VLOOKUP(J47,Aberturas!A:B,2,FALSE))</f>
        <v>0</v>
      </c>
      <c r="L47" s="6"/>
      <c r="M47" s="13">
        <f t="shared" si="1"/>
        <v>2.1000000000000001E-2</v>
      </c>
      <c r="N47" s="19">
        <f t="shared" si="2"/>
        <v>211.88850697213516</v>
      </c>
    </row>
    <row r="48" spans="1:14" x14ac:dyDescent="0.25">
      <c r="A48" s="6" t="s">
        <v>113</v>
      </c>
      <c r="B48" s="4" t="str">
        <f>+VLOOKUP(A48,Locales!A:E,2,FALSE)</f>
        <v>SALA DE CRÍA</v>
      </c>
      <c r="C48" s="6" t="s">
        <v>111</v>
      </c>
      <c r="D48" s="4" t="str">
        <f>+VLOOKUP(C48,Locales!A:E,2,FALSE)</f>
        <v>PASILLO TÉCNICO</v>
      </c>
      <c r="E48" s="4">
        <f>+VLOOKUP(A48,Locales!A:E,5,FALSE)</f>
        <v>10</v>
      </c>
      <c r="F48" s="4">
        <f>+VLOOKUP(C48,Locales!A:E,5,FALSE)</f>
        <v>-10</v>
      </c>
      <c r="G48" s="4">
        <f t="shared" si="7"/>
        <v>20</v>
      </c>
      <c r="H48" s="6" t="s">
        <v>87</v>
      </c>
      <c r="I48" s="27">
        <f>IF(H48="",0,+VLOOKUP(H48,Aberturas!A:B,2,FALSE))</f>
        <v>1.336E-2</v>
      </c>
      <c r="J48" s="6"/>
      <c r="K48" s="14">
        <f>IF(J48="",0,+VLOOKUP(J48,Aberturas!A:B,2,FALSE))</f>
        <v>0</v>
      </c>
      <c r="L48" s="6"/>
      <c r="M48" s="13">
        <f t="shared" si="1"/>
        <v>1.336E-2</v>
      </c>
      <c r="N48" s="19">
        <f t="shared" si="2"/>
        <v>190.63803902953754</v>
      </c>
    </row>
    <row r="49" spans="1:14" x14ac:dyDescent="0.25">
      <c r="A49" s="6" t="s">
        <v>71</v>
      </c>
      <c r="B49" s="4" t="str">
        <f>+VLOOKUP(A49,Locales!A:E,2,FALSE)</f>
        <v>PASILLO LIMPIO - ETAPA 1</v>
      </c>
      <c r="C49" s="6" t="s">
        <v>110</v>
      </c>
      <c r="D49" s="4" t="str">
        <f>+VLOOKUP(C49,Locales!A:E,2,FALSE)</f>
        <v>SAS ÁREA LIMPIA</v>
      </c>
      <c r="E49" s="4">
        <f>+VLOOKUP(A49,Locales!A:E,5,FALSE)</f>
        <v>20</v>
      </c>
      <c r="F49" s="4">
        <f>+VLOOKUP(C49,Locales!A:E,5,FALSE)</f>
        <v>10</v>
      </c>
      <c r="G49" s="4">
        <f t="shared" si="7"/>
        <v>10</v>
      </c>
      <c r="H49" s="6"/>
      <c r="I49" s="27">
        <f>IF(H49="",0,+VLOOKUP(H49,Aberturas!A:B,2,FALSE))</f>
        <v>0</v>
      </c>
      <c r="J49" s="6"/>
      <c r="K49" s="14">
        <f>IF(J49="",0,+VLOOKUP(J49,Aberturas!A:B,2,FALSE))</f>
        <v>0</v>
      </c>
      <c r="L49" s="6"/>
      <c r="M49" s="13">
        <f t="shared" si="1"/>
        <v>0</v>
      </c>
      <c r="N49" s="25">
        <v>100</v>
      </c>
    </row>
    <row r="50" spans="1:14" x14ac:dyDescent="0.25">
      <c r="A50" s="6" t="s">
        <v>108</v>
      </c>
      <c r="B50" s="4" t="str">
        <f>+VLOOKUP(A50,Locales!A:E,2,FALSE)</f>
        <v>VESTUARIO</v>
      </c>
      <c r="C50" s="6" t="s">
        <v>19</v>
      </c>
      <c r="D50" s="4" t="str">
        <f>+VLOOKUP(C50,Locales!A:E,2,FALSE)</f>
        <v>PASILLO</v>
      </c>
      <c r="E50" s="4">
        <f>+VLOOKUP(A50,Locales!A:E,5,FALSE)</f>
        <v>10</v>
      </c>
      <c r="F50" s="4">
        <f>+VLOOKUP(C50,Locales!A:E,5,FALSE)</f>
        <v>0</v>
      </c>
      <c r="G50" s="4">
        <f t="shared" si="7"/>
        <v>10</v>
      </c>
      <c r="H50" s="6" t="s">
        <v>92</v>
      </c>
      <c r="I50" s="27">
        <f>IF(H50="",0,+VLOOKUP(H50,Aberturas!A:B,2,FALSE))</f>
        <v>1.1599999999999999E-2</v>
      </c>
      <c r="J50" s="6"/>
      <c r="K50" s="14">
        <f>IF(J50="",0,+VLOOKUP(J50,Aberturas!A:B,2,FALSE))</f>
        <v>0</v>
      </c>
      <c r="L50" s="6"/>
      <c r="M50" s="13">
        <f t="shared" si="1"/>
        <v>1.1599999999999999E-2</v>
      </c>
      <c r="N50" s="19">
        <f t="shared" si="2"/>
        <v>117.04317527984607</v>
      </c>
    </row>
    <row r="51" spans="1:14" x14ac:dyDescent="0.25">
      <c r="A51" s="6" t="s">
        <v>109</v>
      </c>
      <c r="B51" s="4" t="str">
        <f>+VLOOKUP(A51,Locales!A:E,2,FALSE)</f>
        <v>SAS TÉCNICO</v>
      </c>
      <c r="C51" s="6" t="s">
        <v>111</v>
      </c>
      <c r="D51" s="4" t="str">
        <f>+VLOOKUP(C51,Locales!A:E,2,FALSE)</f>
        <v>PASILLO TÉCNICO</v>
      </c>
      <c r="E51" s="4">
        <f>+VLOOKUP(A51,Locales!A:E,5,FALSE)</f>
        <v>10</v>
      </c>
      <c r="F51" s="4">
        <f>+VLOOKUP(C51,Locales!A:E,5,FALSE)</f>
        <v>-10</v>
      </c>
      <c r="G51" s="4">
        <f t="shared" si="7"/>
        <v>20</v>
      </c>
      <c r="H51" s="6" t="s">
        <v>92</v>
      </c>
      <c r="I51" s="27">
        <f>IF(H51="",0,+VLOOKUP(H51,Aberturas!A:B,2,FALSE))</f>
        <v>1.1599999999999999E-2</v>
      </c>
      <c r="J51" s="6"/>
      <c r="K51" s="14">
        <f>IF(J51="",0,+VLOOKUP(J51,Aberturas!A:B,2,FALSE))</f>
        <v>0</v>
      </c>
      <c r="L51" s="6"/>
      <c r="M51" s="13">
        <f t="shared" si="1"/>
        <v>1.1599999999999999E-2</v>
      </c>
      <c r="N51" s="19">
        <f t="shared" si="2"/>
        <v>165.52404586396969</v>
      </c>
    </row>
    <row r="52" spans="1:14" x14ac:dyDescent="0.25">
      <c r="A52" s="6" t="s">
        <v>19</v>
      </c>
      <c r="B52" s="4" t="str">
        <f>+VLOOKUP(A52,Locales!A:E,2,FALSE)</f>
        <v>PASILLO</v>
      </c>
      <c r="C52" s="6" t="s">
        <v>111</v>
      </c>
      <c r="D52" s="4" t="str">
        <f>+VLOOKUP(C52,Locales!A:E,2,FALSE)</f>
        <v>PASILLO TÉCNICO</v>
      </c>
      <c r="E52" s="4">
        <f>+VLOOKUP(A52,Locales!A:E,5,FALSE)</f>
        <v>0</v>
      </c>
      <c r="F52" s="4">
        <f>+VLOOKUP(C52,Locales!A:E,5,FALSE)</f>
        <v>-10</v>
      </c>
      <c r="G52" s="4">
        <f t="shared" si="7"/>
        <v>10</v>
      </c>
      <c r="H52" s="6" t="s">
        <v>93</v>
      </c>
      <c r="I52" s="27">
        <f>IF(H52="",0,+VLOOKUP(H52,Aberturas!A:B,2,FALSE))</f>
        <v>1.2800000000000001E-2</v>
      </c>
      <c r="J52" s="6"/>
      <c r="K52" s="14">
        <f>IF(J52="",0,+VLOOKUP(J52,Aberturas!A:B,2,FALSE))</f>
        <v>0</v>
      </c>
      <c r="L52" s="6"/>
      <c r="M52" s="13">
        <f t="shared" si="1"/>
        <v>1.2800000000000001E-2</v>
      </c>
      <c r="N52" s="19">
        <f t="shared" si="2"/>
        <v>129.1510899639681</v>
      </c>
    </row>
    <row r="53" spans="1:14" x14ac:dyDescent="0.25">
      <c r="A53" s="6" t="s">
        <v>19</v>
      </c>
      <c r="B53" s="4" t="str">
        <f>+VLOOKUP(A53,Locales!A:E,2,FALSE)</f>
        <v>PASILLO</v>
      </c>
      <c r="C53" s="6" t="s">
        <v>112</v>
      </c>
      <c r="D53" s="4" t="str">
        <f>+VLOOKUP(C53,Locales!A:E,2,FALSE)</f>
        <v>DEPÓSITO 1</v>
      </c>
      <c r="E53" s="4">
        <f>+VLOOKUP(A53,Locales!A:E,5,FALSE)</f>
        <v>0</v>
      </c>
      <c r="F53" s="4">
        <f>+VLOOKUP(C53,Locales!A:E,5,FALSE)</f>
        <v>-5</v>
      </c>
      <c r="G53" s="4">
        <f t="shared" si="7"/>
        <v>5</v>
      </c>
      <c r="H53" s="6" t="s">
        <v>89</v>
      </c>
      <c r="I53" s="27">
        <f>IF(H53="",0,+VLOOKUP(H53,Aberturas!A:B,2,FALSE))</f>
        <v>1.2800000000000001E-2</v>
      </c>
      <c r="J53" s="6"/>
      <c r="K53" s="14">
        <f>IF(J53="",0,+VLOOKUP(J53,Aberturas!A:B,2,FALSE))</f>
        <v>0</v>
      </c>
      <c r="L53" s="6"/>
      <c r="M53" s="13">
        <f t="shared" si="1"/>
        <v>1.2800000000000001E-2</v>
      </c>
      <c r="N53" s="19">
        <f t="shared" si="2"/>
        <v>91.323611511155718</v>
      </c>
    </row>
    <row r="54" spans="1:14" x14ac:dyDescent="0.25">
      <c r="A54" s="6" t="s">
        <v>112</v>
      </c>
      <c r="B54" s="4" t="str">
        <f>+VLOOKUP(A54,Locales!A:E,2,FALSE)</f>
        <v>DEPÓSITO 1</v>
      </c>
      <c r="C54" s="6" t="s">
        <v>111</v>
      </c>
      <c r="D54" s="4" t="str">
        <f>+VLOOKUP(C54,Locales!A:E,2,FALSE)</f>
        <v>PASILLO TÉCNICO</v>
      </c>
      <c r="E54" s="4">
        <f>+VLOOKUP(A54,Locales!A:E,5,FALSE)</f>
        <v>-5</v>
      </c>
      <c r="F54" s="4">
        <f>+VLOOKUP(C54,Locales!A:E,5,FALSE)</f>
        <v>-10</v>
      </c>
      <c r="G54" s="4">
        <f t="shared" si="7"/>
        <v>5</v>
      </c>
      <c r="H54" s="6" t="s">
        <v>83</v>
      </c>
      <c r="I54" s="27">
        <f>IF(H54="",0,+VLOOKUP(H54,Aberturas!A:B,2,FALSE))</f>
        <v>1.3599999999999999E-2</v>
      </c>
      <c r="J54" s="6"/>
      <c r="K54" s="14">
        <f>IF(J54="",0,+VLOOKUP(J54,Aberturas!A:B,2,FALSE))</f>
        <v>0</v>
      </c>
      <c r="L54" s="6"/>
      <c r="M54" s="13">
        <f t="shared" si="1"/>
        <v>1.3599999999999999E-2</v>
      </c>
      <c r="N54" s="19">
        <f t="shared" si="2"/>
        <v>97.031337230602929</v>
      </c>
    </row>
  </sheetData>
  <sortState xmlns:xlrd2="http://schemas.microsoft.com/office/spreadsheetml/2017/richdata2" ref="A2:N22">
    <sortCondition ref="A2:A22"/>
  </sortState>
  <mergeCells count="2">
    <mergeCell ref="A1:B1"/>
    <mergeCell ref="C1:D1"/>
  </mergeCells>
  <phoneticPr fontId="9" type="noConversion"/>
  <pageMargins left="0.7" right="0.7" top="0.75" bottom="0.75" header="0.3" footer="0.3"/>
  <ignoredErrors>
    <ignoredError sqref="C50 A52:A53" twoDigitTextYea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D2980E3D-EC20-4016-BC6F-967EBE196098}">
          <x14:formula1>
            <xm:f>Aberturas!$A$3:$A$30</xm:f>
          </x14:formula1>
          <xm:sqref>H2:H22 J2:J22 H28:H54 J28:J54</xm:sqref>
        </x14:dataValidation>
        <x14:dataValidation type="list" allowBlank="1" showInputMessage="1" showErrorMessage="1" xr:uid="{B2DD5637-5D5A-4E88-86F0-14ABF1FBCFCB}">
          <x14:formula1>
            <xm:f>Locales!$A$2:$A$48</xm:f>
          </x14:formula1>
          <xm:sqref>A2:A22 C2:C22 A28:A54 C28:C54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1D18-82D2-42EF-98CA-8995997C3D7B}">
  <dimension ref="A1:D48"/>
  <sheetViews>
    <sheetView tabSelected="1" topLeftCell="A3" workbookViewId="0">
      <selection activeCell="C19" sqref="C19"/>
    </sheetView>
  </sheetViews>
  <sheetFormatPr defaultRowHeight="15" x14ac:dyDescent="0.25"/>
  <cols>
    <col min="1" max="1" width="7.85546875" bestFit="1" customWidth="1"/>
    <col min="2" max="2" width="41.42578125" bestFit="1" customWidth="1"/>
    <col min="3" max="3" width="11" customWidth="1"/>
    <col min="4" max="4" width="12.140625" customWidth="1"/>
  </cols>
  <sheetData>
    <row r="1" spans="1:4" ht="32.25" x14ac:dyDescent="0.25">
      <c r="A1" s="2" t="s">
        <v>0</v>
      </c>
      <c r="B1" s="3" t="s">
        <v>1</v>
      </c>
      <c r="C1" s="1" t="s">
        <v>4</v>
      </c>
      <c r="D1" s="1" t="s">
        <v>5</v>
      </c>
    </row>
    <row r="2" spans="1:4" x14ac:dyDescent="0.25">
      <c r="A2" s="4" t="str">
        <f>+Locales!A3</f>
        <v>2-01</v>
      </c>
      <c r="B2" s="4" t="str">
        <f>+Locales!B3</f>
        <v>VESTUARIO</v>
      </c>
      <c r="C2" s="14">
        <f>SUMIF(Infiltración!$A:$A,A2,Infiltración!$N:$N)</f>
        <v>117.04317527984607</v>
      </c>
      <c r="D2" s="14">
        <f>SUMIF(Infiltración!$C:$C,A2,Infiltración!$N:$N)</f>
        <v>0</v>
      </c>
    </row>
    <row r="3" spans="1:4" x14ac:dyDescent="0.25">
      <c r="A3" s="4" t="str">
        <f>+Locales!A4</f>
        <v>2-02</v>
      </c>
      <c r="B3" s="4" t="str">
        <f>+Locales!B4</f>
        <v>SAS TÉCNICO</v>
      </c>
      <c r="C3" s="14">
        <f>SUMIF(Infiltración!$A:$A,A3,Infiltración!$N:$N)</f>
        <v>165.52404586396969</v>
      </c>
      <c r="D3" s="14">
        <f>SUMIF(Infiltración!$C:$C,A3,Infiltración!$N:$N)</f>
        <v>0</v>
      </c>
    </row>
    <row r="4" spans="1:4" x14ac:dyDescent="0.25">
      <c r="A4" s="4" t="str">
        <f>+Locales!A5</f>
        <v>2-03</v>
      </c>
      <c r="B4" s="4" t="str">
        <f>+Locales!B5</f>
        <v>SAS ÁREA LIMPIA</v>
      </c>
      <c r="C4" s="14">
        <f>SUMIF(Infiltración!$A:$A,A4,Infiltración!$N:$N)</f>
        <v>0</v>
      </c>
      <c r="D4" s="14">
        <f>SUMIF(Infiltración!$C:$C,A4,Infiltración!$N:$N)</f>
        <v>100</v>
      </c>
    </row>
    <row r="5" spans="1:4" x14ac:dyDescent="0.25">
      <c r="A5" s="4" t="str">
        <f>+Locales!A6</f>
        <v>2-04</v>
      </c>
      <c r="B5" s="4" t="str">
        <f>+Locales!B6</f>
        <v>PASILLO TÉCNICO</v>
      </c>
      <c r="C5" s="14">
        <f>SUMIF(Infiltración!$A:$A,A5,Infiltración!$N:$N)</f>
        <v>0</v>
      </c>
      <c r="D5" s="14">
        <f>SUMIF(Infiltración!$C:$C,A5,Infiltración!$N:$N)</f>
        <v>1311.3651978966936</v>
      </c>
    </row>
    <row r="6" spans="1:4" x14ac:dyDescent="0.25">
      <c r="A6" s="4" t="str">
        <f>+Locales!A7</f>
        <v>2-05</v>
      </c>
      <c r="B6" s="4" t="str">
        <f>+Locales!B7</f>
        <v>DEPÓSITO 1</v>
      </c>
      <c r="C6" s="14">
        <f>SUMIF(Infiltración!$A:$A,A6,Infiltración!$N:$N)</f>
        <v>97.031337230602929</v>
      </c>
      <c r="D6" s="14">
        <f>SUMIF(Infiltración!$C:$C,A6,Infiltración!$N:$N)</f>
        <v>91.323611511155718</v>
      </c>
    </row>
    <row r="7" spans="1:4" x14ac:dyDescent="0.25">
      <c r="A7" s="4" t="str">
        <f>+Locales!A8</f>
        <v>2-06</v>
      </c>
      <c r="B7" s="4" t="str">
        <f>+Locales!B8</f>
        <v>SALA DE CRÍA</v>
      </c>
      <c r="C7" s="14">
        <f>SUMIF(Infiltración!$A:$A,A7,Infiltración!$N:$N)</f>
        <v>190.63803902953754</v>
      </c>
      <c r="D7" s="14">
        <f>SUMIF(Infiltración!$C:$C,A7,Infiltración!$N:$N)</f>
        <v>211.88850697213516</v>
      </c>
    </row>
    <row r="8" spans="1:4" x14ac:dyDescent="0.25">
      <c r="A8" s="4" t="str">
        <f>+Locales!A9</f>
        <v>2-07</v>
      </c>
      <c r="B8" s="4" t="str">
        <f>+Locales!B9</f>
        <v>BIOTERIO 1</v>
      </c>
      <c r="C8" s="14">
        <f>SUMIF(Infiltración!$A:$A,A8,Infiltración!$N:$N)</f>
        <v>190.63803902953754</v>
      </c>
      <c r="D8" s="14">
        <f>SUMIF(Infiltración!$C:$C,A8,Infiltración!$N:$N)</f>
        <v>129.1510899639681</v>
      </c>
    </row>
    <row r="9" spans="1:4" x14ac:dyDescent="0.25">
      <c r="A9" s="4" t="str">
        <f>+Locales!A10</f>
        <v>2-08</v>
      </c>
      <c r="B9" s="4" t="str">
        <f>+Locales!B10</f>
        <v>BIOTERIO 2</v>
      </c>
      <c r="C9" s="14">
        <f>SUMIF(Infiltración!$A:$A,A9,Infiltración!$N:$N)</f>
        <v>190.63803902953754</v>
      </c>
      <c r="D9" s="14">
        <f>SUMIF(Infiltración!$C:$C,A9,Infiltración!$N:$N)</f>
        <v>129.1510899639681</v>
      </c>
    </row>
    <row r="10" spans="1:4" x14ac:dyDescent="0.25">
      <c r="A10" s="4" t="str">
        <f>+Locales!A11</f>
        <v>2-09</v>
      </c>
      <c r="B10" s="4" t="str">
        <f>+Locales!B11</f>
        <v>CUARENTENA</v>
      </c>
      <c r="C10" s="14">
        <f>SUMIF(Infiltración!$A:$A,A10,Infiltración!$N:$N)</f>
        <v>330.19476945445768</v>
      </c>
      <c r="D10" s="14">
        <f>SUMIF(Infiltración!$C:$C,A10,Infiltración!$N:$N)</f>
        <v>0</v>
      </c>
    </row>
    <row r="11" spans="1:4" x14ac:dyDescent="0.25">
      <c r="A11" s="4" t="str">
        <f>+Locales!A12</f>
        <v>2-10</v>
      </c>
      <c r="B11" s="4" t="str">
        <f>+Locales!B12</f>
        <v>SECTOR DE BIOPSIAS Y NECROSARIO</v>
      </c>
      <c r="C11" s="14">
        <f>SUMIF(Infiltración!$A:$A,A11,Infiltración!$N:$N)</f>
        <v>0</v>
      </c>
      <c r="D11" s="14">
        <f>SUMIF(Infiltración!$C:$C,A11,Infiltración!$N:$N)</f>
        <v>398.58034532080455</v>
      </c>
    </row>
    <row r="12" spans="1:4" x14ac:dyDescent="0.25">
      <c r="A12" s="4" t="str">
        <f>+Locales!A13</f>
        <v>2-11</v>
      </c>
      <c r="B12" s="4" t="str">
        <f>+Locales!B13</f>
        <v>ÁREA DE LIMPIEZA</v>
      </c>
      <c r="C12" s="14">
        <f>SUMIF(Infiltración!$A:$A,A12,Infiltración!$N:$N)</f>
        <v>182.64722302231144</v>
      </c>
      <c r="D12" s="14">
        <f>SUMIF(Infiltración!$C:$C,A12,Infiltración!$N:$N)</f>
        <v>0</v>
      </c>
    </row>
    <row r="13" spans="1:4" x14ac:dyDescent="0.25">
      <c r="A13" s="4" t="str">
        <f>+Locales!A14</f>
        <v>2-12</v>
      </c>
      <c r="B13" s="4" t="str">
        <f>+Locales!B14</f>
        <v>LIMPIEZA</v>
      </c>
      <c r="C13" s="14">
        <f>SUMIF(Infiltración!$A:$A,A13,Infiltración!$N:$N)</f>
        <v>0</v>
      </c>
      <c r="D13" s="14">
        <f>SUMIF(Infiltración!$C:$C,A13,Infiltración!$N:$N)</f>
        <v>82.762022931984845</v>
      </c>
    </row>
    <row r="14" spans="1:4" x14ac:dyDescent="0.25">
      <c r="A14" s="4" t="str">
        <f>+Locales!A15</f>
        <v>2-13</v>
      </c>
      <c r="B14" s="4" t="str">
        <f>+Locales!B15</f>
        <v>ELEMENTOS Y CONSUMIBLES ESTERILIZADOS</v>
      </c>
      <c r="C14" s="14">
        <f>SUMIF(Infiltración!$A:$A,A14,Infiltración!$N:$N)</f>
        <v>0</v>
      </c>
      <c r="D14" s="14">
        <f>SUMIF(Infiltración!$C:$C,A14,Infiltración!$N:$N)</f>
        <v>95.319019514768769</v>
      </c>
    </row>
    <row r="15" spans="1:4" x14ac:dyDescent="0.25">
      <c r="A15" s="4" t="str">
        <f>+Locales!A16</f>
        <v>2-14</v>
      </c>
      <c r="B15" s="4" t="str">
        <f>+Locales!B16</f>
        <v>PASILLO LIMPIO - ETAPA 2</v>
      </c>
      <c r="C15" s="14">
        <f>SUMIF(Infiltración!$A:$A,A15,Infiltración!$N:$N)</f>
        <v>1762.7542943386688</v>
      </c>
      <c r="D15" s="14">
        <f>SUMIF(Infiltración!$C:$C,A15,Infiltración!$N:$N)</f>
        <v>94.177474370879324</v>
      </c>
    </row>
    <row r="16" spans="1:4" x14ac:dyDescent="0.25">
      <c r="A16" s="4" t="str">
        <f>+Locales!A17</f>
        <v>2-14-1</v>
      </c>
      <c r="B16" s="4" t="str">
        <f>+Locales!B17</f>
        <v>PASILLO LIMPIO - ETAPA 1</v>
      </c>
      <c r="C16" s="14">
        <f>SUMIF(Infiltración!$A:$A,A16,Infiltración!$N:$N)</f>
        <v>652.71286506245031</v>
      </c>
      <c r="D16" s="14">
        <f>SUMIF(Infiltración!$C:$C,A16,Infiltración!$N:$N)</f>
        <v>311.88850697213513</v>
      </c>
    </row>
    <row r="17" spans="1:4" x14ac:dyDescent="0.25">
      <c r="A17" s="4" t="str">
        <f>+Locales!A18</f>
        <v>2-15</v>
      </c>
      <c r="B17" s="4" t="str">
        <f>+Locales!B18</f>
        <v>DEPÓSITO 2</v>
      </c>
      <c r="C17" s="14">
        <f>SUMIF(Infiltración!$A:$A,A17,Infiltración!$N:$N)</f>
        <v>0</v>
      </c>
      <c r="D17" s="14">
        <f>SUMIF(Infiltración!$C:$C,A17,Infiltración!$N:$N)</f>
        <v>141.37081446702831</v>
      </c>
    </row>
    <row r="18" spans="1:4" x14ac:dyDescent="0.25">
      <c r="A18" s="4" t="str">
        <f>+Locales!A19</f>
        <v>2-16</v>
      </c>
      <c r="B18" s="4" t="str">
        <f>+Locales!B19</f>
        <v>SALA DE EXPERIMENTACIÓN 1</v>
      </c>
      <c r="C18" s="14">
        <f>SUMIF(Infiltración!$A:$A,A18,Infiltración!$N:$N)</f>
        <v>0</v>
      </c>
      <c r="D18" s="14">
        <f>SUMIF(Infiltración!$C:$C,A18,Infiltración!$N:$N)</f>
        <v>158.17713506800368</v>
      </c>
    </row>
    <row r="19" spans="1:4" x14ac:dyDescent="0.25">
      <c r="A19" s="4" t="str">
        <f>+Locales!A20</f>
        <v>2-17</v>
      </c>
      <c r="B19" s="4" t="str">
        <f>+Locales!B20</f>
        <v>SALA DE EXPERIMENTACIÓN 2</v>
      </c>
      <c r="C19" s="14">
        <f>SUMIF(Infiltración!$A:$A,A19,Infiltración!$N:$N)</f>
        <v>0</v>
      </c>
      <c r="D19" s="14">
        <f>SUMIF(Infiltración!$C:$C,A19,Infiltración!$N:$N)</f>
        <v>158.17713506800368</v>
      </c>
    </row>
    <row r="20" spans="1:4" x14ac:dyDescent="0.25">
      <c r="A20" s="4" t="str">
        <f>+Locales!A21</f>
        <v>2-18</v>
      </c>
      <c r="B20" s="4" t="str">
        <f>+Locales!B21</f>
        <v>SALA DE EXPERIMENTACIÓN 3</v>
      </c>
      <c r="C20" s="14">
        <f>SUMIF(Infiltración!$A:$A,A20,Infiltración!$N:$N)</f>
        <v>0</v>
      </c>
      <c r="D20" s="14">
        <f>SUMIF(Infiltración!$C:$C,A20,Infiltración!$N:$N)</f>
        <v>158.17713506800368</v>
      </c>
    </row>
    <row r="21" spans="1:4" x14ac:dyDescent="0.25">
      <c r="A21" s="4" t="str">
        <f>+Locales!A22</f>
        <v>2-19</v>
      </c>
      <c r="B21" s="4" t="str">
        <f>+Locales!B22</f>
        <v>SALA DE CIRUGÍA</v>
      </c>
      <c r="C21" s="14">
        <f>SUMIF(Infiltración!$A:$A,A21,Infiltración!$N:$N)</f>
        <v>94.177474370879324</v>
      </c>
      <c r="D21" s="14">
        <f>SUMIF(Infiltración!$C:$C,A21,Infiltración!$N:$N)</f>
        <v>0</v>
      </c>
    </row>
    <row r="22" spans="1:4" x14ac:dyDescent="0.25">
      <c r="A22" s="4" t="str">
        <f>+Locales!A23</f>
        <v>2-20</v>
      </c>
      <c r="B22" s="4" t="str">
        <f>+Locales!B23</f>
        <v>SALA DE EQUIPOS</v>
      </c>
      <c r="C22" s="14">
        <f>SUMIF(Infiltración!$A:$A,A22,Infiltración!$N:$N)</f>
        <v>0</v>
      </c>
      <c r="D22" s="14">
        <f>SUMIF(Infiltración!$C:$C,A22,Infiltración!$N:$N)</f>
        <v>165.09738472722884</v>
      </c>
    </row>
    <row r="23" spans="1:4" x14ac:dyDescent="0.25">
      <c r="A23" s="4" t="str">
        <f>+Locales!A24</f>
        <v>2-21</v>
      </c>
      <c r="B23" s="4" t="str">
        <f>+Locales!B24</f>
        <v>LABORATORIO DE PREPARACIÓN</v>
      </c>
      <c r="C23" s="14">
        <f>SUMIF(Infiltración!$A:$A,A23,Infiltración!$N:$N)</f>
        <v>0</v>
      </c>
      <c r="D23" s="14">
        <f>SUMIF(Infiltración!$C:$C,A23,Infiltración!$N:$N)</f>
        <v>134.80058011728639</v>
      </c>
    </row>
    <row r="24" spans="1:4" x14ac:dyDescent="0.25">
      <c r="A24" s="4" t="str">
        <f>+Locales!A25</f>
        <v>2-22</v>
      </c>
      <c r="B24" s="4" t="str">
        <f>+Locales!B25</f>
        <v>SALA DE PREPARACIÓN</v>
      </c>
      <c r="C24" s="14">
        <f>SUMIF(Infiltración!$A:$A,A24,Infiltración!$N:$N)</f>
        <v>134.80145014989171</v>
      </c>
      <c r="D24" s="14">
        <f>SUMIF(Infiltración!$C:$C,A24,Infiltración!$N:$N)</f>
        <v>0</v>
      </c>
    </row>
    <row r="25" spans="1:4" x14ac:dyDescent="0.25">
      <c r="A25" s="4" t="str">
        <f>+Locales!A26</f>
        <v>2-23</v>
      </c>
      <c r="B25" s="4" t="str">
        <f>+Locales!B26</f>
        <v>PASILLO DE IMÁGENES</v>
      </c>
      <c r="C25" s="14">
        <f>SUMIF(Infiltración!$A:$A,A25,Infiltración!$N:$N)</f>
        <v>254.79994464379524</v>
      </c>
      <c r="D25" s="14">
        <f>SUMIF(Infiltración!$C:$C,A25,Infiltración!$N:$N)</f>
        <v>546.9723797332972</v>
      </c>
    </row>
    <row r="26" spans="1:4" x14ac:dyDescent="0.25">
      <c r="A26" s="4" t="str">
        <f>+Locales!A27</f>
        <v>2-24</v>
      </c>
      <c r="B26" s="4" t="str">
        <f>+Locales!B27</f>
        <v>MICRO PET</v>
      </c>
      <c r="C26" s="14">
        <f>SUMIF(Infiltración!$A:$A,A26,Infiltración!$N:$N)</f>
        <v>149.82780013548981</v>
      </c>
      <c r="D26" s="14">
        <f>SUMIF(Infiltración!$C:$C,A26,Infiltración!$N:$N)</f>
        <v>0</v>
      </c>
    </row>
    <row r="27" spans="1:4" x14ac:dyDescent="0.25">
      <c r="A27" s="4" t="str">
        <f>+Locales!A28</f>
        <v>2-25</v>
      </c>
      <c r="B27" s="4" t="str">
        <f>+Locales!B28</f>
        <v>SALA DE CONTROL</v>
      </c>
      <c r="C27" s="14">
        <f>SUMIF(Infiltración!$A:$A,A27,Infiltración!$N:$N)</f>
        <v>0</v>
      </c>
      <c r="D27" s="14">
        <f>SUMIF(Infiltración!$C:$C,A27,Infiltración!$N:$N)</f>
        <v>0</v>
      </c>
    </row>
    <row r="28" spans="1:4" x14ac:dyDescent="0.25">
      <c r="A28" s="4" t="str">
        <f>+Locales!A29</f>
        <v>2-26</v>
      </c>
      <c r="B28" s="4" t="str">
        <f>+Locales!B29</f>
        <v>MICRO RMN</v>
      </c>
      <c r="C28" s="14">
        <f>SUMIF(Infiltración!$A:$A,A28,Infiltración!$N:$N)</f>
        <v>104.16599437991198</v>
      </c>
      <c r="D28" s="14">
        <f>SUMIF(Infiltración!$C:$C,A28,Infiltración!$N:$N)</f>
        <v>0</v>
      </c>
    </row>
    <row r="29" spans="1:4" x14ac:dyDescent="0.25">
      <c r="A29" s="4" t="str">
        <f>+Locales!A30</f>
        <v>2-27</v>
      </c>
      <c r="B29" s="4" t="str">
        <f>+Locales!B30</f>
        <v>SALA DE MÁQUINAS</v>
      </c>
      <c r="C29" s="14">
        <f>SUMIF(Infiltración!$A:$A,A29,Infiltración!$N:$N)</f>
        <v>0</v>
      </c>
      <c r="D29" s="14">
        <f>SUMIF(Infiltración!$C:$C,A29,Infiltración!$N:$N)</f>
        <v>119.99936452650884</v>
      </c>
    </row>
    <row r="30" spans="1:4" x14ac:dyDescent="0.25">
      <c r="A30" s="4" t="str">
        <f>+Locales!A31</f>
        <v>2-28</v>
      </c>
      <c r="B30" s="4" t="str">
        <f>+Locales!B31</f>
        <v>PASILLO</v>
      </c>
      <c r="C30" s="14">
        <f>SUMIF(Infiltración!$A:$A,A30,Infiltración!$N:$N)</f>
        <v>1728.5271831245755</v>
      </c>
      <c r="D30" s="14">
        <f>SUMIF(Infiltración!$C:$C,A30,Infiltración!$N:$N)</f>
        <v>1209.8148553909675</v>
      </c>
    </row>
    <row r="31" spans="1:4" x14ac:dyDescent="0.25">
      <c r="A31" s="4" t="str">
        <f>+Locales!A32</f>
        <v>2-29</v>
      </c>
      <c r="B31" s="4" t="str">
        <f>+Locales!B32</f>
        <v>SALA DE ANÁLISIS DE MUESTRAS IRRADIADAS</v>
      </c>
      <c r="C31" s="14">
        <f>SUMIF(Infiltración!$A:$A,A31,Infiltración!$N:$N)</f>
        <v>91.323611511155718</v>
      </c>
      <c r="D31" s="14">
        <f>SUMIF(Infiltración!$C:$C,A31,Infiltración!$N:$N)</f>
        <v>0</v>
      </c>
    </row>
    <row r="32" spans="1:4" x14ac:dyDescent="0.25">
      <c r="A32" s="4" t="str">
        <f>+Locales!A33</f>
        <v>2-30</v>
      </c>
      <c r="B32" s="4" t="str">
        <f>+Locales!B33</f>
        <v>SAS RADIOBIOLOGÍA</v>
      </c>
      <c r="C32" s="14">
        <f>SUMIF(Infiltración!$A:$A,A32,Infiltración!$N:$N)</f>
        <v>95.319019514768769</v>
      </c>
      <c r="D32" s="14">
        <f>SUMIF(Infiltración!$C:$C,A32,Infiltración!$N:$N)</f>
        <v>95.319019514768769</v>
      </c>
    </row>
    <row r="33" spans="1:4" x14ac:dyDescent="0.25">
      <c r="A33" s="4" t="str">
        <f>+Locales!A34</f>
        <v>2-31</v>
      </c>
      <c r="B33" s="4" t="str">
        <f>+Locales!B34</f>
        <v>LABORATORIO DE RADIOBIOLOGÍA</v>
      </c>
      <c r="C33" s="14">
        <f>SUMIF(Infiltración!$A:$A,A33,Infiltración!$N:$N)</f>
        <v>224.47010947873687</v>
      </c>
      <c r="D33" s="14">
        <f>SUMIF(Infiltración!$C:$C,A33,Infiltración!$N:$N)</f>
        <v>373.28526205184897</v>
      </c>
    </row>
    <row r="34" spans="1:4" x14ac:dyDescent="0.25">
      <c r="A34" s="4" t="str">
        <f>+Locales!A35</f>
        <v>2-32</v>
      </c>
      <c r="B34" s="4" t="str">
        <f>+Locales!B35</f>
        <v>RADIOBIODOSIMETRÍA</v>
      </c>
      <c r="C34" s="14">
        <f>SUMIF(Infiltración!$A:$A,A34,Infiltración!$N:$N)</f>
        <v>95.319019514768769</v>
      </c>
      <c r="D34" s="14">
        <f>SUMIF(Infiltración!$C:$C,A34,Infiltración!$N:$N)</f>
        <v>0</v>
      </c>
    </row>
    <row r="35" spans="1:4" x14ac:dyDescent="0.25">
      <c r="A35" s="4" t="str">
        <f>+Locales!A36</f>
        <v>2-33</v>
      </c>
      <c r="B35" s="4" t="str">
        <f>+Locales!B36</f>
        <v>SALA DE RACKS</v>
      </c>
      <c r="C35" s="14">
        <f>SUMIF(Infiltración!$A:$A,A35,Infiltración!$N:$N)</f>
        <v>0</v>
      </c>
      <c r="D35" s="14">
        <f>SUMIF(Infiltración!$C:$C,A35,Infiltración!$N:$N)</f>
        <v>0</v>
      </c>
    </row>
    <row r="36" spans="1:4" x14ac:dyDescent="0.25">
      <c r="A36" s="4" t="str">
        <f>+Locales!A37</f>
        <v>2-34</v>
      </c>
      <c r="B36" s="4" t="str">
        <f>+Locales!B37</f>
        <v>SECTOR DE RADIOBIOLOGÍA</v>
      </c>
      <c r="C36" s="14">
        <f>SUMIF(Infiltración!$A:$A,A36,Infiltración!$N:$N)</f>
        <v>129.1510899639681</v>
      </c>
      <c r="D36" s="14">
        <f>SUMIF(Infiltración!$C:$C,A36,Infiltración!$N:$N)</f>
        <v>0</v>
      </c>
    </row>
    <row r="37" spans="1:4" x14ac:dyDescent="0.25">
      <c r="A37" s="4" t="str">
        <f>+Locales!A38</f>
        <v>2-35</v>
      </c>
      <c r="B37" s="4" t="str">
        <f>+Locales!B38</f>
        <v>RADIOBIOLOGÍA MOLECULAR</v>
      </c>
      <c r="C37" s="14">
        <f>SUMIF(Infiltración!$A:$A,A37,Infiltración!$N:$N)</f>
        <v>95.319019514768769</v>
      </c>
      <c r="D37" s="14">
        <f>SUMIF(Infiltración!$C:$C,A37,Infiltración!$N:$N)</f>
        <v>0</v>
      </c>
    </row>
    <row r="38" spans="1:4" x14ac:dyDescent="0.25">
      <c r="A38" s="4" t="str">
        <f>+Locales!A39</f>
        <v>2-36</v>
      </c>
      <c r="B38" s="4" t="str">
        <f>+Locales!B39</f>
        <v>SALA DE IRRADIACIÓN DE MUESTRAS</v>
      </c>
      <c r="C38" s="14">
        <f>SUMIF(Infiltración!$A:$A,A38,Infiltración!$N:$N)</f>
        <v>91.323611511155718</v>
      </c>
      <c r="D38" s="14">
        <f>SUMIF(Infiltración!$C:$C,A38,Infiltración!$N:$N)</f>
        <v>0</v>
      </c>
    </row>
    <row r="39" spans="1:4" x14ac:dyDescent="0.25">
      <c r="A39" s="4" t="str">
        <f>+Locales!A40</f>
        <v>2-38</v>
      </c>
      <c r="B39" s="4" t="str">
        <f>+Locales!B40</f>
        <v>SALA DE CONTROL PET</v>
      </c>
      <c r="C39" s="14">
        <f>SUMIF(Infiltración!$A:$A,A39,Infiltración!$N:$N)</f>
        <v>0</v>
      </c>
      <c r="D39" s="14">
        <f>SUMIF(Infiltración!$C:$C,A39,Infiltración!$N:$N)</f>
        <v>0</v>
      </c>
    </row>
    <row r="40" spans="1:4" x14ac:dyDescent="0.25">
      <c r="A40" s="4" t="str">
        <f>+Locales!A41</f>
        <v>2-39</v>
      </c>
      <c r="B40" s="4" t="str">
        <f>+Locales!B41</f>
        <v>VESTUARIO HOMBRES</v>
      </c>
      <c r="C40" s="14">
        <f>SUMIF(Infiltración!$A:$A,A40,Infiltración!$N:$N)</f>
        <v>0</v>
      </c>
      <c r="D40" s="14">
        <f>SUMIF(Infiltración!$C:$C,A40,Infiltración!$N:$N)</f>
        <v>362.01250375594066</v>
      </c>
    </row>
    <row r="41" spans="1:4" x14ac:dyDescent="0.25">
      <c r="A41" s="4" t="str">
        <f>+Locales!A42</f>
        <v>2-40</v>
      </c>
      <c r="B41" s="4" t="str">
        <f>+Locales!B42</f>
        <v>KICHINET</v>
      </c>
      <c r="C41" s="14">
        <f>SUMIF(Infiltración!$A:$A,A41,Infiltración!$N:$N)</f>
        <v>0</v>
      </c>
      <c r="D41" s="14">
        <f>SUMIF(Infiltración!$C:$C,A41,Infiltración!$N:$N)</f>
        <v>251.99609051359528</v>
      </c>
    </row>
    <row r="42" spans="1:4" x14ac:dyDescent="0.25">
      <c r="A42" s="4" t="str">
        <f>+Locales!A43</f>
        <v>2-41</v>
      </c>
      <c r="B42" s="4" t="str">
        <f>+Locales!B43</f>
        <v>BAÑO ADAPTADO</v>
      </c>
      <c r="C42" s="14">
        <f>SUMIF(Infiltración!$A:$A,A42,Infiltración!$N:$N)</f>
        <v>0</v>
      </c>
      <c r="D42" s="14">
        <f>SUMIF(Infiltración!$C:$C,A42,Infiltración!$N:$N)</f>
        <v>152.00387056602909</v>
      </c>
    </row>
    <row r="43" spans="1:4" x14ac:dyDescent="0.25">
      <c r="A43" s="4" t="str">
        <f>+Locales!A44</f>
        <v>2-42</v>
      </c>
      <c r="B43" s="4" t="str">
        <f>+Locales!B44</f>
        <v>DEPÓSITO DE LIMPIEZA</v>
      </c>
      <c r="C43" s="14">
        <f>SUMIF(Infiltración!$A:$A,A43,Infiltración!$N:$N)</f>
        <v>0</v>
      </c>
      <c r="D43" s="14">
        <f>SUMIF(Infiltración!$C:$C,A43,Infiltración!$N:$N)</f>
        <v>271.00995181650387</v>
      </c>
    </row>
    <row r="44" spans="1:4" x14ac:dyDescent="0.25">
      <c r="A44" s="4" t="str">
        <f>+Locales!A45</f>
        <v>2-46</v>
      </c>
      <c r="B44" s="4" t="str">
        <f>+Locales!B45</f>
        <v>ESPACIO 3</v>
      </c>
      <c r="C44" s="14">
        <f>SUMIF(Infiltración!$A:$A,A44,Infiltración!$N:$N)</f>
        <v>278.2516288230525</v>
      </c>
      <c r="D44" s="14">
        <f>SUMIF(Infiltración!$C:$C,A44,Infiltración!$N:$N)</f>
        <v>0</v>
      </c>
    </row>
    <row r="45" spans="1:4" x14ac:dyDescent="0.25">
      <c r="A45" s="4" t="str">
        <f>+Locales!A46</f>
        <v>2-47 (A)</v>
      </c>
      <c r="B45" s="4" t="str">
        <f>+Locales!B46</f>
        <v>ESPACIO 4</v>
      </c>
      <c r="C45" s="14">
        <f>SUMIF(Infiltración!$A:$A,A45,Infiltración!$N:$N)</f>
        <v>278.2516288230525</v>
      </c>
      <c r="D45" s="14">
        <f>SUMIF(Infiltración!$C:$C,A45,Infiltración!$N:$N)</f>
        <v>0</v>
      </c>
    </row>
    <row r="46" spans="1:4" x14ac:dyDescent="0.25">
      <c r="A46" s="4" t="str">
        <f>+Locales!A47</f>
        <v>2-47 (B)</v>
      </c>
      <c r="B46" s="4" t="str">
        <f>+Locales!B47</f>
        <v>VESTUARIO MUJERES</v>
      </c>
      <c r="C46" s="14">
        <f>SUMIF(Infiltración!$A:$A,A46,Infiltración!$N:$N)</f>
        <v>0</v>
      </c>
      <c r="D46" s="14">
        <f>SUMIF(Infiltración!$C:$C,A46,Infiltración!$N:$N)</f>
        <v>471.03006499738274</v>
      </c>
    </row>
    <row r="47" spans="1:4" x14ac:dyDescent="0.25">
      <c r="A47" s="4" t="str">
        <f>+Locales!A48</f>
        <v>2-48</v>
      </c>
      <c r="B47" s="4" t="str">
        <f>+Locales!B48</f>
        <v>SALA DE TABLEROS</v>
      </c>
      <c r="C47" s="14">
        <f>SUMIF(Infiltración!$A:$A,A47,Infiltración!$N:$N)</f>
        <v>0</v>
      </c>
      <c r="D47" s="14">
        <f>SUMIF(Infiltración!$C:$C,A47,Infiltración!$N:$N)</f>
        <v>0</v>
      </c>
    </row>
    <row r="48" spans="1:4" x14ac:dyDescent="0.25">
      <c r="A4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AF63-3E72-485C-814B-116D4AA5BD32}">
  <dimension ref="A1:G31"/>
  <sheetViews>
    <sheetView workbookViewId="0">
      <selection activeCell="D4" sqref="D4"/>
    </sheetView>
  </sheetViews>
  <sheetFormatPr defaultRowHeight="15" x14ac:dyDescent="0.25"/>
  <cols>
    <col min="1" max="1" width="11.7109375" bestFit="1" customWidth="1"/>
    <col min="2" max="3" width="17.140625" customWidth="1"/>
    <col min="4" max="4" width="19.7109375" bestFit="1" customWidth="1"/>
    <col min="5" max="5" width="14" bestFit="1" customWidth="1"/>
    <col min="6" max="6" width="11.5703125" bestFit="1" customWidth="1"/>
  </cols>
  <sheetData>
    <row r="1" spans="1:7" x14ac:dyDescent="0.25">
      <c r="A1" s="4" t="s">
        <v>56</v>
      </c>
      <c r="B1" s="4"/>
      <c r="C1" s="4"/>
    </row>
    <row r="2" spans="1:7" s="2" customFormat="1" ht="32.25" x14ac:dyDescent="0.25">
      <c r="A2" s="3" t="s">
        <v>60</v>
      </c>
      <c r="B2" s="1" t="s">
        <v>98</v>
      </c>
      <c r="C2" s="1" t="s">
        <v>161</v>
      </c>
    </row>
    <row r="3" spans="1:7" ht="15" customHeight="1" x14ac:dyDescent="0.25">
      <c r="A3" s="15" t="s">
        <v>72</v>
      </c>
      <c r="B3" s="20">
        <v>0</v>
      </c>
      <c r="C3" s="22">
        <f>+B3*100*100</f>
        <v>0</v>
      </c>
      <c r="D3" s="23"/>
    </row>
    <row r="4" spans="1:7" x14ac:dyDescent="0.25">
      <c r="A4" s="15" t="s">
        <v>73</v>
      </c>
      <c r="B4" s="20">
        <v>0</v>
      </c>
      <c r="C4" s="22">
        <f t="shared" ref="C4:C31" si="0">+B4*100*100</f>
        <v>0</v>
      </c>
      <c r="D4" s="24"/>
    </row>
    <row r="5" spans="1:7" x14ac:dyDescent="0.25">
      <c r="A5" s="15" t="s">
        <v>74</v>
      </c>
      <c r="B5" s="20">
        <v>0</v>
      </c>
      <c r="C5" s="22">
        <f t="shared" si="0"/>
        <v>0</v>
      </c>
      <c r="D5" s="23"/>
    </row>
    <row r="6" spans="1:7" x14ac:dyDescent="0.25">
      <c r="A6" s="15" t="s">
        <v>75</v>
      </c>
      <c r="B6" s="20">
        <v>0</v>
      </c>
      <c r="C6" s="22">
        <f t="shared" si="0"/>
        <v>0</v>
      </c>
      <c r="D6" s="23"/>
    </row>
    <row r="7" spans="1:7" x14ac:dyDescent="0.25">
      <c r="A7" s="15" t="s">
        <v>76</v>
      </c>
      <c r="B7" s="20">
        <v>1.12E-2</v>
      </c>
      <c r="C7" s="22">
        <f t="shared" si="0"/>
        <v>111.99999999999999</v>
      </c>
      <c r="D7" s="23" t="s">
        <v>144</v>
      </c>
      <c r="E7" t="str">
        <f>LEFT(D7, LEN(D7) - 6)</f>
        <v>A=0,011200000</v>
      </c>
      <c r="F7" t="str">
        <f>RIGHT(E7, LEN(E7) - 2)</f>
        <v>0,011200000</v>
      </c>
      <c r="G7">
        <f>+VALUE(F7)</f>
        <v>1.12E-2</v>
      </c>
    </row>
    <row r="8" spans="1:7" x14ac:dyDescent="0.25">
      <c r="A8" s="15" t="s">
        <v>57</v>
      </c>
      <c r="B8" s="20">
        <v>1.1440000000000001E-2</v>
      </c>
      <c r="C8" s="22">
        <f t="shared" si="0"/>
        <v>114.4</v>
      </c>
      <c r="D8" s="23" t="s">
        <v>145</v>
      </c>
      <c r="E8" t="str">
        <f t="shared" ref="E8:E31" si="1">LEFT(D8, LEN(D8) - 6)</f>
        <v>A=0,011440000</v>
      </c>
      <c r="F8" t="str">
        <f t="shared" ref="F8:F31" si="2">RIGHT(E8, LEN(E8) - 2)</f>
        <v>0,011440000</v>
      </c>
      <c r="G8">
        <f t="shared" ref="G8:G31" si="3">+VALUE(F8)</f>
        <v>1.1440000000000001E-2</v>
      </c>
    </row>
    <row r="9" spans="1:7" x14ac:dyDescent="0.25">
      <c r="A9" s="15" t="s">
        <v>58</v>
      </c>
      <c r="B9" s="20">
        <v>1.2160000000000001E-2</v>
      </c>
      <c r="C9" s="22">
        <f t="shared" si="0"/>
        <v>121.6</v>
      </c>
      <c r="D9" s="23" t="s">
        <v>146</v>
      </c>
      <c r="E9" t="str">
        <f t="shared" si="1"/>
        <v>A=0,012160000</v>
      </c>
      <c r="F9" t="str">
        <f t="shared" si="2"/>
        <v>0,012160000</v>
      </c>
      <c r="G9">
        <f t="shared" si="3"/>
        <v>1.2160000000000001E-2</v>
      </c>
    </row>
    <row r="10" spans="1:7" x14ac:dyDescent="0.25">
      <c r="A10" s="15" t="s">
        <v>59</v>
      </c>
      <c r="B10" s="20">
        <v>1.72E-2</v>
      </c>
      <c r="C10" s="22">
        <f t="shared" si="0"/>
        <v>172</v>
      </c>
      <c r="D10" s="23" t="s">
        <v>147</v>
      </c>
      <c r="E10" t="str">
        <f t="shared" si="1"/>
        <v>A=0,017200000</v>
      </c>
      <c r="F10" t="str">
        <f t="shared" si="2"/>
        <v>0,017200000</v>
      </c>
      <c r="G10">
        <f t="shared" si="3"/>
        <v>1.72E-2</v>
      </c>
    </row>
    <row r="11" spans="1:7" x14ac:dyDescent="0.25">
      <c r="A11" s="15" t="s">
        <v>77</v>
      </c>
      <c r="B11" s="20">
        <v>2.044E-2</v>
      </c>
      <c r="C11" s="22">
        <f t="shared" si="0"/>
        <v>204.4</v>
      </c>
      <c r="D11" s="23" t="s">
        <v>148</v>
      </c>
      <c r="E11" t="str">
        <f t="shared" si="1"/>
        <v>A=0,020440000</v>
      </c>
      <c r="F11" t="str">
        <f t="shared" si="2"/>
        <v>0,020440000</v>
      </c>
      <c r="G11">
        <f t="shared" si="3"/>
        <v>2.044E-2</v>
      </c>
    </row>
    <row r="12" spans="1:7" x14ac:dyDescent="0.25">
      <c r="A12" s="15" t="s">
        <v>78</v>
      </c>
      <c r="B12" s="20">
        <v>2.1000000000000001E-2</v>
      </c>
      <c r="C12" s="22">
        <f t="shared" si="0"/>
        <v>210</v>
      </c>
      <c r="D12" s="23" t="s">
        <v>149</v>
      </c>
      <c r="E12" t="str">
        <f t="shared" si="1"/>
        <v>A=0,021000000</v>
      </c>
      <c r="F12" t="str">
        <f t="shared" si="2"/>
        <v>0,021000000</v>
      </c>
      <c r="G12">
        <f t="shared" si="3"/>
        <v>2.1000000000000001E-2</v>
      </c>
    </row>
    <row r="13" spans="1:7" x14ac:dyDescent="0.25">
      <c r="A13" s="15" t="s">
        <v>79</v>
      </c>
      <c r="B13" s="20">
        <v>2.2599999999999999E-2</v>
      </c>
      <c r="C13" s="22">
        <f t="shared" si="0"/>
        <v>225.99999999999997</v>
      </c>
      <c r="D13" s="23" t="s">
        <v>150</v>
      </c>
      <c r="E13" t="str">
        <f t="shared" si="1"/>
        <v>A=0,022600000</v>
      </c>
      <c r="F13" t="str">
        <f t="shared" si="2"/>
        <v>0,022600000</v>
      </c>
      <c r="G13">
        <f t="shared" si="3"/>
        <v>2.2599999999999999E-2</v>
      </c>
    </row>
    <row r="14" spans="1:7" x14ac:dyDescent="0.25">
      <c r="A14" s="15" t="s">
        <v>80</v>
      </c>
      <c r="B14" s="20">
        <v>1.72E-2</v>
      </c>
      <c r="C14" s="22">
        <f t="shared" si="0"/>
        <v>172</v>
      </c>
      <c r="D14" s="23" t="s">
        <v>147</v>
      </c>
      <c r="E14" t="str">
        <f t="shared" si="1"/>
        <v>A=0,017200000</v>
      </c>
      <c r="F14" t="str">
        <f t="shared" si="2"/>
        <v>0,017200000</v>
      </c>
      <c r="G14">
        <f t="shared" si="3"/>
        <v>1.72E-2</v>
      </c>
    </row>
    <row r="15" spans="1:7" x14ac:dyDescent="0.25">
      <c r="A15" s="15" t="s">
        <v>81</v>
      </c>
      <c r="B15" s="20">
        <v>1.12E-2</v>
      </c>
      <c r="C15" s="22">
        <f t="shared" si="0"/>
        <v>111.99999999999999</v>
      </c>
      <c r="D15" s="23" t="s">
        <v>144</v>
      </c>
      <c r="E15" t="str">
        <f t="shared" si="1"/>
        <v>A=0,011200000</v>
      </c>
      <c r="F15" t="str">
        <f t="shared" si="2"/>
        <v>0,011200000</v>
      </c>
      <c r="G15">
        <f t="shared" si="3"/>
        <v>1.12E-2</v>
      </c>
    </row>
    <row r="16" spans="1:7" x14ac:dyDescent="0.25">
      <c r="A16" s="15" t="s">
        <v>82</v>
      </c>
      <c r="B16" s="20">
        <v>1.336E-2</v>
      </c>
      <c r="C16" s="22">
        <f t="shared" si="0"/>
        <v>133.6</v>
      </c>
      <c r="D16" s="23" t="s">
        <v>151</v>
      </c>
      <c r="E16" t="str">
        <f t="shared" si="1"/>
        <v>A=0,013360000</v>
      </c>
      <c r="F16" t="str">
        <f t="shared" si="2"/>
        <v>0,013360000</v>
      </c>
      <c r="G16">
        <f t="shared" si="3"/>
        <v>1.336E-2</v>
      </c>
    </row>
    <row r="17" spans="1:7" x14ac:dyDescent="0.25">
      <c r="A17" s="15" t="s">
        <v>83</v>
      </c>
      <c r="B17" s="20">
        <v>1.3599999999999999E-2</v>
      </c>
      <c r="C17" s="22">
        <f t="shared" si="0"/>
        <v>136</v>
      </c>
      <c r="D17" s="23" t="s">
        <v>152</v>
      </c>
      <c r="E17" t="str">
        <f t="shared" si="1"/>
        <v>A=0,013600000</v>
      </c>
      <c r="F17" t="str">
        <f t="shared" si="2"/>
        <v>0,013600000</v>
      </c>
      <c r="G17">
        <f t="shared" si="3"/>
        <v>1.3599999999999999E-2</v>
      </c>
    </row>
    <row r="18" spans="1:7" x14ac:dyDescent="0.25">
      <c r="A18" s="15" t="s">
        <v>84</v>
      </c>
      <c r="B18" s="20">
        <v>1.336E-2</v>
      </c>
      <c r="C18" s="22">
        <f t="shared" si="0"/>
        <v>133.6</v>
      </c>
      <c r="D18" s="23" t="s">
        <v>151</v>
      </c>
      <c r="E18" t="str">
        <f t="shared" si="1"/>
        <v>A=0,013360000</v>
      </c>
      <c r="F18" t="str">
        <f t="shared" si="2"/>
        <v>0,013360000</v>
      </c>
      <c r="G18">
        <f t="shared" si="3"/>
        <v>1.336E-2</v>
      </c>
    </row>
    <row r="19" spans="1:7" x14ac:dyDescent="0.25">
      <c r="A19" s="15" t="s">
        <v>85</v>
      </c>
      <c r="B19" s="20">
        <v>1.336E-2</v>
      </c>
      <c r="C19" s="22">
        <f t="shared" si="0"/>
        <v>133.6</v>
      </c>
      <c r="D19" s="23" t="s">
        <v>151</v>
      </c>
      <c r="E19" t="str">
        <f t="shared" si="1"/>
        <v>A=0,013360000</v>
      </c>
      <c r="F19" t="str">
        <f t="shared" si="2"/>
        <v>0,013360000</v>
      </c>
      <c r="G19">
        <f t="shared" si="3"/>
        <v>1.336E-2</v>
      </c>
    </row>
    <row r="20" spans="1:7" x14ac:dyDescent="0.25">
      <c r="A20" s="15" t="s">
        <v>86</v>
      </c>
      <c r="B20" s="20">
        <v>2.1000000000000001E-2</v>
      </c>
      <c r="C20" s="22">
        <f t="shared" si="0"/>
        <v>210</v>
      </c>
      <c r="D20" s="23" t="s">
        <v>149</v>
      </c>
      <c r="E20" t="str">
        <f t="shared" si="1"/>
        <v>A=0,021000000</v>
      </c>
      <c r="F20" t="str">
        <f t="shared" si="2"/>
        <v>0,021000000</v>
      </c>
      <c r="G20">
        <f t="shared" si="3"/>
        <v>2.1000000000000001E-2</v>
      </c>
    </row>
    <row r="21" spans="1:7" x14ac:dyDescent="0.25">
      <c r="A21" s="15" t="s">
        <v>87</v>
      </c>
      <c r="B21" s="20">
        <v>1.336E-2</v>
      </c>
      <c r="C21" s="22">
        <f t="shared" si="0"/>
        <v>133.6</v>
      </c>
      <c r="D21" s="23" t="s">
        <v>151</v>
      </c>
      <c r="E21" t="str">
        <f t="shared" si="1"/>
        <v>A=0,013360000</v>
      </c>
      <c r="F21" t="str">
        <f t="shared" si="2"/>
        <v>0,013360000</v>
      </c>
      <c r="G21">
        <f t="shared" si="3"/>
        <v>1.336E-2</v>
      </c>
    </row>
    <row r="22" spans="1:7" x14ac:dyDescent="0.25">
      <c r="A22" s="15" t="s">
        <v>88</v>
      </c>
      <c r="B22" s="20">
        <v>1.2800000000000001E-2</v>
      </c>
      <c r="C22" s="22">
        <f t="shared" si="0"/>
        <v>128</v>
      </c>
      <c r="D22" s="23" t="s">
        <v>153</v>
      </c>
      <c r="E22" t="str">
        <f t="shared" si="1"/>
        <v>A=0,012800000</v>
      </c>
      <c r="F22" t="str">
        <f t="shared" si="2"/>
        <v>0,012800000</v>
      </c>
      <c r="G22">
        <f t="shared" si="3"/>
        <v>1.2800000000000001E-2</v>
      </c>
    </row>
    <row r="23" spans="1:7" x14ac:dyDescent="0.25">
      <c r="A23" s="15" t="s">
        <v>89</v>
      </c>
      <c r="B23" s="20">
        <v>1.2800000000000001E-2</v>
      </c>
      <c r="C23" s="22">
        <f t="shared" si="0"/>
        <v>128</v>
      </c>
      <c r="D23" s="23" t="s">
        <v>153</v>
      </c>
      <c r="E23" t="str">
        <f t="shared" si="1"/>
        <v>A=0,012800000</v>
      </c>
      <c r="F23" t="str">
        <f t="shared" si="2"/>
        <v>0,012800000</v>
      </c>
      <c r="G23">
        <f t="shared" si="3"/>
        <v>1.2800000000000001E-2</v>
      </c>
    </row>
    <row r="24" spans="1:7" x14ac:dyDescent="0.25">
      <c r="A24" s="15" t="s">
        <v>90</v>
      </c>
      <c r="B24" s="20">
        <v>1.2800000000000001E-2</v>
      </c>
      <c r="C24" s="22">
        <f t="shared" si="0"/>
        <v>128</v>
      </c>
      <c r="D24" s="23" t="s">
        <v>153</v>
      </c>
      <c r="E24" t="str">
        <f t="shared" si="1"/>
        <v>A=0,012800000</v>
      </c>
      <c r="F24" t="str">
        <f t="shared" si="2"/>
        <v>0,012800000</v>
      </c>
      <c r="G24">
        <f t="shared" si="3"/>
        <v>1.2800000000000001E-2</v>
      </c>
    </row>
    <row r="25" spans="1:7" x14ac:dyDescent="0.25">
      <c r="A25" s="15" t="s">
        <v>91</v>
      </c>
      <c r="B25" s="20">
        <v>1.32E-2</v>
      </c>
      <c r="C25" s="22">
        <f t="shared" si="0"/>
        <v>132</v>
      </c>
      <c r="D25" s="23" t="s">
        <v>154</v>
      </c>
      <c r="E25" t="str">
        <f t="shared" si="1"/>
        <v>A=0,013200000</v>
      </c>
      <c r="F25" t="str">
        <f t="shared" si="2"/>
        <v>0,013200000</v>
      </c>
      <c r="G25">
        <f t="shared" si="3"/>
        <v>1.32E-2</v>
      </c>
    </row>
    <row r="26" spans="1:7" x14ac:dyDescent="0.25">
      <c r="A26" s="15" t="s">
        <v>92</v>
      </c>
      <c r="B26" s="20">
        <v>1.1599999999999999E-2</v>
      </c>
      <c r="C26" s="22">
        <f t="shared" si="0"/>
        <v>115.99999999999999</v>
      </c>
      <c r="D26" s="23" t="s">
        <v>155</v>
      </c>
      <c r="E26" t="str">
        <f t="shared" si="1"/>
        <v>A=0,011600000</v>
      </c>
      <c r="F26" t="str">
        <f t="shared" si="2"/>
        <v>0,011600000</v>
      </c>
      <c r="G26">
        <f t="shared" si="3"/>
        <v>1.1599999999999999E-2</v>
      </c>
    </row>
    <row r="27" spans="1:7" x14ac:dyDescent="0.25">
      <c r="A27" s="15" t="s">
        <v>93</v>
      </c>
      <c r="B27" s="20">
        <v>1.2800000000000001E-2</v>
      </c>
      <c r="C27" s="22">
        <f t="shared" si="0"/>
        <v>128</v>
      </c>
      <c r="D27" s="23" t="s">
        <v>153</v>
      </c>
      <c r="E27" t="str">
        <f t="shared" si="1"/>
        <v>A=0,012800000</v>
      </c>
      <c r="F27" t="str">
        <f t="shared" si="2"/>
        <v>0,012800000</v>
      </c>
      <c r="G27">
        <f t="shared" si="3"/>
        <v>1.2800000000000001E-2</v>
      </c>
    </row>
    <row r="28" spans="1:7" x14ac:dyDescent="0.25">
      <c r="A28" s="15" t="s">
        <v>94</v>
      </c>
      <c r="B28" s="20">
        <v>1.2800000000000001E-2</v>
      </c>
      <c r="C28" s="22">
        <f t="shared" si="0"/>
        <v>128</v>
      </c>
      <c r="D28" s="23" t="s">
        <v>153</v>
      </c>
      <c r="E28" t="str">
        <f t="shared" si="1"/>
        <v>A=0,012800000</v>
      </c>
      <c r="F28" t="str">
        <f t="shared" si="2"/>
        <v>0,012800000</v>
      </c>
      <c r="G28">
        <f t="shared" si="3"/>
        <v>1.2800000000000001E-2</v>
      </c>
    </row>
    <row r="29" spans="1:7" x14ac:dyDescent="0.25">
      <c r="A29" s="15" t="s">
        <v>95</v>
      </c>
      <c r="B29" s="20">
        <v>1.3599999999999999E-2</v>
      </c>
      <c r="C29" s="22">
        <f t="shared" si="0"/>
        <v>136</v>
      </c>
      <c r="D29" s="23" t="s">
        <v>152</v>
      </c>
      <c r="E29" t="str">
        <f t="shared" si="1"/>
        <v>A=0,013600000</v>
      </c>
      <c r="F29" t="str">
        <f t="shared" si="2"/>
        <v>0,013600000</v>
      </c>
      <c r="G29">
        <f t="shared" si="3"/>
        <v>1.3599999999999999E-2</v>
      </c>
    </row>
    <row r="30" spans="1:7" x14ac:dyDescent="0.25">
      <c r="A30" s="15" t="s">
        <v>96</v>
      </c>
      <c r="B30" s="20">
        <v>1.46E-2</v>
      </c>
      <c r="C30" s="22">
        <f t="shared" si="0"/>
        <v>146</v>
      </c>
      <c r="D30" s="23" t="s">
        <v>156</v>
      </c>
      <c r="E30" t="str">
        <f t="shared" si="1"/>
        <v>A=0,014600000</v>
      </c>
      <c r="F30" t="str">
        <f t="shared" si="2"/>
        <v>0,014600000</v>
      </c>
      <c r="G30">
        <f t="shared" si="3"/>
        <v>1.46E-2</v>
      </c>
    </row>
    <row r="31" spans="1:7" x14ac:dyDescent="0.25">
      <c r="A31" s="15" t="s">
        <v>157</v>
      </c>
      <c r="B31" s="20">
        <v>1.32E-2</v>
      </c>
      <c r="C31" s="22">
        <f t="shared" si="0"/>
        <v>132</v>
      </c>
      <c r="D31" s="23" t="s">
        <v>154</v>
      </c>
      <c r="E31" t="str">
        <f t="shared" si="1"/>
        <v>A=0,013200000</v>
      </c>
      <c r="F31" t="str">
        <f t="shared" si="2"/>
        <v>0,013200000</v>
      </c>
      <c r="G31">
        <f t="shared" si="3"/>
        <v>1.32E-2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Locales</vt:lpstr>
      <vt:lpstr>Infiltración</vt:lpstr>
      <vt:lpstr>Resumen Infiltración</vt:lpstr>
      <vt:lpstr>Aberturas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Martin Barral</dc:creator>
  <cp:lastModifiedBy>Pablo Martin Barral</cp:lastModifiedBy>
  <dcterms:created xsi:type="dcterms:W3CDTF">2023-08-16T13:38:34Z</dcterms:created>
  <dcterms:modified xsi:type="dcterms:W3CDTF">2024-01-15T19:32:00Z</dcterms:modified>
</cp:coreProperties>
</file>