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3.xml" ContentType="application/vnd.openxmlformats-officedocument.drawingml.chartshapes+xml"/>
  <Override PartName="/xl/drawings/drawing4.xml" ContentType="application/vnd.openxmlformats-officedocument.drawing+xml"/>
  <Override PartName="/xl/comments3.xml" ContentType="application/vnd.openxmlformats-officedocument.spreadsheetml.comments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drawings/drawing5.xml" ContentType="application/vnd.openxmlformats-officedocument.drawing+xml"/>
  <Override PartName="/xl/comments4.xml" ContentType="application/vnd.openxmlformats-officedocument.spreadsheetml.comments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drawings/drawing6.xml" ContentType="application/vnd.openxmlformats-officedocument.drawing+xml"/>
  <Override PartName="/xl/comments5.xml" ContentType="application/vnd.openxmlformats-officedocument.spreadsheetml.comments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ablo\D\2021\PBR anchoveta\"/>
    </mc:Choice>
  </mc:AlternateContent>
  <bookViews>
    <workbookView xWindow="480" yWindow="120" windowWidth="20010" windowHeight="8030" tabRatio="728" activeTab="4"/>
  </bookViews>
  <sheets>
    <sheet name="Parametros&amp;Datos" sheetId="8" r:id="rId1"/>
    <sheet name="YPR and SBPR" sheetId="1" r:id="rId2"/>
    <sheet name="YPR and SBPR fav" sheetId="16" r:id="rId3"/>
    <sheet name="YPR and SBPR neu" sheetId="15" r:id="rId4"/>
    <sheet name="YPR and SBPR neu-des" sheetId="4" r:id="rId5"/>
    <sheet name="YPR and SBPR des" sheetId="14" r:id="rId6"/>
  </sheets>
  <definedNames>
    <definedName name="solver_adj" localSheetId="1" hidden="1">'YPR and SBPR'!$B$3</definedName>
    <definedName name="solver_adj" localSheetId="5" hidden="1">'YPR and SBPR des'!$B$5</definedName>
    <definedName name="solver_adj" localSheetId="2" hidden="1">'YPR and SBPR fav'!$B$5</definedName>
    <definedName name="solver_adj" localSheetId="3" hidden="1">'YPR and SBPR neu'!$B$5</definedName>
    <definedName name="solver_adj" localSheetId="4" hidden="1">'YPR and SBPR neu-des'!$B$5</definedName>
    <definedName name="solver_cvg" localSheetId="1" hidden="1">0.0001</definedName>
    <definedName name="solver_cvg" localSheetId="5" hidden="1">0.0001</definedName>
    <definedName name="solver_cvg" localSheetId="2" hidden="1">0.0001</definedName>
    <definedName name="solver_cvg" localSheetId="3" hidden="1">0.0001</definedName>
    <definedName name="solver_cvg" localSheetId="4" hidden="1">0.0001</definedName>
    <definedName name="solver_drv" localSheetId="1" hidden="1">1</definedName>
    <definedName name="solver_drv" localSheetId="5" hidden="1">1</definedName>
    <definedName name="solver_drv" localSheetId="2" hidden="1">1</definedName>
    <definedName name="solver_drv" localSheetId="3" hidden="1">1</definedName>
    <definedName name="solver_drv" localSheetId="4" hidden="1">1</definedName>
    <definedName name="solver_eng" localSheetId="1" hidden="1">1</definedName>
    <definedName name="solver_eng" localSheetId="5" hidden="1">1</definedName>
    <definedName name="solver_eng" localSheetId="2" hidden="1">1</definedName>
    <definedName name="solver_eng" localSheetId="3" hidden="1">1</definedName>
    <definedName name="solver_eng" localSheetId="4" hidden="1">1</definedName>
    <definedName name="solver_est" localSheetId="1" hidden="1">1</definedName>
    <definedName name="solver_est" localSheetId="5" hidden="1">1</definedName>
    <definedName name="solver_est" localSheetId="2" hidden="1">1</definedName>
    <definedName name="solver_est" localSheetId="3" hidden="1">1</definedName>
    <definedName name="solver_est" localSheetId="4" hidden="1">1</definedName>
    <definedName name="solver_itr" localSheetId="1" hidden="1">2147483647</definedName>
    <definedName name="solver_itr" localSheetId="5" hidden="1">2147483647</definedName>
    <definedName name="solver_itr" localSheetId="2" hidden="1">2147483647</definedName>
    <definedName name="solver_itr" localSheetId="3" hidden="1">2147483647</definedName>
    <definedName name="solver_itr" localSheetId="4" hidden="1">2147483647</definedName>
    <definedName name="solver_mip" localSheetId="1" hidden="1">2147483647</definedName>
    <definedName name="solver_mip" localSheetId="5" hidden="1">2147483647</definedName>
    <definedName name="solver_mip" localSheetId="2" hidden="1">2147483647</definedName>
    <definedName name="solver_mip" localSheetId="3" hidden="1">2147483647</definedName>
    <definedName name="solver_mip" localSheetId="4" hidden="1">2147483647</definedName>
    <definedName name="solver_mni" localSheetId="1" hidden="1">30</definedName>
    <definedName name="solver_mni" localSheetId="5" hidden="1">30</definedName>
    <definedName name="solver_mni" localSheetId="2" hidden="1">30</definedName>
    <definedName name="solver_mni" localSheetId="3" hidden="1">30</definedName>
    <definedName name="solver_mni" localSheetId="4" hidden="1">30</definedName>
    <definedName name="solver_mrt" localSheetId="1" hidden="1">0.075</definedName>
    <definedName name="solver_mrt" localSheetId="5" hidden="1">0.075</definedName>
    <definedName name="solver_mrt" localSheetId="2" hidden="1">0.075</definedName>
    <definedName name="solver_mrt" localSheetId="3" hidden="1">0.075</definedName>
    <definedName name="solver_mrt" localSheetId="4" hidden="1">0.075</definedName>
    <definedName name="solver_msl" localSheetId="1" hidden="1">2</definedName>
    <definedName name="solver_msl" localSheetId="5" hidden="1">2</definedName>
    <definedName name="solver_msl" localSheetId="2" hidden="1">2</definedName>
    <definedName name="solver_msl" localSheetId="3" hidden="1">2</definedName>
    <definedName name="solver_msl" localSheetId="4" hidden="1">2</definedName>
    <definedName name="solver_neg" localSheetId="1" hidden="1">1</definedName>
    <definedName name="solver_neg" localSheetId="5" hidden="1">1</definedName>
    <definedName name="solver_neg" localSheetId="2" hidden="1">1</definedName>
    <definedName name="solver_neg" localSheetId="3" hidden="1">1</definedName>
    <definedName name="solver_neg" localSheetId="4" hidden="1">1</definedName>
    <definedName name="solver_nod" localSheetId="1" hidden="1">2147483647</definedName>
    <definedName name="solver_nod" localSheetId="5" hidden="1">2147483647</definedName>
    <definedName name="solver_nod" localSheetId="2" hidden="1">2147483647</definedName>
    <definedName name="solver_nod" localSheetId="3" hidden="1">2147483647</definedName>
    <definedName name="solver_nod" localSheetId="4" hidden="1">2147483647</definedName>
    <definedName name="solver_num" localSheetId="1" hidden="1">0</definedName>
    <definedName name="solver_num" localSheetId="5" hidden="1">0</definedName>
    <definedName name="solver_num" localSheetId="2" hidden="1">0</definedName>
    <definedName name="solver_num" localSheetId="3" hidden="1">0</definedName>
    <definedName name="solver_num" localSheetId="4" hidden="1">0</definedName>
    <definedName name="solver_nwt" localSheetId="1" hidden="1">1</definedName>
    <definedName name="solver_nwt" localSheetId="5" hidden="1">1</definedName>
    <definedName name="solver_nwt" localSheetId="2" hidden="1">1</definedName>
    <definedName name="solver_nwt" localSheetId="3" hidden="1">1</definedName>
    <definedName name="solver_nwt" localSheetId="4" hidden="1">1</definedName>
    <definedName name="solver_opt" localSheetId="1" hidden="1">'YPR and SBPR'!$B$6</definedName>
    <definedName name="solver_opt" localSheetId="5" hidden="1">'YPR and SBPR des'!$B$8</definedName>
    <definedName name="solver_opt" localSheetId="2" hidden="1">'YPR and SBPR fav'!$B$8</definedName>
    <definedName name="solver_opt" localSheetId="3" hidden="1">'YPR and SBPR neu'!$B$8</definedName>
    <definedName name="solver_opt" localSheetId="4" hidden="1">'YPR and SBPR neu-des'!$B$8</definedName>
    <definedName name="solver_pre" localSheetId="1" hidden="1">0.000001</definedName>
    <definedName name="solver_pre" localSheetId="5" hidden="1">0.000001</definedName>
    <definedName name="solver_pre" localSheetId="2" hidden="1">0.000001</definedName>
    <definedName name="solver_pre" localSheetId="3" hidden="1">0.000001</definedName>
    <definedName name="solver_pre" localSheetId="4" hidden="1">0.000001</definedName>
    <definedName name="solver_rbv" localSheetId="1" hidden="1">1</definedName>
    <definedName name="solver_rbv" localSheetId="5" hidden="1">1</definedName>
    <definedName name="solver_rbv" localSheetId="2" hidden="1">1</definedName>
    <definedName name="solver_rbv" localSheetId="3" hidden="1">1</definedName>
    <definedName name="solver_rbv" localSheetId="4" hidden="1">1</definedName>
    <definedName name="solver_rlx" localSheetId="1" hidden="1">2</definedName>
    <definedName name="solver_rlx" localSheetId="5" hidden="1">2</definedName>
    <definedName name="solver_rlx" localSheetId="2" hidden="1">2</definedName>
    <definedName name="solver_rlx" localSheetId="3" hidden="1">2</definedName>
    <definedName name="solver_rlx" localSheetId="4" hidden="1">2</definedName>
    <definedName name="solver_rsd" localSheetId="1" hidden="1">0</definedName>
    <definedName name="solver_rsd" localSheetId="5" hidden="1">0</definedName>
    <definedName name="solver_rsd" localSheetId="2" hidden="1">0</definedName>
    <definedName name="solver_rsd" localSheetId="3" hidden="1">0</definedName>
    <definedName name="solver_rsd" localSheetId="4" hidden="1">0</definedName>
    <definedName name="solver_scl" localSheetId="1" hidden="1">1</definedName>
    <definedName name="solver_scl" localSheetId="5" hidden="1">1</definedName>
    <definedName name="solver_scl" localSheetId="2" hidden="1">1</definedName>
    <definedName name="solver_scl" localSheetId="3" hidden="1">1</definedName>
    <definedName name="solver_scl" localSheetId="4" hidden="1">1</definedName>
    <definedName name="solver_sho" localSheetId="1" hidden="1">2</definedName>
    <definedName name="solver_sho" localSheetId="5" hidden="1">2</definedName>
    <definedName name="solver_sho" localSheetId="2" hidden="1">2</definedName>
    <definedName name="solver_sho" localSheetId="3" hidden="1">2</definedName>
    <definedName name="solver_sho" localSheetId="4" hidden="1">2</definedName>
    <definedName name="solver_ssz" localSheetId="1" hidden="1">100</definedName>
    <definedName name="solver_ssz" localSheetId="5" hidden="1">100</definedName>
    <definedName name="solver_ssz" localSheetId="2" hidden="1">100</definedName>
    <definedName name="solver_ssz" localSheetId="3" hidden="1">100</definedName>
    <definedName name="solver_ssz" localSheetId="4" hidden="1">100</definedName>
    <definedName name="solver_tim" localSheetId="1" hidden="1">2147483647</definedName>
    <definedName name="solver_tim" localSheetId="5" hidden="1">2147483647</definedName>
    <definedName name="solver_tim" localSheetId="2" hidden="1">2147483647</definedName>
    <definedName name="solver_tim" localSheetId="3" hidden="1">2147483647</definedName>
    <definedName name="solver_tim" localSheetId="4" hidden="1">2147483647</definedName>
    <definedName name="solver_tol" localSheetId="1" hidden="1">0.01</definedName>
    <definedName name="solver_tol" localSheetId="5" hidden="1">0.01</definedName>
    <definedName name="solver_tol" localSheetId="2" hidden="1">0.01</definedName>
    <definedName name="solver_tol" localSheetId="3" hidden="1">0.01</definedName>
    <definedName name="solver_tol" localSheetId="4" hidden="1">0.01</definedName>
    <definedName name="solver_typ" localSheetId="1" hidden="1">1</definedName>
    <definedName name="solver_typ" localSheetId="5" hidden="1">1</definedName>
    <definedName name="solver_typ" localSheetId="2" hidden="1">1</definedName>
    <definedName name="solver_typ" localSheetId="3" hidden="1">1</definedName>
    <definedName name="solver_typ" localSheetId="4" hidden="1">1</definedName>
    <definedName name="solver_val" localSheetId="1" hidden="1">0</definedName>
    <definedName name="solver_val" localSheetId="5" hidden="1">0</definedName>
    <definedName name="solver_val" localSheetId="2" hidden="1">0</definedName>
    <definedName name="solver_val" localSheetId="3" hidden="1">0</definedName>
    <definedName name="solver_val" localSheetId="4" hidden="1">0</definedName>
    <definedName name="solver_ver" localSheetId="1" hidden="1">3</definedName>
    <definedName name="solver_ver" localSheetId="5" hidden="1">3</definedName>
    <definedName name="solver_ver" localSheetId="2" hidden="1">3</definedName>
    <definedName name="solver_ver" localSheetId="3" hidden="1">3</definedName>
    <definedName name="solver_ver" localSheetId="4" hidden="1">3</definedName>
  </definedNames>
  <calcPr calcId="162913"/>
</workbook>
</file>

<file path=xl/calcChain.xml><?xml version="1.0" encoding="utf-8"?>
<calcChain xmlns="http://schemas.openxmlformats.org/spreadsheetml/2006/main">
  <c r="I63" i="4" l="1"/>
  <c r="I62" i="4"/>
  <c r="J62" i="4"/>
  <c r="N14" i="8" l="1"/>
  <c r="O14" i="8"/>
  <c r="M14" i="8"/>
  <c r="E14" i="4"/>
  <c r="E15" i="4" s="1"/>
  <c r="E13" i="4"/>
  <c r="E12" i="4"/>
  <c r="B24" i="14"/>
  <c r="K111" i="16" l="1"/>
  <c r="B18" i="16"/>
  <c r="H12" i="16"/>
  <c r="G12" i="16"/>
  <c r="F12" i="16"/>
  <c r="E15" i="15"/>
  <c r="B2" i="1" l="1"/>
  <c r="F11" i="1" s="1"/>
  <c r="F12" i="1" s="1"/>
  <c r="F10" i="1"/>
  <c r="B20" i="16"/>
  <c r="B19" i="16"/>
  <c r="E13" i="16"/>
  <c r="B4" i="16"/>
  <c r="B3" i="16"/>
  <c r="B2" i="16"/>
  <c r="H13" i="16" l="1"/>
  <c r="F13" i="16"/>
  <c r="G13" i="16"/>
  <c r="E14" i="16"/>
  <c r="F13" i="1"/>
  <c r="I13" i="1" s="1"/>
  <c r="H10" i="1"/>
  <c r="H12" i="1"/>
  <c r="G12" i="1"/>
  <c r="G10" i="1"/>
  <c r="J12" i="16"/>
  <c r="E15" i="14"/>
  <c r="E13" i="14"/>
  <c r="E14" i="14" s="1"/>
  <c r="F15" i="14" s="1"/>
  <c r="H15" i="4"/>
  <c r="G15" i="4"/>
  <c r="F14" i="4"/>
  <c r="E13" i="15"/>
  <c r="E14" i="15"/>
  <c r="E12" i="14"/>
  <c r="E12" i="15"/>
  <c r="E12" i="16"/>
  <c r="F14" i="16" l="1"/>
  <c r="G14" i="16"/>
  <c r="H14" i="16"/>
  <c r="E15" i="16"/>
  <c r="H13" i="1"/>
  <c r="G13" i="1"/>
  <c r="G11" i="1"/>
  <c r="H11" i="1"/>
  <c r="H13" i="14"/>
  <c r="G13" i="14"/>
  <c r="F13" i="14"/>
  <c r="F12" i="14"/>
  <c r="H12" i="14"/>
  <c r="G12" i="14"/>
  <c r="F13" i="4"/>
  <c r="H13" i="4"/>
  <c r="G13" i="4"/>
  <c r="F12" i="4"/>
  <c r="G12" i="4"/>
  <c r="H12" i="4"/>
  <c r="H13" i="15"/>
  <c r="G13" i="15"/>
  <c r="F13" i="15"/>
  <c r="G12" i="15"/>
  <c r="H12" i="15"/>
  <c r="F12" i="15"/>
  <c r="F15" i="16" l="1"/>
  <c r="G15" i="16"/>
  <c r="H15" i="16"/>
  <c r="B9" i="16" s="1"/>
  <c r="G14" i="14"/>
  <c r="F14" i="14"/>
  <c r="H14" i="14"/>
  <c r="H14" i="4"/>
  <c r="G14" i="4"/>
  <c r="G14" i="15"/>
  <c r="H14" i="15"/>
  <c r="F14" i="15"/>
  <c r="H15" i="14" l="1"/>
  <c r="G15" i="14"/>
  <c r="F15" i="4"/>
  <c r="H15" i="15"/>
  <c r="B9" i="15" s="1"/>
  <c r="G15" i="15"/>
  <c r="F15" i="15"/>
  <c r="K15" i="14"/>
  <c r="K16" i="14"/>
  <c r="K17" i="14"/>
  <c r="K18" i="14"/>
  <c r="K19" i="14"/>
  <c r="K20" i="14"/>
  <c r="K21" i="14"/>
  <c r="K22" i="14"/>
  <c r="K23" i="14"/>
  <c r="K24" i="14"/>
  <c r="K25" i="14"/>
  <c r="K26" i="14"/>
  <c r="K27" i="14"/>
  <c r="K28" i="14"/>
  <c r="K29" i="14"/>
  <c r="K30" i="14"/>
  <c r="K31" i="14"/>
  <c r="K32" i="14"/>
  <c r="K33" i="14"/>
  <c r="K34" i="14"/>
  <c r="K35" i="14"/>
  <c r="K36" i="14"/>
  <c r="K37" i="14"/>
  <c r="K38" i="14"/>
  <c r="K39" i="14"/>
  <c r="K40" i="14"/>
  <c r="K41" i="14"/>
  <c r="K42" i="14"/>
  <c r="K43" i="14"/>
  <c r="K44" i="14"/>
  <c r="K45" i="14"/>
  <c r="K46" i="14"/>
  <c r="K47" i="14"/>
  <c r="K48" i="14"/>
  <c r="K49" i="14"/>
  <c r="K50" i="14"/>
  <c r="K51" i="14"/>
  <c r="K52" i="14"/>
  <c r="K53" i="14"/>
  <c r="K54" i="14"/>
  <c r="K55" i="14"/>
  <c r="K56" i="14"/>
  <c r="K57" i="14"/>
  <c r="K58" i="14"/>
  <c r="K59" i="14"/>
  <c r="K60" i="14"/>
  <c r="K61" i="14"/>
  <c r="K62" i="14"/>
  <c r="K63" i="14"/>
  <c r="K64" i="14"/>
  <c r="K65" i="14"/>
  <c r="K66" i="14"/>
  <c r="K67" i="14"/>
  <c r="K68" i="14"/>
  <c r="K69" i="14"/>
  <c r="K70" i="14"/>
  <c r="K71" i="14"/>
  <c r="K72" i="14"/>
  <c r="K73" i="14"/>
  <c r="K74" i="14"/>
  <c r="K75" i="14"/>
  <c r="K76" i="14"/>
  <c r="K77" i="14"/>
  <c r="K78" i="14"/>
  <c r="K79" i="14"/>
  <c r="K80" i="14"/>
  <c r="K81" i="14"/>
  <c r="K82" i="14"/>
  <c r="K83" i="14"/>
  <c r="K84" i="14"/>
  <c r="K85" i="14"/>
  <c r="K86" i="14"/>
  <c r="K87" i="14"/>
  <c r="K88" i="14"/>
  <c r="K89" i="14"/>
  <c r="K90" i="14"/>
  <c r="K91" i="14"/>
  <c r="K92" i="14"/>
  <c r="K93" i="14"/>
  <c r="K94" i="14"/>
  <c r="K95" i="14"/>
  <c r="K96" i="14"/>
  <c r="K97" i="14"/>
  <c r="K98" i="14"/>
  <c r="K99" i="14"/>
  <c r="K100" i="14"/>
  <c r="K101" i="14"/>
  <c r="K102" i="14"/>
  <c r="K103" i="14"/>
  <c r="K104" i="14"/>
  <c r="K105" i="14"/>
  <c r="K106" i="14"/>
  <c r="K107" i="14"/>
  <c r="K108" i="14"/>
  <c r="K109" i="14"/>
  <c r="K110" i="14"/>
  <c r="K111" i="14"/>
  <c r="K14" i="14"/>
  <c r="K13" i="14"/>
  <c r="K12" i="14"/>
  <c r="K15" i="4"/>
  <c r="K16" i="4"/>
  <c r="K17" i="4"/>
  <c r="K18" i="4"/>
  <c r="K19" i="4"/>
  <c r="K20" i="4"/>
  <c r="K21" i="4"/>
  <c r="K22" i="4"/>
  <c r="K23" i="4"/>
  <c r="K24" i="4"/>
  <c r="K25" i="4"/>
  <c r="K26" i="4"/>
  <c r="K27" i="4"/>
  <c r="K28" i="4"/>
  <c r="K29" i="4"/>
  <c r="K30" i="4"/>
  <c r="K31" i="4"/>
  <c r="K32" i="4"/>
  <c r="K33" i="4"/>
  <c r="K34" i="4"/>
  <c r="K35" i="4"/>
  <c r="K36" i="4"/>
  <c r="K37" i="4"/>
  <c r="K38" i="4"/>
  <c r="K39" i="4"/>
  <c r="K40" i="4"/>
  <c r="K41" i="4"/>
  <c r="K42" i="4"/>
  <c r="K43" i="4"/>
  <c r="K44" i="4"/>
  <c r="K45" i="4"/>
  <c r="K46" i="4"/>
  <c r="K47" i="4"/>
  <c r="K48" i="4"/>
  <c r="K49" i="4"/>
  <c r="K50" i="4"/>
  <c r="K51" i="4"/>
  <c r="K52" i="4"/>
  <c r="K53" i="4"/>
  <c r="K54" i="4"/>
  <c r="K55" i="4"/>
  <c r="K56" i="4"/>
  <c r="K57" i="4"/>
  <c r="K58" i="4"/>
  <c r="K59" i="4"/>
  <c r="K60" i="4"/>
  <c r="K61" i="4"/>
  <c r="K62" i="4"/>
  <c r="K63" i="4"/>
  <c r="K64" i="4"/>
  <c r="K65" i="4"/>
  <c r="K66" i="4"/>
  <c r="K67" i="4"/>
  <c r="K68" i="4"/>
  <c r="K69" i="4"/>
  <c r="K70" i="4"/>
  <c r="K71" i="4"/>
  <c r="K72" i="4"/>
  <c r="K73" i="4"/>
  <c r="K74" i="4"/>
  <c r="K75" i="4"/>
  <c r="K76" i="4"/>
  <c r="K77" i="4"/>
  <c r="K78" i="4"/>
  <c r="K79" i="4"/>
  <c r="K80" i="4"/>
  <c r="K81" i="4"/>
  <c r="K82" i="4"/>
  <c r="K83" i="4"/>
  <c r="K84" i="4"/>
  <c r="K85" i="4"/>
  <c r="K86" i="4"/>
  <c r="K87" i="4"/>
  <c r="K88" i="4"/>
  <c r="K89" i="4"/>
  <c r="K90" i="4"/>
  <c r="K91" i="4"/>
  <c r="K92" i="4"/>
  <c r="K93" i="4"/>
  <c r="K94" i="4"/>
  <c r="K95" i="4"/>
  <c r="K96" i="4"/>
  <c r="K97" i="4"/>
  <c r="K98" i="4"/>
  <c r="K99" i="4"/>
  <c r="K100" i="4"/>
  <c r="K101" i="4"/>
  <c r="K102" i="4"/>
  <c r="K103" i="4"/>
  <c r="K104" i="4"/>
  <c r="K105" i="4"/>
  <c r="K106" i="4"/>
  <c r="K107" i="4"/>
  <c r="K108" i="4"/>
  <c r="K109" i="4"/>
  <c r="K110" i="4"/>
  <c r="K111" i="4"/>
  <c r="K14" i="4"/>
  <c r="K13" i="4"/>
  <c r="K12" i="4"/>
  <c r="K15" i="15"/>
  <c r="K16" i="15"/>
  <c r="K17" i="15"/>
  <c r="K18" i="15"/>
  <c r="K19" i="15"/>
  <c r="K20" i="15"/>
  <c r="K21" i="15"/>
  <c r="K22" i="15"/>
  <c r="K23" i="15"/>
  <c r="K24" i="15"/>
  <c r="K25" i="15"/>
  <c r="K26" i="15"/>
  <c r="K27" i="15"/>
  <c r="K28" i="15"/>
  <c r="K29" i="15"/>
  <c r="K30" i="15"/>
  <c r="K31" i="15"/>
  <c r="K32" i="15"/>
  <c r="K33" i="15"/>
  <c r="K34" i="15"/>
  <c r="K35" i="15"/>
  <c r="K36" i="15"/>
  <c r="K37" i="15"/>
  <c r="K38" i="15"/>
  <c r="K39" i="15"/>
  <c r="K40" i="15"/>
  <c r="K41" i="15"/>
  <c r="K42" i="15"/>
  <c r="K43" i="15"/>
  <c r="K44" i="15"/>
  <c r="K45" i="15"/>
  <c r="K46" i="15"/>
  <c r="K47" i="15"/>
  <c r="K48" i="15"/>
  <c r="K49" i="15"/>
  <c r="K50" i="15"/>
  <c r="K51" i="15"/>
  <c r="K52" i="15"/>
  <c r="K53" i="15"/>
  <c r="K54" i="15"/>
  <c r="K55" i="15"/>
  <c r="K56" i="15"/>
  <c r="K57" i="15"/>
  <c r="K58" i="15"/>
  <c r="K59" i="15"/>
  <c r="K60" i="15"/>
  <c r="K61" i="15"/>
  <c r="K62" i="15"/>
  <c r="K63" i="15"/>
  <c r="K64" i="15"/>
  <c r="K65" i="15"/>
  <c r="K66" i="15"/>
  <c r="K67" i="15"/>
  <c r="K68" i="15"/>
  <c r="K69" i="15"/>
  <c r="K70" i="15"/>
  <c r="K71" i="15"/>
  <c r="K72" i="15"/>
  <c r="K73" i="15"/>
  <c r="K74" i="15"/>
  <c r="K75" i="15"/>
  <c r="K76" i="15"/>
  <c r="K77" i="15"/>
  <c r="K78" i="15"/>
  <c r="K79" i="15"/>
  <c r="K80" i="15"/>
  <c r="K81" i="15"/>
  <c r="K82" i="15"/>
  <c r="K83" i="15"/>
  <c r="K84" i="15"/>
  <c r="K85" i="15"/>
  <c r="K86" i="15"/>
  <c r="K87" i="15"/>
  <c r="K88" i="15"/>
  <c r="K89" i="15"/>
  <c r="K90" i="15"/>
  <c r="K91" i="15"/>
  <c r="K92" i="15"/>
  <c r="K93" i="15"/>
  <c r="K94" i="15"/>
  <c r="K95" i="15"/>
  <c r="K96" i="15"/>
  <c r="K97" i="15"/>
  <c r="K98" i="15"/>
  <c r="K99" i="15"/>
  <c r="K100" i="15"/>
  <c r="K101" i="15"/>
  <c r="K102" i="15"/>
  <c r="K103" i="15"/>
  <c r="K104" i="15"/>
  <c r="K105" i="15"/>
  <c r="K106" i="15"/>
  <c r="K107" i="15"/>
  <c r="K108" i="15"/>
  <c r="K109" i="15"/>
  <c r="K110" i="15"/>
  <c r="K111" i="15"/>
  <c r="K14" i="15"/>
  <c r="K13" i="15"/>
  <c r="K12" i="15"/>
  <c r="K13" i="16"/>
  <c r="K14" i="16"/>
  <c r="K15" i="16"/>
  <c r="K16" i="16"/>
  <c r="K17" i="16"/>
  <c r="K18" i="16"/>
  <c r="K19" i="16"/>
  <c r="K20" i="16"/>
  <c r="K21" i="16"/>
  <c r="K22" i="16"/>
  <c r="K23" i="16"/>
  <c r="K24" i="16"/>
  <c r="K25" i="16"/>
  <c r="K26" i="16"/>
  <c r="K27" i="16"/>
  <c r="K28" i="16"/>
  <c r="K29" i="16"/>
  <c r="K30" i="16"/>
  <c r="K31" i="16"/>
  <c r="K32" i="16"/>
  <c r="K33" i="16"/>
  <c r="K34" i="16"/>
  <c r="K35" i="16"/>
  <c r="K36" i="16"/>
  <c r="K37" i="16"/>
  <c r="K38" i="16"/>
  <c r="K39" i="16"/>
  <c r="K40" i="16"/>
  <c r="K41" i="16"/>
  <c r="K42" i="16"/>
  <c r="K43" i="16"/>
  <c r="K44" i="16"/>
  <c r="K45" i="16"/>
  <c r="K46" i="16"/>
  <c r="K47" i="16"/>
  <c r="K48" i="16"/>
  <c r="K49" i="16"/>
  <c r="K50" i="16"/>
  <c r="K51" i="16"/>
  <c r="K52" i="16"/>
  <c r="K53" i="16"/>
  <c r="K54" i="16"/>
  <c r="K55" i="16"/>
  <c r="K56" i="16"/>
  <c r="K57" i="16"/>
  <c r="K58" i="16"/>
  <c r="K59" i="16"/>
  <c r="K60" i="16"/>
  <c r="K61" i="16"/>
  <c r="K62" i="16"/>
  <c r="K63" i="16"/>
  <c r="K64" i="16"/>
  <c r="K65" i="16"/>
  <c r="K66" i="16"/>
  <c r="K67" i="16"/>
  <c r="K68" i="16"/>
  <c r="K69" i="16"/>
  <c r="K70" i="16"/>
  <c r="K71" i="16"/>
  <c r="K72" i="16"/>
  <c r="K73" i="16"/>
  <c r="K74" i="16"/>
  <c r="K75" i="16"/>
  <c r="K76" i="16"/>
  <c r="K77" i="16"/>
  <c r="K78" i="16"/>
  <c r="K79" i="16"/>
  <c r="K80" i="16"/>
  <c r="K81" i="16"/>
  <c r="K82" i="16"/>
  <c r="K83" i="16"/>
  <c r="K84" i="16"/>
  <c r="K85" i="16"/>
  <c r="K86" i="16"/>
  <c r="K87" i="16"/>
  <c r="K88" i="16"/>
  <c r="K89" i="16"/>
  <c r="K90" i="16"/>
  <c r="K91" i="16"/>
  <c r="K92" i="16"/>
  <c r="K93" i="16"/>
  <c r="K94" i="16"/>
  <c r="K95" i="16"/>
  <c r="K96" i="16"/>
  <c r="K97" i="16"/>
  <c r="K98" i="16"/>
  <c r="K99" i="16"/>
  <c r="K100" i="16"/>
  <c r="K101" i="16"/>
  <c r="K102" i="16"/>
  <c r="K103" i="16"/>
  <c r="K104" i="16"/>
  <c r="K105" i="16"/>
  <c r="K106" i="16"/>
  <c r="K107" i="16"/>
  <c r="K108" i="16"/>
  <c r="K109" i="16"/>
  <c r="K110" i="16"/>
  <c r="K12" i="16"/>
  <c r="B4" i="14"/>
  <c r="B3" i="14"/>
  <c r="B2" i="14"/>
  <c r="B4" i="4"/>
  <c r="B3" i="4"/>
  <c r="B2" i="4"/>
  <c r="B4" i="15"/>
  <c r="B3" i="15"/>
  <c r="B2" i="15"/>
  <c r="H15" i="8"/>
  <c r="H16" i="8"/>
  <c r="H13" i="8"/>
  <c r="H19" i="8"/>
  <c r="H20" i="8"/>
  <c r="H14" i="8"/>
  <c r="B24" i="4" l="1"/>
  <c r="B26" i="4"/>
  <c r="O212" i="16"/>
  <c r="O211" i="16"/>
  <c r="O210" i="16"/>
  <c r="O209" i="16"/>
  <c r="O208" i="16"/>
  <c r="O207" i="16"/>
  <c r="O206" i="16"/>
  <c r="O205" i="16"/>
  <c r="O204" i="16"/>
  <c r="O203" i="16"/>
  <c r="O202" i="16"/>
  <c r="O201" i="16"/>
  <c r="O200" i="16"/>
  <c r="O199" i="16"/>
  <c r="O198" i="16"/>
  <c r="O197" i="16"/>
  <c r="O196" i="16"/>
  <c r="O195" i="16"/>
  <c r="O194" i="16"/>
  <c r="O193" i="16"/>
  <c r="O192" i="16"/>
  <c r="O191" i="16"/>
  <c r="O190" i="16"/>
  <c r="O189" i="16"/>
  <c r="O188" i="16"/>
  <c r="O187" i="16"/>
  <c r="O186" i="16"/>
  <c r="O185" i="16"/>
  <c r="O184" i="16"/>
  <c r="O183" i="16"/>
  <c r="O182" i="16"/>
  <c r="O181" i="16"/>
  <c r="O180" i="16"/>
  <c r="O179" i="16"/>
  <c r="O178" i="16"/>
  <c r="O177" i="16"/>
  <c r="O176" i="16"/>
  <c r="O175" i="16"/>
  <c r="O174" i="16"/>
  <c r="O173" i="16"/>
  <c r="O172" i="16"/>
  <c r="O171" i="16"/>
  <c r="O170" i="16"/>
  <c r="O169" i="16"/>
  <c r="O168" i="16"/>
  <c r="O167" i="16"/>
  <c r="O166" i="16"/>
  <c r="O165" i="16"/>
  <c r="O164" i="16"/>
  <c r="O163" i="16"/>
  <c r="O162" i="16"/>
  <c r="O161" i="16"/>
  <c r="O160" i="16"/>
  <c r="O159" i="16"/>
  <c r="O158" i="16"/>
  <c r="O157" i="16"/>
  <c r="O156" i="16"/>
  <c r="O155" i="16"/>
  <c r="O154" i="16"/>
  <c r="O153" i="16"/>
  <c r="O152" i="16"/>
  <c r="O151" i="16"/>
  <c r="O150" i="16"/>
  <c r="O149" i="16"/>
  <c r="O148" i="16"/>
  <c r="O147" i="16"/>
  <c r="O146" i="16"/>
  <c r="O145" i="16"/>
  <c r="O144" i="16"/>
  <c r="O143" i="16"/>
  <c r="O142" i="16"/>
  <c r="O141" i="16"/>
  <c r="O140" i="16"/>
  <c r="O139" i="16"/>
  <c r="O138" i="16"/>
  <c r="O137" i="16"/>
  <c r="O136" i="16"/>
  <c r="O135" i="16"/>
  <c r="O134" i="16"/>
  <c r="O133" i="16"/>
  <c r="O132" i="16"/>
  <c r="O131" i="16"/>
  <c r="O130" i="16"/>
  <c r="O129" i="16"/>
  <c r="O128" i="16"/>
  <c r="O127" i="16"/>
  <c r="O126" i="16"/>
  <c r="O125" i="16"/>
  <c r="O124" i="16"/>
  <c r="O123" i="16"/>
  <c r="O122" i="16"/>
  <c r="O121" i="16"/>
  <c r="O120" i="16"/>
  <c r="O119" i="16"/>
  <c r="O118" i="16"/>
  <c r="O117" i="16"/>
  <c r="O116" i="16"/>
  <c r="O115" i="16"/>
  <c r="O114" i="16"/>
  <c r="O113" i="16"/>
  <c r="O112" i="16"/>
  <c r="V111" i="16"/>
  <c r="O111" i="16"/>
  <c r="V110" i="16"/>
  <c r="O110" i="16"/>
  <c r="V109" i="16"/>
  <c r="O109" i="16"/>
  <c r="V108" i="16"/>
  <c r="O108" i="16"/>
  <c r="V107" i="16"/>
  <c r="O107" i="16"/>
  <c r="V106" i="16"/>
  <c r="O106" i="16"/>
  <c r="V105" i="16"/>
  <c r="O105" i="16"/>
  <c r="V104" i="16"/>
  <c r="O104" i="16"/>
  <c r="V103" i="16"/>
  <c r="O103" i="16"/>
  <c r="V102" i="16"/>
  <c r="O102" i="16"/>
  <c r="V101" i="16"/>
  <c r="O101" i="16"/>
  <c r="V100" i="16"/>
  <c r="O100" i="16"/>
  <c r="V99" i="16"/>
  <c r="O99" i="16"/>
  <c r="V98" i="16"/>
  <c r="O98" i="16"/>
  <c r="V97" i="16"/>
  <c r="O97" i="16"/>
  <c r="V96" i="16"/>
  <c r="O96" i="16"/>
  <c r="V95" i="16"/>
  <c r="O95" i="16"/>
  <c r="V94" i="16"/>
  <c r="O94" i="16"/>
  <c r="V93" i="16"/>
  <c r="O93" i="16"/>
  <c r="V92" i="16"/>
  <c r="O92" i="16"/>
  <c r="V91" i="16"/>
  <c r="O91" i="16"/>
  <c r="V90" i="16"/>
  <c r="O90" i="16"/>
  <c r="V89" i="16"/>
  <c r="O89" i="16"/>
  <c r="V88" i="16"/>
  <c r="O88" i="16"/>
  <c r="V87" i="16"/>
  <c r="O87" i="16"/>
  <c r="V86" i="16"/>
  <c r="O86" i="16"/>
  <c r="V85" i="16"/>
  <c r="O85" i="16"/>
  <c r="V84" i="16"/>
  <c r="O84" i="16"/>
  <c r="V83" i="16"/>
  <c r="O83" i="16"/>
  <c r="V82" i="16"/>
  <c r="O82" i="16"/>
  <c r="V81" i="16"/>
  <c r="O81" i="16"/>
  <c r="V80" i="16"/>
  <c r="O80" i="16"/>
  <c r="V79" i="16"/>
  <c r="O79" i="16"/>
  <c r="V78" i="16"/>
  <c r="O78" i="16"/>
  <c r="V77" i="16"/>
  <c r="O77" i="16"/>
  <c r="V76" i="16"/>
  <c r="O76" i="16"/>
  <c r="V75" i="16"/>
  <c r="O75" i="16"/>
  <c r="V74" i="16"/>
  <c r="O74" i="16"/>
  <c r="V73" i="16"/>
  <c r="O73" i="16"/>
  <c r="V72" i="16"/>
  <c r="O72" i="16"/>
  <c r="V71" i="16"/>
  <c r="O71" i="16"/>
  <c r="V70" i="16"/>
  <c r="O70" i="16"/>
  <c r="V69" i="16"/>
  <c r="O69" i="16"/>
  <c r="V68" i="16"/>
  <c r="O68" i="16"/>
  <c r="V67" i="16"/>
  <c r="O67" i="16"/>
  <c r="V66" i="16"/>
  <c r="O66" i="16"/>
  <c r="V65" i="16"/>
  <c r="O65" i="16"/>
  <c r="V64" i="16"/>
  <c r="O64" i="16"/>
  <c r="V63" i="16"/>
  <c r="O63" i="16"/>
  <c r="V62" i="16"/>
  <c r="O62" i="16"/>
  <c r="V61" i="16"/>
  <c r="O61" i="16"/>
  <c r="V60" i="16"/>
  <c r="O60" i="16"/>
  <c r="V59" i="16"/>
  <c r="O59" i="16"/>
  <c r="V58" i="16"/>
  <c r="O58" i="16"/>
  <c r="V57" i="16"/>
  <c r="O57" i="16"/>
  <c r="V56" i="16"/>
  <c r="O56" i="16"/>
  <c r="V55" i="16"/>
  <c r="O55" i="16"/>
  <c r="V54" i="16"/>
  <c r="O54" i="16"/>
  <c r="V53" i="16"/>
  <c r="O53" i="16"/>
  <c r="V52" i="16"/>
  <c r="O52" i="16"/>
  <c r="V51" i="16"/>
  <c r="O51" i="16"/>
  <c r="V50" i="16"/>
  <c r="O50" i="16"/>
  <c r="V49" i="16"/>
  <c r="O49" i="16"/>
  <c r="V48" i="16"/>
  <c r="O48" i="16"/>
  <c r="V47" i="16"/>
  <c r="O47" i="16"/>
  <c r="V46" i="16"/>
  <c r="O46" i="16"/>
  <c r="V45" i="16"/>
  <c r="O45" i="16"/>
  <c r="V44" i="16"/>
  <c r="O44" i="16"/>
  <c r="V43" i="16"/>
  <c r="O43" i="16"/>
  <c r="V42" i="16"/>
  <c r="O42" i="16"/>
  <c r="V41" i="16"/>
  <c r="O41" i="16"/>
  <c r="V40" i="16"/>
  <c r="O40" i="16"/>
  <c r="V39" i="16"/>
  <c r="O39" i="16"/>
  <c r="V38" i="16"/>
  <c r="O38" i="16"/>
  <c r="V37" i="16"/>
  <c r="O37" i="16"/>
  <c r="V36" i="16"/>
  <c r="O36" i="16"/>
  <c r="V35" i="16"/>
  <c r="O35" i="16"/>
  <c r="V34" i="16"/>
  <c r="O34" i="16"/>
  <c r="V33" i="16"/>
  <c r="O33" i="16"/>
  <c r="V32" i="16"/>
  <c r="O32" i="16"/>
  <c r="V31" i="16"/>
  <c r="O31" i="16"/>
  <c r="V30" i="16"/>
  <c r="O30" i="16"/>
  <c r="V29" i="16"/>
  <c r="O29" i="16"/>
  <c r="V28" i="16"/>
  <c r="O28" i="16"/>
  <c r="V27" i="16"/>
  <c r="O27" i="16"/>
  <c r="V26" i="16"/>
  <c r="O26" i="16"/>
  <c r="V25" i="16"/>
  <c r="O25" i="16"/>
  <c r="V24" i="16"/>
  <c r="O24" i="16"/>
  <c r="L24" i="16"/>
  <c r="L25" i="16" s="1"/>
  <c r="L26" i="16" s="1"/>
  <c r="L27" i="16" s="1"/>
  <c r="L28" i="16" s="1"/>
  <c r="L29" i="16" s="1"/>
  <c r="L30" i="16" s="1"/>
  <c r="L31" i="16" s="1"/>
  <c r="L32" i="16" s="1"/>
  <c r="L33" i="16" s="1"/>
  <c r="L34" i="16" s="1"/>
  <c r="L35" i="16" s="1"/>
  <c r="L36" i="16" s="1"/>
  <c r="L37" i="16" s="1"/>
  <c r="L38" i="16" s="1"/>
  <c r="L39" i="16" s="1"/>
  <c r="L40" i="16" s="1"/>
  <c r="L41" i="16" s="1"/>
  <c r="L42" i="16" s="1"/>
  <c r="L43" i="16" s="1"/>
  <c r="L44" i="16" s="1"/>
  <c r="L45" i="16" s="1"/>
  <c r="L46" i="16" s="1"/>
  <c r="L47" i="16" s="1"/>
  <c r="L48" i="16" s="1"/>
  <c r="L49" i="16" s="1"/>
  <c r="L50" i="16" s="1"/>
  <c r="L51" i="16" s="1"/>
  <c r="L52" i="16" s="1"/>
  <c r="L53" i="16" s="1"/>
  <c r="L54" i="16" s="1"/>
  <c r="L55" i="16" s="1"/>
  <c r="L56" i="16" s="1"/>
  <c r="L57" i="16" s="1"/>
  <c r="L58" i="16" s="1"/>
  <c r="L59" i="16" s="1"/>
  <c r="L60" i="16" s="1"/>
  <c r="L61" i="16" s="1"/>
  <c r="L62" i="16" s="1"/>
  <c r="L63" i="16" s="1"/>
  <c r="L64" i="16" s="1"/>
  <c r="L65" i="16" s="1"/>
  <c r="L66" i="16" s="1"/>
  <c r="L67" i="16" s="1"/>
  <c r="L68" i="16" s="1"/>
  <c r="L69" i="16" s="1"/>
  <c r="L70" i="16" s="1"/>
  <c r="L71" i="16" s="1"/>
  <c r="L72" i="16" s="1"/>
  <c r="L73" i="16" s="1"/>
  <c r="L74" i="16" s="1"/>
  <c r="L75" i="16" s="1"/>
  <c r="L76" i="16" s="1"/>
  <c r="L77" i="16" s="1"/>
  <c r="L78" i="16" s="1"/>
  <c r="L79" i="16" s="1"/>
  <c r="L80" i="16" s="1"/>
  <c r="L81" i="16" s="1"/>
  <c r="V23" i="16"/>
  <c r="O23" i="16"/>
  <c r="V22" i="16"/>
  <c r="O22" i="16"/>
  <c r="V21" i="16"/>
  <c r="O21" i="16"/>
  <c r="V20" i="16"/>
  <c r="O20" i="16"/>
  <c r="V19" i="16"/>
  <c r="O19" i="16"/>
  <c r="V18" i="16"/>
  <c r="O18" i="16"/>
  <c r="V17" i="16"/>
  <c r="O17" i="16"/>
  <c r="V16" i="16"/>
  <c r="O16" i="16"/>
  <c r="V15" i="16"/>
  <c r="O15" i="16"/>
  <c r="V14" i="16"/>
  <c r="O14" i="16"/>
  <c r="V13" i="16"/>
  <c r="O13" i="16"/>
  <c r="L13" i="16"/>
  <c r="L14" i="16" s="1"/>
  <c r="L15" i="16" s="1"/>
  <c r="L16" i="16" s="1"/>
  <c r="L17" i="16" s="1"/>
  <c r="L18" i="16" s="1"/>
  <c r="L19" i="16" s="1"/>
  <c r="L20" i="16" s="1"/>
  <c r="L21" i="16" s="1"/>
  <c r="L22" i="16" s="1"/>
  <c r="L23" i="16" s="1"/>
  <c r="V12" i="16"/>
  <c r="O12" i="16"/>
  <c r="P10" i="16"/>
  <c r="P212" i="16" s="1"/>
  <c r="T5" i="16"/>
  <c r="T6" i="16" s="1"/>
  <c r="B26" i="15"/>
  <c r="B24" i="15"/>
  <c r="O212" i="15"/>
  <c r="O211" i="15"/>
  <c r="O210" i="15"/>
  <c r="O209" i="15"/>
  <c r="O208" i="15"/>
  <c r="O207" i="15"/>
  <c r="O206" i="15"/>
  <c r="O205" i="15"/>
  <c r="O204" i="15"/>
  <c r="O203" i="15"/>
  <c r="O202" i="15"/>
  <c r="O201" i="15"/>
  <c r="O200" i="15"/>
  <c r="O199" i="15"/>
  <c r="O198" i="15"/>
  <c r="O197" i="15"/>
  <c r="O196" i="15"/>
  <c r="O195" i="15"/>
  <c r="O194" i="15"/>
  <c r="O193" i="15"/>
  <c r="O192" i="15"/>
  <c r="O191" i="15"/>
  <c r="O190" i="15"/>
  <c r="O189" i="15"/>
  <c r="O188" i="15"/>
  <c r="O187" i="15"/>
  <c r="O186" i="15"/>
  <c r="O185" i="15"/>
  <c r="O184" i="15"/>
  <c r="O183" i="15"/>
  <c r="O182" i="15"/>
  <c r="O181" i="15"/>
  <c r="O180" i="15"/>
  <c r="O179" i="15"/>
  <c r="O178" i="15"/>
  <c r="O177" i="15"/>
  <c r="O176" i="15"/>
  <c r="O175" i="15"/>
  <c r="O174" i="15"/>
  <c r="O173" i="15"/>
  <c r="O172" i="15"/>
  <c r="O171" i="15"/>
  <c r="O170" i="15"/>
  <c r="O169" i="15"/>
  <c r="O168" i="15"/>
  <c r="O167" i="15"/>
  <c r="O166" i="15"/>
  <c r="O165" i="15"/>
  <c r="O164" i="15"/>
  <c r="O163" i="15"/>
  <c r="O162" i="15"/>
  <c r="O161" i="15"/>
  <c r="O160" i="15"/>
  <c r="O159" i="15"/>
  <c r="O158" i="15"/>
  <c r="O157" i="15"/>
  <c r="O156" i="15"/>
  <c r="O155" i="15"/>
  <c r="O154" i="15"/>
  <c r="O153" i="15"/>
  <c r="O152" i="15"/>
  <c r="O151" i="15"/>
  <c r="O150" i="15"/>
  <c r="O149" i="15"/>
  <c r="O148" i="15"/>
  <c r="O147" i="15"/>
  <c r="O146" i="15"/>
  <c r="O145" i="15"/>
  <c r="O144" i="15"/>
  <c r="O143" i="15"/>
  <c r="O142" i="15"/>
  <c r="O141" i="15"/>
  <c r="O140" i="15"/>
  <c r="O139" i="15"/>
  <c r="O138" i="15"/>
  <c r="O137" i="15"/>
  <c r="O136" i="15"/>
  <c r="O135" i="15"/>
  <c r="O134" i="15"/>
  <c r="O133" i="15"/>
  <c r="O132" i="15"/>
  <c r="O131" i="15"/>
  <c r="O130" i="15"/>
  <c r="O129" i="15"/>
  <c r="O128" i="15"/>
  <c r="O127" i="15"/>
  <c r="O126" i="15"/>
  <c r="O125" i="15"/>
  <c r="O124" i="15"/>
  <c r="O123" i="15"/>
  <c r="O122" i="15"/>
  <c r="O121" i="15"/>
  <c r="O120" i="15"/>
  <c r="O119" i="15"/>
  <c r="O118" i="15"/>
  <c r="O117" i="15"/>
  <c r="O116" i="15"/>
  <c r="O115" i="15"/>
  <c r="O114" i="15"/>
  <c r="O113" i="15"/>
  <c r="O112" i="15"/>
  <c r="V111" i="15"/>
  <c r="O111" i="15"/>
  <c r="V110" i="15"/>
  <c r="O110" i="15"/>
  <c r="V109" i="15"/>
  <c r="O109" i="15"/>
  <c r="V108" i="15"/>
  <c r="O108" i="15"/>
  <c r="V107" i="15"/>
  <c r="O107" i="15"/>
  <c r="V106" i="15"/>
  <c r="O106" i="15"/>
  <c r="V105" i="15"/>
  <c r="O105" i="15"/>
  <c r="V104" i="15"/>
  <c r="O104" i="15"/>
  <c r="V103" i="15"/>
  <c r="O103" i="15"/>
  <c r="V102" i="15"/>
  <c r="O102" i="15"/>
  <c r="V101" i="15"/>
  <c r="O101" i="15"/>
  <c r="V100" i="15"/>
  <c r="O100" i="15"/>
  <c r="V99" i="15"/>
  <c r="O99" i="15"/>
  <c r="V98" i="15"/>
  <c r="O98" i="15"/>
  <c r="V97" i="15"/>
  <c r="O97" i="15"/>
  <c r="V96" i="15"/>
  <c r="O96" i="15"/>
  <c r="V95" i="15"/>
  <c r="O95" i="15"/>
  <c r="V94" i="15"/>
  <c r="O94" i="15"/>
  <c r="V93" i="15"/>
  <c r="O93" i="15"/>
  <c r="V92" i="15"/>
  <c r="O92" i="15"/>
  <c r="V91" i="15"/>
  <c r="O91" i="15"/>
  <c r="V90" i="15"/>
  <c r="O90" i="15"/>
  <c r="V89" i="15"/>
  <c r="O89" i="15"/>
  <c r="V88" i="15"/>
  <c r="O88" i="15"/>
  <c r="V87" i="15"/>
  <c r="O87" i="15"/>
  <c r="V86" i="15"/>
  <c r="O86" i="15"/>
  <c r="V85" i="15"/>
  <c r="O85" i="15"/>
  <c r="V84" i="15"/>
  <c r="O84" i="15"/>
  <c r="V83" i="15"/>
  <c r="O83" i="15"/>
  <c r="V82" i="15"/>
  <c r="O82" i="15"/>
  <c r="V81" i="15"/>
  <c r="O81" i="15"/>
  <c r="V80" i="15"/>
  <c r="O80" i="15"/>
  <c r="V79" i="15"/>
  <c r="O79" i="15"/>
  <c r="V78" i="15"/>
  <c r="O78" i="15"/>
  <c r="V77" i="15"/>
  <c r="O77" i="15"/>
  <c r="V76" i="15"/>
  <c r="O76" i="15"/>
  <c r="V75" i="15"/>
  <c r="O75" i="15"/>
  <c r="V74" i="15"/>
  <c r="O74" i="15"/>
  <c r="V73" i="15"/>
  <c r="O73" i="15"/>
  <c r="V72" i="15"/>
  <c r="O72" i="15"/>
  <c r="V71" i="15"/>
  <c r="O71" i="15"/>
  <c r="V70" i="15"/>
  <c r="O70" i="15"/>
  <c r="V69" i="15"/>
  <c r="O69" i="15"/>
  <c r="V68" i="15"/>
  <c r="O68" i="15"/>
  <c r="V67" i="15"/>
  <c r="O67" i="15"/>
  <c r="V66" i="15"/>
  <c r="O66" i="15"/>
  <c r="V65" i="15"/>
  <c r="O65" i="15"/>
  <c r="V64" i="15"/>
  <c r="O64" i="15"/>
  <c r="V63" i="15"/>
  <c r="O63" i="15"/>
  <c r="V62" i="15"/>
  <c r="O62" i="15"/>
  <c r="V61" i="15"/>
  <c r="O61" i="15"/>
  <c r="V60" i="15"/>
  <c r="O60" i="15"/>
  <c r="V59" i="15"/>
  <c r="O59" i="15"/>
  <c r="V58" i="15"/>
  <c r="O58" i="15"/>
  <c r="V57" i="15"/>
  <c r="O57" i="15"/>
  <c r="V56" i="15"/>
  <c r="O56" i="15"/>
  <c r="V55" i="15"/>
  <c r="O55" i="15"/>
  <c r="V54" i="15"/>
  <c r="O54" i="15"/>
  <c r="V53" i="15"/>
  <c r="O53" i="15"/>
  <c r="V52" i="15"/>
  <c r="O52" i="15"/>
  <c r="V51" i="15"/>
  <c r="O51" i="15"/>
  <c r="V50" i="15"/>
  <c r="O50" i="15"/>
  <c r="V49" i="15"/>
  <c r="O49" i="15"/>
  <c r="V48" i="15"/>
  <c r="O48" i="15"/>
  <c r="V47" i="15"/>
  <c r="O47" i="15"/>
  <c r="V46" i="15"/>
  <c r="O46" i="15"/>
  <c r="V45" i="15"/>
  <c r="O45" i="15"/>
  <c r="V44" i="15"/>
  <c r="O44" i="15"/>
  <c r="V43" i="15"/>
  <c r="O43" i="15"/>
  <c r="V42" i="15"/>
  <c r="O42" i="15"/>
  <c r="V41" i="15"/>
  <c r="O41" i="15"/>
  <c r="V40" i="15"/>
  <c r="O40" i="15"/>
  <c r="V39" i="15"/>
  <c r="O39" i="15"/>
  <c r="V38" i="15"/>
  <c r="O38" i="15"/>
  <c r="V37" i="15"/>
  <c r="O37" i="15"/>
  <c r="V36" i="15"/>
  <c r="O36" i="15"/>
  <c r="V35" i="15"/>
  <c r="O35" i="15"/>
  <c r="V34" i="15"/>
  <c r="O34" i="15"/>
  <c r="V33" i="15"/>
  <c r="O33" i="15"/>
  <c r="V32" i="15"/>
  <c r="O32" i="15"/>
  <c r="V31" i="15"/>
  <c r="O31" i="15"/>
  <c r="V30" i="15"/>
  <c r="O30" i="15"/>
  <c r="V29" i="15"/>
  <c r="O29" i="15"/>
  <c r="V28" i="15"/>
  <c r="O28" i="15"/>
  <c r="V27" i="15"/>
  <c r="O27" i="15"/>
  <c r="V26" i="15"/>
  <c r="O26" i="15"/>
  <c r="V25" i="15"/>
  <c r="O25" i="15"/>
  <c r="V24" i="15"/>
  <c r="O24" i="15"/>
  <c r="V23" i="15"/>
  <c r="O23" i="15"/>
  <c r="V22" i="15"/>
  <c r="O22" i="15"/>
  <c r="V21" i="15"/>
  <c r="O21" i="15"/>
  <c r="V20" i="15"/>
  <c r="O20" i="15"/>
  <c r="V19" i="15"/>
  <c r="O19" i="15"/>
  <c r="V18" i="15"/>
  <c r="O18" i="15"/>
  <c r="V17" i="15"/>
  <c r="O17" i="15"/>
  <c r="V16" i="15"/>
  <c r="O16" i="15"/>
  <c r="V15" i="15"/>
  <c r="O15" i="15"/>
  <c r="V14" i="15"/>
  <c r="O14" i="15"/>
  <c r="V13" i="15"/>
  <c r="O13" i="15"/>
  <c r="L13" i="15"/>
  <c r="L14" i="15" s="1"/>
  <c r="L15" i="15" s="1"/>
  <c r="L16" i="15" s="1"/>
  <c r="L17" i="15" s="1"/>
  <c r="L18" i="15" s="1"/>
  <c r="L19" i="15" s="1"/>
  <c r="L20" i="15" s="1"/>
  <c r="L21" i="15" s="1"/>
  <c r="L22" i="15" s="1"/>
  <c r="L23" i="15" s="1"/>
  <c r="L24" i="15" s="1"/>
  <c r="L25" i="15" s="1"/>
  <c r="L26" i="15" s="1"/>
  <c r="L27" i="15" s="1"/>
  <c r="L28" i="15" s="1"/>
  <c r="L29" i="15" s="1"/>
  <c r="L30" i="15" s="1"/>
  <c r="L31" i="15" s="1"/>
  <c r="L32" i="15" s="1"/>
  <c r="L33" i="15" s="1"/>
  <c r="L34" i="15" s="1"/>
  <c r="L35" i="15" s="1"/>
  <c r="L36" i="15" s="1"/>
  <c r="L37" i="15" s="1"/>
  <c r="L38" i="15" s="1"/>
  <c r="L39" i="15" s="1"/>
  <c r="L40" i="15" s="1"/>
  <c r="L41" i="15" s="1"/>
  <c r="L42" i="15" s="1"/>
  <c r="L43" i="15" s="1"/>
  <c r="L44" i="15" s="1"/>
  <c r="L45" i="15" s="1"/>
  <c r="L46" i="15" s="1"/>
  <c r="L47" i="15" s="1"/>
  <c r="L48" i="15" s="1"/>
  <c r="L49" i="15" s="1"/>
  <c r="L50" i="15" s="1"/>
  <c r="L51" i="15" s="1"/>
  <c r="L52" i="15" s="1"/>
  <c r="L53" i="15" s="1"/>
  <c r="L54" i="15" s="1"/>
  <c r="L55" i="15" s="1"/>
  <c r="L56" i="15" s="1"/>
  <c r="L57" i="15" s="1"/>
  <c r="L58" i="15" s="1"/>
  <c r="L59" i="15" s="1"/>
  <c r="L60" i="15" s="1"/>
  <c r="L61" i="15" s="1"/>
  <c r="L62" i="15" s="1"/>
  <c r="L63" i="15" s="1"/>
  <c r="L64" i="15" s="1"/>
  <c r="L65" i="15" s="1"/>
  <c r="L66" i="15" s="1"/>
  <c r="L67" i="15" s="1"/>
  <c r="L68" i="15" s="1"/>
  <c r="L69" i="15" s="1"/>
  <c r="L70" i="15" s="1"/>
  <c r="L71" i="15" s="1"/>
  <c r="L72" i="15" s="1"/>
  <c r="L73" i="15" s="1"/>
  <c r="L74" i="15" s="1"/>
  <c r="L75" i="15" s="1"/>
  <c r="L76" i="15" s="1"/>
  <c r="L77" i="15" s="1"/>
  <c r="L78" i="15" s="1"/>
  <c r="L79" i="15" s="1"/>
  <c r="L80" i="15" s="1"/>
  <c r="L81" i="15" s="1"/>
  <c r="L82" i="15" s="1"/>
  <c r="L83" i="15" s="1"/>
  <c r="V12" i="15"/>
  <c r="O12" i="15"/>
  <c r="P10" i="15"/>
  <c r="P212" i="15" s="1"/>
  <c r="T5" i="15"/>
  <c r="T6" i="15" s="1"/>
  <c r="B26" i="14"/>
  <c r="O212" i="14"/>
  <c r="O211" i="14"/>
  <c r="O210" i="14"/>
  <c r="O209" i="14"/>
  <c r="O208" i="14"/>
  <c r="O207" i="14"/>
  <c r="O206" i="14"/>
  <c r="O205" i="14"/>
  <c r="O204" i="14"/>
  <c r="O203" i="14"/>
  <c r="O202" i="14"/>
  <c r="O201" i="14"/>
  <c r="O200" i="14"/>
  <c r="O199" i="14"/>
  <c r="O198" i="14"/>
  <c r="O197" i="14"/>
  <c r="O196" i="14"/>
  <c r="O195" i="14"/>
  <c r="O194" i="14"/>
  <c r="O193" i="14"/>
  <c r="O192" i="14"/>
  <c r="O191" i="14"/>
  <c r="O190" i="14"/>
  <c r="O189" i="14"/>
  <c r="O188" i="14"/>
  <c r="O187" i="14"/>
  <c r="O186" i="14"/>
  <c r="O185" i="14"/>
  <c r="O184" i="14"/>
  <c r="O183" i="14"/>
  <c r="O182" i="14"/>
  <c r="O181" i="14"/>
  <c r="O180" i="14"/>
  <c r="O179" i="14"/>
  <c r="O178" i="14"/>
  <c r="O177" i="14"/>
  <c r="O176" i="14"/>
  <c r="O175" i="14"/>
  <c r="O174" i="14"/>
  <c r="O173" i="14"/>
  <c r="O172" i="14"/>
  <c r="O171" i="14"/>
  <c r="O170" i="14"/>
  <c r="O169" i="14"/>
  <c r="O168" i="14"/>
  <c r="O167" i="14"/>
  <c r="O166" i="14"/>
  <c r="O165" i="14"/>
  <c r="O164" i="14"/>
  <c r="O163" i="14"/>
  <c r="O162" i="14"/>
  <c r="O161" i="14"/>
  <c r="O160" i="14"/>
  <c r="O159" i="14"/>
  <c r="O158" i="14"/>
  <c r="O157" i="14"/>
  <c r="O156" i="14"/>
  <c r="O155" i="14"/>
  <c r="O154" i="14"/>
  <c r="O153" i="14"/>
  <c r="O152" i="14"/>
  <c r="O151" i="14"/>
  <c r="O150" i="14"/>
  <c r="O149" i="14"/>
  <c r="O148" i="14"/>
  <c r="O147" i="14"/>
  <c r="O146" i="14"/>
  <c r="O145" i="14"/>
  <c r="O144" i="14"/>
  <c r="O143" i="14"/>
  <c r="O142" i="14"/>
  <c r="O141" i="14"/>
  <c r="O140" i="14"/>
  <c r="O139" i="14"/>
  <c r="O138" i="14"/>
  <c r="O137" i="14"/>
  <c r="O136" i="14"/>
  <c r="O135" i="14"/>
  <c r="O134" i="14"/>
  <c r="O133" i="14"/>
  <c r="O132" i="14"/>
  <c r="O131" i="14"/>
  <c r="O130" i="14"/>
  <c r="O129" i="14"/>
  <c r="O128" i="14"/>
  <c r="O127" i="14"/>
  <c r="O126" i="14"/>
  <c r="O125" i="14"/>
  <c r="O124" i="14"/>
  <c r="O123" i="14"/>
  <c r="O122" i="14"/>
  <c r="O121" i="14"/>
  <c r="O120" i="14"/>
  <c r="O119" i="14"/>
  <c r="O118" i="14"/>
  <c r="O117" i="14"/>
  <c r="O116" i="14"/>
  <c r="O115" i="14"/>
  <c r="O114" i="14"/>
  <c r="O113" i="14"/>
  <c r="O112" i="14"/>
  <c r="V111" i="14"/>
  <c r="O111" i="14"/>
  <c r="V110" i="14"/>
  <c r="O110" i="14"/>
  <c r="V109" i="14"/>
  <c r="O109" i="14"/>
  <c r="V108" i="14"/>
  <c r="O108" i="14"/>
  <c r="V107" i="14"/>
  <c r="O107" i="14"/>
  <c r="V106" i="14"/>
  <c r="O106" i="14"/>
  <c r="V105" i="14"/>
  <c r="O105" i="14"/>
  <c r="V104" i="14"/>
  <c r="O104" i="14"/>
  <c r="V103" i="14"/>
  <c r="O103" i="14"/>
  <c r="V102" i="14"/>
  <c r="O102" i="14"/>
  <c r="V101" i="14"/>
  <c r="O101" i="14"/>
  <c r="V100" i="14"/>
  <c r="O100" i="14"/>
  <c r="V99" i="14"/>
  <c r="O99" i="14"/>
  <c r="V98" i="14"/>
  <c r="O98" i="14"/>
  <c r="V97" i="14"/>
  <c r="O97" i="14"/>
  <c r="V96" i="14"/>
  <c r="O96" i="14"/>
  <c r="V95" i="14"/>
  <c r="O95" i="14"/>
  <c r="V94" i="14"/>
  <c r="O94" i="14"/>
  <c r="V93" i="14"/>
  <c r="O93" i="14"/>
  <c r="V92" i="14"/>
  <c r="O92" i="14"/>
  <c r="V91" i="14"/>
  <c r="O91" i="14"/>
  <c r="V90" i="14"/>
  <c r="O90" i="14"/>
  <c r="V89" i="14"/>
  <c r="O89" i="14"/>
  <c r="V88" i="14"/>
  <c r="O88" i="14"/>
  <c r="V87" i="14"/>
  <c r="O87" i="14"/>
  <c r="V86" i="14"/>
  <c r="O86" i="14"/>
  <c r="V85" i="14"/>
  <c r="O85" i="14"/>
  <c r="V84" i="14"/>
  <c r="O84" i="14"/>
  <c r="V83" i="14"/>
  <c r="O83" i="14"/>
  <c r="V82" i="14"/>
  <c r="O82" i="14"/>
  <c r="V81" i="14"/>
  <c r="O81" i="14"/>
  <c r="V80" i="14"/>
  <c r="O80" i="14"/>
  <c r="V79" i="14"/>
  <c r="O79" i="14"/>
  <c r="V78" i="14"/>
  <c r="O78" i="14"/>
  <c r="V77" i="14"/>
  <c r="O77" i="14"/>
  <c r="V76" i="14"/>
  <c r="O76" i="14"/>
  <c r="V75" i="14"/>
  <c r="O75" i="14"/>
  <c r="V74" i="14"/>
  <c r="O74" i="14"/>
  <c r="V73" i="14"/>
  <c r="O73" i="14"/>
  <c r="V72" i="14"/>
  <c r="O72" i="14"/>
  <c r="V71" i="14"/>
  <c r="O71" i="14"/>
  <c r="V70" i="14"/>
  <c r="O70" i="14"/>
  <c r="V69" i="14"/>
  <c r="O69" i="14"/>
  <c r="V68" i="14"/>
  <c r="O68" i="14"/>
  <c r="V67" i="14"/>
  <c r="O67" i="14"/>
  <c r="V66" i="14"/>
  <c r="O66" i="14"/>
  <c r="V65" i="14"/>
  <c r="O65" i="14"/>
  <c r="V64" i="14"/>
  <c r="O64" i="14"/>
  <c r="V63" i="14"/>
  <c r="O63" i="14"/>
  <c r="V62" i="14"/>
  <c r="O62" i="14"/>
  <c r="V61" i="14"/>
  <c r="O61" i="14"/>
  <c r="V60" i="14"/>
  <c r="O60" i="14"/>
  <c r="V59" i="14"/>
  <c r="O59" i="14"/>
  <c r="V58" i="14"/>
  <c r="O58" i="14"/>
  <c r="V57" i="14"/>
  <c r="O57" i="14"/>
  <c r="V56" i="14"/>
  <c r="O56" i="14"/>
  <c r="V55" i="14"/>
  <c r="O55" i="14"/>
  <c r="V54" i="14"/>
  <c r="O54" i="14"/>
  <c r="V53" i="14"/>
  <c r="O53" i="14"/>
  <c r="V52" i="14"/>
  <c r="O52" i="14"/>
  <c r="V51" i="14"/>
  <c r="O51" i="14"/>
  <c r="V50" i="14"/>
  <c r="O50" i="14"/>
  <c r="V49" i="14"/>
  <c r="O49" i="14"/>
  <c r="V48" i="14"/>
  <c r="O48" i="14"/>
  <c r="V47" i="14"/>
  <c r="O47" i="14"/>
  <c r="V46" i="14"/>
  <c r="O46" i="14"/>
  <c r="V45" i="14"/>
  <c r="O45" i="14"/>
  <c r="V44" i="14"/>
  <c r="O44" i="14"/>
  <c r="V43" i="14"/>
  <c r="O43" i="14"/>
  <c r="V42" i="14"/>
  <c r="O42" i="14"/>
  <c r="V41" i="14"/>
  <c r="O41" i="14"/>
  <c r="V40" i="14"/>
  <c r="O40" i="14"/>
  <c r="V39" i="14"/>
  <c r="O39" i="14"/>
  <c r="V38" i="14"/>
  <c r="O38" i="14"/>
  <c r="V37" i="14"/>
  <c r="O37" i="14"/>
  <c r="V36" i="14"/>
  <c r="O36" i="14"/>
  <c r="V35" i="14"/>
  <c r="O35" i="14"/>
  <c r="V34" i="14"/>
  <c r="O34" i="14"/>
  <c r="V33" i="14"/>
  <c r="O33" i="14"/>
  <c r="V32" i="14"/>
  <c r="O32" i="14"/>
  <c r="V31" i="14"/>
  <c r="O31" i="14"/>
  <c r="V30" i="14"/>
  <c r="O30" i="14"/>
  <c r="V29" i="14"/>
  <c r="O29" i="14"/>
  <c r="V28" i="14"/>
  <c r="O28" i="14"/>
  <c r="V27" i="14"/>
  <c r="O27" i="14"/>
  <c r="V26" i="14"/>
  <c r="O26" i="14"/>
  <c r="V25" i="14"/>
  <c r="O25" i="14"/>
  <c r="V24" i="14"/>
  <c r="O24" i="14"/>
  <c r="V23" i="14"/>
  <c r="O23" i="14"/>
  <c r="V22" i="14"/>
  <c r="O22" i="14"/>
  <c r="V21" i="14"/>
  <c r="O21" i="14"/>
  <c r="V20" i="14"/>
  <c r="O20" i="14"/>
  <c r="V19" i="14"/>
  <c r="O19" i="14"/>
  <c r="V18" i="14"/>
  <c r="O18" i="14"/>
  <c r="V17" i="14"/>
  <c r="O17" i="14"/>
  <c r="V16" i="14"/>
  <c r="O16" i="14"/>
  <c r="V15" i="14"/>
  <c r="O15" i="14"/>
  <c r="V14" i="14"/>
  <c r="O14" i="14"/>
  <c r="V13" i="14"/>
  <c r="O13" i="14"/>
  <c r="L13" i="14"/>
  <c r="L14" i="14" s="1"/>
  <c r="L15" i="14" s="1"/>
  <c r="L16" i="14" s="1"/>
  <c r="L17" i="14" s="1"/>
  <c r="L18" i="14" s="1"/>
  <c r="L19" i="14" s="1"/>
  <c r="L20" i="14" s="1"/>
  <c r="L21" i="14" s="1"/>
  <c r="L22" i="14" s="1"/>
  <c r="L23" i="14" s="1"/>
  <c r="L24" i="14" s="1"/>
  <c r="L25" i="14" s="1"/>
  <c r="L26" i="14" s="1"/>
  <c r="L27" i="14" s="1"/>
  <c r="L28" i="14" s="1"/>
  <c r="L29" i="14" s="1"/>
  <c r="L30" i="14" s="1"/>
  <c r="L31" i="14" s="1"/>
  <c r="L32" i="14" s="1"/>
  <c r="L33" i="14" s="1"/>
  <c r="L34" i="14" s="1"/>
  <c r="L35" i="14" s="1"/>
  <c r="L36" i="14" s="1"/>
  <c r="L37" i="14" s="1"/>
  <c r="L38" i="14" s="1"/>
  <c r="L39" i="14" s="1"/>
  <c r="L40" i="14" s="1"/>
  <c r="L41" i="14" s="1"/>
  <c r="L42" i="14" s="1"/>
  <c r="L43" i="14" s="1"/>
  <c r="L44" i="14" s="1"/>
  <c r="L45" i="14" s="1"/>
  <c r="L46" i="14" s="1"/>
  <c r="L47" i="14" s="1"/>
  <c r="L48" i="14" s="1"/>
  <c r="L49" i="14" s="1"/>
  <c r="L50" i="14" s="1"/>
  <c r="L51" i="14" s="1"/>
  <c r="L52" i="14" s="1"/>
  <c r="L53" i="14" s="1"/>
  <c r="L54" i="14" s="1"/>
  <c r="L55" i="14" s="1"/>
  <c r="L56" i="14" s="1"/>
  <c r="L57" i="14" s="1"/>
  <c r="L58" i="14" s="1"/>
  <c r="L59" i="14" s="1"/>
  <c r="L60" i="14" s="1"/>
  <c r="L61" i="14" s="1"/>
  <c r="L62" i="14" s="1"/>
  <c r="L63" i="14" s="1"/>
  <c r="L64" i="14" s="1"/>
  <c r="L65" i="14" s="1"/>
  <c r="L66" i="14" s="1"/>
  <c r="L67" i="14" s="1"/>
  <c r="L68" i="14" s="1"/>
  <c r="L69" i="14" s="1"/>
  <c r="L70" i="14" s="1"/>
  <c r="L71" i="14" s="1"/>
  <c r="L72" i="14" s="1"/>
  <c r="L73" i="14" s="1"/>
  <c r="L74" i="14" s="1"/>
  <c r="L75" i="14" s="1"/>
  <c r="L76" i="14" s="1"/>
  <c r="L77" i="14" s="1"/>
  <c r="L78" i="14" s="1"/>
  <c r="L79" i="14" s="1"/>
  <c r="L80" i="14" s="1"/>
  <c r="L81" i="14" s="1"/>
  <c r="L82" i="14" s="1"/>
  <c r="L83" i="14" s="1"/>
  <c r="V12" i="14"/>
  <c r="O12" i="14"/>
  <c r="P10" i="14"/>
  <c r="P212" i="14" s="1"/>
  <c r="T5" i="14"/>
  <c r="T6" i="14" s="1"/>
  <c r="I14" i="16" l="1"/>
  <c r="P167" i="16"/>
  <c r="P117" i="16"/>
  <c r="P199" i="16"/>
  <c r="P149" i="16"/>
  <c r="P135" i="16"/>
  <c r="P181" i="16"/>
  <c r="P143" i="16"/>
  <c r="P175" i="16"/>
  <c r="P207" i="16"/>
  <c r="P24" i="16"/>
  <c r="P125" i="16"/>
  <c r="P157" i="16"/>
  <c r="P189" i="16"/>
  <c r="P119" i="16"/>
  <c r="P151" i="16"/>
  <c r="P183" i="16"/>
  <c r="P133" i="16"/>
  <c r="P165" i="16"/>
  <c r="P197" i="16"/>
  <c r="P127" i="16"/>
  <c r="P159" i="16"/>
  <c r="P191" i="16"/>
  <c r="P141" i="16"/>
  <c r="P173" i="16"/>
  <c r="P205" i="16"/>
  <c r="I12" i="16"/>
  <c r="L82" i="16"/>
  <c r="L83" i="16" s="1"/>
  <c r="L84" i="16" s="1"/>
  <c r="L85" i="16" s="1"/>
  <c r="L86" i="16" s="1"/>
  <c r="L87" i="16" s="1"/>
  <c r="L88" i="16" s="1"/>
  <c r="L89" i="16" s="1"/>
  <c r="L90" i="16" s="1"/>
  <c r="L91" i="16" s="1"/>
  <c r="L92" i="16" s="1"/>
  <c r="L93" i="16" s="1"/>
  <c r="L94" i="16" s="1"/>
  <c r="L95" i="16" s="1"/>
  <c r="L96" i="16" s="1"/>
  <c r="L97" i="16" s="1"/>
  <c r="L98" i="16" s="1"/>
  <c r="L99" i="16" s="1"/>
  <c r="L100" i="16" s="1"/>
  <c r="L101" i="16" s="1"/>
  <c r="L102" i="16" s="1"/>
  <c r="L103" i="16" s="1"/>
  <c r="L104" i="16" s="1"/>
  <c r="L105" i="16" s="1"/>
  <c r="L106" i="16" s="1"/>
  <c r="L107" i="16" s="1"/>
  <c r="L108" i="16" s="1"/>
  <c r="L109" i="16" s="1"/>
  <c r="L110" i="16" s="1"/>
  <c r="L111" i="16" s="1"/>
  <c r="L112" i="16" s="1"/>
  <c r="L113" i="16" s="1"/>
  <c r="L114" i="16" s="1"/>
  <c r="L115" i="16" s="1"/>
  <c r="L116" i="16" s="1"/>
  <c r="L117" i="16" s="1"/>
  <c r="L118" i="16" s="1"/>
  <c r="L119" i="16" s="1"/>
  <c r="L120" i="16" s="1"/>
  <c r="L121" i="16" s="1"/>
  <c r="L122" i="16" s="1"/>
  <c r="L123" i="16" s="1"/>
  <c r="L124" i="16" s="1"/>
  <c r="L125" i="16" s="1"/>
  <c r="L126" i="16" s="1"/>
  <c r="L127" i="16" s="1"/>
  <c r="L128" i="16" s="1"/>
  <c r="L129" i="16" s="1"/>
  <c r="L130" i="16" s="1"/>
  <c r="L131" i="16" s="1"/>
  <c r="L132" i="16" s="1"/>
  <c r="L133" i="16" s="1"/>
  <c r="L134" i="16" s="1"/>
  <c r="L135" i="16" s="1"/>
  <c r="L136" i="16" s="1"/>
  <c r="L137" i="16" s="1"/>
  <c r="L138" i="16" s="1"/>
  <c r="L139" i="16" s="1"/>
  <c r="L140" i="16" s="1"/>
  <c r="L141" i="16" s="1"/>
  <c r="L142" i="16" s="1"/>
  <c r="L143" i="16" s="1"/>
  <c r="L144" i="16" s="1"/>
  <c r="L145" i="16" s="1"/>
  <c r="L146" i="16" s="1"/>
  <c r="L147" i="16" s="1"/>
  <c r="L148" i="16" s="1"/>
  <c r="L149" i="16" s="1"/>
  <c r="L150" i="16" s="1"/>
  <c r="L151" i="16" s="1"/>
  <c r="L152" i="16" s="1"/>
  <c r="L153" i="16" s="1"/>
  <c r="L154" i="16" s="1"/>
  <c r="L155" i="16" s="1"/>
  <c r="L156" i="16" s="1"/>
  <c r="L157" i="16" s="1"/>
  <c r="L158" i="16" s="1"/>
  <c r="L159" i="16" s="1"/>
  <c r="L160" i="16" s="1"/>
  <c r="L161" i="16" s="1"/>
  <c r="L162" i="16" s="1"/>
  <c r="L163" i="16" s="1"/>
  <c r="L164" i="16" s="1"/>
  <c r="L165" i="16" s="1"/>
  <c r="L166" i="16" s="1"/>
  <c r="L167" i="16" s="1"/>
  <c r="L168" i="16" s="1"/>
  <c r="L169" i="16" s="1"/>
  <c r="L170" i="16" s="1"/>
  <c r="L171" i="16" s="1"/>
  <c r="L172" i="16" s="1"/>
  <c r="L173" i="16" s="1"/>
  <c r="L174" i="16" s="1"/>
  <c r="L175" i="16" s="1"/>
  <c r="L176" i="16" s="1"/>
  <c r="L177" i="16" s="1"/>
  <c r="L178" i="16" s="1"/>
  <c r="L179" i="16" s="1"/>
  <c r="L180" i="16" s="1"/>
  <c r="L181" i="16" s="1"/>
  <c r="L182" i="16" s="1"/>
  <c r="L183" i="16" s="1"/>
  <c r="L184" i="16" s="1"/>
  <c r="L185" i="16" s="1"/>
  <c r="L186" i="16" s="1"/>
  <c r="L187" i="16" s="1"/>
  <c r="L188" i="16" s="1"/>
  <c r="L189" i="16" s="1"/>
  <c r="L190" i="16" s="1"/>
  <c r="L191" i="16" s="1"/>
  <c r="L192" i="16" s="1"/>
  <c r="L193" i="16" s="1"/>
  <c r="L194" i="16" s="1"/>
  <c r="L195" i="16" s="1"/>
  <c r="L196" i="16" s="1"/>
  <c r="L197" i="16" s="1"/>
  <c r="L198" i="16" s="1"/>
  <c r="L199" i="16" s="1"/>
  <c r="L200" i="16" s="1"/>
  <c r="L201" i="16" s="1"/>
  <c r="L202" i="16" s="1"/>
  <c r="L203" i="16" s="1"/>
  <c r="L204" i="16" s="1"/>
  <c r="L205" i="16" s="1"/>
  <c r="L206" i="16" s="1"/>
  <c r="L207" i="16" s="1"/>
  <c r="L208" i="16" s="1"/>
  <c r="L209" i="16" s="1"/>
  <c r="L210" i="16" s="1"/>
  <c r="L211" i="16" s="1"/>
  <c r="L212" i="16" s="1"/>
  <c r="P22" i="16"/>
  <c r="P114" i="16"/>
  <c r="P122" i="16"/>
  <c r="P130" i="16"/>
  <c r="P138" i="16"/>
  <c r="P146" i="16"/>
  <c r="P154" i="16"/>
  <c r="P162" i="16"/>
  <c r="P170" i="16"/>
  <c r="P178" i="16"/>
  <c r="P186" i="16"/>
  <c r="P194" i="16"/>
  <c r="P202" i="16"/>
  <c r="P210" i="16"/>
  <c r="P26" i="16"/>
  <c r="P28" i="16"/>
  <c r="P30" i="16"/>
  <c r="P32" i="16"/>
  <c r="P34" i="16"/>
  <c r="P36" i="16"/>
  <c r="P38" i="16"/>
  <c r="P40" i="16"/>
  <c r="P42" i="16"/>
  <c r="P44" i="16"/>
  <c r="P46" i="16"/>
  <c r="P48" i="16"/>
  <c r="P50" i="16"/>
  <c r="P52" i="16"/>
  <c r="P54" i="16"/>
  <c r="P56" i="16"/>
  <c r="P58" i="16"/>
  <c r="P60" i="16"/>
  <c r="P62" i="16"/>
  <c r="P64" i="16"/>
  <c r="P66" i="16"/>
  <c r="P68" i="16"/>
  <c r="P70" i="16"/>
  <c r="P72" i="16"/>
  <c r="P74" i="16"/>
  <c r="P76" i="16"/>
  <c r="P78" i="16"/>
  <c r="P80" i="16"/>
  <c r="P82" i="16"/>
  <c r="P84" i="16"/>
  <c r="P86" i="16"/>
  <c r="P88" i="16"/>
  <c r="P90" i="16"/>
  <c r="P92" i="16"/>
  <c r="P94" i="16"/>
  <c r="P96" i="16"/>
  <c r="P98" i="16"/>
  <c r="P100" i="16"/>
  <c r="P102" i="16"/>
  <c r="P104" i="16"/>
  <c r="P106" i="16"/>
  <c r="P108" i="16"/>
  <c r="P110" i="16"/>
  <c r="P112" i="16"/>
  <c r="P120" i="16"/>
  <c r="P128" i="16"/>
  <c r="P136" i="16"/>
  <c r="P144" i="16"/>
  <c r="P152" i="16"/>
  <c r="P160" i="16"/>
  <c r="P168" i="16"/>
  <c r="P176" i="16"/>
  <c r="P184" i="16"/>
  <c r="P192" i="16"/>
  <c r="P200" i="16"/>
  <c r="P208" i="16"/>
  <c r="P115" i="16"/>
  <c r="P123" i="16"/>
  <c r="P131" i="16"/>
  <c r="P139" i="16"/>
  <c r="P147" i="16"/>
  <c r="P155" i="16"/>
  <c r="P163" i="16"/>
  <c r="P171" i="16"/>
  <c r="P179" i="16"/>
  <c r="P187" i="16"/>
  <c r="P195" i="16"/>
  <c r="P203" i="16"/>
  <c r="P211" i="16"/>
  <c r="P12" i="16"/>
  <c r="P13" i="16"/>
  <c r="P14" i="16"/>
  <c r="P15" i="16"/>
  <c r="P16" i="16"/>
  <c r="P17" i="16"/>
  <c r="P18" i="16"/>
  <c r="P19" i="16"/>
  <c r="P20" i="16"/>
  <c r="P21" i="16"/>
  <c r="P23" i="16"/>
  <c r="P118" i="16"/>
  <c r="P126" i="16"/>
  <c r="P134" i="16"/>
  <c r="P142" i="16"/>
  <c r="P150" i="16"/>
  <c r="P158" i="16"/>
  <c r="P166" i="16"/>
  <c r="P174" i="16"/>
  <c r="P182" i="16"/>
  <c r="P190" i="16"/>
  <c r="P198" i="16"/>
  <c r="P206" i="16"/>
  <c r="P25" i="16"/>
  <c r="P113" i="16"/>
  <c r="P121" i="16"/>
  <c r="P129" i="16"/>
  <c r="P137" i="16"/>
  <c r="P145" i="16"/>
  <c r="P153" i="16"/>
  <c r="P161" i="16"/>
  <c r="P169" i="16"/>
  <c r="P177" i="16"/>
  <c r="P185" i="16"/>
  <c r="P193" i="16"/>
  <c r="P201" i="16"/>
  <c r="P209" i="16"/>
  <c r="P27" i="16"/>
  <c r="P29" i="16"/>
  <c r="P31" i="16"/>
  <c r="P33" i="16"/>
  <c r="P35" i="16"/>
  <c r="P37" i="16"/>
  <c r="P39" i="16"/>
  <c r="P41" i="16"/>
  <c r="P43" i="16"/>
  <c r="P45" i="16"/>
  <c r="P47" i="16"/>
  <c r="P49" i="16"/>
  <c r="P51" i="16"/>
  <c r="P53" i="16"/>
  <c r="P55" i="16"/>
  <c r="P57" i="16"/>
  <c r="P59" i="16"/>
  <c r="P61" i="16"/>
  <c r="P63" i="16"/>
  <c r="P65" i="16"/>
  <c r="P67" i="16"/>
  <c r="P69" i="16"/>
  <c r="P71" i="16"/>
  <c r="P73" i="16"/>
  <c r="P75" i="16"/>
  <c r="P77" i="16"/>
  <c r="P79" i="16"/>
  <c r="P81" i="16"/>
  <c r="P83" i="16"/>
  <c r="P85" i="16"/>
  <c r="P87" i="16"/>
  <c r="P89" i="16"/>
  <c r="P91" i="16"/>
  <c r="P93" i="16"/>
  <c r="P95" i="16"/>
  <c r="P97" i="16"/>
  <c r="P99" i="16"/>
  <c r="P101" i="16"/>
  <c r="P103" i="16"/>
  <c r="P105" i="16"/>
  <c r="P107" i="16"/>
  <c r="P109" i="16"/>
  <c r="P111" i="16"/>
  <c r="P116" i="16"/>
  <c r="P124" i="16"/>
  <c r="P132" i="16"/>
  <c r="P140" i="16"/>
  <c r="P148" i="16"/>
  <c r="P156" i="16"/>
  <c r="P164" i="16"/>
  <c r="P172" i="16"/>
  <c r="P180" i="16"/>
  <c r="P188" i="16"/>
  <c r="P196" i="16"/>
  <c r="P204" i="16"/>
  <c r="P57" i="15"/>
  <c r="P73" i="15"/>
  <c r="P89" i="15"/>
  <c r="P105" i="15"/>
  <c r="P123" i="15"/>
  <c r="P140" i="15"/>
  <c r="P175" i="15"/>
  <c r="P187" i="15"/>
  <c r="P35" i="15"/>
  <c r="P51" i="15"/>
  <c r="P67" i="15"/>
  <c r="P83" i="15"/>
  <c r="P99" i="15"/>
  <c r="P135" i="15"/>
  <c r="P147" i="15"/>
  <c r="P164" i="15"/>
  <c r="P199" i="15"/>
  <c r="P41" i="15"/>
  <c r="P124" i="15"/>
  <c r="P171" i="15"/>
  <c r="P207" i="15"/>
  <c r="P39" i="15"/>
  <c r="P55" i="15"/>
  <c r="P71" i="15"/>
  <c r="P87" i="15"/>
  <c r="P103" i="15"/>
  <c r="P119" i="15"/>
  <c r="P131" i="15"/>
  <c r="P148" i="15"/>
  <c r="P183" i="15"/>
  <c r="P195" i="15"/>
  <c r="P45" i="15"/>
  <c r="P159" i="15"/>
  <c r="P24" i="15"/>
  <c r="P33" i="15"/>
  <c r="P49" i="15"/>
  <c r="P65" i="15"/>
  <c r="P81" i="15"/>
  <c r="P97" i="15"/>
  <c r="P143" i="15"/>
  <c r="P155" i="15"/>
  <c r="P172" i="15"/>
  <c r="P61" i="15"/>
  <c r="P77" i="15"/>
  <c r="P93" i="15"/>
  <c r="P109" i="15"/>
  <c r="P188" i="15"/>
  <c r="P27" i="15"/>
  <c r="P43" i="15"/>
  <c r="P59" i="15"/>
  <c r="P75" i="15"/>
  <c r="P91" i="15"/>
  <c r="P107" i="15"/>
  <c r="P115" i="15"/>
  <c r="P132" i="15"/>
  <c r="P167" i="15"/>
  <c r="P179" i="15"/>
  <c r="P196" i="15"/>
  <c r="P37" i="15"/>
  <c r="P53" i="15"/>
  <c r="P69" i="15"/>
  <c r="P85" i="15"/>
  <c r="P101" i="15"/>
  <c r="P127" i="15"/>
  <c r="P139" i="15"/>
  <c r="P156" i="15"/>
  <c r="P191" i="15"/>
  <c r="P29" i="15"/>
  <c r="P25" i="15"/>
  <c r="P31" i="15"/>
  <c r="P47" i="15"/>
  <c r="P63" i="15"/>
  <c r="P79" i="15"/>
  <c r="P95" i="15"/>
  <c r="P111" i="15"/>
  <c r="P116" i="15"/>
  <c r="P151" i="15"/>
  <c r="P163" i="15"/>
  <c r="P180" i="15"/>
  <c r="L84" i="15"/>
  <c r="L85" i="15" s="1"/>
  <c r="L86" i="15" s="1"/>
  <c r="L87" i="15" s="1"/>
  <c r="L88" i="15" s="1"/>
  <c r="L89" i="15" s="1"/>
  <c r="L90" i="15" s="1"/>
  <c r="L91" i="15" s="1"/>
  <c r="L92" i="15" s="1"/>
  <c r="L93" i="15" s="1"/>
  <c r="L94" i="15" s="1"/>
  <c r="L95" i="15" s="1"/>
  <c r="L96" i="15" s="1"/>
  <c r="L97" i="15" s="1"/>
  <c r="L98" i="15" s="1"/>
  <c r="L99" i="15" s="1"/>
  <c r="L100" i="15" s="1"/>
  <c r="L101" i="15" s="1"/>
  <c r="L102" i="15" s="1"/>
  <c r="L103" i="15" s="1"/>
  <c r="L104" i="15" s="1"/>
  <c r="L105" i="15" s="1"/>
  <c r="L106" i="15" s="1"/>
  <c r="L107" i="15" s="1"/>
  <c r="L108" i="15" s="1"/>
  <c r="L109" i="15" s="1"/>
  <c r="L110" i="15" s="1"/>
  <c r="L111" i="15" s="1"/>
  <c r="L112" i="15" s="1"/>
  <c r="L113" i="15" s="1"/>
  <c r="L114" i="15" s="1"/>
  <c r="L115" i="15" s="1"/>
  <c r="L116" i="15" s="1"/>
  <c r="L117" i="15" s="1"/>
  <c r="L118" i="15" s="1"/>
  <c r="L119" i="15" s="1"/>
  <c r="L120" i="15" s="1"/>
  <c r="L121" i="15" s="1"/>
  <c r="L122" i="15" s="1"/>
  <c r="L123" i="15" s="1"/>
  <c r="L124" i="15" s="1"/>
  <c r="L125" i="15" s="1"/>
  <c r="L126" i="15" s="1"/>
  <c r="L127" i="15" s="1"/>
  <c r="L128" i="15" s="1"/>
  <c r="L129" i="15" s="1"/>
  <c r="L130" i="15" s="1"/>
  <c r="L131" i="15" s="1"/>
  <c r="L132" i="15" s="1"/>
  <c r="L133" i="15" s="1"/>
  <c r="L134" i="15" s="1"/>
  <c r="L135" i="15" s="1"/>
  <c r="L136" i="15" s="1"/>
  <c r="L137" i="15" s="1"/>
  <c r="L138" i="15" s="1"/>
  <c r="L139" i="15" s="1"/>
  <c r="L140" i="15" s="1"/>
  <c r="L141" i="15" s="1"/>
  <c r="L142" i="15" s="1"/>
  <c r="L143" i="15" s="1"/>
  <c r="L144" i="15" s="1"/>
  <c r="L145" i="15" s="1"/>
  <c r="L146" i="15" s="1"/>
  <c r="L147" i="15" s="1"/>
  <c r="L148" i="15" s="1"/>
  <c r="L149" i="15" s="1"/>
  <c r="L150" i="15" s="1"/>
  <c r="L151" i="15" s="1"/>
  <c r="L152" i="15" s="1"/>
  <c r="L153" i="15" s="1"/>
  <c r="L154" i="15" s="1"/>
  <c r="L155" i="15" s="1"/>
  <c r="L156" i="15" s="1"/>
  <c r="L157" i="15" s="1"/>
  <c r="L158" i="15" s="1"/>
  <c r="L159" i="15" s="1"/>
  <c r="L160" i="15" s="1"/>
  <c r="L161" i="15" s="1"/>
  <c r="L162" i="15" s="1"/>
  <c r="L163" i="15" s="1"/>
  <c r="L164" i="15" s="1"/>
  <c r="L165" i="15" s="1"/>
  <c r="L166" i="15" s="1"/>
  <c r="L167" i="15" s="1"/>
  <c r="L168" i="15" s="1"/>
  <c r="L169" i="15" s="1"/>
  <c r="L170" i="15" s="1"/>
  <c r="L171" i="15" s="1"/>
  <c r="L172" i="15" s="1"/>
  <c r="L173" i="15" s="1"/>
  <c r="L174" i="15" s="1"/>
  <c r="L175" i="15" s="1"/>
  <c r="L176" i="15" s="1"/>
  <c r="L177" i="15" s="1"/>
  <c r="L178" i="15" s="1"/>
  <c r="L179" i="15" s="1"/>
  <c r="L180" i="15" s="1"/>
  <c r="L181" i="15" s="1"/>
  <c r="L182" i="15" s="1"/>
  <c r="L183" i="15" s="1"/>
  <c r="L184" i="15" s="1"/>
  <c r="L185" i="15" s="1"/>
  <c r="L186" i="15" s="1"/>
  <c r="L187" i="15" s="1"/>
  <c r="L188" i="15" s="1"/>
  <c r="L189" i="15" s="1"/>
  <c r="L190" i="15" s="1"/>
  <c r="L191" i="15" s="1"/>
  <c r="L192" i="15" s="1"/>
  <c r="L193" i="15" s="1"/>
  <c r="L194" i="15" s="1"/>
  <c r="L195" i="15" s="1"/>
  <c r="L196" i="15" s="1"/>
  <c r="L197" i="15" s="1"/>
  <c r="L198" i="15" s="1"/>
  <c r="L199" i="15" s="1"/>
  <c r="L200" i="15" s="1"/>
  <c r="L201" i="15" s="1"/>
  <c r="L202" i="15" s="1"/>
  <c r="L203" i="15" s="1"/>
  <c r="L204" i="15" s="1"/>
  <c r="L205" i="15" s="1"/>
  <c r="L206" i="15" s="1"/>
  <c r="L207" i="15" s="1"/>
  <c r="L208" i="15" s="1"/>
  <c r="L209" i="15" s="1"/>
  <c r="L210" i="15" s="1"/>
  <c r="L211" i="15" s="1"/>
  <c r="L212" i="15" s="1"/>
  <c r="P22" i="15"/>
  <c r="P114" i="15"/>
  <c r="P122" i="15"/>
  <c r="P130" i="15"/>
  <c r="P138" i="15"/>
  <c r="P146" i="15"/>
  <c r="P154" i="15"/>
  <c r="P162" i="15"/>
  <c r="P170" i="15"/>
  <c r="P178" i="15"/>
  <c r="P186" i="15"/>
  <c r="P194" i="15"/>
  <c r="P202" i="15"/>
  <c r="P210" i="15"/>
  <c r="P117" i="15"/>
  <c r="P125" i="15"/>
  <c r="P133" i="15"/>
  <c r="P141" i="15"/>
  <c r="P149" i="15"/>
  <c r="P157" i="15"/>
  <c r="P165" i="15"/>
  <c r="P173" i="15"/>
  <c r="P181" i="15"/>
  <c r="P189" i="15"/>
  <c r="P197" i="15"/>
  <c r="P205" i="15"/>
  <c r="P26" i="15"/>
  <c r="P28" i="15"/>
  <c r="P30" i="15"/>
  <c r="P32" i="15"/>
  <c r="P34" i="15"/>
  <c r="P36" i="15"/>
  <c r="P38" i="15"/>
  <c r="P40" i="15"/>
  <c r="P42" i="15"/>
  <c r="P44" i="15"/>
  <c r="P46" i="15"/>
  <c r="P48" i="15"/>
  <c r="P50" i="15"/>
  <c r="P52" i="15"/>
  <c r="P54" i="15"/>
  <c r="P56" i="15"/>
  <c r="P58" i="15"/>
  <c r="P60" i="15"/>
  <c r="P62" i="15"/>
  <c r="P64" i="15"/>
  <c r="P66" i="15"/>
  <c r="P68" i="15"/>
  <c r="P70" i="15"/>
  <c r="P72" i="15"/>
  <c r="P74" i="15"/>
  <c r="P76" i="15"/>
  <c r="P78" i="15"/>
  <c r="P80" i="15"/>
  <c r="P82" i="15"/>
  <c r="P84" i="15"/>
  <c r="P86" i="15"/>
  <c r="P88" i="15"/>
  <c r="P90" i="15"/>
  <c r="P92" i="15"/>
  <c r="P94" i="15"/>
  <c r="P96" i="15"/>
  <c r="P98" i="15"/>
  <c r="P100" i="15"/>
  <c r="P102" i="15"/>
  <c r="P104" i="15"/>
  <c r="P106" i="15"/>
  <c r="P108" i="15"/>
  <c r="P110" i="15"/>
  <c r="P112" i="15"/>
  <c r="P120" i="15"/>
  <c r="P128" i="15"/>
  <c r="P136" i="15"/>
  <c r="P144" i="15"/>
  <c r="P152" i="15"/>
  <c r="P160" i="15"/>
  <c r="P168" i="15"/>
  <c r="P176" i="15"/>
  <c r="P184" i="15"/>
  <c r="P192" i="15"/>
  <c r="P200" i="15"/>
  <c r="P208" i="15"/>
  <c r="P203" i="15"/>
  <c r="P211" i="15"/>
  <c r="P12" i="15"/>
  <c r="P13" i="15"/>
  <c r="P14" i="15"/>
  <c r="P15" i="15"/>
  <c r="P16" i="15"/>
  <c r="P17" i="15"/>
  <c r="P18" i="15"/>
  <c r="P19" i="15"/>
  <c r="P20" i="15"/>
  <c r="P21" i="15"/>
  <c r="P23" i="15"/>
  <c r="P118" i="15"/>
  <c r="P126" i="15"/>
  <c r="P134" i="15"/>
  <c r="P142" i="15"/>
  <c r="P150" i="15"/>
  <c r="P158" i="15"/>
  <c r="P166" i="15"/>
  <c r="P174" i="15"/>
  <c r="P182" i="15"/>
  <c r="P190" i="15"/>
  <c r="P198" i="15"/>
  <c r="P206" i="15"/>
  <c r="P113" i="15"/>
  <c r="P121" i="15"/>
  <c r="P129" i="15"/>
  <c r="P137" i="15"/>
  <c r="P145" i="15"/>
  <c r="P153" i="15"/>
  <c r="P161" i="15"/>
  <c r="P169" i="15"/>
  <c r="P177" i="15"/>
  <c r="P185" i="15"/>
  <c r="P193" i="15"/>
  <c r="P201" i="15"/>
  <c r="P209" i="15"/>
  <c r="P204" i="15"/>
  <c r="P119" i="14"/>
  <c r="P151" i="14"/>
  <c r="P170" i="14"/>
  <c r="P183" i="14"/>
  <c r="P114" i="14"/>
  <c r="P127" i="14"/>
  <c r="P146" i="14"/>
  <c r="P159" i="14"/>
  <c r="P178" i="14"/>
  <c r="P191" i="14"/>
  <c r="P199" i="14"/>
  <c r="P22" i="14"/>
  <c r="P122" i="14"/>
  <c r="P135" i="14"/>
  <c r="P154" i="14"/>
  <c r="P186" i="14"/>
  <c r="P207" i="14"/>
  <c r="P167" i="14"/>
  <c r="P130" i="14"/>
  <c r="P143" i="14"/>
  <c r="P162" i="14"/>
  <c r="P175" i="14"/>
  <c r="P138" i="14"/>
  <c r="L84" i="14"/>
  <c r="L85" i="14" s="1"/>
  <c r="L86" i="14" s="1"/>
  <c r="L87" i="14" s="1"/>
  <c r="L88" i="14" s="1"/>
  <c r="L89" i="14" s="1"/>
  <c r="L90" i="14" s="1"/>
  <c r="L91" i="14" s="1"/>
  <c r="L92" i="14" s="1"/>
  <c r="L93" i="14" s="1"/>
  <c r="L94" i="14" s="1"/>
  <c r="L95" i="14" s="1"/>
  <c r="L96" i="14" s="1"/>
  <c r="L97" i="14" s="1"/>
  <c r="L98" i="14" s="1"/>
  <c r="L99" i="14" s="1"/>
  <c r="L100" i="14" s="1"/>
  <c r="L101" i="14" s="1"/>
  <c r="L102" i="14" s="1"/>
  <c r="L103" i="14" s="1"/>
  <c r="L104" i="14" s="1"/>
  <c r="L105" i="14" s="1"/>
  <c r="L106" i="14" s="1"/>
  <c r="L107" i="14" s="1"/>
  <c r="L108" i="14" s="1"/>
  <c r="L109" i="14" s="1"/>
  <c r="L110" i="14" s="1"/>
  <c r="L111" i="14" s="1"/>
  <c r="L112" i="14" s="1"/>
  <c r="L113" i="14" s="1"/>
  <c r="L114" i="14" s="1"/>
  <c r="L115" i="14" s="1"/>
  <c r="L116" i="14" s="1"/>
  <c r="L117" i="14" s="1"/>
  <c r="L118" i="14" s="1"/>
  <c r="L119" i="14" s="1"/>
  <c r="L120" i="14" s="1"/>
  <c r="L121" i="14" s="1"/>
  <c r="L122" i="14" s="1"/>
  <c r="L123" i="14" s="1"/>
  <c r="L124" i="14" s="1"/>
  <c r="L125" i="14" s="1"/>
  <c r="L126" i="14" s="1"/>
  <c r="L127" i="14" s="1"/>
  <c r="L128" i="14" s="1"/>
  <c r="L129" i="14" s="1"/>
  <c r="L130" i="14" s="1"/>
  <c r="L131" i="14" s="1"/>
  <c r="L132" i="14" s="1"/>
  <c r="L133" i="14" s="1"/>
  <c r="L134" i="14" s="1"/>
  <c r="L135" i="14" s="1"/>
  <c r="L136" i="14" s="1"/>
  <c r="L137" i="14" s="1"/>
  <c r="L138" i="14" s="1"/>
  <c r="L139" i="14" s="1"/>
  <c r="L140" i="14" s="1"/>
  <c r="L141" i="14" s="1"/>
  <c r="L142" i="14" s="1"/>
  <c r="L143" i="14" s="1"/>
  <c r="L144" i="14" s="1"/>
  <c r="L145" i="14" s="1"/>
  <c r="L146" i="14" s="1"/>
  <c r="L147" i="14" s="1"/>
  <c r="L148" i="14" s="1"/>
  <c r="L149" i="14" s="1"/>
  <c r="L150" i="14" s="1"/>
  <c r="L151" i="14" s="1"/>
  <c r="L152" i="14" s="1"/>
  <c r="L153" i="14" s="1"/>
  <c r="L154" i="14" s="1"/>
  <c r="L155" i="14" s="1"/>
  <c r="L156" i="14" s="1"/>
  <c r="L157" i="14" s="1"/>
  <c r="L158" i="14" s="1"/>
  <c r="L159" i="14" s="1"/>
  <c r="L160" i="14" s="1"/>
  <c r="L161" i="14" s="1"/>
  <c r="L162" i="14" s="1"/>
  <c r="L163" i="14" s="1"/>
  <c r="L164" i="14" s="1"/>
  <c r="L165" i="14" s="1"/>
  <c r="L166" i="14" s="1"/>
  <c r="L167" i="14" s="1"/>
  <c r="L168" i="14" s="1"/>
  <c r="L169" i="14" s="1"/>
  <c r="L170" i="14" s="1"/>
  <c r="L171" i="14" s="1"/>
  <c r="L172" i="14" s="1"/>
  <c r="L173" i="14" s="1"/>
  <c r="L174" i="14" s="1"/>
  <c r="L175" i="14" s="1"/>
  <c r="L176" i="14" s="1"/>
  <c r="L177" i="14" s="1"/>
  <c r="L178" i="14" s="1"/>
  <c r="L179" i="14" s="1"/>
  <c r="L180" i="14" s="1"/>
  <c r="L181" i="14" s="1"/>
  <c r="L182" i="14" s="1"/>
  <c r="L183" i="14" s="1"/>
  <c r="L184" i="14" s="1"/>
  <c r="L185" i="14" s="1"/>
  <c r="L186" i="14" s="1"/>
  <c r="L187" i="14" s="1"/>
  <c r="L188" i="14" s="1"/>
  <c r="L189" i="14" s="1"/>
  <c r="L190" i="14" s="1"/>
  <c r="L191" i="14" s="1"/>
  <c r="L192" i="14" s="1"/>
  <c r="L193" i="14" s="1"/>
  <c r="L194" i="14" s="1"/>
  <c r="L195" i="14" s="1"/>
  <c r="L196" i="14" s="1"/>
  <c r="L197" i="14" s="1"/>
  <c r="L198" i="14" s="1"/>
  <c r="L199" i="14" s="1"/>
  <c r="L200" i="14" s="1"/>
  <c r="L201" i="14" s="1"/>
  <c r="L202" i="14" s="1"/>
  <c r="L203" i="14" s="1"/>
  <c r="L204" i="14" s="1"/>
  <c r="L205" i="14" s="1"/>
  <c r="L206" i="14" s="1"/>
  <c r="L207" i="14" s="1"/>
  <c r="L208" i="14" s="1"/>
  <c r="L209" i="14" s="1"/>
  <c r="L210" i="14" s="1"/>
  <c r="L211" i="14" s="1"/>
  <c r="L212" i="14" s="1"/>
  <c r="P194" i="14"/>
  <c r="P202" i="14"/>
  <c r="P210" i="14"/>
  <c r="P24" i="14"/>
  <c r="P117" i="14"/>
  <c r="P125" i="14"/>
  <c r="P133" i="14"/>
  <c r="P141" i="14"/>
  <c r="P149" i="14"/>
  <c r="P157" i="14"/>
  <c r="P165" i="14"/>
  <c r="P173" i="14"/>
  <c r="P181" i="14"/>
  <c r="P189" i="14"/>
  <c r="P197" i="14"/>
  <c r="P205" i="14"/>
  <c r="P26" i="14"/>
  <c r="P28" i="14"/>
  <c r="P30" i="14"/>
  <c r="P32" i="14"/>
  <c r="P34" i="14"/>
  <c r="P36" i="14"/>
  <c r="P38" i="14"/>
  <c r="P40" i="14"/>
  <c r="P42" i="14"/>
  <c r="P44" i="14"/>
  <c r="P46" i="14"/>
  <c r="P48" i="14"/>
  <c r="P50" i="14"/>
  <c r="P52" i="14"/>
  <c r="P54" i="14"/>
  <c r="P56" i="14"/>
  <c r="P58" i="14"/>
  <c r="P60" i="14"/>
  <c r="P62" i="14"/>
  <c r="P64" i="14"/>
  <c r="P66" i="14"/>
  <c r="P68" i="14"/>
  <c r="P70" i="14"/>
  <c r="P72" i="14"/>
  <c r="P74" i="14"/>
  <c r="P76" i="14"/>
  <c r="P78" i="14"/>
  <c r="P80" i="14"/>
  <c r="P82" i="14"/>
  <c r="P84" i="14"/>
  <c r="P86" i="14"/>
  <c r="P88" i="14"/>
  <c r="P90" i="14"/>
  <c r="P92" i="14"/>
  <c r="P94" i="14"/>
  <c r="P96" i="14"/>
  <c r="P98" i="14"/>
  <c r="P100" i="14"/>
  <c r="P102" i="14"/>
  <c r="P104" i="14"/>
  <c r="P106" i="14"/>
  <c r="P108" i="14"/>
  <c r="P110" i="14"/>
  <c r="P112" i="14"/>
  <c r="P120" i="14"/>
  <c r="P128" i="14"/>
  <c r="P136" i="14"/>
  <c r="P144" i="14"/>
  <c r="P152" i="14"/>
  <c r="P160" i="14"/>
  <c r="P168" i="14"/>
  <c r="P176" i="14"/>
  <c r="P184" i="14"/>
  <c r="P192" i="14"/>
  <c r="P200" i="14"/>
  <c r="P208" i="14"/>
  <c r="P115" i="14"/>
  <c r="P123" i="14"/>
  <c r="P131" i="14"/>
  <c r="P139" i="14"/>
  <c r="P147" i="14"/>
  <c r="P155" i="14"/>
  <c r="P163" i="14"/>
  <c r="P171" i="14"/>
  <c r="P179" i="14"/>
  <c r="P187" i="14"/>
  <c r="P195" i="14"/>
  <c r="P203" i="14"/>
  <c r="P211" i="14"/>
  <c r="P12" i="14"/>
  <c r="P13" i="14"/>
  <c r="P14" i="14"/>
  <c r="P15" i="14"/>
  <c r="P16" i="14"/>
  <c r="P17" i="14"/>
  <c r="P18" i="14"/>
  <c r="P19" i="14"/>
  <c r="P20" i="14"/>
  <c r="P21" i="14"/>
  <c r="P23" i="14"/>
  <c r="P118" i="14"/>
  <c r="P126" i="14"/>
  <c r="P134" i="14"/>
  <c r="P142" i="14"/>
  <c r="P150" i="14"/>
  <c r="P158" i="14"/>
  <c r="P166" i="14"/>
  <c r="P174" i="14"/>
  <c r="P182" i="14"/>
  <c r="P190" i="14"/>
  <c r="P198" i="14"/>
  <c r="P206" i="14"/>
  <c r="P25" i="14"/>
  <c r="P113" i="14"/>
  <c r="P121" i="14"/>
  <c r="P129" i="14"/>
  <c r="P137" i="14"/>
  <c r="P145" i="14"/>
  <c r="P153" i="14"/>
  <c r="P161" i="14"/>
  <c r="P169" i="14"/>
  <c r="P177" i="14"/>
  <c r="P185" i="14"/>
  <c r="P193" i="14"/>
  <c r="P201" i="14"/>
  <c r="P209" i="14"/>
  <c r="P27" i="14"/>
  <c r="P29" i="14"/>
  <c r="P31" i="14"/>
  <c r="P33" i="14"/>
  <c r="P35" i="14"/>
  <c r="P37" i="14"/>
  <c r="P39" i="14"/>
  <c r="P41" i="14"/>
  <c r="P43" i="14"/>
  <c r="P45" i="14"/>
  <c r="P47" i="14"/>
  <c r="P49" i="14"/>
  <c r="P51" i="14"/>
  <c r="P53" i="14"/>
  <c r="P55" i="14"/>
  <c r="P57" i="14"/>
  <c r="P59" i="14"/>
  <c r="P61" i="14"/>
  <c r="P63" i="14"/>
  <c r="P65" i="14"/>
  <c r="P67" i="14"/>
  <c r="P69" i="14"/>
  <c r="P71" i="14"/>
  <c r="P73" i="14"/>
  <c r="P75" i="14"/>
  <c r="P77" i="14"/>
  <c r="P79" i="14"/>
  <c r="P81" i="14"/>
  <c r="P83" i="14"/>
  <c r="P85" i="14"/>
  <c r="P87" i="14"/>
  <c r="P89" i="14"/>
  <c r="P91" i="14"/>
  <c r="P93" i="14"/>
  <c r="P95" i="14"/>
  <c r="P97" i="14"/>
  <c r="P99" i="14"/>
  <c r="P101" i="14"/>
  <c r="P103" i="14"/>
  <c r="P105" i="14"/>
  <c r="P107" i="14"/>
  <c r="P109" i="14"/>
  <c r="P111" i="14"/>
  <c r="P116" i="14"/>
  <c r="P124" i="14"/>
  <c r="P132" i="14"/>
  <c r="P140" i="14"/>
  <c r="P148" i="14"/>
  <c r="P156" i="14"/>
  <c r="P164" i="14"/>
  <c r="P172" i="14"/>
  <c r="P180" i="14"/>
  <c r="P188" i="14"/>
  <c r="P196" i="14"/>
  <c r="P204" i="14"/>
  <c r="I13" i="16" l="1"/>
  <c r="I15" i="16" l="1"/>
  <c r="B9" i="14" l="1"/>
  <c r="B7" i="14"/>
  <c r="B8" i="14" s="1"/>
  <c r="H21" i="14" l="1"/>
  <c r="N11" i="16" l="1"/>
  <c r="B7" i="16"/>
  <c r="B8" i="16" s="1"/>
  <c r="M11" i="16" s="1"/>
  <c r="F21" i="15"/>
  <c r="E21" i="15"/>
  <c r="F21" i="14"/>
  <c r="E21" i="14"/>
  <c r="B7" i="15" l="1"/>
  <c r="G21" i="15"/>
  <c r="H21" i="15"/>
  <c r="N11" i="15"/>
  <c r="N11" i="14"/>
  <c r="G21" i="14"/>
  <c r="B8" i="15" l="1"/>
  <c r="M11" i="15" s="1"/>
  <c r="M11" i="14"/>
  <c r="T5" i="4"/>
  <c r="T6" i="4" s="1"/>
  <c r="P10" i="4" l="1"/>
  <c r="P15" i="4" s="1"/>
  <c r="O12" i="4" l="1"/>
  <c r="V111" i="4"/>
  <c r="V13" i="4"/>
  <c r="V14" i="4"/>
  <c r="V15" i="4"/>
  <c r="V16" i="4"/>
  <c r="V17" i="4"/>
  <c r="V18" i="4"/>
  <c r="V19" i="4"/>
  <c r="V20" i="4"/>
  <c r="V21" i="4"/>
  <c r="V22" i="4"/>
  <c r="V23" i="4"/>
  <c r="V24" i="4"/>
  <c r="V25" i="4"/>
  <c r="V26" i="4"/>
  <c r="V27" i="4"/>
  <c r="V28" i="4"/>
  <c r="V29" i="4"/>
  <c r="V30" i="4"/>
  <c r="V31" i="4"/>
  <c r="V32" i="4"/>
  <c r="V33" i="4"/>
  <c r="V34" i="4"/>
  <c r="V35" i="4"/>
  <c r="V36" i="4"/>
  <c r="V37" i="4"/>
  <c r="V38" i="4"/>
  <c r="V39" i="4"/>
  <c r="V40" i="4"/>
  <c r="V41" i="4"/>
  <c r="V42" i="4"/>
  <c r="V43" i="4"/>
  <c r="V44" i="4"/>
  <c r="V45" i="4"/>
  <c r="V46" i="4"/>
  <c r="V47" i="4"/>
  <c r="V48" i="4"/>
  <c r="V49" i="4"/>
  <c r="V50" i="4"/>
  <c r="V51" i="4"/>
  <c r="V52" i="4"/>
  <c r="V53" i="4"/>
  <c r="V54" i="4"/>
  <c r="V55" i="4"/>
  <c r="V56" i="4"/>
  <c r="V57" i="4"/>
  <c r="V58" i="4"/>
  <c r="V59" i="4"/>
  <c r="V60" i="4"/>
  <c r="V61" i="4"/>
  <c r="V62" i="4"/>
  <c r="V63" i="4"/>
  <c r="V64" i="4"/>
  <c r="V65" i="4"/>
  <c r="V66" i="4"/>
  <c r="V67" i="4"/>
  <c r="V68" i="4"/>
  <c r="V69" i="4"/>
  <c r="V70" i="4"/>
  <c r="V71" i="4"/>
  <c r="V72" i="4"/>
  <c r="V73" i="4"/>
  <c r="V74" i="4"/>
  <c r="V75" i="4"/>
  <c r="V76" i="4"/>
  <c r="V77" i="4"/>
  <c r="V78" i="4"/>
  <c r="V79" i="4"/>
  <c r="V80" i="4"/>
  <c r="V81" i="4"/>
  <c r="V82" i="4"/>
  <c r="V83" i="4"/>
  <c r="V84" i="4"/>
  <c r="V85" i="4"/>
  <c r="V86" i="4"/>
  <c r="V87" i="4"/>
  <c r="V88" i="4"/>
  <c r="V89" i="4"/>
  <c r="V90" i="4"/>
  <c r="V91" i="4"/>
  <c r="V92" i="4"/>
  <c r="V93" i="4"/>
  <c r="V94" i="4"/>
  <c r="V95" i="4"/>
  <c r="V96" i="4"/>
  <c r="V97" i="4"/>
  <c r="V98" i="4"/>
  <c r="V99" i="4"/>
  <c r="V100" i="4"/>
  <c r="V101" i="4"/>
  <c r="V102" i="4"/>
  <c r="V103" i="4"/>
  <c r="V104" i="4"/>
  <c r="V105" i="4"/>
  <c r="V106" i="4"/>
  <c r="V107" i="4"/>
  <c r="V108" i="4"/>
  <c r="V109" i="4"/>
  <c r="V110" i="4"/>
  <c r="V12" i="4"/>
  <c r="G20" i="8"/>
  <c r="Q20" i="8" s="1"/>
  <c r="R20" i="8"/>
  <c r="I20" i="8"/>
  <c r="S20" i="8" s="1"/>
  <c r="J20" i="8"/>
  <c r="T20" i="8" s="1"/>
  <c r="R13" i="8"/>
  <c r="I13" i="8"/>
  <c r="X13" i="8" s="1"/>
  <c r="J13" i="8"/>
  <c r="T13" i="8" s="1"/>
  <c r="W14" i="8"/>
  <c r="I14" i="8"/>
  <c r="X14" i="8" s="1"/>
  <c r="J14" i="8"/>
  <c r="R15" i="8"/>
  <c r="I15" i="8"/>
  <c r="S15" i="8" s="1"/>
  <c r="J15" i="8"/>
  <c r="T15" i="8" s="1"/>
  <c r="R16" i="8"/>
  <c r="I16" i="8"/>
  <c r="X16" i="8" s="1"/>
  <c r="J16" i="8"/>
  <c r="H17" i="8"/>
  <c r="W17" i="8" s="1"/>
  <c r="I17" i="8"/>
  <c r="S17" i="8" s="1"/>
  <c r="J17" i="8"/>
  <c r="H18" i="8"/>
  <c r="R18" i="8" s="1"/>
  <c r="I18" i="8"/>
  <c r="S18" i="8" s="1"/>
  <c r="J18" i="8"/>
  <c r="T18" i="8" s="1"/>
  <c r="W19" i="8"/>
  <c r="I19" i="8"/>
  <c r="X19" i="8" s="1"/>
  <c r="J19" i="8"/>
  <c r="G19" i="8"/>
  <c r="Q19" i="8" s="1"/>
  <c r="G18" i="8"/>
  <c r="Q18" i="8" s="1"/>
  <c r="G17" i="8"/>
  <c r="Q17" i="8" s="1"/>
  <c r="Y20" i="8" l="1"/>
  <c r="Y15" i="8"/>
  <c r="W13" i="8"/>
  <c r="R17" i="8"/>
  <c r="Y16" i="8"/>
  <c r="T16" i="8"/>
  <c r="Y13" i="8"/>
  <c r="R14" i="8"/>
  <c r="V20" i="8"/>
  <c r="W20" i="8"/>
  <c r="T17" i="8"/>
  <c r="Y18" i="8"/>
  <c r="T14" i="8"/>
  <c r="W18" i="8"/>
  <c r="Y19" i="8"/>
  <c r="T19" i="8"/>
  <c r="W16" i="8"/>
  <c r="X15" i="8"/>
  <c r="S13" i="8"/>
  <c r="X20" i="8"/>
  <c r="S14" i="8"/>
  <c r="S19" i="8"/>
  <c r="X18" i="8"/>
  <c r="S16" i="8"/>
  <c r="Y17" i="8"/>
  <c r="W15" i="8"/>
  <c r="X17" i="8"/>
  <c r="Y14" i="8"/>
  <c r="R19" i="8"/>
  <c r="V19" i="8"/>
  <c r="V18" i="8"/>
  <c r="V17" i="8"/>
  <c r="P14" i="4" l="1"/>
  <c r="O13" i="4"/>
  <c r="O14" i="4"/>
  <c r="O15" i="4"/>
  <c r="O16" i="4"/>
  <c r="O17" i="4"/>
  <c r="O18" i="4"/>
  <c r="O19" i="4"/>
  <c r="O20" i="4"/>
  <c r="O21" i="4"/>
  <c r="O22" i="4"/>
  <c r="O23" i="4"/>
  <c r="O24" i="4"/>
  <c r="O25" i="4"/>
  <c r="O26" i="4"/>
  <c r="O27" i="4"/>
  <c r="O28" i="4"/>
  <c r="O29" i="4"/>
  <c r="O30" i="4"/>
  <c r="O31" i="4"/>
  <c r="O32" i="4"/>
  <c r="O33" i="4"/>
  <c r="O34" i="4"/>
  <c r="O35" i="4"/>
  <c r="O36" i="4"/>
  <c r="O37" i="4"/>
  <c r="O38" i="4"/>
  <c r="O39" i="4"/>
  <c r="O40" i="4"/>
  <c r="O41" i="4"/>
  <c r="O42" i="4"/>
  <c r="O43" i="4"/>
  <c r="O44" i="4"/>
  <c r="O45" i="4"/>
  <c r="O46" i="4"/>
  <c r="O47" i="4"/>
  <c r="O48" i="4"/>
  <c r="O49" i="4"/>
  <c r="O50" i="4"/>
  <c r="O51" i="4"/>
  <c r="O52" i="4"/>
  <c r="O53" i="4"/>
  <c r="O54" i="4"/>
  <c r="O55" i="4"/>
  <c r="O56" i="4"/>
  <c r="O57" i="4"/>
  <c r="O58" i="4"/>
  <c r="O59" i="4"/>
  <c r="O60" i="4"/>
  <c r="O61" i="4"/>
  <c r="O62" i="4"/>
  <c r="O63" i="4"/>
  <c r="O64" i="4"/>
  <c r="O65" i="4"/>
  <c r="O66" i="4"/>
  <c r="O67" i="4"/>
  <c r="O68" i="4"/>
  <c r="O69" i="4"/>
  <c r="O70" i="4"/>
  <c r="O71" i="4"/>
  <c r="O72" i="4"/>
  <c r="O73" i="4"/>
  <c r="O74" i="4"/>
  <c r="O75" i="4"/>
  <c r="O76" i="4"/>
  <c r="O77" i="4"/>
  <c r="O78" i="4"/>
  <c r="O79" i="4"/>
  <c r="O80" i="4"/>
  <c r="O81" i="4"/>
  <c r="O82" i="4"/>
  <c r="O83" i="4"/>
  <c r="O84" i="4"/>
  <c r="O85" i="4"/>
  <c r="O86" i="4"/>
  <c r="O87" i="4"/>
  <c r="O88" i="4"/>
  <c r="O89" i="4"/>
  <c r="O90" i="4"/>
  <c r="O91" i="4"/>
  <c r="O92" i="4"/>
  <c r="O93" i="4"/>
  <c r="O94" i="4"/>
  <c r="O95" i="4"/>
  <c r="O96" i="4"/>
  <c r="O97" i="4"/>
  <c r="O98" i="4"/>
  <c r="O99" i="4"/>
  <c r="O100" i="4"/>
  <c r="O101" i="4"/>
  <c r="O102" i="4"/>
  <c r="O103" i="4"/>
  <c r="O104" i="4"/>
  <c r="O105" i="4"/>
  <c r="O106" i="4"/>
  <c r="O107" i="4"/>
  <c r="O108" i="4"/>
  <c r="O109" i="4"/>
  <c r="O110" i="4"/>
  <c r="O111" i="4"/>
  <c r="O112" i="4"/>
  <c r="O113" i="4"/>
  <c r="O114" i="4"/>
  <c r="O115" i="4"/>
  <c r="O116" i="4"/>
  <c r="O117" i="4"/>
  <c r="O118" i="4"/>
  <c r="O119" i="4"/>
  <c r="O120" i="4"/>
  <c r="O121" i="4"/>
  <c r="O122" i="4"/>
  <c r="O123" i="4"/>
  <c r="O124" i="4"/>
  <c r="O125" i="4"/>
  <c r="O126" i="4"/>
  <c r="O127" i="4"/>
  <c r="O128" i="4"/>
  <c r="O129" i="4"/>
  <c r="O130" i="4"/>
  <c r="O131" i="4"/>
  <c r="O132" i="4"/>
  <c r="O133" i="4"/>
  <c r="O134" i="4"/>
  <c r="O135" i="4"/>
  <c r="O136" i="4"/>
  <c r="O137" i="4"/>
  <c r="O138" i="4"/>
  <c r="O139" i="4"/>
  <c r="O140" i="4"/>
  <c r="O141" i="4"/>
  <c r="O142" i="4"/>
  <c r="O143" i="4"/>
  <c r="O144" i="4"/>
  <c r="O145" i="4"/>
  <c r="O146" i="4"/>
  <c r="O147" i="4"/>
  <c r="O148" i="4"/>
  <c r="O149" i="4"/>
  <c r="O150" i="4"/>
  <c r="O151" i="4"/>
  <c r="O152" i="4"/>
  <c r="O153" i="4"/>
  <c r="O154" i="4"/>
  <c r="O155" i="4"/>
  <c r="O156" i="4"/>
  <c r="O157" i="4"/>
  <c r="O158" i="4"/>
  <c r="O159" i="4"/>
  <c r="O160" i="4"/>
  <c r="O161" i="4"/>
  <c r="O162" i="4"/>
  <c r="O163" i="4"/>
  <c r="O164" i="4"/>
  <c r="O165" i="4"/>
  <c r="O166" i="4"/>
  <c r="O167" i="4"/>
  <c r="O168" i="4"/>
  <c r="O169" i="4"/>
  <c r="O170" i="4"/>
  <c r="O171" i="4"/>
  <c r="O172" i="4"/>
  <c r="O173" i="4"/>
  <c r="O174" i="4"/>
  <c r="O175" i="4"/>
  <c r="O176" i="4"/>
  <c r="O177" i="4"/>
  <c r="O178" i="4"/>
  <c r="O179" i="4"/>
  <c r="O180" i="4"/>
  <c r="O181" i="4"/>
  <c r="O182" i="4"/>
  <c r="O183" i="4"/>
  <c r="O184" i="4"/>
  <c r="O185" i="4"/>
  <c r="O186" i="4"/>
  <c r="O187" i="4"/>
  <c r="O188" i="4"/>
  <c r="O189" i="4"/>
  <c r="O190" i="4"/>
  <c r="O191" i="4"/>
  <c r="O192" i="4"/>
  <c r="O193" i="4"/>
  <c r="O194" i="4"/>
  <c r="O195" i="4"/>
  <c r="O196" i="4"/>
  <c r="O197" i="4"/>
  <c r="O198" i="4"/>
  <c r="O199" i="4"/>
  <c r="O200" i="4"/>
  <c r="O201" i="4"/>
  <c r="O202" i="4"/>
  <c r="O203" i="4"/>
  <c r="O204" i="4"/>
  <c r="O205" i="4"/>
  <c r="O206" i="4"/>
  <c r="O207" i="4"/>
  <c r="O208" i="4"/>
  <c r="O209" i="4"/>
  <c r="O210" i="4"/>
  <c r="O211" i="4"/>
  <c r="O212" i="4"/>
  <c r="G12" i="8"/>
  <c r="V12" i="8" s="1"/>
  <c r="H12" i="8"/>
  <c r="W12" i="8" s="1"/>
  <c r="I12" i="8"/>
  <c r="S12" i="8" s="1"/>
  <c r="J12" i="8"/>
  <c r="G13" i="8"/>
  <c r="V13" i="8" s="1"/>
  <c r="G14" i="8"/>
  <c r="V14" i="8" s="1"/>
  <c r="G15" i="8"/>
  <c r="Q15" i="8" s="1"/>
  <c r="G16" i="8"/>
  <c r="V16" i="8" s="1"/>
  <c r="C8" i="8"/>
  <c r="B8" i="8"/>
  <c r="M12" i="8" l="1"/>
  <c r="M16" i="8"/>
  <c r="AB16" i="8" s="1"/>
  <c r="M19" i="8"/>
  <c r="AB19" i="8" s="1"/>
  <c r="AB14" i="8"/>
  <c r="M20" i="8"/>
  <c r="AB20" i="8" s="1"/>
  <c r="M17" i="8"/>
  <c r="AB17" i="8" s="1"/>
  <c r="M13" i="8"/>
  <c r="AB13" i="8" s="1"/>
  <c r="M15" i="8"/>
  <c r="AB15" i="8" s="1"/>
  <c r="M18" i="8"/>
  <c r="AB18" i="8" s="1"/>
  <c r="Y12" i="8"/>
  <c r="T12" i="8"/>
  <c r="L13" i="8"/>
  <c r="L19" i="8"/>
  <c r="AA19" i="8" s="1"/>
  <c r="L20" i="8"/>
  <c r="AA20" i="8" s="1"/>
  <c r="L18" i="8"/>
  <c r="AA18" i="8" s="1"/>
  <c r="L17" i="8"/>
  <c r="AA17" i="8" s="1"/>
  <c r="Q16" i="8"/>
  <c r="Q12" i="8"/>
  <c r="X12" i="8"/>
  <c r="V15" i="8"/>
  <c r="R12" i="8"/>
  <c r="Q13" i="8"/>
  <c r="Q14" i="8"/>
  <c r="P12" i="4"/>
  <c r="P165" i="4"/>
  <c r="P133" i="4"/>
  <c r="P93" i="4"/>
  <c r="P77" i="4"/>
  <c r="P45" i="4"/>
  <c r="P21" i="4"/>
  <c r="P212" i="4"/>
  <c r="P196" i="4"/>
  <c r="P172" i="4"/>
  <c r="P148" i="4"/>
  <c r="P132" i="4"/>
  <c r="P108" i="4"/>
  <c r="P84" i="4"/>
  <c r="P60" i="4"/>
  <c r="P44" i="4"/>
  <c r="P20" i="4"/>
  <c r="P211" i="4"/>
  <c r="P203" i="4"/>
  <c r="P195" i="4"/>
  <c r="P187" i="4"/>
  <c r="P179" i="4"/>
  <c r="P171" i="4"/>
  <c r="P163" i="4"/>
  <c r="P155" i="4"/>
  <c r="P147" i="4"/>
  <c r="P139" i="4"/>
  <c r="P131" i="4"/>
  <c r="P123" i="4"/>
  <c r="P115" i="4"/>
  <c r="P107" i="4"/>
  <c r="P99" i="4"/>
  <c r="P91" i="4"/>
  <c r="P83" i="4"/>
  <c r="P75" i="4"/>
  <c r="P67" i="4"/>
  <c r="P59" i="4"/>
  <c r="P51" i="4"/>
  <c r="P43" i="4"/>
  <c r="P35" i="4"/>
  <c r="P27" i="4"/>
  <c r="P19" i="4"/>
  <c r="P189" i="4"/>
  <c r="P173" i="4"/>
  <c r="P149" i="4"/>
  <c r="P125" i="4"/>
  <c r="P109" i="4"/>
  <c r="P85" i="4"/>
  <c r="P69" i="4"/>
  <c r="P61" i="4"/>
  <c r="P29" i="4"/>
  <c r="P13" i="4"/>
  <c r="P204" i="4"/>
  <c r="P188" i="4"/>
  <c r="P180" i="4"/>
  <c r="P164" i="4"/>
  <c r="P156" i="4"/>
  <c r="P140" i="4"/>
  <c r="P124" i="4"/>
  <c r="P116" i="4"/>
  <c r="P100" i="4"/>
  <c r="P92" i="4"/>
  <c r="P76" i="4"/>
  <c r="P68" i="4"/>
  <c r="P52" i="4"/>
  <c r="P36" i="4"/>
  <c r="P28" i="4"/>
  <c r="P210" i="4"/>
  <c r="P202" i="4"/>
  <c r="P194" i="4"/>
  <c r="P186" i="4"/>
  <c r="P178" i="4"/>
  <c r="P170" i="4"/>
  <c r="P162" i="4"/>
  <c r="P154" i="4"/>
  <c r="P146" i="4"/>
  <c r="P138" i="4"/>
  <c r="P130" i="4"/>
  <c r="P122" i="4"/>
  <c r="P114" i="4"/>
  <c r="P106" i="4"/>
  <c r="P98" i="4"/>
  <c r="P90" i="4"/>
  <c r="P82" i="4"/>
  <c r="P74" i="4"/>
  <c r="P66" i="4"/>
  <c r="P58" i="4"/>
  <c r="P50" i="4"/>
  <c r="P42" i="4"/>
  <c r="P34" i="4"/>
  <c r="P26" i="4"/>
  <c r="P18" i="4"/>
  <c r="P205" i="4"/>
  <c r="P181" i="4"/>
  <c r="P141" i="4"/>
  <c r="P101" i="4"/>
  <c r="P53" i="4"/>
  <c r="P201" i="4"/>
  <c r="P193" i="4"/>
  <c r="P177" i="4"/>
  <c r="P169" i="4"/>
  <c r="P153" i="4"/>
  <c r="P137" i="4"/>
  <c r="P129" i="4"/>
  <c r="P113" i="4"/>
  <c r="P97" i="4"/>
  <c r="P81" i="4"/>
  <c r="P17" i="4"/>
  <c r="P208" i="4"/>
  <c r="P200" i="4"/>
  <c r="P192" i="4"/>
  <c r="P184" i="4"/>
  <c r="P176" i="4"/>
  <c r="P168" i="4"/>
  <c r="P160" i="4"/>
  <c r="P152" i="4"/>
  <c r="P144" i="4"/>
  <c r="P136" i="4"/>
  <c r="P128" i="4"/>
  <c r="P120" i="4"/>
  <c r="P112" i="4"/>
  <c r="P104" i="4"/>
  <c r="P96" i="4"/>
  <c r="P88" i="4"/>
  <c r="P80" i="4"/>
  <c r="P72" i="4"/>
  <c r="P64" i="4"/>
  <c r="P56" i="4"/>
  <c r="P48" i="4"/>
  <c r="P40" i="4"/>
  <c r="P32" i="4"/>
  <c r="P24" i="4"/>
  <c r="P16" i="4"/>
  <c r="P197" i="4"/>
  <c r="P157" i="4"/>
  <c r="P117" i="4"/>
  <c r="P37" i="4"/>
  <c r="P209" i="4"/>
  <c r="P185" i="4"/>
  <c r="P161" i="4"/>
  <c r="P145" i="4"/>
  <c r="P121" i="4"/>
  <c r="P105" i="4"/>
  <c r="P89" i="4"/>
  <c r="P73" i="4"/>
  <c r="P65" i="4"/>
  <c r="P57" i="4"/>
  <c r="P49" i="4"/>
  <c r="P41" i="4"/>
  <c r="P33" i="4"/>
  <c r="P25" i="4"/>
  <c r="P207" i="4"/>
  <c r="P199" i="4"/>
  <c r="P191" i="4"/>
  <c r="P183" i="4"/>
  <c r="P175" i="4"/>
  <c r="P167" i="4"/>
  <c r="P159" i="4"/>
  <c r="P151" i="4"/>
  <c r="P143" i="4"/>
  <c r="P135" i="4"/>
  <c r="P127" i="4"/>
  <c r="P119" i="4"/>
  <c r="P111" i="4"/>
  <c r="P103" i="4"/>
  <c r="P95" i="4"/>
  <c r="P87" i="4"/>
  <c r="P79" i="4"/>
  <c r="P71" i="4"/>
  <c r="P63" i="4"/>
  <c r="P55" i="4"/>
  <c r="P47" i="4"/>
  <c r="P39" i="4"/>
  <c r="P31" i="4"/>
  <c r="P23" i="4"/>
  <c r="P206" i="4"/>
  <c r="P198" i="4"/>
  <c r="P190" i="4"/>
  <c r="P182" i="4"/>
  <c r="P174" i="4"/>
  <c r="P166" i="4"/>
  <c r="P158" i="4"/>
  <c r="P150" i="4"/>
  <c r="P142" i="4"/>
  <c r="P134" i="4"/>
  <c r="P126" i="4"/>
  <c r="P118" i="4"/>
  <c r="P110" i="4"/>
  <c r="P102" i="4"/>
  <c r="P94" i="4"/>
  <c r="P86" i="4"/>
  <c r="P78" i="4"/>
  <c r="P70" i="4"/>
  <c r="P62" i="4"/>
  <c r="P54" i="4"/>
  <c r="P46" i="4"/>
  <c r="P38" i="4"/>
  <c r="P30" i="4"/>
  <c r="P22" i="4"/>
  <c r="AA13" i="8" l="1"/>
  <c r="AB12" i="8"/>
  <c r="L12" i="8"/>
  <c r="AA12" i="8" s="1"/>
  <c r="L14" i="8"/>
  <c r="AA14" i="8" s="1"/>
  <c r="L15" i="8"/>
  <c r="AA15" i="8" s="1"/>
  <c r="L16" i="8"/>
  <c r="AA16" i="8" s="1"/>
  <c r="D8" i="8"/>
  <c r="E8" i="8"/>
  <c r="O18" i="8" l="1"/>
  <c r="AD18" i="8" s="1"/>
  <c r="O16" i="8"/>
  <c r="AD16" i="8" s="1"/>
  <c r="O13" i="8"/>
  <c r="AD13" i="8" s="1"/>
  <c r="O19" i="8"/>
  <c r="AD19" i="8" s="1"/>
  <c r="O20" i="8"/>
  <c r="AD20" i="8" s="1"/>
  <c r="AD14" i="8"/>
  <c r="O17" i="8"/>
  <c r="AD17" i="8" s="1"/>
  <c r="O15" i="8"/>
  <c r="AD15" i="8" s="1"/>
  <c r="N12" i="8"/>
  <c r="AC12" i="8" s="1"/>
  <c r="N13" i="8"/>
  <c r="AC13" i="8" s="1"/>
  <c r="N16" i="8"/>
  <c r="AC16" i="8" s="1"/>
  <c r="N19" i="8"/>
  <c r="AC19" i="8" s="1"/>
  <c r="N15" i="8"/>
  <c r="AC15" i="8" s="1"/>
  <c r="AC14" i="8"/>
  <c r="N20" i="8"/>
  <c r="AC20" i="8" s="1"/>
  <c r="N17" i="8"/>
  <c r="AC17" i="8" s="1"/>
  <c r="N18" i="8"/>
  <c r="AC18" i="8" s="1"/>
  <c r="O12" i="8"/>
  <c r="AD12" i="8" s="1"/>
  <c r="L13" i="4" l="1"/>
  <c r="L14" i="4" l="1"/>
  <c r="L15" i="4" l="1"/>
  <c r="L16" i="4" l="1"/>
  <c r="L17" i="4" l="1"/>
  <c r="L18" i="4" l="1"/>
  <c r="L19" i="4" l="1"/>
  <c r="L20" i="4" l="1"/>
  <c r="E21" i="4"/>
  <c r="L21" i="4" l="1"/>
  <c r="G21" i="4"/>
  <c r="F21" i="4"/>
  <c r="L22" i="4" l="1"/>
  <c r="B7" i="4"/>
  <c r="B8" i="4" s="1"/>
  <c r="M11" i="4" s="1"/>
  <c r="L23" i="4" l="1"/>
  <c r="B9" i="4"/>
  <c r="N11" i="4" s="1"/>
  <c r="H21" i="4"/>
  <c r="L24" i="4" l="1"/>
  <c r="L25" i="4" l="1"/>
  <c r="L26" i="4" l="1"/>
  <c r="L27" i="4" l="1"/>
  <c r="L28" i="4" l="1"/>
  <c r="L29" i="4" l="1"/>
  <c r="L30" i="4" l="1"/>
  <c r="L31" i="4" l="1"/>
  <c r="L32" i="4" l="1"/>
  <c r="L33" i="4" l="1"/>
  <c r="L34" i="4" l="1"/>
  <c r="L35" i="4" l="1"/>
  <c r="L36" i="4" l="1"/>
  <c r="L37" i="4" l="1"/>
  <c r="L38" i="4" l="1"/>
  <c r="L39" i="4" l="1"/>
  <c r="L40" i="4" l="1"/>
  <c r="L41" i="4" l="1"/>
  <c r="L42" i="4" l="1"/>
  <c r="L43" i="4" l="1"/>
  <c r="L44" i="4" l="1"/>
  <c r="L45" i="4" l="1"/>
  <c r="L46" i="4" l="1"/>
  <c r="L47" i="4" l="1"/>
  <c r="L48" i="4" l="1"/>
  <c r="L49" i="4" l="1"/>
  <c r="L50" i="4" l="1"/>
  <c r="L51" i="4" l="1"/>
  <c r="L52" i="4" l="1"/>
  <c r="L53" i="4" l="1"/>
  <c r="L54" i="4" l="1"/>
  <c r="L55" i="4" l="1"/>
  <c r="L56" i="4" l="1"/>
  <c r="L57" i="4" l="1"/>
  <c r="L58" i="4" l="1"/>
  <c r="L59" i="4" l="1"/>
  <c r="L60" i="4" l="1"/>
  <c r="L61" i="4" l="1"/>
  <c r="L62" i="4" l="1"/>
  <c r="L63" i="4" l="1"/>
  <c r="L64" i="4" l="1"/>
  <c r="L65" i="4" l="1"/>
  <c r="L66" i="4" l="1"/>
  <c r="L67" i="4" l="1"/>
  <c r="L68" i="4" l="1"/>
  <c r="L69" i="4" l="1"/>
  <c r="L70" i="4" l="1"/>
  <c r="L71" i="4" l="1"/>
  <c r="L72" i="4" l="1"/>
  <c r="L73" i="4" l="1"/>
  <c r="L74" i="4" l="1"/>
  <c r="L75" i="4" l="1"/>
  <c r="L76" i="4" l="1"/>
  <c r="L77" i="4" l="1"/>
  <c r="L78" i="4" l="1"/>
  <c r="L79" i="4" l="1"/>
  <c r="L80" i="4" l="1"/>
  <c r="L81" i="4" l="1"/>
  <c r="L82" i="4" l="1"/>
  <c r="L83" i="4" l="1"/>
  <c r="L84" i="4" l="1"/>
  <c r="L85" i="4" l="1"/>
  <c r="L86" i="4" l="1"/>
  <c r="L87" i="4" l="1"/>
  <c r="L88" i="4" l="1"/>
  <c r="L89" i="4" l="1"/>
  <c r="L90" i="4" l="1"/>
  <c r="L91" i="4" l="1"/>
  <c r="L92" i="4" l="1"/>
  <c r="L93" i="4" l="1"/>
  <c r="L94" i="4" l="1"/>
  <c r="L95" i="4" l="1"/>
  <c r="L96" i="4" l="1"/>
  <c r="L97" i="4" l="1"/>
  <c r="L98" i="4" l="1"/>
  <c r="L99" i="4" l="1"/>
  <c r="L100" i="4" l="1"/>
  <c r="L101" i="4" l="1"/>
  <c r="L102" i="4" l="1"/>
  <c r="L103" i="4" l="1"/>
  <c r="L104" i="4" l="1"/>
  <c r="L105" i="4" l="1"/>
  <c r="L106" i="4" l="1"/>
  <c r="L107" i="4" l="1"/>
  <c r="L108" i="4" l="1"/>
  <c r="L109" i="4" l="1"/>
  <c r="L110" i="4" l="1"/>
  <c r="L111" i="4" l="1"/>
  <c r="L112" i="4" l="1"/>
  <c r="L113" i="4" s="1"/>
  <c r="L114" i="4" s="1"/>
  <c r="L115" i="4" s="1"/>
  <c r="L116" i="4" s="1"/>
  <c r="L117" i="4" s="1"/>
  <c r="L118" i="4" s="1"/>
  <c r="L119" i="4" s="1"/>
  <c r="L120" i="4" s="1"/>
  <c r="L121" i="4" s="1"/>
  <c r="L122" i="4" s="1"/>
  <c r="L123" i="4" s="1"/>
  <c r="L124" i="4" s="1"/>
  <c r="L125" i="4" s="1"/>
  <c r="L126" i="4" s="1"/>
  <c r="L127" i="4" s="1"/>
  <c r="L128" i="4" s="1"/>
  <c r="L129" i="4" s="1"/>
  <c r="L130" i="4" s="1"/>
  <c r="L131" i="4" s="1"/>
  <c r="L132" i="4" s="1"/>
  <c r="L133" i="4" s="1"/>
  <c r="L134" i="4" s="1"/>
  <c r="L135" i="4" s="1"/>
  <c r="L136" i="4" s="1"/>
  <c r="L137" i="4" s="1"/>
  <c r="L138" i="4" s="1"/>
  <c r="L139" i="4" s="1"/>
  <c r="L140" i="4" s="1"/>
  <c r="L141" i="4" s="1"/>
  <c r="L142" i="4" s="1"/>
  <c r="L143" i="4" s="1"/>
  <c r="L144" i="4" s="1"/>
  <c r="L145" i="4" s="1"/>
  <c r="L146" i="4" s="1"/>
  <c r="L147" i="4" s="1"/>
  <c r="L148" i="4" s="1"/>
  <c r="L149" i="4" s="1"/>
  <c r="L150" i="4" s="1"/>
  <c r="L151" i="4" s="1"/>
  <c r="L152" i="4" s="1"/>
  <c r="L153" i="4" s="1"/>
  <c r="L154" i="4" s="1"/>
  <c r="L155" i="4" s="1"/>
  <c r="L156" i="4" s="1"/>
  <c r="L157" i="4" s="1"/>
  <c r="L158" i="4" s="1"/>
  <c r="L159" i="4" s="1"/>
  <c r="L160" i="4" s="1"/>
  <c r="L161" i="4" s="1"/>
  <c r="L162" i="4" s="1"/>
  <c r="L163" i="4" s="1"/>
  <c r="L164" i="4" s="1"/>
  <c r="L165" i="4" s="1"/>
  <c r="L166" i="4" s="1"/>
  <c r="L167" i="4" s="1"/>
  <c r="L168" i="4" s="1"/>
  <c r="L169" i="4" s="1"/>
  <c r="L170" i="4" s="1"/>
  <c r="L171" i="4" s="1"/>
  <c r="L172" i="4" s="1"/>
  <c r="L173" i="4" s="1"/>
  <c r="L174" i="4" s="1"/>
  <c r="L175" i="4" s="1"/>
  <c r="L176" i="4" s="1"/>
  <c r="L177" i="4" s="1"/>
  <c r="L178" i="4" s="1"/>
  <c r="L179" i="4" s="1"/>
  <c r="L180" i="4" s="1"/>
  <c r="L181" i="4" s="1"/>
  <c r="L182" i="4" s="1"/>
  <c r="L183" i="4" s="1"/>
  <c r="L184" i="4" s="1"/>
  <c r="L185" i="4" s="1"/>
  <c r="L186" i="4" s="1"/>
  <c r="L187" i="4" s="1"/>
  <c r="L188" i="4" s="1"/>
  <c r="L189" i="4" s="1"/>
  <c r="L190" i="4" s="1"/>
  <c r="L191" i="4" s="1"/>
  <c r="L192" i="4" s="1"/>
  <c r="L193" i="4" s="1"/>
  <c r="L194" i="4" s="1"/>
  <c r="L195" i="4" s="1"/>
  <c r="L196" i="4" s="1"/>
  <c r="L197" i="4" s="1"/>
  <c r="L198" i="4" s="1"/>
  <c r="L199" i="4" s="1"/>
  <c r="L200" i="4" s="1"/>
  <c r="L201" i="4" s="1"/>
  <c r="L202" i="4" s="1"/>
  <c r="L203" i="4" s="1"/>
  <c r="L204" i="4" s="1"/>
  <c r="L205" i="4" s="1"/>
  <c r="L206" i="4" s="1"/>
  <c r="L207" i="4" s="1"/>
  <c r="L208" i="4" s="1"/>
  <c r="L209" i="4" s="1"/>
  <c r="L210" i="4" s="1"/>
  <c r="L211" i="4" s="1"/>
  <c r="L212" i="4" s="1"/>
  <c r="I10" i="1" l="1"/>
  <c r="I12" i="1"/>
  <c r="B7" i="1" s="1"/>
  <c r="I11" i="1"/>
  <c r="B5" i="1"/>
  <c r="B6" i="1" s="1"/>
</calcChain>
</file>

<file path=xl/comments1.xml><?xml version="1.0" encoding="utf-8"?>
<comments xmlns="http://schemas.openxmlformats.org/spreadsheetml/2006/main">
  <authors>
    <author>Windows User</author>
  </authors>
  <commentList>
    <comment ref="V9" authorId="0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Usamos la selectividad como proxy de la vulnerabilidad
</t>
        </r>
      </text>
    </comment>
  </commentList>
</comments>
</file>

<file path=xl/comments2.xml><?xml version="1.0" encoding="utf-8"?>
<comments xmlns="http://schemas.openxmlformats.org/spreadsheetml/2006/main">
  <authors>
    <author>Windows User</author>
  </authors>
  <commentList>
    <comment ref="B2" authorId="0" shapeId="0">
      <text>
        <r>
          <rPr>
            <b/>
            <sz val="9"/>
            <color indexed="81"/>
            <rFont val="Tahoma"/>
            <family val="2"/>
          </rPr>
          <t xml:space="preserve">Pablo:
M/2 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11" authorId="0" shapeId="0">
      <text>
        <r>
          <rPr>
            <b/>
            <sz val="9"/>
            <color indexed="81"/>
            <rFont val="Tahoma"/>
            <family val="2"/>
          </rPr>
          <t>Pablo:</t>
        </r>
        <r>
          <rPr>
            <sz val="9"/>
            <color indexed="81"/>
            <rFont val="Tahoma"/>
            <family val="2"/>
          </rPr>
          <t xml:space="preserve">
F:  -Ln(1-u)
referencia Haddom</t>
        </r>
      </text>
    </comment>
  </commentList>
</comments>
</file>

<file path=xl/comments3.xml><?xml version="1.0" encoding="utf-8"?>
<comments xmlns="http://schemas.openxmlformats.org/spreadsheetml/2006/main">
  <authors>
    <author>Windows User</author>
  </authors>
  <commentList>
    <comment ref="B2" authorId="0" shapeId="0">
      <text>
        <r>
          <rPr>
            <b/>
            <sz val="9"/>
            <color indexed="81"/>
            <rFont val="Tahoma"/>
            <family val="2"/>
          </rPr>
          <t xml:space="preserve">Pablo:
M/2 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11" authorId="0" shapeId="0">
      <text>
        <r>
          <rPr>
            <b/>
            <sz val="9"/>
            <color indexed="81"/>
            <rFont val="Tahoma"/>
            <family val="2"/>
          </rPr>
          <t>Pablo:</t>
        </r>
        <r>
          <rPr>
            <sz val="9"/>
            <color indexed="81"/>
            <rFont val="Tahoma"/>
            <family val="2"/>
          </rPr>
          <t xml:space="preserve">
F:  -Ln(1-u)
referencia Haddom</t>
        </r>
      </text>
    </comment>
  </commentList>
</comments>
</file>

<file path=xl/comments4.xml><?xml version="1.0" encoding="utf-8"?>
<comments xmlns="http://schemas.openxmlformats.org/spreadsheetml/2006/main">
  <authors>
    <author>Windows User</author>
  </authors>
  <commentList>
    <comment ref="B2" authorId="0" shapeId="0">
      <text>
        <r>
          <rPr>
            <b/>
            <sz val="9"/>
            <color indexed="81"/>
            <rFont val="Tahoma"/>
            <family val="2"/>
          </rPr>
          <t xml:space="preserve">Pablo:
M/2 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11" authorId="0" shapeId="0">
      <text>
        <r>
          <rPr>
            <b/>
            <sz val="9"/>
            <color indexed="81"/>
            <rFont val="Tahoma"/>
            <family val="2"/>
          </rPr>
          <t>Pablo:</t>
        </r>
        <r>
          <rPr>
            <sz val="9"/>
            <color indexed="81"/>
            <rFont val="Tahoma"/>
            <family val="2"/>
          </rPr>
          <t xml:space="preserve">
F:  -Ln(1-u)
referencia Haddom</t>
        </r>
      </text>
    </comment>
  </commentList>
</comments>
</file>

<file path=xl/comments5.xml><?xml version="1.0" encoding="utf-8"?>
<comments xmlns="http://schemas.openxmlformats.org/spreadsheetml/2006/main">
  <authors>
    <author>Windows User</author>
  </authors>
  <commentList>
    <comment ref="B2" authorId="0" shapeId="0">
      <text>
        <r>
          <rPr>
            <b/>
            <sz val="9"/>
            <color indexed="81"/>
            <rFont val="Tahoma"/>
            <family val="2"/>
          </rPr>
          <t xml:space="preserve">Pablo:
M/2 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11" authorId="0" shapeId="0">
      <text>
        <r>
          <rPr>
            <b/>
            <sz val="9"/>
            <color indexed="81"/>
            <rFont val="Tahoma"/>
            <family val="2"/>
          </rPr>
          <t>Pablo:</t>
        </r>
        <r>
          <rPr>
            <sz val="9"/>
            <color indexed="81"/>
            <rFont val="Tahoma"/>
            <family val="2"/>
          </rPr>
          <t xml:space="preserve">
F:  -Ln(1-u)
referencia Haddom</t>
        </r>
      </text>
    </comment>
  </commentList>
</comments>
</file>

<file path=xl/sharedStrings.xml><?xml version="1.0" encoding="utf-8"?>
<sst xmlns="http://schemas.openxmlformats.org/spreadsheetml/2006/main" count="234" uniqueCount="71">
  <si>
    <t>Cohort weight</t>
  </si>
  <si>
    <r>
      <t xml:space="preserve">exploitn, </t>
    </r>
    <r>
      <rPr>
        <i/>
        <sz val="11"/>
        <color theme="1"/>
        <rFont val="Calibri"/>
        <family val="2"/>
        <scheme val="minor"/>
      </rPr>
      <t>u</t>
    </r>
  </si>
  <si>
    <r>
      <t xml:space="preserve">Vulnerability, </t>
    </r>
    <r>
      <rPr>
        <i/>
        <sz val="11"/>
        <color theme="1"/>
        <rFont val="Calibri"/>
        <family val="2"/>
        <scheme val="minor"/>
      </rPr>
      <t>v</t>
    </r>
    <r>
      <rPr>
        <i/>
        <vertAlign val="subscript"/>
        <sz val="11"/>
        <color theme="1"/>
        <rFont val="Calibri"/>
        <family val="2"/>
        <scheme val="minor"/>
      </rPr>
      <t>t</t>
    </r>
  </si>
  <si>
    <r>
      <t>Numbers,</t>
    </r>
    <r>
      <rPr>
        <i/>
        <sz val="11"/>
        <color rgb="FF000000"/>
        <rFont val="Calibri"/>
        <family val="2"/>
        <scheme val="minor"/>
      </rPr>
      <t xml:space="preserve"> N</t>
    </r>
    <r>
      <rPr>
        <vertAlign val="subscript"/>
        <sz val="11"/>
        <color rgb="FF000000"/>
        <rFont val="Calibri"/>
        <family val="2"/>
        <scheme val="minor"/>
      </rPr>
      <t>a</t>
    </r>
  </si>
  <si>
    <r>
      <t xml:space="preserve">Age, </t>
    </r>
    <r>
      <rPr>
        <i/>
        <sz val="11"/>
        <color rgb="FF000000"/>
        <rFont val="Calibri"/>
        <family val="2"/>
        <scheme val="minor"/>
      </rPr>
      <t>a</t>
    </r>
  </si>
  <si>
    <r>
      <t>Individual weight,</t>
    </r>
    <r>
      <rPr>
        <i/>
        <sz val="11"/>
        <color rgb="FF000000"/>
        <rFont val="Calibri"/>
        <family val="2"/>
        <scheme val="minor"/>
      </rPr>
      <t xml:space="preserve"> w</t>
    </r>
    <r>
      <rPr>
        <i/>
        <vertAlign val="subscript"/>
        <sz val="11"/>
        <color rgb="FF000000"/>
        <rFont val="Calibri"/>
        <family val="2"/>
        <scheme val="minor"/>
      </rPr>
      <t>a</t>
    </r>
  </si>
  <si>
    <t>N age 1</t>
  </si>
  <si>
    <r>
      <t xml:space="preserve">Catch weight, </t>
    </r>
    <r>
      <rPr>
        <i/>
        <sz val="11"/>
        <color rgb="FF000000"/>
        <rFont val="Calibri"/>
        <family val="2"/>
        <scheme val="minor"/>
      </rPr>
      <t>C</t>
    </r>
    <r>
      <rPr>
        <i/>
        <vertAlign val="subscript"/>
        <sz val="11"/>
        <color rgb="FF000000"/>
        <rFont val="Calibri"/>
        <family val="2"/>
        <scheme val="minor"/>
      </rPr>
      <t>a</t>
    </r>
  </si>
  <si>
    <t>Catch</t>
  </si>
  <si>
    <t>YPR</t>
  </si>
  <si>
    <r>
      <t>Fecundity,</t>
    </r>
    <r>
      <rPr>
        <i/>
        <sz val="11"/>
        <color rgb="FF000000"/>
        <rFont val="Calibri"/>
        <family val="2"/>
        <scheme val="minor"/>
      </rPr>
      <t xml:space="preserve"> f</t>
    </r>
    <r>
      <rPr>
        <i/>
        <vertAlign val="subscript"/>
        <sz val="11"/>
        <color rgb="FF000000"/>
        <rFont val="Calibri"/>
        <family val="2"/>
        <scheme val="minor"/>
      </rPr>
      <t>a</t>
    </r>
  </si>
  <si>
    <r>
      <t>Spawning biomass,</t>
    </r>
    <r>
      <rPr>
        <i/>
        <sz val="11"/>
        <color rgb="FF000000"/>
        <rFont val="Calibri"/>
        <family val="2"/>
        <scheme val="minor"/>
      </rPr>
      <t xml:space="preserve"> E</t>
    </r>
    <r>
      <rPr>
        <i/>
        <vertAlign val="subscript"/>
        <sz val="11"/>
        <color rgb="FF000000"/>
        <rFont val="Calibri"/>
        <family val="2"/>
        <scheme val="minor"/>
      </rPr>
      <t>a</t>
    </r>
  </si>
  <si>
    <t>SBPR</t>
  </si>
  <si>
    <t>Exploitation rate</t>
  </si>
  <si>
    <t>CREATED BY TABLE FUNCTION</t>
  </si>
  <si>
    <t>Proportion of mature individuals</t>
  </si>
  <si>
    <t>Linf</t>
  </si>
  <si>
    <t>K</t>
  </si>
  <si>
    <t>t0</t>
  </si>
  <si>
    <t>Favorable</t>
  </si>
  <si>
    <t>Neutro</t>
  </si>
  <si>
    <t>Neutro-des</t>
  </si>
  <si>
    <t>desfavorable</t>
  </si>
  <si>
    <t>M adultos</t>
  </si>
  <si>
    <t>M reclutas</t>
  </si>
  <si>
    <t>M pre-reclutas</t>
  </si>
  <si>
    <t>Edades</t>
  </si>
  <si>
    <t>a</t>
  </si>
  <si>
    <t>b</t>
  </si>
  <si>
    <t>Winf</t>
  </si>
  <si>
    <t>anchoveta</t>
  </si>
  <si>
    <t>Fmax</t>
  </si>
  <si>
    <t>Longitudes</t>
  </si>
  <si>
    <t>selectividad</t>
  </si>
  <si>
    <t>proporción de madurez</t>
  </si>
  <si>
    <t>peso</t>
  </si>
  <si>
    <t>fecundidad</t>
  </si>
  <si>
    <t>F</t>
  </si>
  <si>
    <t>M</t>
  </si>
  <si>
    <t>M anual</t>
  </si>
  <si>
    <t>Total</t>
  </si>
  <si>
    <t xml:space="preserve">Fmax </t>
  </si>
  <si>
    <t>F40</t>
  </si>
  <si>
    <t>PBR</t>
  </si>
  <si>
    <t>F0.1</t>
  </si>
  <si>
    <t>%SB virgen</t>
  </si>
  <si>
    <r>
      <t xml:space="preserve">pre-reclutas survival, </t>
    </r>
    <r>
      <rPr>
        <i/>
        <sz val="11"/>
        <color theme="1"/>
        <rFont val="Calibri"/>
        <family val="2"/>
        <scheme val="minor"/>
      </rPr>
      <t>s</t>
    </r>
    <r>
      <rPr>
        <vertAlign val="subscript"/>
        <sz val="11"/>
        <color theme="1"/>
        <rFont val="Calibri"/>
        <family val="2"/>
        <scheme val="minor"/>
      </rPr>
      <t>a</t>
    </r>
  </si>
  <si>
    <r>
      <t xml:space="preserve">reclutas survival, </t>
    </r>
    <r>
      <rPr>
        <i/>
        <sz val="11"/>
        <color theme="1"/>
        <rFont val="Calibri"/>
        <family val="2"/>
        <scheme val="minor"/>
      </rPr>
      <t>s</t>
    </r>
    <r>
      <rPr>
        <vertAlign val="subscript"/>
        <sz val="11"/>
        <color theme="1"/>
        <rFont val="Calibri"/>
        <family val="2"/>
        <scheme val="minor"/>
      </rPr>
      <t>a</t>
    </r>
  </si>
  <si>
    <r>
      <t xml:space="preserve">adultos survival, </t>
    </r>
    <r>
      <rPr>
        <i/>
        <sz val="11"/>
        <color theme="1"/>
        <rFont val="Calibri"/>
        <family val="2"/>
        <scheme val="minor"/>
      </rPr>
      <t>s</t>
    </r>
    <r>
      <rPr>
        <vertAlign val="subscript"/>
        <sz val="11"/>
        <color theme="1"/>
        <rFont val="Calibri"/>
        <family val="2"/>
        <scheme val="minor"/>
      </rPr>
      <t>a</t>
    </r>
  </si>
  <si>
    <t>neutro</t>
  </si>
  <si>
    <t>neutro-desfavorable</t>
  </si>
  <si>
    <t>rec</t>
  </si>
  <si>
    <t>sbb</t>
  </si>
  <si>
    <t>years</t>
  </si>
  <si>
    <t>Regimen medio</t>
  </si>
  <si>
    <t>semestre</t>
  </si>
  <si>
    <t>gramos</t>
  </si>
  <si>
    <t>R = SSB*15973.43</t>
  </si>
  <si>
    <t>Fmed</t>
  </si>
  <si>
    <t>F50%</t>
  </si>
  <si>
    <t>F90%</t>
  </si>
  <si>
    <t>F10%</t>
  </si>
  <si>
    <r>
      <t xml:space="preserve">survival, </t>
    </r>
    <r>
      <rPr>
        <b/>
        <i/>
        <sz val="11"/>
        <color theme="1"/>
        <rFont val="Calibri"/>
        <family val="2"/>
        <scheme val="minor"/>
      </rPr>
      <t>s</t>
    </r>
    <r>
      <rPr>
        <b/>
        <vertAlign val="subscript"/>
        <sz val="11"/>
        <color theme="1"/>
        <rFont val="Calibri"/>
        <family val="2"/>
        <scheme val="minor"/>
      </rPr>
      <t>a</t>
    </r>
  </si>
  <si>
    <r>
      <t xml:space="preserve">exploitn, </t>
    </r>
    <r>
      <rPr>
        <b/>
        <i/>
        <sz val="11"/>
        <color theme="1"/>
        <rFont val="Calibri"/>
        <family val="2"/>
        <scheme val="minor"/>
      </rPr>
      <t>u</t>
    </r>
  </si>
  <si>
    <r>
      <t xml:space="preserve">Age, </t>
    </r>
    <r>
      <rPr>
        <b/>
        <i/>
        <sz val="11"/>
        <color rgb="FF000000"/>
        <rFont val="Calibri"/>
        <family val="2"/>
        <scheme val="minor"/>
      </rPr>
      <t>a</t>
    </r>
  </si>
  <si>
    <r>
      <t>Individual weight,</t>
    </r>
    <r>
      <rPr>
        <b/>
        <i/>
        <sz val="11"/>
        <color rgb="FF000000"/>
        <rFont val="Calibri"/>
        <family val="2"/>
        <scheme val="minor"/>
      </rPr>
      <t xml:space="preserve"> w</t>
    </r>
    <r>
      <rPr>
        <b/>
        <i/>
        <vertAlign val="subscript"/>
        <sz val="11"/>
        <color rgb="FF000000"/>
        <rFont val="Calibri"/>
        <family val="2"/>
        <scheme val="minor"/>
      </rPr>
      <t>a</t>
    </r>
  </si>
  <si>
    <r>
      <t xml:space="preserve">Vulnerability, </t>
    </r>
    <r>
      <rPr>
        <b/>
        <i/>
        <sz val="11"/>
        <color theme="1"/>
        <rFont val="Calibri"/>
        <family val="2"/>
        <scheme val="minor"/>
      </rPr>
      <t>v</t>
    </r>
    <r>
      <rPr>
        <b/>
        <i/>
        <vertAlign val="subscript"/>
        <sz val="11"/>
        <color theme="1"/>
        <rFont val="Calibri"/>
        <family val="2"/>
        <scheme val="minor"/>
      </rPr>
      <t>t</t>
    </r>
  </si>
  <si>
    <r>
      <t>Fecundity,</t>
    </r>
    <r>
      <rPr>
        <b/>
        <i/>
        <sz val="11"/>
        <color rgb="FF000000"/>
        <rFont val="Calibri"/>
        <family val="2"/>
        <scheme val="minor"/>
      </rPr>
      <t xml:space="preserve"> f</t>
    </r>
    <r>
      <rPr>
        <b/>
        <i/>
        <vertAlign val="subscript"/>
        <sz val="11"/>
        <color rgb="FF000000"/>
        <rFont val="Calibri"/>
        <family val="2"/>
        <scheme val="minor"/>
      </rPr>
      <t>a</t>
    </r>
  </si>
  <si>
    <r>
      <t>Numbers,</t>
    </r>
    <r>
      <rPr>
        <b/>
        <i/>
        <sz val="11"/>
        <color rgb="FF000000"/>
        <rFont val="Calibri"/>
        <family val="2"/>
        <scheme val="minor"/>
      </rPr>
      <t xml:space="preserve"> N</t>
    </r>
    <r>
      <rPr>
        <b/>
        <vertAlign val="subscript"/>
        <sz val="11"/>
        <color rgb="FF000000"/>
        <rFont val="Calibri"/>
        <family val="2"/>
        <scheme val="minor"/>
      </rPr>
      <t>a</t>
    </r>
  </si>
  <si>
    <r>
      <t xml:space="preserve">Catch weight, </t>
    </r>
    <r>
      <rPr>
        <b/>
        <i/>
        <sz val="11"/>
        <color rgb="FF000000"/>
        <rFont val="Calibri"/>
        <family val="2"/>
        <scheme val="minor"/>
      </rPr>
      <t>C</t>
    </r>
    <r>
      <rPr>
        <b/>
        <i/>
        <vertAlign val="subscript"/>
        <sz val="11"/>
        <color rgb="FF000000"/>
        <rFont val="Calibri"/>
        <family val="2"/>
        <scheme val="minor"/>
      </rPr>
      <t>a</t>
    </r>
  </si>
  <si>
    <r>
      <t>Spawning biomass,</t>
    </r>
    <r>
      <rPr>
        <b/>
        <i/>
        <sz val="11"/>
        <color rgb="FF000000"/>
        <rFont val="Calibri"/>
        <family val="2"/>
        <scheme val="minor"/>
      </rPr>
      <t xml:space="preserve"> E</t>
    </r>
    <r>
      <rPr>
        <b/>
        <i/>
        <vertAlign val="subscript"/>
        <sz val="11"/>
        <color rgb="FF000000"/>
        <rFont val="Calibri"/>
        <family val="2"/>
        <scheme val="minor"/>
      </rPr>
      <t>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</si>
</sst>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164" formatCode="0.0"/>
    <numFmt numFmtId="165" formatCode="0.0000"/>
    <numFmt numFmtId="166" formatCode="0.000"/>
    <numFmt numFmtId="167" formatCode="0.0000000"/>
    <numFmt numFmtId="168" formatCode="0.00000"/>
    <numFmt numFmtId="169" formatCode="0.0%"/>
    <numFmt numFmtId="170" formatCode="0.0E+00"/>
    <numFmt numFmtId="171" formatCode="0.00000000"/>
  </numFmts>
  <fonts count="19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vertAlign val="subscript"/>
      <sz val="11"/>
      <color theme="1"/>
      <name val="Calibri"/>
      <family val="2"/>
      <scheme val="minor"/>
    </font>
    <font>
      <i/>
      <sz val="11"/>
      <color rgb="FF000000"/>
      <name val="Calibri"/>
      <family val="2"/>
      <scheme val="minor"/>
    </font>
    <font>
      <vertAlign val="subscript"/>
      <sz val="11"/>
      <color rgb="FF000000"/>
      <name val="Calibri"/>
      <family val="2"/>
      <scheme val="minor"/>
    </font>
    <font>
      <i/>
      <vertAlign val="subscript"/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rgb="FF000000"/>
      <name val="Calibri"/>
      <family val="2"/>
      <scheme val="minor"/>
    </font>
    <font>
      <b/>
      <i/>
      <sz val="11"/>
      <color rgb="FF00000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vertAlign val="subscript"/>
      <sz val="11"/>
      <color theme="1"/>
      <name val="Calibri"/>
      <family val="2"/>
      <scheme val="minor"/>
    </font>
    <font>
      <b/>
      <i/>
      <vertAlign val="subscript"/>
      <sz val="11"/>
      <color rgb="FF000000"/>
      <name val="Calibri"/>
      <family val="2"/>
      <scheme val="minor"/>
    </font>
    <font>
      <b/>
      <i/>
      <vertAlign val="subscript"/>
      <sz val="11"/>
      <color theme="1"/>
      <name val="Calibri"/>
      <family val="2"/>
      <scheme val="minor"/>
    </font>
    <font>
      <b/>
      <vertAlign val="subscript"/>
      <sz val="11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9" fillId="0" borderId="0" applyFont="0" applyFill="0" applyBorder="0" applyAlignment="0" applyProtection="0"/>
  </cellStyleXfs>
  <cellXfs count="65">
    <xf numFmtId="0" fontId="0" fillId="0" borderId="0" xfId="0"/>
    <xf numFmtId="0" fontId="1" fillId="0" borderId="0" xfId="0" applyFont="1" applyAlignment="1">
      <alignment horizontal="right" vertical="center" wrapText="1" readingOrder="1"/>
    </xf>
    <xf numFmtId="2" fontId="1" fillId="0" borderId="0" xfId="0" applyNumberFormat="1" applyFont="1" applyAlignment="1">
      <alignment horizontal="right" vertical="center" wrapText="1" readingOrder="1"/>
    </xf>
    <xf numFmtId="1" fontId="1" fillId="0" borderId="0" xfId="0" applyNumberFormat="1" applyFont="1" applyAlignment="1">
      <alignment horizontal="right" vertical="center" wrapText="1" readingOrder="1"/>
    </xf>
    <xf numFmtId="0" fontId="1" fillId="0" borderId="0" xfId="0" applyFont="1" applyAlignment="1">
      <alignment horizontal="center" vertical="top" wrapText="1" readingOrder="1"/>
    </xf>
    <xf numFmtId="0" fontId="0" fillId="0" borderId="0" xfId="0" applyAlignment="1">
      <alignment vertical="top" wrapText="1" readingOrder="1"/>
    </xf>
    <xf numFmtId="164" fontId="0" fillId="0" borderId="0" xfId="0" applyNumberFormat="1"/>
    <xf numFmtId="1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4" fillId="0" borderId="0" xfId="0" applyFont="1"/>
    <xf numFmtId="166" fontId="0" fillId="2" borderId="0" xfId="0" applyNumberFormat="1" applyFill="1"/>
    <xf numFmtId="2" fontId="0" fillId="3" borderId="0" xfId="0" applyNumberFormat="1" applyFill="1"/>
    <xf numFmtId="2" fontId="0" fillId="4" borderId="0" xfId="0" applyNumberFormat="1" applyFill="1"/>
    <xf numFmtId="9" fontId="0" fillId="0" borderId="0" xfId="1" applyFont="1"/>
    <xf numFmtId="2" fontId="0" fillId="5" borderId="0" xfId="0" applyNumberFormat="1" applyFill="1"/>
    <xf numFmtId="165" fontId="0" fillId="5" borderId="0" xfId="0" applyNumberFormat="1" applyFill="1"/>
    <xf numFmtId="0" fontId="0" fillId="0" borderId="0" xfId="0" applyFont="1"/>
    <xf numFmtId="0" fontId="0" fillId="0" borderId="0" xfId="0" applyFill="1"/>
    <xf numFmtId="1" fontId="1" fillId="0" borderId="0" xfId="0" applyNumberFormat="1" applyFont="1" applyFill="1" applyAlignment="1">
      <alignment horizontal="right" vertical="center" wrapText="1" readingOrder="1"/>
    </xf>
    <xf numFmtId="1" fontId="0" fillId="0" borderId="0" xfId="0" applyNumberFormat="1" applyFill="1"/>
    <xf numFmtId="164" fontId="0" fillId="0" borderId="0" xfId="0" applyNumberFormat="1" applyFill="1"/>
    <xf numFmtId="0" fontId="0" fillId="6" borderId="0" xfId="0" applyFill="1"/>
    <xf numFmtId="2" fontId="0" fillId="6" borderId="0" xfId="0" applyNumberFormat="1" applyFill="1"/>
    <xf numFmtId="165" fontId="0" fillId="0" borderId="0" xfId="0" applyNumberFormat="1" applyFill="1"/>
    <xf numFmtId="0" fontId="1" fillId="0" borderId="0" xfId="0" applyFont="1" applyAlignment="1">
      <alignment horizontal="left" vertical="center" wrapText="1" readingOrder="1"/>
    </xf>
    <xf numFmtId="2" fontId="1" fillId="0" borderId="0" xfId="0" applyNumberFormat="1" applyFont="1" applyAlignment="1">
      <alignment horizontal="center" vertical="top" wrapText="1" readingOrder="1"/>
    </xf>
    <xf numFmtId="0" fontId="1" fillId="6" borderId="0" xfId="0" applyFont="1" applyFill="1" applyAlignment="1">
      <alignment horizontal="center" vertical="top" wrapText="1" readingOrder="1"/>
    </xf>
    <xf numFmtId="0" fontId="1" fillId="7" borderId="0" xfId="0" applyFont="1" applyFill="1" applyAlignment="1">
      <alignment horizontal="center" vertical="top" wrapText="1" readingOrder="1"/>
    </xf>
    <xf numFmtId="2" fontId="1" fillId="7" borderId="0" xfId="0" applyNumberFormat="1" applyFont="1" applyFill="1" applyAlignment="1">
      <alignment horizontal="center" vertical="top" wrapText="1" readingOrder="1"/>
    </xf>
    <xf numFmtId="2" fontId="1" fillId="0" borderId="0" xfId="0" applyNumberFormat="1" applyFont="1" applyFill="1" applyAlignment="1">
      <alignment horizontal="center" vertical="top" wrapText="1" readingOrder="1"/>
    </xf>
    <xf numFmtId="9" fontId="0" fillId="0" borderId="0" xfId="1" applyNumberFormat="1" applyFont="1"/>
    <xf numFmtId="0" fontId="4" fillId="0" borderId="0" xfId="0" applyFont="1" applyAlignment="1"/>
    <xf numFmtId="2" fontId="1" fillId="0" borderId="0" xfId="0" applyNumberFormat="1" applyFont="1" applyFill="1" applyAlignment="1">
      <alignment horizontal="right" vertical="center" wrapText="1" readingOrder="1"/>
    </xf>
    <xf numFmtId="0" fontId="0" fillId="5" borderId="0" xfId="0" applyFill="1" applyAlignment="1">
      <alignment horizontal="center"/>
    </xf>
    <xf numFmtId="0" fontId="4" fillId="5" borderId="0" xfId="0" applyFont="1" applyFill="1" applyAlignment="1">
      <alignment horizontal="center"/>
    </xf>
    <xf numFmtId="2" fontId="0" fillId="0" borderId="0" xfId="0" applyNumberFormat="1" applyFont="1" applyAlignment="1">
      <alignment horizontal="center"/>
    </xf>
    <xf numFmtId="0" fontId="0" fillId="0" borderId="0" xfId="0" applyFont="1" applyAlignment="1"/>
    <xf numFmtId="167" fontId="1" fillId="0" borderId="0" xfId="0" applyNumberFormat="1" applyFont="1" applyFill="1" applyAlignment="1">
      <alignment horizontal="right" vertical="center" wrapText="1" readingOrder="1"/>
    </xf>
    <xf numFmtId="168" fontId="0" fillId="0" borderId="0" xfId="0" applyNumberFormat="1"/>
    <xf numFmtId="164" fontId="0" fillId="6" borderId="0" xfId="0" applyNumberFormat="1" applyFill="1"/>
    <xf numFmtId="0" fontId="0" fillId="5" borderId="0" xfId="0" applyFill="1"/>
    <xf numFmtId="9" fontId="0" fillId="5" borderId="0" xfId="1" applyFont="1" applyFill="1"/>
    <xf numFmtId="2" fontId="12" fillId="0" borderId="0" xfId="0" applyNumberFormat="1" applyFont="1" applyAlignment="1">
      <alignment horizontal="right" vertical="center" wrapText="1" readingOrder="1"/>
    </xf>
    <xf numFmtId="9" fontId="1" fillId="0" borderId="0" xfId="1" applyFont="1" applyAlignment="1">
      <alignment horizontal="center" vertical="top" wrapText="1" readingOrder="1"/>
    </xf>
    <xf numFmtId="0" fontId="1" fillId="0" borderId="0" xfId="0" applyFont="1" applyFill="1" applyAlignment="1">
      <alignment horizontal="center" vertical="top" wrapText="1" readingOrder="1"/>
    </xf>
    <xf numFmtId="2" fontId="0" fillId="0" borderId="0" xfId="0" applyNumberFormat="1" applyFill="1"/>
    <xf numFmtId="9" fontId="0" fillId="0" borderId="0" xfId="1" applyFont="1" applyFill="1"/>
    <xf numFmtId="0" fontId="0" fillId="0" borderId="0" xfId="0" applyAlignment="1">
      <alignment horizontal="center"/>
    </xf>
    <xf numFmtId="169" fontId="0" fillId="0" borderId="0" xfId="1" applyNumberFormat="1" applyFont="1"/>
    <xf numFmtId="168" fontId="0" fillId="5" borderId="0" xfId="0" applyNumberFormat="1" applyFill="1"/>
    <xf numFmtId="168" fontId="0" fillId="0" borderId="0" xfId="0" applyNumberFormat="1" applyFill="1"/>
    <xf numFmtId="168" fontId="0" fillId="6" borderId="0" xfId="0" applyNumberFormat="1" applyFill="1"/>
    <xf numFmtId="169" fontId="0" fillId="5" borderId="0" xfId="1" applyNumberFormat="1" applyFont="1" applyFill="1"/>
    <xf numFmtId="0" fontId="12" fillId="0" borderId="0" xfId="0" applyFont="1" applyAlignment="1">
      <alignment horizontal="center" vertical="top" wrapText="1" readingOrder="1"/>
    </xf>
    <xf numFmtId="0" fontId="13" fillId="0" borderId="0" xfId="0" applyFont="1" applyAlignment="1">
      <alignment horizontal="center" vertical="top" wrapText="1" readingOrder="1"/>
    </xf>
    <xf numFmtId="1" fontId="0" fillId="5" borderId="0" xfId="0" applyNumberFormat="1" applyFill="1"/>
    <xf numFmtId="0" fontId="12" fillId="0" borderId="0" xfId="0" applyFont="1" applyAlignment="1">
      <alignment horizontal="left" vertical="center" wrapText="1" readingOrder="1"/>
    </xf>
    <xf numFmtId="170" fontId="0" fillId="0" borderId="0" xfId="0" applyNumberFormat="1"/>
    <xf numFmtId="165" fontId="1" fillId="0" borderId="0" xfId="0" applyNumberFormat="1" applyFont="1" applyFill="1" applyAlignment="1">
      <alignment horizontal="right" vertical="center" wrapText="1" readingOrder="1"/>
    </xf>
    <xf numFmtId="0" fontId="4" fillId="0" borderId="0" xfId="0" applyFont="1" applyAlignment="1">
      <alignment vertical="top" wrapText="1" readingOrder="1"/>
    </xf>
    <xf numFmtId="167" fontId="0" fillId="0" borderId="0" xfId="0" applyNumberFormat="1"/>
    <xf numFmtId="0" fontId="1" fillId="6" borderId="1" xfId="0" applyFont="1" applyFill="1" applyBorder="1" applyAlignment="1">
      <alignment horizontal="center" vertical="top" wrapText="1" readingOrder="1"/>
    </xf>
    <xf numFmtId="171" fontId="0" fillId="0" borderId="0" xfId="0" applyNumberFormat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7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'YPR and SBPR'!$F$9</c:f>
              <c:strCache>
                <c:ptCount val="1"/>
                <c:pt idx="0">
                  <c:v>Numbers, Na</c:v>
                </c:pt>
              </c:strCache>
            </c:strRef>
          </c:tx>
          <c:xVal>
            <c:numRef>
              <c:f>'YPR and SBPR'!$A$10:$A$20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numCache>
            </c:numRef>
          </c:xVal>
          <c:yVal>
            <c:numRef>
              <c:f>'YPR and SBPR'!$F$10:$F$20</c:f>
              <c:numCache>
                <c:formatCode>0.0000000</c:formatCode>
                <c:ptCount val="11"/>
                <c:pt idx="0">
                  <c:v>1</c:v>
                </c:pt>
                <c:pt idx="1">
                  <c:v>0.4317085522875147</c:v>
                </c:pt>
                <c:pt idx="2">
                  <c:v>0.15013072877374969</c:v>
                </c:pt>
                <c:pt idx="3">
                  <c:v>7.9205488677775507E-2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E0D-438E-B543-E546993757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132032"/>
        <c:axId val="176678400"/>
      </c:scatterChart>
      <c:valAx>
        <c:axId val="17513203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 b="0"/>
                </a:pPr>
                <a:r>
                  <a:rPr lang="en-US" sz="1200" b="0"/>
                  <a:t>Age (years)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76678400"/>
        <c:crosses val="autoZero"/>
        <c:crossBetween val="midCat"/>
      </c:valAx>
      <c:valAx>
        <c:axId val="176678400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sz="1200" b="0"/>
                </a:pPr>
                <a:r>
                  <a:rPr lang="en-US" sz="1200" b="0"/>
                  <a:t>Numbers</a:t>
                </a:r>
              </a:p>
            </c:rich>
          </c:tx>
          <c:overlay val="0"/>
        </c:title>
        <c:numFmt formatCode="0.0000000" sourceLinked="1"/>
        <c:majorTickMark val="out"/>
        <c:minorTickMark val="none"/>
        <c:tickLblPos val="nextTo"/>
        <c:crossAx val="175132032"/>
        <c:crosses val="autoZero"/>
        <c:crossBetween val="midCat"/>
      </c:valAx>
    </c:plotArea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'YPR and SBPR'!$F$9</c:f>
              <c:strCache>
                <c:ptCount val="1"/>
                <c:pt idx="0">
                  <c:v>Numbers, Na</c:v>
                </c:pt>
              </c:strCache>
            </c:strRef>
          </c:tx>
          <c:xVal>
            <c:numRef>
              <c:f>'YPR and SBPR'!$A$10:$A$20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numCache>
            </c:numRef>
          </c:xVal>
          <c:yVal>
            <c:numRef>
              <c:f>'YPR and SBPR'!$B$10:$B$20</c:f>
              <c:numCache>
                <c:formatCode>0.00</c:formatCode>
                <c:ptCount val="11"/>
                <c:pt idx="0">
                  <c:v>19.786978435829958</c:v>
                </c:pt>
                <c:pt idx="1">
                  <c:v>44.051615303937901</c:v>
                </c:pt>
                <c:pt idx="2">
                  <c:v>56.613578027592915</c:v>
                </c:pt>
                <c:pt idx="3">
                  <c:v>61.797553655765363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634-49F9-B131-654E535840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9173376"/>
        <c:axId val="149175296"/>
      </c:scatterChart>
      <c:valAx>
        <c:axId val="14917337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 b="0"/>
                </a:pPr>
                <a:r>
                  <a:rPr lang="en-US" sz="1200" b="0"/>
                  <a:t>Age (years)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49175296"/>
        <c:crosses val="autoZero"/>
        <c:crossBetween val="midCat"/>
      </c:valAx>
      <c:valAx>
        <c:axId val="149175296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sz="1200" b="0"/>
                </a:pPr>
                <a:r>
                  <a:rPr lang="en-US" sz="1200" b="0"/>
                  <a:t>Weight at age</a:t>
                </a:r>
              </a:p>
            </c:rich>
          </c:tx>
          <c:overlay val="0"/>
        </c:title>
        <c:numFmt formatCode="0.0" sourceLinked="0"/>
        <c:majorTickMark val="out"/>
        <c:minorTickMark val="none"/>
        <c:tickLblPos val="nextTo"/>
        <c:crossAx val="149173376"/>
        <c:crosses val="autoZero"/>
        <c:crossBetween val="midCat"/>
      </c:valAx>
    </c:plotArea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'YPR and SBPR'!$F$9</c:f>
              <c:strCache>
                <c:ptCount val="1"/>
                <c:pt idx="0">
                  <c:v>Numbers, Na</c:v>
                </c:pt>
              </c:strCache>
            </c:strRef>
          </c:tx>
          <c:xVal>
            <c:numRef>
              <c:f>'YPR and SBPR'!$A$10:$A$20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numCache>
            </c:numRef>
          </c:xVal>
          <c:yVal>
            <c:numRef>
              <c:f>'YPR and SBPR'!$G$10:$G$20</c:f>
              <c:numCache>
                <c:formatCode>0.00</c:formatCode>
                <c:ptCount val="11"/>
                <c:pt idx="0">
                  <c:v>19.786978435829958</c:v>
                </c:pt>
                <c:pt idx="1">
                  <c:v>19.017459068789559</c:v>
                </c:pt>
                <c:pt idx="2">
                  <c:v>8.499437727772067</c:v>
                </c:pt>
                <c:pt idx="3">
                  <c:v>4.8947054363959479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62C-4261-9975-C6193DC684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6619904"/>
        <c:axId val="176621824"/>
      </c:scatterChart>
      <c:valAx>
        <c:axId val="17661990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 b="0"/>
                </a:pPr>
                <a:r>
                  <a:rPr lang="en-US" sz="1200" b="0"/>
                  <a:t>Age (years)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76621824"/>
        <c:crosses val="autoZero"/>
        <c:crossBetween val="midCat"/>
      </c:valAx>
      <c:valAx>
        <c:axId val="176621824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sz="1200" b="0"/>
                </a:pPr>
                <a:r>
                  <a:rPr lang="en-US" sz="1200" b="0"/>
                  <a:t>Cohort weight</a:t>
                </a:r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176619904"/>
        <c:crosses val="autoZero"/>
        <c:crossBetween val="midCat"/>
      </c:valAx>
    </c:plotArea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'YPR and SBPR'!$F$9</c:f>
              <c:strCache>
                <c:ptCount val="1"/>
                <c:pt idx="0">
                  <c:v>Numbers, Na</c:v>
                </c:pt>
              </c:strCache>
            </c:strRef>
          </c:tx>
          <c:xVal>
            <c:numRef>
              <c:f>'YPR and SBPR'!$A$10:$A$14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numCache>
            </c:numRef>
          </c:xVal>
          <c:yVal>
            <c:numRef>
              <c:f>'YPR and SBPR'!$I$10:$I$14</c:f>
              <c:numCache>
                <c:formatCode>0.00</c:formatCode>
                <c:ptCount val="5"/>
                <c:pt idx="0">
                  <c:v>8.4472613936878292E-8</c:v>
                </c:pt>
                <c:pt idx="1">
                  <c:v>8.5178430034491868</c:v>
                </c:pt>
                <c:pt idx="2">
                  <c:v>6.6134909896814031</c:v>
                </c:pt>
                <c:pt idx="3">
                  <c:v>4.4841056841197995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02A-4F55-9365-44EA46E39F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9234048"/>
        <c:axId val="149235968"/>
      </c:scatterChart>
      <c:valAx>
        <c:axId val="14923404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 b="0"/>
                </a:pPr>
                <a:r>
                  <a:rPr lang="en-US" sz="1200" b="0"/>
                  <a:t>Age (years)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49235968"/>
        <c:crosses val="autoZero"/>
        <c:crossBetween val="midCat"/>
      </c:valAx>
      <c:valAx>
        <c:axId val="149235968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sz="1200" b="0"/>
                </a:pPr>
                <a:r>
                  <a:rPr lang="en-US" sz="1200" b="0"/>
                  <a:t>Spawning biomass</a:t>
                </a:r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149234048"/>
        <c:crosses val="autoZero"/>
        <c:crossBetween val="midCat"/>
      </c:valAx>
    </c:plotArea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marker>
            <c:symbol val="none"/>
          </c:marker>
          <c:xVal>
            <c:numRef>
              <c:f>'YPR and SBPR fav'!$K$12:$K$112</c:f>
              <c:numCache>
                <c:formatCode>0.00</c:formatCode>
                <c:ptCount val="101"/>
                <c:pt idx="0">
                  <c:v>0</c:v>
                </c:pt>
                <c:pt idx="1">
                  <c:v>1.0050335853501451E-2</c:v>
                </c:pt>
                <c:pt idx="2">
                  <c:v>2.0202707317519466E-2</c:v>
                </c:pt>
                <c:pt idx="3">
                  <c:v>3.0459207484708574E-2</c:v>
                </c:pt>
                <c:pt idx="4">
                  <c:v>4.0821994520255166E-2</c:v>
                </c:pt>
                <c:pt idx="5">
                  <c:v>5.1293294387550578E-2</c:v>
                </c:pt>
                <c:pt idx="6">
                  <c:v>6.1875403718087529E-2</c:v>
                </c:pt>
                <c:pt idx="7">
                  <c:v>7.2570692834835498E-2</c:v>
                </c:pt>
                <c:pt idx="8">
                  <c:v>8.3381608939051013E-2</c:v>
                </c:pt>
                <c:pt idx="9">
                  <c:v>9.431067947124129E-2</c:v>
                </c:pt>
                <c:pt idx="10">
                  <c:v>0.10536051565782628</c:v>
                </c:pt>
                <c:pt idx="11">
                  <c:v>0.11653381625595151</c:v>
                </c:pt>
                <c:pt idx="12">
                  <c:v>0.12783337150988489</c:v>
                </c:pt>
                <c:pt idx="13">
                  <c:v>0.13926206733350766</c:v>
                </c:pt>
                <c:pt idx="14">
                  <c:v>0.15082288973458366</c:v>
                </c:pt>
                <c:pt idx="15">
                  <c:v>0.16251892949777494</c:v>
                </c:pt>
                <c:pt idx="16">
                  <c:v>0.1743533871447778</c:v>
                </c:pt>
                <c:pt idx="17">
                  <c:v>0.18632957819149348</c:v>
                </c:pt>
                <c:pt idx="18">
                  <c:v>0.19845093872383832</c:v>
                </c:pt>
                <c:pt idx="19">
                  <c:v>0.21072103131565267</c:v>
                </c:pt>
                <c:pt idx="20">
                  <c:v>0.22314355131420985</c:v>
                </c:pt>
                <c:pt idx="21">
                  <c:v>0.23572233352106997</c:v>
                </c:pt>
                <c:pt idx="22">
                  <c:v>0.24846135929849975</c:v>
                </c:pt>
                <c:pt idx="23">
                  <c:v>0.26136476413440762</c:v>
                </c:pt>
                <c:pt idx="24">
                  <c:v>0.27443684570176041</c:v>
                </c:pt>
                <c:pt idx="25">
                  <c:v>0.2876820724517809</c:v>
                </c:pt>
                <c:pt idx="26">
                  <c:v>0.30110509278392161</c:v>
                </c:pt>
                <c:pt idx="27">
                  <c:v>0.31471074483970024</c:v>
                </c:pt>
                <c:pt idx="28">
                  <c:v>0.3285040669720361</c:v>
                </c:pt>
                <c:pt idx="29">
                  <c:v>0.34249030894677601</c:v>
                </c:pt>
                <c:pt idx="30">
                  <c:v>0.35667494393873245</c:v>
                </c:pt>
                <c:pt idx="31">
                  <c:v>0.37106368139083207</c:v>
                </c:pt>
                <c:pt idx="32">
                  <c:v>0.38566248081198479</c:v>
                </c:pt>
                <c:pt idx="33">
                  <c:v>0.40047756659712541</c:v>
                </c:pt>
                <c:pt idx="34">
                  <c:v>0.41551544396166595</c:v>
                </c:pt>
                <c:pt idx="35">
                  <c:v>0.43078291609245439</c:v>
                </c:pt>
                <c:pt idx="36">
                  <c:v>0.44628710262841964</c:v>
                </c:pt>
                <c:pt idx="37">
                  <c:v>0.46203545959655884</c:v>
                </c:pt>
                <c:pt idx="38">
                  <c:v>0.47803580094300002</c:v>
                </c:pt>
                <c:pt idx="39">
                  <c:v>0.49429632181478034</c:v>
                </c:pt>
                <c:pt idx="40">
                  <c:v>0.51082562376599094</c:v>
                </c:pt>
                <c:pt idx="41">
                  <c:v>0.52763274208237221</c:v>
                </c:pt>
                <c:pt idx="42">
                  <c:v>0.54472717544167226</c:v>
                </c:pt>
                <c:pt idx="43">
                  <c:v>0.56211891815354154</c:v>
                </c:pt>
                <c:pt idx="44">
                  <c:v>0.57981849525294249</c:v>
                </c:pt>
                <c:pt idx="45">
                  <c:v>0.59783700075562074</c:v>
                </c:pt>
                <c:pt idx="46">
                  <c:v>0.61618613942381728</c:v>
                </c:pt>
                <c:pt idx="47">
                  <c:v>0.63487827243596995</c:v>
                </c:pt>
                <c:pt idx="48">
                  <c:v>0.65392646740666438</c:v>
                </c:pt>
                <c:pt idx="49">
                  <c:v>0.67334455326376597</c:v>
                </c:pt>
                <c:pt idx="50">
                  <c:v>0.69314718055994573</c:v>
                </c:pt>
                <c:pt idx="51">
                  <c:v>0.71334988787746523</c:v>
                </c:pt>
                <c:pt idx="52">
                  <c:v>0.73396917508020099</c:v>
                </c:pt>
                <c:pt idx="53">
                  <c:v>0.75502258427803326</c:v>
                </c:pt>
                <c:pt idx="54">
                  <c:v>0.77652878949899695</c:v>
                </c:pt>
                <c:pt idx="55">
                  <c:v>0.79850769621777218</c:v>
                </c:pt>
                <c:pt idx="56">
                  <c:v>0.82098055206983078</c:v>
                </c:pt>
                <c:pt idx="57">
                  <c:v>0.84397007029452964</c:v>
                </c:pt>
                <c:pt idx="58">
                  <c:v>0.86750056770472372</c:v>
                </c:pt>
                <c:pt idx="59">
                  <c:v>0.8915981192837843</c:v>
                </c:pt>
                <c:pt idx="60">
                  <c:v>0.91629073187415588</c:v>
                </c:pt>
                <c:pt idx="61">
                  <c:v>0.94160853985844573</c:v>
                </c:pt>
                <c:pt idx="62">
                  <c:v>0.96758402626170648</c:v>
                </c:pt>
                <c:pt idx="63">
                  <c:v>0.99425227334386779</c:v>
                </c:pt>
                <c:pt idx="64">
                  <c:v>1.0216512475319823</c:v>
                </c:pt>
                <c:pt idx="65">
                  <c:v>1.0498221244986787</c:v>
                </c:pt>
                <c:pt idx="66">
                  <c:v>1.0788096613719311</c:v>
                </c:pt>
                <c:pt idx="67">
                  <c:v>1.1086626245216122</c:v>
                </c:pt>
                <c:pt idx="68">
                  <c:v>1.1394342831883659</c:v>
                </c:pt>
                <c:pt idx="69">
                  <c:v>1.1711829815029464</c:v>
                </c:pt>
                <c:pt idx="70">
                  <c:v>1.2039728043259372</c:v>
                </c:pt>
                <c:pt idx="71">
                  <c:v>1.2378743560016188</c:v>
                </c:pt>
                <c:pt idx="72">
                  <c:v>1.2729656758128889</c:v>
                </c:pt>
                <c:pt idx="73">
                  <c:v>1.3093333199837638</c:v>
                </c:pt>
                <c:pt idx="74">
                  <c:v>1.347073647966611</c:v>
                </c:pt>
                <c:pt idx="75">
                  <c:v>1.3862943611198923</c:v>
                </c:pt>
                <c:pt idx="76">
                  <c:v>1.4271163556401476</c:v>
                </c:pt>
                <c:pt idx="77">
                  <c:v>1.4696759700589437</c:v>
                </c:pt>
                <c:pt idx="78">
                  <c:v>1.5141277326297777</c:v>
                </c:pt>
                <c:pt idx="79">
                  <c:v>1.5606477482646706</c:v>
                </c:pt>
                <c:pt idx="80">
                  <c:v>1.6094379124341027</c:v>
                </c:pt>
                <c:pt idx="81">
                  <c:v>1.6607312068216535</c:v>
                </c:pt>
                <c:pt idx="82">
                  <c:v>1.7147984280919295</c:v>
                </c:pt>
                <c:pt idx="83">
                  <c:v>1.7719568419318783</c:v>
                </c:pt>
                <c:pt idx="84">
                  <c:v>1.8325814637483133</c:v>
                </c:pt>
                <c:pt idx="85">
                  <c:v>1.8971199848858848</c:v>
                </c:pt>
                <c:pt idx="86">
                  <c:v>1.9661128563728367</c:v>
                </c:pt>
                <c:pt idx="87">
                  <c:v>2.0402208285265591</c:v>
                </c:pt>
                <c:pt idx="88">
                  <c:v>2.1202635362000959</c:v>
                </c:pt>
                <c:pt idx="89">
                  <c:v>2.207274913189726</c:v>
                </c:pt>
                <c:pt idx="90">
                  <c:v>2.3025850929940517</c:v>
                </c:pt>
                <c:pt idx="91">
                  <c:v>2.4079456086518785</c:v>
                </c:pt>
                <c:pt idx="92">
                  <c:v>2.5257286443082627</c:v>
                </c:pt>
                <c:pt idx="93">
                  <c:v>2.6592600369327868</c:v>
                </c:pt>
                <c:pt idx="94">
                  <c:v>2.8134107167600466</c:v>
                </c:pt>
                <c:pt idx="95">
                  <c:v>2.9957322735540033</c:v>
                </c:pt>
                <c:pt idx="96">
                  <c:v>3.2188758248682166</c:v>
                </c:pt>
                <c:pt idx="97">
                  <c:v>3.5065578973200031</c:v>
                </c:pt>
                <c:pt idx="98">
                  <c:v>3.9120230054281784</c:v>
                </c:pt>
                <c:pt idx="99">
                  <c:v>4.6051701859881575</c:v>
                </c:pt>
              </c:numCache>
            </c:numRef>
          </c:xVal>
          <c:yVal>
            <c:numRef>
              <c:f>'YPR and SBPR fav'!$M$12:$M$112</c:f>
              <c:numCache>
                <c:formatCode>0.000</c:formatCode>
                <c:ptCount val="101"/>
                <c:pt idx="0">
                  <c:v>0</c:v>
                </c:pt>
                <c:pt idx="1">
                  <c:v>0.54614830262687397</c:v>
                </c:pt>
                <c:pt idx="2">
                  <c:v>1.0789930031475465</c:v>
                </c:pt>
                <c:pt idx="3">
                  <c:v>1.5988698864258648</c:v>
                </c:pt>
                <c:pt idx="4">
                  <c:v>2.1061045046465523</c:v>
                </c:pt>
                <c:pt idx="5">
                  <c:v>2.601012558180253</c:v>
                </c:pt>
                <c:pt idx="6">
                  <c:v>3.0839002595631033</c:v>
                </c:pt>
                <c:pt idx="7">
                  <c:v>3.5550646814578033</c:v>
                </c:pt>
                <c:pt idx="8">
                  <c:v>4.0147940894126659</c:v>
                </c:pt>
                <c:pt idx="9">
                  <c:v>4.4633682601878775</c:v>
                </c:pt>
                <c:pt idx="10">
                  <c:v>4.9010587863740689</c:v>
                </c:pt>
                <c:pt idx="11">
                  <c:v>5.3281293679869419</c:v>
                </c:pt>
                <c:pt idx="12">
                  <c:v>5.7448360916830019</c:v>
                </c:pt>
                <c:pt idx="13">
                  <c:v>6.1514276982051834</c:v>
                </c:pt>
                <c:pt idx="14">
                  <c:v>6.5481458386331823</c:v>
                </c:pt>
                <c:pt idx="15">
                  <c:v>6.9352253199814582</c:v>
                </c:pt>
                <c:pt idx="16">
                  <c:v>7.312894340657957</c:v>
                </c:pt>
                <c:pt idx="17">
                  <c:v>7.681374716268591</c:v>
                </c:pt>
                <c:pt idx="18" formatCode="0.0000">
                  <c:v>8.0408820962261398</c:v>
                </c:pt>
                <c:pt idx="19" formatCode="0.0000">
                  <c:v>8.3916261715975224</c:v>
                </c:pt>
                <c:pt idx="20" formatCode="0.0000">
                  <c:v>8.7338108746001488</c:v>
                </c:pt>
                <c:pt idx="21" formatCode="0.0000">
                  <c:v>9.0676345701361747</c:v>
                </c:pt>
                <c:pt idx="22" formatCode="General">
                  <c:v>9.3932902397329663</c:v>
                </c:pt>
                <c:pt idx="23" formatCode="General">
                  <c:v>9.7109656582386954</c:v>
                </c:pt>
                <c:pt idx="24" formatCode="General">
                  <c:v>10.020843563603842</c:v>
                </c:pt>
                <c:pt idx="25" formatCode="General">
                  <c:v>10.32310182006216</c:v>
                </c:pt>
                <c:pt idx="26" formatCode="General">
                  <c:v>10.617913575008583</c:v>
                </c:pt>
                <c:pt idx="27" formatCode="General">
                  <c:v>10.905447409856276</c:v>
                </c:pt>
                <c:pt idx="28" formatCode="General">
                  <c:v>11.185867485140724</c:v>
                </c:pt>
                <c:pt idx="29" formatCode="General">
                  <c:v>11.459333680125168</c:v>
                </c:pt>
                <c:pt idx="30" formatCode="General">
                  <c:v>11.726001727149006</c:v>
                </c:pt>
                <c:pt idx="31" formatCode="General">
                  <c:v>11.986023340948618</c:v>
                </c:pt>
                <c:pt idx="32" formatCode="General">
                  <c:v>12.239546343168799</c:v>
                </c:pt>
                <c:pt idx="33" formatCode="General">
                  <c:v>12.486714782272161</c:v>
                </c:pt>
                <c:pt idx="34" formatCode="General">
                  <c:v>12.72766904904373</c:v>
                </c:pt>
                <c:pt idx="35" formatCode="General">
                  <c:v>12.96254598787838</c:v>
                </c:pt>
                <c:pt idx="36" formatCode="General">
                  <c:v>13.191479004029647</c:v>
                </c:pt>
                <c:pt idx="37" formatCode="General">
                  <c:v>13.414598166989865</c:v>
                </c:pt>
                <c:pt idx="38" formatCode="General">
                  <c:v>13.632030310163486</c:v>
                </c:pt>
                <c:pt idx="39" formatCode="General">
                  <c:v>13.843899126987727</c:v>
                </c:pt>
                <c:pt idx="40" formatCode="General">
                  <c:v>14.050325263647368</c:v>
                </c:pt>
                <c:pt idx="41" formatCode="General">
                  <c:v>14.251426408523717</c:v>
                </c:pt>
                <c:pt idx="42" formatCode="General">
                  <c:v>14.447317378511135</c:v>
                </c:pt>
                <c:pt idx="43" formatCode="General">
                  <c:v>14.638110202328379</c:v>
                </c:pt>
                <c:pt idx="44" formatCode="General">
                  <c:v>14.823914200946088</c:v>
                </c:pt>
                <c:pt idx="45" formatCode="General">
                  <c:v>15.004836065246261</c:v>
                </c:pt>
                <c:pt idx="46" formatCode="General">
                  <c:v>15.180979931024199</c:v>
                </c:pt>
                <c:pt idx="47" formatCode="General">
                  <c:v>15.352447451438396</c:v>
                </c:pt>
                <c:pt idx="48" formatCode="General">
                  <c:v>15.519337867009165</c:v>
                </c:pt>
                <c:pt idx="49" formatCode="General">
                  <c:v>15.68174807326219</c:v>
                </c:pt>
                <c:pt idx="50" formatCode="General">
                  <c:v>15.839772686108871</c:v>
                </c:pt>
                <c:pt idx="51" formatCode="General">
                  <c:v>15.993504105051469</c:v>
                </c:pt>
                <c:pt idx="52" formatCode="General">
                  <c:v>16.143032574296818</c:v>
                </c:pt>
                <c:pt idx="53" formatCode="General">
                  <c:v>16.288446241859074</c:v>
                </c:pt>
                <c:pt idx="54" formatCode="General">
                  <c:v>16.429831216728157</c:v>
                </c:pt>
                <c:pt idx="55" formatCode="General">
                  <c:v>16.567271624177412</c:v>
                </c:pt>
                <c:pt idx="56" formatCode="General">
                  <c:v>16.700849659280752</c:v>
                </c:pt>
                <c:pt idx="57" formatCode="General">
                  <c:v>16.83064563870655</c:v>
                </c:pt>
                <c:pt idx="58" formatCode="General">
                  <c:v>16.956738050852607</c:v>
                </c:pt>
                <c:pt idx="59" formatCode="General">
                  <c:v>17.079203604383988</c:v>
                </c:pt>
                <c:pt idx="60" formatCode="General">
                  <c:v>17.198117275232651</c:v>
                </c:pt>
                <c:pt idx="61" formatCode="General">
                  <c:v>17.313552352115511</c:v>
                </c:pt>
                <c:pt idx="62" formatCode="General">
                  <c:v>17.425580480625101</c:v>
                </c:pt>
                <c:pt idx="63" formatCode="General">
                  <c:v>17.534271705944786</c:v>
                </c:pt>
                <c:pt idx="64" formatCode="General">
                  <c:v>17.6396945142384</c:v>
                </c:pt>
                <c:pt idx="65" formatCode="General">
                  <c:v>17.741915872761925</c:v>
                </c:pt>
                <c:pt idx="66" formatCode="General">
                  <c:v>17.841001268743128</c:v>
                </c:pt>
                <c:pt idx="67" formatCode="General">
                  <c:v>17.937014747072986</c:v>
                </c:pt>
                <c:pt idx="68" formatCode="General">
                  <c:v>18.030018946851182</c:v>
                </c:pt>
                <c:pt idx="69" formatCode="General">
                  <c:v>18.120075136825914</c:v>
                </c:pt>
                <c:pt idx="70" formatCode="General">
                  <c:v>18.207243249767075</c:v>
                </c:pt>
                <c:pt idx="71" formatCode="General">
                  <c:v>18.291581915809864</c:v>
                </c:pt>
                <c:pt idx="72" formatCode="General">
                  <c:v>18.373148494804799</c:v>
                </c:pt>
                <c:pt idx="73" formatCode="General">
                  <c:v>18.451999107708371</c:v>
                </c:pt>
                <c:pt idx="74" formatCode="General">
                  <c:v>18.528188667047452</c:v>
                </c:pt>
                <c:pt idx="75" formatCode="General">
                  <c:v>18.601770906489151</c:v>
                </c:pt>
                <c:pt idx="76" formatCode="General">
                  <c:v>18.67279840954663</c:v>
                </c:pt>
                <c:pt idx="77" formatCode="General">
                  <c:v>18.741322637450164</c:v>
                </c:pt>
                <c:pt idx="78" formatCode="General">
                  <c:v>18.807393956211666</c:v>
                </c:pt>
                <c:pt idx="79" formatCode="General">
                  <c:v>18.87106166290976</c:v>
                </c:pt>
                <c:pt idx="80" formatCode="General">
                  <c:v>18.932374011221448</c:v>
                </c:pt>
                <c:pt idx="81" formatCode="General">
                  <c:v>18.991378236225472</c:v>
                </c:pt>
                <c:pt idx="82" formatCode="General">
                  <c:v>19.048120578501504</c:v>
                </c:pt>
                <c:pt idx="83" formatCode="General">
                  <c:v>19.102646307548312</c:v>
                </c:pt>
                <c:pt idx="84" formatCode="General">
                  <c:v>19.15499974454335</c:v>
                </c:pt>
                <c:pt idx="85" formatCode="General">
                  <c:v>19.205224284465178</c:v>
                </c:pt>
                <c:pt idx="86" formatCode="General">
                  <c:v>19.253362417599483</c:v>
                </c:pt>
                <c:pt idx="87" formatCode="General">
                  <c:v>19.299455750448683</c:v>
                </c:pt>
                <c:pt idx="88" formatCode="General">
                  <c:v>19.343545026064163</c:v>
                </c:pt>
                <c:pt idx="89" formatCode="General">
                  <c:v>19.385670143819937</c:v>
                </c:pt>
                <c:pt idx="90" formatCode="General">
                  <c:v>19.425870178645187</c:v>
                </c:pt>
                <c:pt idx="91" formatCode="General">
                  <c:v>19.464183399733265</c:v>
                </c:pt>
                <c:pt idx="92" formatCode="General">
                  <c:v>19.500647288743409</c:v>
                </c:pt>
                <c:pt idx="93" formatCode="General">
                  <c:v>19.535298557511293</c:v>
                </c:pt>
                <c:pt idx="94" formatCode="General">
                  <c:v>19.56817316528377</c:v>
                </c:pt>
                <c:pt idx="95" formatCode="General">
                  <c:v>19.599306335492695</c:v>
                </c:pt>
                <c:pt idx="96" formatCode="General">
                  <c:v>19.628732572082065</c:v>
                </c:pt>
                <c:pt idx="97" formatCode="General">
                  <c:v>19.65648567540233</c:v>
                </c:pt>
                <c:pt idx="98" formatCode="General">
                  <c:v>19.68259875768527</c:v>
                </c:pt>
                <c:pt idx="99" formatCode="General">
                  <c:v>19.707104258112174</c:v>
                </c:pt>
                <c:pt idx="100" formatCode="General">
                  <c:v>19.730033957487812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58E-4ACD-A3C0-2FFB855B5A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9323136"/>
        <c:axId val="149329408"/>
      </c:scatterChart>
      <c:valAx>
        <c:axId val="149323136"/>
        <c:scaling>
          <c:orientation val="minMax"/>
          <c:max val="2"/>
        </c:scaling>
        <c:delete val="0"/>
        <c:axPos val="b"/>
        <c:title>
          <c:tx>
            <c:rich>
              <a:bodyPr/>
              <a:lstStyle/>
              <a:p>
                <a:pPr>
                  <a:defRPr sz="1200" b="0"/>
                </a:pPr>
                <a:r>
                  <a:rPr lang="en-US" sz="1200" b="0"/>
                  <a:t>Exploitation rate</a:t>
                </a:r>
              </a:p>
            </c:rich>
          </c:tx>
          <c:overlay val="0"/>
        </c:title>
        <c:numFmt formatCode="0.0" sourceLinked="0"/>
        <c:majorTickMark val="out"/>
        <c:minorTickMark val="none"/>
        <c:tickLblPos val="nextTo"/>
        <c:crossAx val="149329408"/>
        <c:crosses val="autoZero"/>
        <c:crossBetween val="midCat"/>
      </c:valAx>
      <c:valAx>
        <c:axId val="149329408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sz="1200" b="0"/>
                </a:pPr>
                <a:r>
                  <a:rPr lang="en-US" sz="1200" b="0"/>
                  <a:t>Yield per recruit</a:t>
                </a:r>
              </a:p>
            </c:rich>
          </c:tx>
          <c:overlay val="0"/>
        </c:title>
        <c:numFmt formatCode="0.00" sourceLinked="0"/>
        <c:majorTickMark val="out"/>
        <c:minorTickMark val="none"/>
        <c:tickLblPos val="nextTo"/>
        <c:crossAx val="149323136"/>
        <c:crosses val="autoZero"/>
        <c:crossBetween val="midCat"/>
      </c:valAx>
    </c:plotArea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30258579202251823"/>
          <c:y val="9.0013093208193506E-2"/>
          <c:w val="0.53534114850836179"/>
          <c:h val="0.51514081742220197"/>
        </c:manualLayout>
      </c:layout>
      <c:scatterChart>
        <c:scatterStyle val="lineMarker"/>
        <c:varyColors val="0"/>
        <c:ser>
          <c:idx val="0"/>
          <c:order val="0"/>
          <c:marker>
            <c:symbol val="none"/>
          </c:marker>
          <c:xVal>
            <c:numRef>
              <c:f>'YPR and SBPR fav'!$K$12:$K$112</c:f>
              <c:numCache>
                <c:formatCode>0.00</c:formatCode>
                <c:ptCount val="101"/>
                <c:pt idx="0">
                  <c:v>0</c:v>
                </c:pt>
                <c:pt idx="1">
                  <c:v>1.0050335853501451E-2</c:v>
                </c:pt>
                <c:pt idx="2">
                  <c:v>2.0202707317519466E-2</c:v>
                </c:pt>
                <c:pt idx="3">
                  <c:v>3.0459207484708574E-2</c:v>
                </c:pt>
                <c:pt idx="4">
                  <c:v>4.0821994520255166E-2</c:v>
                </c:pt>
                <c:pt idx="5">
                  <c:v>5.1293294387550578E-2</c:v>
                </c:pt>
                <c:pt idx="6">
                  <c:v>6.1875403718087529E-2</c:v>
                </c:pt>
                <c:pt idx="7">
                  <c:v>7.2570692834835498E-2</c:v>
                </c:pt>
                <c:pt idx="8">
                  <c:v>8.3381608939051013E-2</c:v>
                </c:pt>
                <c:pt idx="9">
                  <c:v>9.431067947124129E-2</c:v>
                </c:pt>
                <c:pt idx="10">
                  <c:v>0.10536051565782628</c:v>
                </c:pt>
                <c:pt idx="11">
                  <c:v>0.11653381625595151</c:v>
                </c:pt>
                <c:pt idx="12">
                  <c:v>0.12783337150988489</c:v>
                </c:pt>
                <c:pt idx="13">
                  <c:v>0.13926206733350766</c:v>
                </c:pt>
                <c:pt idx="14">
                  <c:v>0.15082288973458366</c:v>
                </c:pt>
                <c:pt idx="15">
                  <c:v>0.16251892949777494</c:v>
                </c:pt>
                <c:pt idx="16">
                  <c:v>0.1743533871447778</c:v>
                </c:pt>
                <c:pt idx="17">
                  <c:v>0.18632957819149348</c:v>
                </c:pt>
                <c:pt idx="18">
                  <c:v>0.19845093872383832</c:v>
                </c:pt>
                <c:pt idx="19">
                  <c:v>0.21072103131565267</c:v>
                </c:pt>
                <c:pt idx="20">
                  <c:v>0.22314355131420985</c:v>
                </c:pt>
                <c:pt idx="21">
                  <c:v>0.23572233352106997</c:v>
                </c:pt>
                <c:pt idx="22">
                  <c:v>0.24846135929849975</c:v>
                </c:pt>
                <c:pt idx="23">
                  <c:v>0.26136476413440762</c:v>
                </c:pt>
                <c:pt idx="24">
                  <c:v>0.27443684570176041</c:v>
                </c:pt>
                <c:pt idx="25">
                  <c:v>0.2876820724517809</c:v>
                </c:pt>
                <c:pt idx="26">
                  <c:v>0.30110509278392161</c:v>
                </c:pt>
                <c:pt idx="27">
                  <c:v>0.31471074483970024</c:v>
                </c:pt>
                <c:pt idx="28">
                  <c:v>0.3285040669720361</c:v>
                </c:pt>
                <c:pt idx="29">
                  <c:v>0.34249030894677601</c:v>
                </c:pt>
                <c:pt idx="30">
                  <c:v>0.35667494393873245</c:v>
                </c:pt>
                <c:pt idx="31">
                  <c:v>0.37106368139083207</c:v>
                </c:pt>
                <c:pt idx="32">
                  <c:v>0.38566248081198479</c:v>
                </c:pt>
                <c:pt idx="33">
                  <c:v>0.40047756659712541</c:v>
                </c:pt>
                <c:pt idx="34">
                  <c:v>0.41551544396166595</c:v>
                </c:pt>
                <c:pt idx="35">
                  <c:v>0.43078291609245439</c:v>
                </c:pt>
                <c:pt idx="36">
                  <c:v>0.44628710262841964</c:v>
                </c:pt>
                <c:pt idx="37">
                  <c:v>0.46203545959655884</c:v>
                </c:pt>
                <c:pt idx="38">
                  <c:v>0.47803580094300002</c:v>
                </c:pt>
                <c:pt idx="39">
                  <c:v>0.49429632181478034</c:v>
                </c:pt>
                <c:pt idx="40">
                  <c:v>0.51082562376599094</c:v>
                </c:pt>
                <c:pt idx="41">
                  <c:v>0.52763274208237221</c:v>
                </c:pt>
                <c:pt idx="42">
                  <c:v>0.54472717544167226</c:v>
                </c:pt>
                <c:pt idx="43">
                  <c:v>0.56211891815354154</c:v>
                </c:pt>
                <c:pt idx="44">
                  <c:v>0.57981849525294249</c:v>
                </c:pt>
                <c:pt idx="45">
                  <c:v>0.59783700075562074</c:v>
                </c:pt>
                <c:pt idx="46">
                  <c:v>0.61618613942381728</c:v>
                </c:pt>
                <c:pt idx="47">
                  <c:v>0.63487827243596995</c:v>
                </c:pt>
                <c:pt idx="48">
                  <c:v>0.65392646740666438</c:v>
                </c:pt>
                <c:pt idx="49">
                  <c:v>0.67334455326376597</c:v>
                </c:pt>
                <c:pt idx="50">
                  <c:v>0.69314718055994573</c:v>
                </c:pt>
                <c:pt idx="51">
                  <c:v>0.71334988787746523</c:v>
                </c:pt>
                <c:pt idx="52">
                  <c:v>0.73396917508020099</c:v>
                </c:pt>
                <c:pt idx="53">
                  <c:v>0.75502258427803326</c:v>
                </c:pt>
                <c:pt idx="54">
                  <c:v>0.77652878949899695</c:v>
                </c:pt>
                <c:pt idx="55">
                  <c:v>0.79850769621777218</c:v>
                </c:pt>
                <c:pt idx="56">
                  <c:v>0.82098055206983078</c:v>
                </c:pt>
                <c:pt idx="57">
                  <c:v>0.84397007029452964</c:v>
                </c:pt>
                <c:pt idx="58">
                  <c:v>0.86750056770472372</c:v>
                </c:pt>
                <c:pt idx="59">
                  <c:v>0.8915981192837843</c:v>
                </c:pt>
                <c:pt idx="60">
                  <c:v>0.91629073187415588</c:v>
                </c:pt>
                <c:pt idx="61">
                  <c:v>0.94160853985844573</c:v>
                </c:pt>
                <c:pt idx="62">
                  <c:v>0.96758402626170648</c:v>
                </c:pt>
                <c:pt idx="63">
                  <c:v>0.99425227334386779</c:v>
                </c:pt>
                <c:pt idx="64">
                  <c:v>1.0216512475319823</c:v>
                </c:pt>
                <c:pt idx="65">
                  <c:v>1.0498221244986787</c:v>
                </c:pt>
                <c:pt idx="66">
                  <c:v>1.0788096613719311</c:v>
                </c:pt>
                <c:pt idx="67">
                  <c:v>1.1086626245216122</c:v>
                </c:pt>
                <c:pt idx="68">
                  <c:v>1.1394342831883659</c:v>
                </c:pt>
                <c:pt idx="69">
                  <c:v>1.1711829815029464</c:v>
                </c:pt>
                <c:pt idx="70">
                  <c:v>1.2039728043259372</c:v>
                </c:pt>
                <c:pt idx="71">
                  <c:v>1.2378743560016188</c:v>
                </c:pt>
                <c:pt idx="72">
                  <c:v>1.2729656758128889</c:v>
                </c:pt>
                <c:pt idx="73">
                  <c:v>1.3093333199837638</c:v>
                </c:pt>
                <c:pt idx="74">
                  <c:v>1.347073647966611</c:v>
                </c:pt>
                <c:pt idx="75">
                  <c:v>1.3862943611198923</c:v>
                </c:pt>
                <c:pt idx="76">
                  <c:v>1.4271163556401476</c:v>
                </c:pt>
                <c:pt idx="77">
                  <c:v>1.4696759700589437</c:v>
                </c:pt>
                <c:pt idx="78">
                  <c:v>1.5141277326297777</c:v>
                </c:pt>
                <c:pt idx="79">
                  <c:v>1.5606477482646706</c:v>
                </c:pt>
                <c:pt idx="80">
                  <c:v>1.6094379124341027</c:v>
                </c:pt>
                <c:pt idx="81">
                  <c:v>1.6607312068216535</c:v>
                </c:pt>
                <c:pt idx="82">
                  <c:v>1.7147984280919295</c:v>
                </c:pt>
                <c:pt idx="83">
                  <c:v>1.7719568419318783</c:v>
                </c:pt>
                <c:pt idx="84">
                  <c:v>1.8325814637483133</c:v>
                </c:pt>
                <c:pt idx="85">
                  <c:v>1.8971199848858848</c:v>
                </c:pt>
                <c:pt idx="86">
                  <c:v>1.9661128563728367</c:v>
                </c:pt>
                <c:pt idx="87">
                  <c:v>2.0402208285265591</c:v>
                </c:pt>
                <c:pt idx="88">
                  <c:v>2.1202635362000959</c:v>
                </c:pt>
                <c:pt idx="89">
                  <c:v>2.207274913189726</c:v>
                </c:pt>
                <c:pt idx="90">
                  <c:v>2.3025850929940517</c:v>
                </c:pt>
                <c:pt idx="91">
                  <c:v>2.4079456086518785</c:v>
                </c:pt>
                <c:pt idx="92">
                  <c:v>2.5257286443082627</c:v>
                </c:pt>
                <c:pt idx="93">
                  <c:v>2.6592600369327868</c:v>
                </c:pt>
                <c:pt idx="94">
                  <c:v>2.8134107167600466</c:v>
                </c:pt>
                <c:pt idx="95">
                  <c:v>2.9957322735540033</c:v>
                </c:pt>
                <c:pt idx="96">
                  <c:v>3.2188758248682166</c:v>
                </c:pt>
                <c:pt idx="97">
                  <c:v>3.5065578973200031</c:v>
                </c:pt>
                <c:pt idx="98">
                  <c:v>3.9120230054281784</c:v>
                </c:pt>
                <c:pt idx="99">
                  <c:v>4.6051701859881575</c:v>
                </c:pt>
              </c:numCache>
            </c:numRef>
          </c:xVal>
          <c:yVal>
            <c:numRef>
              <c:f>'YPR and SBPR fav'!$N$12:$N$112</c:f>
              <c:numCache>
                <c:formatCode>0.0000</c:formatCode>
                <c:ptCount val="101"/>
                <c:pt idx="0">
                  <c:v>55.785934724486452</c:v>
                </c:pt>
                <c:pt idx="1">
                  <c:v>55.109264736948312</c:v>
                </c:pt>
                <c:pt idx="2">
                  <c:v>54.444051451640533</c:v>
                </c:pt>
                <c:pt idx="3">
                  <c:v>53.790031136966505</c:v>
                </c:pt>
                <c:pt idx="4">
                  <c:v>53.146947973195751</c:v>
                </c:pt>
                <c:pt idx="5">
                  <c:v>52.514553757980643</c:v>
                </c:pt>
                <c:pt idx="6">
                  <c:v>51.892607624928786</c:v>
                </c:pt>
                <c:pt idx="7">
                  <c:v>51.280875774561011</c:v>
                </c:pt>
                <c:pt idx="8">
                  <c:v>50.679131217023375</c:v>
                </c:pt>
                <c:pt idx="9">
                  <c:v>50.087153525958584</c:v>
                </c:pt>
                <c:pt idx="10">
                  <c:v>49.504728602976179</c:v>
                </c:pt>
                <c:pt idx="11">
                  <c:v>48.931648452192718</c:v>
                </c:pt>
                <c:pt idx="12">
                  <c:v>48.367710964343289</c:v>
                </c:pt>
                <c:pt idx="13">
                  <c:v>47.812719709993701</c:v>
                </c:pt>
                <c:pt idx="14">
                  <c:v>47.266483741408663</c:v>
                </c:pt>
                <c:pt idx="15">
                  <c:v>46.728817402656489</c:v>
                </c:pt>
                <c:pt idx="16">
                  <c:v>46.199540147553328</c:v>
                </c:pt>
                <c:pt idx="17">
                  <c:v>45.678476365072051</c:v>
                </c:pt>
                <c:pt idx="18">
                  <c:v>45.165455211861115</c:v>
                </c:pt>
                <c:pt idx="19">
                  <c:v>44.660310451537939</c:v>
                </c:pt>
                <c:pt idx="20">
                  <c:v>44.16288030043907</c:v>
                </c:pt>
                <c:pt idx="21" formatCode="General">
                  <c:v>43.673007279526722</c:v>
                </c:pt>
                <c:pt idx="22" formatCode="General">
                  <c:v>43.190538072166724</c:v>
                </c:pt>
                <c:pt idx="23" formatCode="General">
                  <c:v>42.715323387508192</c:v>
                </c:pt>
                <c:pt idx="24" formatCode="General">
                  <c:v>42.247217829209212</c:v>
                </c:pt>
                <c:pt idx="25" formatCode="General">
                  <c:v>41.786079769265918</c:v>
                </c:pt>
                <c:pt idx="26" formatCode="General">
                  <c:v>41.331771226715119</c:v>
                </c:pt>
                <c:pt idx="27" formatCode="General">
                  <c:v>40.88415775099233</c:v>
                </c:pt>
                <c:pt idx="28" formatCode="General">
                  <c:v>40.443108309737767</c:v>
                </c:pt>
                <c:pt idx="29" formatCode="General">
                  <c:v>40.008495180854041</c:v>
                </c:pt>
                <c:pt idx="30" formatCode="General">
                  <c:v>39.580193848628554</c:v>
                </c:pt>
                <c:pt idx="31" formatCode="General">
                  <c:v>39.158082903743058</c:v>
                </c:pt>
                <c:pt idx="32" formatCode="General">
                  <c:v>38.742043947002024</c:v>
                </c:pt>
                <c:pt idx="33" formatCode="General">
                  <c:v>38.331961496619108</c:v>
                </c:pt>
                <c:pt idx="34" formatCode="General">
                  <c:v>37.927722898909515</c:v>
                </c:pt>
                <c:pt idx="35" formatCode="General">
                  <c:v>37.529218242242948</c:v>
                </c:pt>
                <c:pt idx="36" formatCode="General">
                  <c:v>37.136340274119284</c:v>
                </c:pt>
                <c:pt idx="37" formatCode="General">
                  <c:v>36.748984321235525</c:v>
                </c:pt>
                <c:pt idx="38" formatCode="General">
                  <c:v>36.367048212418688</c:v>
                </c:pt>
                <c:pt idx="39" formatCode="General">
                  <c:v>35.990432204305783</c:v>
                </c:pt>
                <c:pt idx="40" formatCode="General">
                  <c:v>35.619038909657085</c:v>
                </c:pt>
                <c:pt idx="41" formatCode="General">
                  <c:v>35.252773228194556</c:v>
                </c:pt>
                <c:pt idx="42" formatCode="General">
                  <c:v>34.891542279862229</c:v>
                </c:pt>
                <c:pt idx="43" formatCode="General">
                  <c:v>34.535255340410295</c:v>
                </c:pt>
                <c:pt idx="44" formatCode="General">
                  <c:v>34.183823779208808</c:v>
                </c:pt>
                <c:pt idx="45" formatCode="General">
                  <c:v>33.837160999201714</c:v>
                </c:pt>
                <c:pt idx="46" formatCode="General">
                  <c:v>33.495182378915693</c:v>
                </c:pt>
                <c:pt idx="47" formatCode="General">
                  <c:v>33.157805216442156</c:v>
                </c:pt>
                <c:pt idx="48" formatCode="General">
                  <c:v>32.824948675314594</c:v>
                </c:pt>
                <c:pt idx="49" formatCode="General">
                  <c:v>32.496533732206878</c:v>
                </c:pt>
                <c:pt idx="50" formatCode="General">
                  <c:v>32.172483126381408</c:v>
                </c:pt>
                <c:pt idx="51" formatCode="General">
                  <c:v>31.852721310819192</c:v>
                </c:pt>
                <c:pt idx="52" formatCode="General">
                  <c:v>31.53717440496693</c:v>
                </c:pt>
                <c:pt idx="53" formatCode="General">
                  <c:v>31.22577014903904</c:v>
                </c:pt>
                <c:pt idx="54" formatCode="General">
                  <c:v>30.918437859815228</c:v>
                </c:pt>
                <c:pt idx="55" formatCode="General">
                  <c:v>30.615108387876834</c:v>
                </c:pt>
                <c:pt idx="56" formatCode="General">
                  <c:v>30.315714076227593</c:v>
                </c:pt>
                <c:pt idx="57" formatCode="General">
                  <c:v>30.020188720246825</c:v>
                </c:pt>
                <c:pt idx="58" formatCode="General">
                  <c:v>29.728467528925258</c:v>
                </c:pt>
                <c:pt idx="59" formatCode="General">
                  <c:v>29.440487087335768</c:v>
                </c:pt>
                <c:pt idx="60" formatCode="General">
                  <c:v>29.156185320293453</c:v>
                </c:pt>
                <c:pt idx="61" formatCode="General">
                  <c:v>28.875501457161295</c:v>
                </c:pt>
                <c:pt idx="62" formatCode="General">
                  <c:v>28.598375997759394</c:v>
                </c:pt>
                <c:pt idx="63" formatCode="General">
                  <c:v>28.324750679337715</c:v>
                </c:pt>
                <c:pt idx="64" formatCode="General">
                  <c:v>28.054568444573864</c:v>
                </c:pt>
                <c:pt idx="65" formatCode="General">
                  <c:v>27.787773410558845</c:v>
                </c:pt>
                <c:pt idx="66" formatCode="General">
                  <c:v>27.524310838735492</c:v>
                </c:pt>
                <c:pt idx="67" formatCode="General">
                  <c:v>27.264127105755591</c:v>
                </c:pt>
                <c:pt idx="68" formatCode="General">
                  <c:v>27.007169675223111</c:v>
                </c:pt>
                <c:pt idx="69" formatCode="General">
                  <c:v>26.753387070292231</c:v>
                </c:pt>
                <c:pt idx="70" formatCode="General">
                  <c:v>26.502728847090157</c:v>
                </c:pt>
                <c:pt idx="71" formatCode="General">
                  <c:v>26.255145568935962</c:v>
                </c:pt>
                <c:pt idx="72" formatCode="General">
                  <c:v>26.010588781327723</c:v>
                </c:pt>
                <c:pt idx="73" formatCode="General">
                  <c:v>25.769010987671344</c:v>
                </c:pt>
                <c:pt idx="74" formatCode="General">
                  <c:v>25.530365625725643</c:v>
                </c:pt>
                <c:pt idx="75" formatCode="General">
                  <c:v>25.294607044739035</c:v>
                </c:pt>
                <c:pt idx="76" formatCode="General">
                  <c:v>25.06169048325431</c:v>
                </c:pt>
                <c:pt idx="77" formatCode="General">
                  <c:v>24.831572047558865</c:v>
                </c:pt>
                <c:pt idx="78" formatCode="General">
                  <c:v>24.60420869075849</c:v>
                </c:pt>
                <c:pt idx="79" formatCode="General">
                  <c:v>24.379558192453889</c:v>
                </c:pt>
                <c:pt idx="80" formatCode="General">
                  <c:v>24.157579138999658</c:v>
                </c:pt>
                <c:pt idx="81" formatCode="General">
                  <c:v>23.938230904326467</c:v>
                </c:pt>
                <c:pt idx="82" formatCode="General">
                  <c:v>23.721473631307656</c:v>
                </c:pt>
                <c:pt idx="83" formatCode="General">
                  <c:v>23.507268213652367</c:v>
                </c:pt>
                <c:pt idx="84" formatCode="General">
                  <c:v>23.295576278307966</c:v>
                </c:pt>
                <c:pt idx="85" formatCode="General">
                  <c:v>23.086360168355061</c:v>
                </c:pt>
                <c:pt idx="86" formatCode="General">
                  <c:v>22.879582926379118</c:v>
                </c:pt>
                <c:pt idx="87" formatCode="General">
                  <c:v>22.67520827830327</c:v>
                </c:pt>
                <c:pt idx="88" formatCode="General">
                  <c:v>22.473200617667477</c:v>
                </c:pt>
                <c:pt idx="89" formatCode="General">
                  <c:v>22.273524990339656</c:v>
                </c:pt>
                <c:pt idx="90" formatCode="General">
                  <c:v>22.076147079645121</c:v>
                </c:pt>
                <c:pt idx="91" formatCode="General">
                  <c:v>21.881033191900865</c:v>
                </c:pt>
                <c:pt idx="92" formatCode="General">
                  <c:v>21.688150242342097</c:v>
                </c:pt>
                <c:pt idx="93" formatCode="General">
                  <c:v>21.497465741428474</c:v>
                </c:pt>
                <c:pt idx="94" formatCode="General">
                  <c:v>21.308947781518292</c:v>
                </c:pt>
                <c:pt idx="95" formatCode="General">
                  <c:v>21.122565023899018</c:v>
                </c:pt>
                <c:pt idx="96" formatCode="General">
                  <c:v>20.938286686163252</c:v>
                </c:pt>
                <c:pt idx="97" formatCode="General">
                  <c:v>20.756082529919247</c:v>
                </c:pt>
                <c:pt idx="98" formatCode="General">
                  <c:v>20.575922848825851</c:v>
                </c:pt>
                <c:pt idx="99" formatCode="General">
                  <c:v>20.397778456941818</c:v>
                </c:pt>
                <c:pt idx="100" formatCode="General">
                  <c:v>20.221620677379974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127-40D5-8238-0506DB27C4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9353984"/>
        <c:axId val="149355904"/>
      </c:scatterChart>
      <c:valAx>
        <c:axId val="149353984"/>
        <c:scaling>
          <c:orientation val="minMax"/>
          <c:max val="2"/>
        </c:scaling>
        <c:delete val="0"/>
        <c:axPos val="b"/>
        <c:title>
          <c:tx>
            <c:rich>
              <a:bodyPr/>
              <a:lstStyle/>
              <a:p>
                <a:pPr>
                  <a:defRPr sz="1200" b="0"/>
                </a:pPr>
                <a:r>
                  <a:rPr lang="en-US" sz="1200" b="0"/>
                  <a:t>Exploitation rate</a:t>
                </a:r>
              </a:p>
            </c:rich>
          </c:tx>
          <c:overlay val="0"/>
        </c:title>
        <c:numFmt formatCode="0.0" sourceLinked="0"/>
        <c:majorTickMark val="out"/>
        <c:minorTickMark val="none"/>
        <c:tickLblPos val="nextTo"/>
        <c:crossAx val="149355904"/>
        <c:crosses val="autoZero"/>
        <c:crossBetween val="midCat"/>
      </c:valAx>
      <c:valAx>
        <c:axId val="149355904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sz="1200" b="0"/>
                </a:pPr>
                <a:r>
                  <a:rPr lang="en-US" sz="1200" b="0"/>
                  <a:t>SB per recruit</a:t>
                </a:r>
              </a:p>
            </c:rich>
          </c:tx>
          <c:overlay val="0"/>
        </c:title>
        <c:numFmt formatCode="0.00" sourceLinked="0"/>
        <c:majorTickMark val="out"/>
        <c:minorTickMark val="none"/>
        <c:tickLblPos val="nextTo"/>
        <c:crossAx val="149353984"/>
        <c:crosses val="autoZero"/>
        <c:crossBetween val="midCat"/>
      </c:valAx>
    </c:plotArea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578742699394477"/>
          <c:y val="0.15319444444444447"/>
          <c:w val="0.81279244805868178"/>
          <c:h val="0.65144320501603969"/>
        </c:manualLayout>
      </c:layout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9.1904098228640693E-2"/>
                  <c:y val="-0.25910214348206473"/>
                </c:manualLayout>
              </c:layout>
              <c:numFmt formatCode="#,##0.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PE"/>
                </a:p>
              </c:txPr>
            </c:trendlineLbl>
          </c:trendline>
          <c:xVal>
            <c:numRef>
              <c:f>'YPR and SBPR fav'!$B$172:$B$301</c:f>
              <c:numCache>
                <c:formatCode>General</c:formatCode>
                <c:ptCount val="1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4.7850000000000001</c:v>
                </c:pt>
                <c:pt idx="79">
                  <c:v>4.6479999999999997</c:v>
                </c:pt>
                <c:pt idx="80">
                  <c:v>10.737</c:v>
                </c:pt>
                <c:pt idx="81">
                  <c:v>10.294</c:v>
                </c:pt>
                <c:pt idx="82">
                  <c:v>6.2990000000000004</c:v>
                </c:pt>
                <c:pt idx="83">
                  <c:v>4.3499999999999996</c:v>
                </c:pt>
                <c:pt idx="84">
                  <c:v>4.5039999999999996</c:v>
                </c:pt>
                <c:pt idx="85">
                  <c:v>6.3129999999999997</c:v>
                </c:pt>
                <c:pt idx="86">
                  <c:v>6.7270000000000003</c:v>
                </c:pt>
                <c:pt idx="87">
                  <c:v>2.8410000000000002</c:v>
                </c:pt>
                <c:pt idx="88">
                  <c:v>2.7770000000000001</c:v>
                </c:pt>
                <c:pt idx="89">
                  <c:v>3.548</c:v>
                </c:pt>
                <c:pt idx="90">
                  <c:v>7.1310000000000002</c:v>
                </c:pt>
                <c:pt idx="91">
                  <c:v>9.7129999999999992</c:v>
                </c:pt>
                <c:pt idx="92">
                  <c:v>11.659000000000001</c:v>
                </c:pt>
                <c:pt idx="93">
                  <c:v>7.0609999999999999</c:v>
                </c:pt>
                <c:pt idx="94">
                  <c:v>6.194</c:v>
                </c:pt>
                <c:pt idx="95">
                  <c:v>8.4290000000000003</c:v>
                </c:pt>
                <c:pt idx="96">
                  <c:v>12.45</c:v>
                </c:pt>
                <c:pt idx="97">
                  <c:v>10.464</c:v>
                </c:pt>
                <c:pt idx="98">
                  <c:v>6.4390000000000001</c:v>
                </c:pt>
                <c:pt idx="99">
                  <c:v>6.2080000000000002</c:v>
                </c:pt>
                <c:pt idx="100">
                  <c:v>10.477</c:v>
                </c:pt>
                <c:pt idx="101">
                  <c:v>11.407999999999999</c:v>
                </c:pt>
                <c:pt idx="102">
                  <c:v>12.683999999999999</c:v>
                </c:pt>
                <c:pt idx="103">
                  <c:v>13.414999999999999</c:v>
                </c:pt>
                <c:pt idx="104">
                  <c:v>12.382</c:v>
                </c:pt>
                <c:pt idx="105">
                  <c:v>10.368</c:v>
                </c:pt>
                <c:pt idx="106">
                  <c:v>7.7450000000000001</c:v>
                </c:pt>
                <c:pt idx="107">
                  <c:v>6.07</c:v>
                </c:pt>
                <c:pt idx="108">
                  <c:v>6.194</c:v>
                </c:pt>
                <c:pt idx="109">
                  <c:v>5.0910000000000002</c:v>
                </c:pt>
                <c:pt idx="110">
                  <c:v>3.6160000000000001</c:v>
                </c:pt>
                <c:pt idx="111">
                  <c:v>4.1559999999999997</c:v>
                </c:pt>
                <c:pt idx="112">
                  <c:v>5.3949999999999996</c:v>
                </c:pt>
                <c:pt idx="113">
                  <c:v>5.1429999999999998</c:v>
                </c:pt>
                <c:pt idx="114">
                  <c:v>11.128</c:v>
                </c:pt>
                <c:pt idx="115">
                  <c:v>12.342000000000001</c:v>
                </c:pt>
                <c:pt idx="116">
                  <c:v>9.8740000000000006</c:v>
                </c:pt>
                <c:pt idx="117">
                  <c:v>4.7770000000000001</c:v>
                </c:pt>
                <c:pt idx="118">
                  <c:v>8.4809999999999999</c:v>
                </c:pt>
                <c:pt idx="119">
                  <c:v>8.94</c:v>
                </c:pt>
                <c:pt idx="120">
                  <c:v>7.0590000000000002</c:v>
                </c:pt>
                <c:pt idx="121">
                  <c:v>4.6310000000000002</c:v>
                </c:pt>
                <c:pt idx="122">
                  <c:v>5.8360000000000003</c:v>
                </c:pt>
                <c:pt idx="123">
                  <c:v>4.3819999999999997</c:v>
                </c:pt>
                <c:pt idx="124">
                  <c:v>3.37</c:v>
                </c:pt>
                <c:pt idx="125">
                  <c:v>3.4489999999999998</c:v>
                </c:pt>
                <c:pt idx="126">
                  <c:v>6.0720000000000001</c:v>
                </c:pt>
                <c:pt idx="127">
                  <c:v>6.3380000000000001</c:v>
                </c:pt>
              </c:numCache>
            </c:numRef>
          </c:xVal>
          <c:yVal>
            <c:numRef>
              <c:f>'YPR and SBPR fav'!$C$172:$C$301</c:f>
              <c:numCache>
                <c:formatCode>General</c:formatCode>
                <c:ptCount val="1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 formatCode="0">
                  <c:v>174555.84533520529</c:v>
                </c:pt>
                <c:pt idx="79" formatCode="0">
                  <c:v>213202.99094539962</c:v>
                </c:pt>
                <c:pt idx="80" formatCode="0">
                  <c:v>91126.141866192993</c:v>
                </c:pt>
                <c:pt idx="81" formatCode="0">
                  <c:v>123007.42519850106</c:v>
                </c:pt>
                <c:pt idx="82" formatCode="0">
                  <c:v>125492.34002075167</c:v>
                </c:pt>
                <c:pt idx="83" formatCode="0">
                  <c:v>145801.29783621029</c:v>
                </c:pt>
                <c:pt idx="84" formatCode="0">
                  <c:v>154817.14657623274</c:v>
                </c:pt>
                <c:pt idx="85" formatCode="0">
                  <c:v>71682.362063450695</c:v>
                </c:pt>
                <c:pt idx="86" formatCode="0">
                  <c:v>75357.595357266968</c:v>
                </c:pt>
                <c:pt idx="87" formatCode="0">
                  <c:v>119372.00637718744</c:v>
                </c:pt>
                <c:pt idx="88" formatCode="0">
                  <c:v>103777.0368200868</c:v>
                </c:pt>
                <c:pt idx="89" formatCode="0">
                  <c:v>185349.77599004042</c:v>
                </c:pt>
                <c:pt idx="90" formatCode="0">
                  <c:v>190994.51703620571</c:v>
                </c:pt>
                <c:pt idx="91" formatCode="0">
                  <c:v>71682.362063450695</c:v>
                </c:pt>
                <c:pt idx="92" formatCode="0">
                  <c:v>140084.34717573319</c:v>
                </c:pt>
                <c:pt idx="93" formatCode="0">
                  <c:v>217509.97706020888</c:v>
                </c:pt>
                <c:pt idx="94" formatCode="0">
                  <c:v>144350.55068315295</c:v>
                </c:pt>
                <c:pt idx="95" formatCode="0">
                  <c:v>200787.01532646132</c:v>
                </c:pt>
                <c:pt idx="96" formatCode="0">
                  <c:v>161135.35418626538</c:v>
                </c:pt>
                <c:pt idx="97" formatCode="0">
                  <c:v>166042.65630144285</c:v>
                </c:pt>
                <c:pt idx="98" formatCode="0">
                  <c:v>219695.9886721379</c:v>
                </c:pt>
                <c:pt idx="99" formatCode="0">
                  <c:v>219695.9886721379</c:v>
                </c:pt>
                <c:pt idx="100" formatCode="0">
                  <c:v>90219.421604827498</c:v>
                </c:pt>
                <c:pt idx="101" formatCode="0">
                  <c:v>250196.02760239498</c:v>
                </c:pt>
                <c:pt idx="102" formatCode="0">
                  <c:v>198789.15114295439</c:v>
                </c:pt>
                <c:pt idx="103" formatCode="0">
                  <c:v>98715.771010760494</c:v>
                </c:pt>
                <c:pt idx="104" formatCode="0">
                  <c:v>140084.34717573319</c:v>
                </c:pt>
                <c:pt idx="105" formatCode="0">
                  <c:v>192914.04384457952</c:v>
                </c:pt>
                <c:pt idx="106" formatCode="0">
                  <c:v>94845.070264917827</c:v>
                </c:pt>
                <c:pt idx="107" formatCode="0">
                  <c:v>135944.22903674893</c:v>
                </c:pt>
                <c:pt idx="108" formatCode="0">
                  <c:v>140084.34717573319</c:v>
                </c:pt>
                <c:pt idx="109" formatCode="0">
                  <c:v>159532.03062322538</c:v>
                </c:pt>
                <c:pt idx="110" formatCode="0">
                  <c:v>156373.08476681827</c:v>
                </c:pt>
                <c:pt idx="111" formatCode="0">
                  <c:v>159532.03062322538</c:v>
                </c:pt>
                <c:pt idx="112" formatCode="0">
                  <c:v>296558.5652982028</c:v>
                </c:pt>
                <c:pt idx="113" formatCode="0">
                  <c:v>101722.11381075524</c:v>
                </c:pt>
                <c:pt idx="114" formatCode="0">
                  <c:v>114691.36305762557</c:v>
                </c:pt>
                <c:pt idx="115" formatCode="0">
                  <c:v>145801.29783621029</c:v>
                </c:pt>
                <c:pt idx="116" formatCode="0">
                  <c:v>171099.40801550748</c:v>
                </c:pt>
                <c:pt idx="117" formatCode="0">
                  <c:v>135944.22903674893</c:v>
                </c:pt>
                <c:pt idx="118" formatCode="0">
                  <c:v>117008.28228088471</c:v>
                </c:pt>
                <c:pt idx="119" formatCode="0">
                  <c:v>135944.22903674893</c:v>
                </c:pt>
                <c:pt idx="120" formatCode="0">
                  <c:v>138690.48463219541</c:v>
                </c:pt>
                <c:pt idx="121" formatCode="0">
                  <c:v>86681.867484349132</c:v>
                </c:pt>
                <c:pt idx="122" formatCode="0">
                  <c:v>109097.79927650755</c:v>
                </c:pt>
                <c:pt idx="123" formatCode="0">
                  <c:v>129314.15075081984</c:v>
                </c:pt>
                <c:pt idx="124" formatCode="0">
                  <c:v>206901.89030214623</c:v>
                </c:pt>
                <c:pt idx="125" formatCode="0">
                  <c:v>144350.55068315295</c:v>
                </c:pt>
                <c:pt idx="126" formatCode="0">
                  <c:v>59278.384051005742</c:v>
                </c:pt>
                <c:pt idx="127" formatCode="0">
                  <c:v>311763.44808074262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7ED-4048-838F-C72230C58F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28944272"/>
        <c:axId val="928946768"/>
      </c:scatterChart>
      <c:valAx>
        <c:axId val="9289442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928946768"/>
        <c:crosses val="autoZero"/>
        <c:crossBetween val="midCat"/>
      </c:valAx>
      <c:valAx>
        <c:axId val="928946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9289442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  <c:userShapes r:id="rId3"/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marker>
            <c:symbol val="none"/>
          </c:marker>
          <c:xVal>
            <c:numRef>
              <c:f>'YPR and SBPR neu'!$K$12:$K$212</c:f>
              <c:numCache>
                <c:formatCode>General</c:formatCode>
                <c:ptCount val="201"/>
                <c:pt idx="0">
                  <c:v>0</c:v>
                </c:pt>
                <c:pt idx="1">
                  <c:v>1.0050335853501451E-2</c:v>
                </c:pt>
                <c:pt idx="2">
                  <c:v>2.0202707317519466E-2</c:v>
                </c:pt>
                <c:pt idx="3">
                  <c:v>3.0459207484708574E-2</c:v>
                </c:pt>
                <c:pt idx="4">
                  <c:v>4.0821994520255166E-2</c:v>
                </c:pt>
                <c:pt idx="5">
                  <c:v>5.1293294387550578E-2</c:v>
                </c:pt>
                <c:pt idx="6">
                  <c:v>6.1875403718087529E-2</c:v>
                </c:pt>
                <c:pt idx="7">
                  <c:v>7.2570692834835498E-2</c:v>
                </c:pt>
                <c:pt idx="8">
                  <c:v>8.3381608939051013E-2</c:v>
                </c:pt>
                <c:pt idx="9">
                  <c:v>9.431067947124129E-2</c:v>
                </c:pt>
                <c:pt idx="10">
                  <c:v>0.10536051565782628</c:v>
                </c:pt>
                <c:pt idx="11">
                  <c:v>0.11653381625595151</c:v>
                </c:pt>
                <c:pt idx="12">
                  <c:v>0.12783337150988489</c:v>
                </c:pt>
                <c:pt idx="13">
                  <c:v>0.13926206733350766</c:v>
                </c:pt>
                <c:pt idx="14">
                  <c:v>0.15082288973458366</c:v>
                </c:pt>
                <c:pt idx="15">
                  <c:v>0.16251892949777494</c:v>
                </c:pt>
                <c:pt idx="16">
                  <c:v>0.1743533871447778</c:v>
                </c:pt>
                <c:pt idx="17">
                  <c:v>0.18632957819149348</c:v>
                </c:pt>
                <c:pt idx="18">
                  <c:v>0.19845093872383832</c:v>
                </c:pt>
                <c:pt idx="19">
                  <c:v>0.21072103131565267</c:v>
                </c:pt>
                <c:pt idx="20">
                  <c:v>0.22314355131420985</c:v>
                </c:pt>
                <c:pt idx="21">
                  <c:v>0.23572233352106997</c:v>
                </c:pt>
                <c:pt idx="22">
                  <c:v>0.24846135929849975</c:v>
                </c:pt>
                <c:pt idx="23">
                  <c:v>0.26136476413440762</c:v>
                </c:pt>
                <c:pt idx="24">
                  <c:v>0.27443684570176041</c:v>
                </c:pt>
                <c:pt idx="25">
                  <c:v>0.2876820724517809</c:v>
                </c:pt>
                <c:pt idx="26">
                  <c:v>0.30110509278392161</c:v>
                </c:pt>
                <c:pt idx="27">
                  <c:v>0.31471074483970024</c:v>
                </c:pt>
                <c:pt idx="28">
                  <c:v>0.3285040669720361</c:v>
                </c:pt>
                <c:pt idx="29">
                  <c:v>0.34249030894677601</c:v>
                </c:pt>
                <c:pt idx="30">
                  <c:v>0.35667494393873245</c:v>
                </c:pt>
                <c:pt idx="31">
                  <c:v>0.37106368139083207</c:v>
                </c:pt>
                <c:pt idx="32">
                  <c:v>0.38566248081198479</c:v>
                </c:pt>
                <c:pt idx="33">
                  <c:v>0.40047756659712541</c:v>
                </c:pt>
                <c:pt idx="34">
                  <c:v>0.41551544396166595</c:v>
                </c:pt>
                <c:pt idx="35">
                  <c:v>0.43078291609245439</c:v>
                </c:pt>
                <c:pt idx="36">
                  <c:v>0.44628710262841964</c:v>
                </c:pt>
                <c:pt idx="37">
                  <c:v>0.46203545959655884</c:v>
                </c:pt>
                <c:pt idx="38">
                  <c:v>0.47803580094300002</c:v>
                </c:pt>
                <c:pt idx="39">
                  <c:v>0.49429632181478034</c:v>
                </c:pt>
                <c:pt idx="40">
                  <c:v>0.51082562376599094</c:v>
                </c:pt>
                <c:pt idx="41">
                  <c:v>0.52763274208237221</c:v>
                </c:pt>
                <c:pt idx="42">
                  <c:v>0.54472717544167226</c:v>
                </c:pt>
                <c:pt idx="43">
                  <c:v>0.56211891815354154</c:v>
                </c:pt>
                <c:pt idx="44">
                  <c:v>0.57981849525294249</c:v>
                </c:pt>
                <c:pt idx="45">
                  <c:v>0.59783700075562074</c:v>
                </c:pt>
                <c:pt idx="46">
                  <c:v>0.61618613942381728</c:v>
                </c:pt>
                <c:pt idx="47">
                  <c:v>0.63487827243596995</c:v>
                </c:pt>
                <c:pt idx="48">
                  <c:v>0.65392646740666438</c:v>
                </c:pt>
                <c:pt idx="49">
                  <c:v>0.67334455326376597</c:v>
                </c:pt>
                <c:pt idx="50">
                  <c:v>0.69314718055994573</c:v>
                </c:pt>
                <c:pt idx="51">
                  <c:v>0.71334988787746523</c:v>
                </c:pt>
                <c:pt idx="52">
                  <c:v>0.73396917508020099</c:v>
                </c:pt>
                <c:pt idx="53">
                  <c:v>0.75502258427803326</c:v>
                </c:pt>
                <c:pt idx="54">
                  <c:v>0.77652878949899695</c:v>
                </c:pt>
                <c:pt idx="55">
                  <c:v>0.79850769621777218</c:v>
                </c:pt>
                <c:pt idx="56">
                  <c:v>0.82098055206983078</c:v>
                </c:pt>
                <c:pt idx="57">
                  <c:v>0.84397007029452964</c:v>
                </c:pt>
                <c:pt idx="58">
                  <c:v>0.86750056770472372</c:v>
                </c:pt>
                <c:pt idx="59">
                  <c:v>0.8915981192837843</c:v>
                </c:pt>
                <c:pt idx="60">
                  <c:v>0.91629073187415588</c:v>
                </c:pt>
                <c:pt idx="61">
                  <c:v>0.94160853985844573</c:v>
                </c:pt>
                <c:pt idx="62">
                  <c:v>0.96758402626170648</c:v>
                </c:pt>
                <c:pt idx="63">
                  <c:v>0.99425227334386779</c:v>
                </c:pt>
                <c:pt idx="64">
                  <c:v>1.0216512475319823</c:v>
                </c:pt>
                <c:pt idx="65">
                  <c:v>1.0498221244986787</c:v>
                </c:pt>
                <c:pt idx="66">
                  <c:v>1.0788096613719311</c:v>
                </c:pt>
                <c:pt idx="67">
                  <c:v>1.1086626245216122</c:v>
                </c:pt>
                <c:pt idx="68">
                  <c:v>1.1394342831883659</c:v>
                </c:pt>
                <c:pt idx="69">
                  <c:v>1.1711829815029464</c:v>
                </c:pt>
                <c:pt idx="70">
                  <c:v>1.2039728043259372</c:v>
                </c:pt>
                <c:pt idx="71">
                  <c:v>1.2378743560016188</c:v>
                </c:pt>
                <c:pt idx="72">
                  <c:v>1.2729656758128889</c:v>
                </c:pt>
                <c:pt idx="73">
                  <c:v>1.3093333199837638</c:v>
                </c:pt>
                <c:pt idx="74">
                  <c:v>1.347073647966611</c:v>
                </c:pt>
                <c:pt idx="75">
                  <c:v>1.3862943611198923</c:v>
                </c:pt>
                <c:pt idx="76">
                  <c:v>1.4271163556401476</c:v>
                </c:pt>
                <c:pt idx="77">
                  <c:v>1.4696759700589437</c:v>
                </c:pt>
                <c:pt idx="78">
                  <c:v>1.5141277326297777</c:v>
                </c:pt>
                <c:pt idx="79">
                  <c:v>1.5606477482646706</c:v>
                </c:pt>
                <c:pt idx="80">
                  <c:v>1.6094379124341027</c:v>
                </c:pt>
                <c:pt idx="81">
                  <c:v>1.6607312068216535</c:v>
                </c:pt>
                <c:pt idx="82">
                  <c:v>1.7147984280919295</c:v>
                </c:pt>
                <c:pt idx="83">
                  <c:v>1.7719568419318783</c:v>
                </c:pt>
                <c:pt idx="84">
                  <c:v>1.8325814637483133</c:v>
                </c:pt>
                <c:pt idx="85">
                  <c:v>1.8971199848858848</c:v>
                </c:pt>
                <c:pt idx="86">
                  <c:v>1.9661128563728367</c:v>
                </c:pt>
                <c:pt idx="87">
                  <c:v>2.0402208285265591</c:v>
                </c:pt>
                <c:pt idx="88">
                  <c:v>2.1202635362000959</c:v>
                </c:pt>
                <c:pt idx="89">
                  <c:v>2.207274913189726</c:v>
                </c:pt>
                <c:pt idx="90">
                  <c:v>2.3025850929940517</c:v>
                </c:pt>
                <c:pt idx="91">
                  <c:v>2.4079456086518785</c:v>
                </c:pt>
                <c:pt idx="92">
                  <c:v>2.5257286443082627</c:v>
                </c:pt>
                <c:pt idx="93">
                  <c:v>2.6592600369327868</c:v>
                </c:pt>
                <c:pt idx="94">
                  <c:v>2.8134107167600466</c:v>
                </c:pt>
                <c:pt idx="95">
                  <c:v>2.9957322735540033</c:v>
                </c:pt>
                <c:pt idx="96">
                  <c:v>3.2188758248682166</c:v>
                </c:pt>
                <c:pt idx="97">
                  <c:v>3.5065578973200031</c:v>
                </c:pt>
                <c:pt idx="98">
                  <c:v>3.9120230054281784</c:v>
                </c:pt>
                <c:pt idx="99">
                  <c:v>4.6051701859881575</c:v>
                </c:pt>
              </c:numCache>
            </c:numRef>
          </c:xVal>
          <c:yVal>
            <c:numRef>
              <c:f>'YPR and SBPR neu'!$M$12:$M$212</c:f>
              <c:numCache>
                <c:formatCode>0.000</c:formatCode>
                <c:ptCount val="201"/>
                <c:pt idx="0">
                  <c:v>0</c:v>
                </c:pt>
                <c:pt idx="1">
                  <c:v>0.44747228623627494</c:v>
                </c:pt>
                <c:pt idx="2">
                  <c:v>0.88336541030024474</c:v>
                </c:pt>
                <c:pt idx="3">
                  <c:v>1.3079804121048979</c:v>
                </c:pt>
                <c:pt idx="4">
                  <c:v>1.7216090999241029</c:v>
                </c:pt>
                <c:pt idx="5">
                  <c:v>2.1245343939904249</c:v>
                </c:pt>
                <c:pt idx="6">
                  <c:v>2.5170306548600534</c:v>
                </c:pt>
                <c:pt idx="7">
                  <c:v>2.8993639973269394</c:v>
                </c:pt>
                <c:pt idx="8">
                  <c:v>3.271792590622693</c:v>
                </c:pt>
                <c:pt idx="9">
                  <c:v>3.6345669455961813</c:v>
                </c:pt>
                <c:pt idx="10">
                  <c:v>3.9879301895269537</c:v>
                </c:pt>
                <c:pt idx="11">
                  <c:v>4.3321183291892904</c:v>
                </c:pt>
                <c:pt idx="12">
                  <c:v>4.6673605027488057</c:v>
                </c:pt>
                <c:pt idx="13">
                  <c:v>4.9938792210407943</c:v>
                </c:pt>
                <c:pt idx="14">
                  <c:v>5.3118905987488665</c:v>
                </c:pt>
                <c:pt idx="15">
                  <c:v>5.6216045759736977</c:v>
                </c:pt>
                <c:pt idx="16">
                  <c:v>5.9232251306547186</c:v>
                </c:pt>
                <c:pt idx="17">
                  <c:v>6.2169504822823143</c:v>
                </c:pt>
                <c:pt idx="18" formatCode="0.0000">
                  <c:v>6.5029732873142923</c:v>
                </c:pt>
                <c:pt idx="19" formatCode="0.0000">
                  <c:v>6.7814808266881119</c:v>
                </c:pt>
                <c:pt idx="20" formatCode="0.0000">
                  <c:v>7.0526551857993764</c:v>
                </c:pt>
                <c:pt idx="21" formatCode="0.0000">
                  <c:v>7.3166734272973502</c:v>
                </c:pt>
                <c:pt idx="22" formatCode="General">
                  <c:v>7.5737077570297622</c:v>
                </c:pt>
                <c:pt idx="23" formatCode="General">
                  <c:v>7.8239256834516917</c:v>
                </c:pt>
                <c:pt idx="24" formatCode="General">
                  <c:v>8.0674901707968907</c:v>
                </c:pt>
                <c:pt idx="25" formatCode="General">
                  <c:v>8.30455978629446</c:v>
                </c:pt>
                <c:pt idx="26" formatCode="General">
                  <c:v>8.5352888416992077</c:v>
                </c:pt>
                <c:pt idx="27" formatCode="General">
                  <c:v>8.7598275293902983</c:v>
                </c:pt>
                <c:pt idx="28" formatCode="General">
                  <c:v>8.9783220532798484</c:v>
                </c:pt>
                <c:pt idx="29" formatCode="General">
                  <c:v>9.1909147547609127</c:v>
                </c:pt>
                <c:pt idx="30" formatCode="General">
                  <c:v>9.3977442339128086</c:v>
                </c:pt>
                <c:pt idx="31" formatCode="General">
                  <c:v>9.5989454661707931</c:v>
                </c:pt>
                <c:pt idx="32" formatCode="General">
                  <c:v>9.794649914656933</c:v>
                </c:pt>
                <c:pt idx="33" formatCode="General">
                  <c:v>9.984985638359209</c:v>
                </c:pt>
                <c:pt idx="34" formatCode="General">
                  <c:v>10.170077396336831</c:v>
                </c:pt>
                <c:pt idx="35" formatCode="General">
                  <c:v>10.350046748120958</c:v>
                </c:pt>
                <c:pt idx="36" formatCode="General">
                  <c:v>10.525012150471998</c:v>
                </c:pt>
                <c:pt idx="37" formatCode="General">
                  <c:v>10.695089050646709</c:v>
                </c:pt>
                <c:pt idx="38" formatCode="General">
                  <c:v>10.860389976321194</c:v>
                </c:pt>
                <c:pt idx="39" formatCode="General">
                  <c:v>11.021024622308769</c:v>
                </c:pt>
                <c:pt idx="40" formatCode="General">
                  <c:v>11.177099934205254</c:v>
                </c:pt>
                <c:pt idx="41" formatCode="General">
                  <c:v>11.328720189087942</c:v>
                </c:pt>
                <c:pt idx="42" formatCode="General">
                  <c:v>11.475987073388579</c:v>
                </c:pt>
                <c:pt idx="43" formatCode="General">
                  <c:v>11.618999758055203</c:v>
                </c:pt>
                <c:pt idx="44" formatCode="General">
                  <c:v>11.757854971112256</c:v>
                </c:pt>
                <c:pt idx="45" formatCode="General">
                  <c:v>11.892647067723521</c:v>
                </c:pt>
                <c:pt idx="46" formatCode="General">
                  <c:v>12.023468097857489</c:v>
                </c:pt>
                <c:pt idx="47" formatCode="General">
                  <c:v>12.15040787165039</c:v>
                </c:pt>
                <c:pt idx="48" formatCode="General">
                  <c:v>12.27355402255775</c:v>
                </c:pt>
                <c:pt idx="49" formatCode="General">
                  <c:v>12.392992068381258</c:v>
                </c:pt>
                <c:pt idx="50" formatCode="General">
                  <c:v>12.508805470253929</c:v>
                </c:pt>
                <c:pt idx="51" formatCode="General">
                  <c:v>12.621075689662746</c:v>
                </c:pt>
                <c:pt idx="52" formatCode="General">
                  <c:v>12.729882243584587</c:v>
                </c:pt>
                <c:pt idx="53" formatCode="General">
                  <c:v>12.835302757807842</c:v>
                </c:pt>
                <c:pt idx="54" formatCode="General">
                  <c:v>12.937413018509005</c:v>
                </c:pt>
                <c:pt idx="55" formatCode="General">
                  <c:v>13.036287022150523</c:v>
                </c:pt>
                <c:pt idx="56" formatCode="General">
                  <c:v>13.131997023763248</c:v>
                </c:pt>
                <c:pt idx="57" formatCode="General">
                  <c:v>13.224613583674241</c:v>
                </c:pt>
                <c:pt idx="58" formatCode="General">
                  <c:v>13.314205612738</c:v>
                </c:pt>
                <c:pt idx="59" formatCode="General">
                  <c:v>13.400840416126696</c:v>
                </c:pt>
                <c:pt idx="60" formatCode="General">
                  <c:v>13.484583735732755</c:v>
                </c:pt>
                <c:pt idx="61" formatCode="General">
                  <c:v>13.565499791234764</c:v>
                </c:pt>
                <c:pt idx="62" formatCode="General">
                  <c:v>13.64365131987565</c:v>
                </c:pt>
                <c:pt idx="63" formatCode="General">
                  <c:v>13.719099614999948</c:v>
                </c:pt>
                <c:pt idx="64" formatCode="General">
                  <c:v>13.791904563395139</c:v>
                </c:pt>
                <c:pt idx="65" formatCode="General">
                  <c:v>13.862124681480086</c:v>
                </c:pt>
                <c:pt idx="66" formatCode="General">
                  <c:v>13.929817150381924</c:v>
                </c:pt>
                <c:pt idx="67" formatCode="General">
                  <c:v>13.995037849940999</c:v>
                </c:pt>
                <c:pt idx="68" formatCode="General">
                  <c:v>14.057841391681922</c:v>
                </c:pt>
                <c:pt idx="69" formatCode="General">
                  <c:v>14.118281150787158</c:v>
                </c:pt>
                <c:pt idx="70" formatCode="General">
                  <c:v>14.176409297108277</c:v>
                </c:pt>
                <c:pt idx="71" formatCode="General">
                  <c:v>14.232276825248393</c:v>
                </c:pt>
                <c:pt idx="72" formatCode="General">
                  <c:v>14.28593358374814</c:v>
                </c:pt>
                <c:pt idx="73" formatCode="General">
                  <c:v>14.337428303406201</c:v>
                </c:pt>
                <c:pt idx="74" formatCode="General">
                  <c:v>14.386808624764127</c:v>
                </c:pt>
                <c:pt idx="75" formatCode="General">
                  <c:v>14.434121124784175</c:v>
                </c:pt>
                <c:pt idx="76" formatCode="General">
                  <c:v>14.479411342747568</c:v>
                </c:pt>
                <c:pt idx="77" formatCode="General">
                  <c:v>14.522723805399673</c:v>
                </c:pt>
                <c:pt idx="78" formatCode="General">
                  <c:v>14.564102051367566</c:v>
                </c:pt>
                <c:pt idx="79" formatCode="General">
                  <c:v>14.603588654874329</c:v>
                </c:pt>
                <c:pt idx="80" formatCode="General">
                  <c:v>14.64122524877369</c:v>
                </c:pt>
                <c:pt idx="81" formatCode="General">
                  <c:v>14.677052546927584</c:v>
                </c:pt>
                <c:pt idx="82" formatCode="General">
                  <c:v>14.711110365948375</c:v>
                </c:pt>
                <c:pt idx="83" formatCode="General">
                  <c:v>14.743437646326752</c:v>
                </c:pt>
                <c:pt idx="84" formatCode="General">
                  <c:v>14.774072472965388</c:v>
                </c:pt>
                <c:pt idx="85" formatCode="General">
                  <c:v>14.803052095137797</c:v>
                </c:pt>
                <c:pt idx="86" formatCode="General">
                  <c:v>14.830412945891089</c:v>
                </c:pt>
                <c:pt idx="87" formatCode="General">
                  <c:v>14.856190660910583</c:v>
                </c:pt>
                <c:pt idx="88" formatCode="General">
                  <c:v>14.88042009686365</c:v>
                </c:pt>
                <c:pt idx="89" formatCode="General">
                  <c:v>14.90313534923944</c:v>
                </c:pt>
                <c:pt idx="90" formatCode="General">
                  <c:v>14.924369769700611</c:v>
                </c:pt>
                <c:pt idx="91" formatCode="General">
                  <c:v>14.944155982962558</c:v>
                </c:pt>
                <c:pt idx="92" formatCode="General">
                  <c:v>14.962525903215079</c:v>
                </c:pt>
                <c:pt idx="93" formatCode="General">
                  <c:v>14.979510750100882</c:v>
                </c:pt>
                <c:pt idx="94" formatCode="General">
                  <c:v>14.995141064264841</c:v>
                </c:pt>
                <c:pt idx="95" formatCode="General">
                  <c:v>15.009446722487349</c:v>
                </c:pt>
                <c:pt idx="96" formatCode="General">
                  <c:v>15.022456952414776</c:v>
                </c:pt>
                <c:pt idx="97" formatCode="General">
                  <c:v>15.034200346899381</c:v>
                </c:pt>
                <c:pt idx="98" formatCode="General">
                  <c:v>15.044704877960779</c:v>
                </c:pt>
                <c:pt idx="99" formatCode="General">
                  <c:v>15.053997910380568</c:v>
                </c:pt>
                <c:pt idx="100" formatCode="General">
                  <c:v>15.062106214941245</c:v>
                </c:pt>
                <c:pt idx="101" formatCode="General">
                  <c:v>15.069055981320298</c:v>
                </c:pt>
                <c:pt idx="102" formatCode="General">
                  <c:v>15.074872830649882</c:v>
                </c:pt>
                <c:pt idx="103" formatCode="General">
                  <c:v>15.079581827752103</c:v>
                </c:pt>
                <c:pt idx="104" formatCode="General">
                  <c:v>15.083207493059744</c:v>
                </c:pt>
                <c:pt idx="105" formatCode="General">
                  <c:v>15.085773814231723</c:v>
                </c:pt>
                <c:pt idx="106" formatCode="General">
                  <c:v>15.087304257472448</c:v>
                </c:pt>
                <c:pt idx="107" formatCode="General">
                  <c:v>15.087821778563791</c:v>
                </c:pt>
                <c:pt idx="108" formatCode="General">
                  <c:v>15.087348833618146</c:v>
                </c:pt>
                <c:pt idx="109" formatCode="General">
                  <c:v>15.085907389560827</c:v>
                </c:pt>
                <c:pt idx="110" formatCode="General">
                  <c:v>15.083518934349659</c:v>
                </c:pt>
                <c:pt idx="111" formatCode="General">
                  <c:v>15.080204486939419</c:v>
                </c:pt>
                <c:pt idx="112" formatCode="General">
                  <c:v>15.075984606998597</c:v>
                </c:pt>
                <c:pt idx="113" formatCode="General">
                  <c:v>15.070879404385531</c:v>
                </c:pt>
                <c:pt idx="114" formatCode="General">
                  <c:v>15.064908548390919</c:v>
                </c:pt>
                <c:pt idx="115" formatCode="General">
                  <c:v>15.058091276753361</c:v>
                </c:pt>
                <c:pt idx="116" formatCode="General">
                  <c:v>15.050446404454405</c:v>
                </c:pt>
                <c:pt idx="117" formatCode="General">
                  <c:v>15.041992332299408</c:v>
                </c:pt>
                <c:pt idx="118" formatCode="General">
                  <c:v>15.032747055290182</c:v>
                </c:pt>
                <c:pt idx="119" formatCode="General">
                  <c:v>15.022728170795425</c:v>
                </c:pt>
                <c:pt idx="120" formatCode="General">
                  <c:v>15.011952886524472</c:v>
                </c:pt>
                <c:pt idx="121" formatCode="General">
                  <c:v>15.000438028309986</c:v>
                </c:pt>
                <c:pt idx="122" formatCode="General">
                  <c:v>14.988200047704822</c:v>
                </c:pt>
                <c:pt idx="123" formatCode="General">
                  <c:v>14.975255029398273</c:v>
                </c:pt>
                <c:pt idx="124" formatCode="General">
                  <c:v>14.961618698456679</c:v>
                </c:pt>
                <c:pt idx="125" formatCode="General">
                  <c:v>14.947306427393205</c:v>
                </c:pt>
                <c:pt idx="126" formatCode="General">
                  <c:v>14.932333243071501</c:v>
                </c:pt>
                <c:pt idx="127" formatCode="General">
                  <c:v>14.91671383344778</c:v>
                </c:pt>
                <c:pt idx="128" formatCode="General">
                  <c:v>14.900462554155679</c:v>
                </c:pt>
                <c:pt idx="129" formatCode="General">
                  <c:v>14.883593434938211</c:v>
                </c:pt>
                <c:pt idx="130" formatCode="General">
                  <c:v>14.866120185930875</c:v>
                </c:pt>
                <c:pt idx="131" formatCode="General">
                  <c:v>14.848056203800006</c:v>
                </c:pt>
                <c:pt idx="132" formatCode="General">
                  <c:v>14.829414577740131</c:v>
                </c:pt>
                <c:pt idx="133" formatCode="General">
                  <c:v>14.81020809533422</c:v>
                </c:pt>
                <c:pt idx="134" formatCode="General">
                  <c:v>14.790449248280391</c:v>
                </c:pt>
                <c:pt idx="135" formatCode="General">
                  <c:v>14.770150237988611</c:v>
                </c:pt>
                <c:pt idx="136" formatCode="General">
                  <c:v>14.749322981050858</c:v>
                </c:pt>
                <c:pt idx="137" formatCode="General">
                  <c:v>14.727979114588086</c:v>
                </c:pt>
                <c:pt idx="138" formatCode="General">
                  <c:v>14.706130001477087</c:v>
                </c:pt>
                <c:pt idx="139" formatCode="General">
                  <c:v>14.683786735460604</c:v>
                </c:pt>
                <c:pt idx="140" formatCode="General">
                  <c:v>14.660960146143513</c:v>
                </c:pt>
                <c:pt idx="141" formatCode="General">
                  <c:v>14.63766080387817</c:v>
                </c:pt>
                <c:pt idx="142" formatCode="General">
                  <c:v>14.613899024541702</c:v>
                </c:pt>
                <c:pt idx="143" formatCode="General">
                  <c:v>14.589684874208054</c:v>
                </c:pt>
                <c:pt idx="144" formatCode="General">
                  <c:v>14.565028173717502</c:v>
                </c:pt>
                <c:pt idx="145" formatCode="General">
                  <c:v>14.539938503146184</c:v>
                </c:pt>
                <c:pt idx="146" formatCode="General">
                  <c:v>14.51442520617827</c:v>
                </c:pt>
                <c:pt idx="147" formatCode="General">
                  <c:v>14.488497394383208</c:v>
                </c:pt>
                <c:pt idx="148" formatCode="General">
                  <c:v>14.462163951400369</c:v>
                </c:pt>
                <c:pt idx="149" formatCode="General">
                  <c:v>14.435433537033576</c:v>
                </c:pt>
                <c:pt idx="150" formatCode="General">
                  <c:v>14.408314591257637</c:v>
                </c:pt>
                <c:pt idx="151" formatCode="General">
                  <c:v>14.380815338139115</c:v>
                </c:pt>
                <c:pt idx="152" formatCode="General">
                  <c:v>14.352943789673498</c:v>
                </c:pt>
                <c:pt idx="153" formatCode="General">
                  <c:v>14.324707749540837</c:v>
                </c:pt>
                <c:pt idx="154" formatCode="General">
                  <c:v>14.296114816781845</c:v>
                </c:pt>
                <c:pt idx="155" formatCode="General">
                  <c:v>14.267172389396412</c:v>
                </c:pt>
                <c:pt idx="156" formatCode="General">
                  <c:v>14.237887667866449</c:v>
                </c:pt>
                <c:pt idx="157" formatCode="General">
                  <c:v>14.208267658604964</c:v>
                </c:pt>
                <c:pt idx="158" formatCode="General">
                  <c:v>14.178319177333023</c:v>
                </c:pt>
                <c:pt idx="159" formatCode="General">
                  <c:v>14.148048852386541</c:v>
                </c:pt>
                <c:pt idx="160" formatCode="General">
                  <c:v>14.117463127954446</c:v>
                </c:pt>
                <c:pt idx="161" formatCode="General">
                  <c:v>14.086568267249906</c:v>
                </c:pt>
                <c:pt idx="162" formatCode="General">
                  <c:v>14.055370355616295</c:v>
                </c:pt>
                <c:pt idx="163" formatCode="General">
                  <c:v>14.023875303569392</c:v>
                </c:pt>
                <c:pt idx="164" formatCode="General">
                  <c:v>13.992088849777337</c:v>
                </c:pt>
                <c:pt idx="165" formatCode="General">
                  <c:v>13.960016563979856</c:v>
                </c:pt>
                <c:pt idx="166" formatCode="General">
                  <c:v>13.927663849848182</c:v>
                </c:pt>
                <c:pt idx="167" formatCode="General">
                  <c:v>13.895035947787084</c:v>
                </c:pt>
                <c:pt idx="168" formatCode="General">
                  <c:v>13.862137937680311</c:v>
                </c:pt>
                <c:pt idx="169" formatCode="General">
                  <c:v>13.828974741580858</c:v>
                </c:pt>
                <c:pt idx="170" formatCode="General">
                  <c:v>13.795551126347302</c:v>
                </c:pt>
                <c:pt idx="171" formatCode="General">
                  <c:v>13.761871706227469</c:v>
                </c:pt>
                <c:pt idx="172" formatCode="General">
                  <c:v>13.727940945390635</c:v>
                </c:pt>
                <c:pt idx="173" formatCode="General">
                  <c:v>13.693763160409523</c:v>
                </c:pt>
                <c:pt idx="174" formatCode="General">
                  <c:v>13.659342522693139</c:v>
                </c:pt>
                <c:pt idx="175" formatCode="General">
                  <c:v>13.624683060871718</c:v>
                </c:pt>
                <c:pt idx="176" formatCode="General">
                  <c:v>13.589788663134751</c:v>
                </c:pt>
                <c:pt idx="177" formatCode="General">
                  <c:v>13.554663079523252</c:v>
                </c:pt>
                <c:pt idx="178" formatCode="General">
                  <c:v>13.519309924177227</c:v>
                </c:pt>
                <c:pt idx="179" formatCode="General">
                  <c:v>13.483732677539482</c:v>
                </c:pt>
                <c:pt idx="180" formatCode="General">
                  <c:v>13.447934688516625</c:v>
                </c:pt>
                <c:pt idx="181" formatCode="General">
                  <c:v>13.411919176598303</c:v>
                </c:pt>
                <c:pt idx="182" formatCode="General">
                  <c:v>13.375689233935622</c:v>
                </c:pt>
                <c:pt idx="183" formatCode="General">
                  <c:v>13.339247827379598</c:v>
                </c:pt>
                <c:pt idx="184" formatCode="General">
                  <c:v>13.302597800480624</c:v>
                </c:pt>
                <c:pt idx="185" formatCode="General">
                  <c:v>13.265741875449706</c:v>
                </c:pt>
                <c:pt idx="186" formatCode="General">
                  <c:v>13.228682655082469</c:v>
                </c:pt>
                <c:pt idx="187" formatCode="General">
                  <c:v>13.191422624646588</c:v>
                </c:pt>
                <c:pt idx="188" formatCode="General">
                  <c:v>13.153964153733583</c:v>
                </c:pt>
                <c:pt idx="189" formatCode="General">
                  <c:v>13.116309498075685</c:v>
                </c:pt>
                <c:pt idx="190" formatCode="General">
                  <c:v>13.078460801328601</c:v>
                </c:pt>
                <c:pt idx="191" formatCode="General">
                  <c:v>13.040420096820828</c:v>
                </c:pt>
                <c:pt idx="192" formatCode="General">
                  <c:v>13.00218930927036</c:v>
                </c:pt>
                <c:pt idx="193" formatCode="General">
                  <c:v>12.963770256469425</c:v>
                </c:pt>
                <c:pt idx="194" formatCode="General">
                  <c:v>12.925164650937923</c:v>
                </c:pt>
                <c:pt idx="195" formatCode="General">
                  <c:v>12.886374101546345</c:v>
                </c:pt>
                <c:pt idx="196" formatCode="General">
                  <c:v>12.847400115108695</c:v>
                </c:pt>
                <c:pt idx="197" formatCode="General">
                  <c:v>12.808244097946176</c:v>
                </c:pt>
                <c:pt idx="198" formatCode="General">
                  <c:v>12.76890735742214</c:v>
                </c:pt>
                <c:pt idx="199" formatCode="General">
                  <c:v>12.729391103449128</c:v>
                </c:pt>
                <c:pt idx="200" formatCode="General">
                  <c:v>12.689696449968277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393-453B-83B4-6DDEBCAA80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9323136"/>
        <c:axId val="149329408"/>
      </c:scatterChart>
      <c:valAx>
        <c:axId val="149323136"/>
        <c:scaling>
          <c:orientation val="minMax"/>
          <c:max val="2"/>
        </c:scaling>
        <c:delete val="0"/>
        <c:axPos val="b"/>
        <c:title>
          <c:tx>
            <c:rich>
              <a:bodyPr/>
              <a:lstStyle/>
              <a:p>
                <a:pPr>
                  <a:defRPr sz="1200" b="0"/>
                </a:pPr>
                <a:r>
                  <a:rPr lang="en-US" sz="1200" b="0"/>
                  <a:t>Exploitation rate</a:t>
                </a:r>
              </a:p>
            </c:rich>
          </c:tx>
          <c:overlay val="0"/>
        </c:title>
        <c:numFmt formatCode="0.0" sourceLinked="0"/>
        <c:majorTickMark val="out"/>
        <c:minorTickMark val="none"/>
        <c:tickLblPos val="nextTo"/>
        <c:crossAx val="149329408"/>
        <c:crosses val="autoZero"/>
        <c:crossBetween val="midCat"/>
      </c:valAx>
      <c:valAx>
        <c:axId val="149329408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sz="1200" b="0"/>
                </a:pPr>
                <a:r>
                  <a:rPr lang="en-US" sz="1200" b="0"/>
                  <a:t>Yield per recruit</a:t>
                </a:r>
              </a:p>
            </c:rich>
          </c:tx>
          <c:overlay val="0"/>
        </c:title>
        <c:numFmt formatCode="0.00" sourceLinked="0"/>
        <c:majorTickMark val="out"/>
        <c:minorTickMark val="none"/>
        <c:tickLblPos val="nextTo"/>
        <c:crossAx val="149323136"/>
        <c:crosses val="autoZero"/>
        <c:crossBetween val="midCat"/>
      </c:valAx>
    </c:plotArea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marker>
            <c:symbol val="none"/>
          </c:marker>
          <c:xVal>
            <c:numRef>
              <c:f>'YPR and SBPR neu'!$L$12:$L$212</c:f>
              <c:numCache>
                <c:formatCode>0.00</c:formatCode>
                <c:ptCount val="2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6.0000000000000005E-2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9.9999999999999992E-2</c:v>
                </c:pt>
                <c:pt idx="11">
                  <c:v>0.10999999999999999</c:v>
                </c:pt>
                <c:pt idx="12">
                  <c:v>0.11999999999999998</c:v>
                </c:pt>
                <c:pt idx="13">
                  <c:v>0.12999999999999998</c:v>
                </c:pt>
                <c:pt idx="14">
                  <c:v>0.13999999999999999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0.18000000000000002</c:v>
                </c:pt>
                <c:pt idx="19">
                  <c:v>0.19000000000000003</c:v>
                </c:pt>
                <c:pt idx="20">
                  <c:v>0.20000000000000004</c:v>
                </c:pt>
                <c:pt idx="21">
                  <c:v>0.21000000000000005</c:v>
                </c:pt>
                <c:pt idx="22">
                  <c:v>0.22000000000000006</c:v>
                </c:pt>
                <c:pt idx="23">
                  <c:v>0.23000000000000007</c:v>
                </c:pt>
                <c:pt idx="24">
                  <c:v>0.24000000000000007</c:v>
                </c:pt>
                <c:pt idx="25">
                  <c:v>0.25000000000000006</c:v>
                </c:pt>
                <c:pt idx="26">
                  <c:v>0.26000000000000006</c:v>
                </c:pt>
                <c:pt idx="27">
                  <c:v>0.27000000000000007</c:v>
                </c:pt>
                <c:pt idx="28">
                  <c:v>0.28000000000000008</c:v>
                </c:pt>
                <c:pt idx="29">
                  <c:v>0.29000000000000009</c:v>
                </c:pt>
                <c:pt idx="30">
                  <c:v>0.3000000000000001</c:v>
                </c:pt>
                <c:pt idx="31">
                  <c:v>0.31000000000000011</c:v>
                </c:pt>
                <c:pt idx="32">
                  <c:v>0.32000000000000012</c:v>
                </c:pt>
                <c:pt idx="33">
                  <c:v>0.33000000000000013</c:v>
                </c:pt>
                <c:pt idx="34">
                  <c:v>0.34000000000000014</c:v>
                </c:pt>
                <c:pt idx="35">
                  <c:v>0.35000000000000014</c:v>
                </c:pt>
                <c:pt idx="36">
                  <c:v>0.36000000000000015</c:v>
                </c:pt>
                <c:pt idx="37">
                  <c:v>0.37000000000000016</c:v>
                </c:pt>
                <c:pt idx="38">
                  <c:v>0.38000000000000017</c:v>
                </c:pt>
                <c:pt idx="39">
                  <c:v>0.39000000000000018</c:v>
                </c:pt>
                <c:pt idx="40">
                  <c:v>0.40000000000000019</c:v>
                </c:pt>
                <c:pt idx="41">
                  <c:v>0.4100000000000002</c:v>
                </c:pt>
                <c:pt idx="42">
                  <c:v>0.42000000000000021</c:v>
                </c:pt>
                <c:pt idx="43">
                  <c:v>0.43000000000000022</c:v>
                </c:pt>
                <c:pt idx="44">
                  <c:v>0.44000000000000022</c:v>
                </c:pt>
                <c:pt idx="45">
                  <c:v>0.45000000000000023</c:v>
                </c:pt>
                <c:pt idx="46">
                  <c:v>0.46000000000000024</c:v>
                </c:pt>
                <c:pt idx="47">
                  <c:v>0.47000000000000025</c:v>
                </c:pt>
                <c:pt idx="48">
                  <c:v>0.48000000000000026</c:v>
                </c:pt>
                <c:pt idx="49">
                  <c:v>0.49000000000000027</c:v>
                </c:pt>
                <c:pt idx="50">
                  <c:v>0.50000000000000022</c:v>
                </c:pt>
                <c:pt idx="51">
                  <c:v>0.51000000000000023</c:v>
                </c:pt>
                <c:pt idx="52">
                  <c:v>0.52000000000000024</c:v>
                </c:pt>
                <c:pt idx="53">
                  <c:v>0.53000000000000025</c:v>
                </c:pt>
                <c:pt idx="54">
                  <c:v>0.54000000000000026</c:v>
                </c:pt>
                <c:pt idx="55">
                  <c:v>0.55000000000000027</c:v>
                </c:pt>
                <c:pt idx="56">
                  <c:v>0.56000000000000028</c:v>
                </c:pt>
                <c:pt idx="57">
                  <c:v>0.57000000000000028</c:v>
                </c:pt>
                <c:pt idx="58">
                  <c:v>0.58000000000000029</c:v>
                </c:pt>
                <c:pt idx="59">
                  <c:v>0.5900000000000003</c:v>
                </c:pt>
                <c:pt idx="60">
                  <c:v>0.60000000000000031</c:v>
                </c:pt>
                <c:pt idx="61">
                  <c:v>0.61000000000000032</c:v>
                </c:pt>
                <c:pt idx="62">
                  <c:v>0.62000000000000033</c:v>
                </c:pt>
                <c:pt idx="63">
                  <c:v>0.63000000000000034</c:v>
                </c:pt>
                <c:pt idx="64">
                  <c:v>0.64000000000000035</c:v>
                </c:pt>
                <c:pt idx="65">
                  <c:v>0.65000000000000036</c:v>
                </c:pt>
                <c:pt idx="66">
                  <c:v>0.66000000000000036</c:v>
                </c:pt>
                <c:pt idx="67">
                  <c:v>0.67000000000000037</c:v>
                </c:pt>
                <c:pt idx="68">
                  <c:v>0.68000000000000038</c:v>
                </c:pt>
                <c:pt idx="69">
                  <c:v>0.69000000000000039</c:v>
                </c:pt>
                <c:pt idx="70">
                  <c:v>0.7000000000000004</c:v>
                </c:pt>
                <c:pt idx="71">
                  <c:v>0.71000000000000041</c:v>
                </c:pt>
                <c:pt idx="72">
                  <c:v>0.72000000000000042</c:v>
                </c:pt>
                <c:pt idx="73">
                  <c:v>0.73000000000000043</c:v>
                </c:pt>
                <c:pt idx="74">
                  <c:v>0.74000000000000044</c:v>
                </c:pt>
                <c:pt idx="75">
                  <c:v>0.75000000000000044</c:v>
                </c:pt>
                <c:pt idx="76">
                  <c:v>0.76000000000000045</c:v>
                </c:pt>
                <c:pt idx="77">
                  <c:v>0.77000000000000046</c:v>
                </c:pt>
                <c:pt idx="78">
                  <c:v>0.78000000000000047</c:v>
                </c:pt>
                <c:pt idx="79">
                  <c:v>0.79000000000000048</c:v>
                </c:pt>
                <c:pt idx="80">
                  <c:v>0.80000000000000049</c:v>
                </c:pt>
                <c:pt idx="81">
                  <c:v>0.8100000000000005</c:v>
                </c:pt>
                <c:pt idx="82">
                  <c:v>0.82000000000000051</c:v>
                </c:pt>
                <c:pt idx="83">
                  <c:v>0.83000000000000052</c:v>
                </c:pt>
                <c:pt idx="84">
                  <c:v>0.84000000000000052</c:v>
                </c:pt>
                <c:pt idx="85">
                  <c:v>0.85000000000000053</c:v>
                </c:pt>
                <c:pt idx="86">
                  <c:v>0.86000000000000054</c:v>
                </c:pt>
                <c:pt idx="87">
                  <c:v>0.87000000000000055</c:v>
                </c:pt>
                <c:pt idx="88">
                  <c:v>0.88000000000000056</c:v>
                </c:pt>
                <c:pt idx="89">
                  <c:v>0.89000000000000057</c:v>
                </c:pt>
                <c:pt idx="90">
                  <c:v>0.90000000000000058</c:v>
                </c:pt>
                <c:pt idx="91">
                  <c:v>0.91000000000000059</c:v>
                </c:pt>
                <c:pt idx="92">
                  <c:v>0.9200000000000006</c:v>
                </c:pt>
                <c:pt idx="93">
                  <c:v>0.9300000000000006</c:v>
                </c:pt>
                <c:pt idx="94">
                  <c:v>0.94000000000000061</c:v>
                </c:pt>
                <c:pt idx="95">
                  <c:v>0.95000000000000062</c:v>
                </c:pt>
                <c:pt idx="96">
                  <c:v>0.96000000000000063</c:v>
                </c:pt>
                <c:pt idx="97">
                  <c:v>0.97000000000000064</c:v>
                </c:pt>
                <c:pt idx="98">
                  <c:v>0.98000000000000065</c:v>
                </c:pt>
                <c:pt idx="99">
                  <c:v>0.99000000000000066</c:v>
                </c:pt>
                <c:pt idx="100">
                  <c:v>1.0000000000000007</c:v>
                </c:pt>
                <c:pt idx="101">
                  <c:v>1.0100000000000007</c:v>
                </c:pt>
                <c:pt idx="102">
                  <c:v>1.0200000000000007</c:v>
                </c:pt>
                <c:pt idx="103">
                  <c:v>1.0300000000000007</c:v>
                </c:pt>
                <c:pt idx="104">
                  <c:v>1.0400000000000007</c:v>
                </c:pt>
                <c:pt idx="105">
                  <c:v>1.0500000000000007</c:v>
                </c:pt>
                <c:pt idx="106">
                  <c:v>1.0600000000000007</c:v>
                </c:pt>
                <c:pt idx="107">
                  <c:v>1.0700000000000007</c:v>
                </c:pt>
                <c:pt idx="108">
                  <c:v>1.0800000000000007</c:v>
                </c:pt>
                <c:pt idx="109">
                  <c:v>1.0900000000000007</c:v>
                </c:pt>
                <c:pt idx="110">
                  <c:v>1.1000000000000008</c:v>
                </c:pt>
                <c:pt idx="111">
                  <c:v>1.1100000000000008</c:v>
                </c:pt>
                <c:pt idx="112">
                  <c:v>1.1200000000000008</c:v>
                </c:pt>
                <c:pt idx="113">
                  <c:v>1.1300000000000008</c:v>
                </c:pt>
                <c:pt idx="114">
                  <c:v>1.1400000000000008</c:v>
                </c:pt>
                <c:pt idx="115">
                  <c:v>1.1500000000000008</c:v>
                </c:pt>
                <c:pt idx="116">
                  <c:v>1.1600000000000008</c:v>
                </c:pt>
                <c:pt idx="117">
                  <c:v>1.1700000000000008</c:v>
                </c:pt>
                <c:pt idx="118">
                  <c:v>1.1800000000000008</c:v>
                </c:pt>
                <c:pt idx="119">
                  <c:v>1.1900000000000008</c:v>
                </c:pt>
                <c:pt idx="120">
                  <c:v>1.2000000000000008</c:v>
                </c:pt>
                <c:pt idx="121">
                  <c:v>1.2100000000000009</c:v>
                </c:pt>
                <c:pt idx="122">
                  <c:v>1.2200000000000009</c:v>
                </c:pt>
                <c:pt idx="123">
                  <c:v>1.2300000000000009</c:v>
                </c:pt>
                <c:pt idx="124">
                  <c:v>1.2400000000000009</c:v>
                </c:pt>
                <c:pt idx="125">
                  <c:v>1.2500000000000009</c:v>
                </c:pt>
                <c:pt idx="126">
                  <c:v>1.2600000000000009</c:v>
                </c:pt>
                <c:pt idx="127">
                  <c:v>1.2700000000000009</c:v>
                </c:pt>
                <c:pt idx="128">
                  <c:v>1.2800000000000009</c:v>
                </c:pt>
                <c:pt idx="129">
                  <c:v>1.2900000000000009</c:v>
                </c:pt>
                <c:pt idx="130">
                  <c:v>1.3000000000000009</c:v>
                </c:pt>
                <c:pt idx="131">
                  <c:v>1.3100000000000009</c:v>
                </c:pt>
                <c:pt idx="132">
                  <c:v>1.320000000000001</c:v>
                </c:pt>
                <c:pt idx="133">
                  <c:v>1.330000000000001</c:v>
                </c:pt>
                <c:pt idx="134">
                  <c:v>1.340000000000001</c:v>
                </c:pt>
                <c:pt idx="135">
                  <c:v>1.350000000000001</c:v>
                </c:pt>
                <c:pt idx="136">
                  <c:v>1.360000000000001</c:v>
                </c:pt>
                <c:pt idx="137">
                  <c:v>1.370000000000001</c:v>
                </c:pt>
                <c:pt idx="138">
                  <c:v>1.380000000000001</c:v>
                </c:pt>
                <c:pt idx="139">
                  <c:v>1.390000000000001</c:v>
                </c:pt>
                <c:pt idx="140">
                  <c:v>1.400000000000001</c:v>
                </c:pt>
                <c:pt idx="141">
                  <c:v>1.410000000000001</c:v>
                </c:pt>
                <c:pt idx="142">
                  <c:v>1.420000000000001</c:v>
                </c:pt>
                <c:pt idx="143">
                  <c:v>1.430000000000001</c:v>
                </c:pt>
                <c:pt idx="144">
                  <c:v>1.4400000000000011</c:v>
                </c:pt>
                <c:pt idx="145">
                  <c:v>1.4500000000000011</c:v>
                </c:pt>
                <c:pt idx="146">
                  <c:v>1.4600000000000011</c:v>
                </c:pt>
                <c:pt idx="147">
                  <c:v>1.4700000000000011</c:v>
                </c:pt>
                <c:pt idx="148">
                  <c:v>1.4800000000000011</c:v>
                </c:pt>
                <c:pt idx="149">
                  <c:v>1.4900000000000011</c:v>
                </c:pt>
                <c:pt idx="150">
                  <c:v>1.5000000000000011</c:v>
                </c:pt>
                <c:pt idx="151">
                  <c:v>1.5100000000000011</c:v>
                </c:pt>
                <c:pt idx="152">
                  <c:v>1.5200000000000011</c:v>
                </c:pt>
                <c:pt idx="153">
                  <c:v>1.5300000000000011</c:v>
                </c:pt>
                <c:pt idx="154">
                  <c:v>1.5400000000000011</c:v>
                </c:pt>
                <c:pt idx="155">
                  <c:v>1.5500000000000012</c:v>
                </c:pt>
                <c:pt idx="156">
                  <c:v>1.5600000000000012</c:v>
                </c:pt>
                <c:pt idx="157">
                  <c:v>1.5700000000000012</c:v>
                </c:pt>
                <c:pt idx="158">
                  <c:v>1.5800000000000012</c:v>
                </c:pt>
                <c:pt idx="159">
                  <c:v>1.5900000000000012</c:v>
                </c:pt>
                <c:pt idx="160">
                  <c:v>1.6000000000000012</c:v>
                </c:pt>
                <c:pt idx="161">
                  <c:v>1.6100000000000012</c:v>
                </c:pt>
                <c:pt idx="162">
                  <c:v>1.6200000000000012</c:v>
                </c:pt>
                <c:pt idx="163">
                  <c:v>1.6300000000000012</c:v>
                </c:pt>
                <c:pt idx="164">
                  <c:v>1.6400000000000012</c:v>
                </c:pt>
                <c:pt idx="165">
                  <c:v>1.6500000000000012</c:v>
                </c:pt>
                <c:pt idx="166">
                  <c:v>1.6600000000000013</c:v>
                </c:pt>
                <c:pt idx="167">
                  <c:v>1.6700000000000013</c:v>
                </c:pt>
                <c:pt idx="168">
                  <c:v>1.6800000000000013</c:v>
                </c:pt>
                <c:pt idx="169">
                  <c:v>1.6900000000000013</c:v>
                </c:pt>
                <c:pt idx="170">
                  <c:v>1.7000000000000013</c:v>
                </c:pt>
                <c:pt idx="171">
                  <c:v>1.7100000000000013</c:v>
                </c:pt>
                <c:pt idx="172">
                  <c:v>1.7200000000000013</c:v>
                </c:pt>
                <c:pt idx="173">
                  <c:v>1.7300000000000013</c:v>
                </c:pt>
                <c:pt idx="174">
                  <c:v>1.7400000000000013</c:v>
                </c:pt>
                <c:pt idx="175">
                  <c:v>1.7500000000000013</c:v>
                </c:pt>
                <c:pt idx="176">
                  <c:v>1.7600000000000013</c:v>
                </c:pt>
                <c:pt idx="177">
                  <c:v>1.7700000000000014</c:v>
                </c:pt>
                <c:pt idx="178">
                  <c:v>1.7800000000000014</c:v>
                </c:pt>
                <c:pt idx="179">
                  <c:v>1.7900000000000014</c:v>
                </c:pt>
                <c:pt idx="180">
                  <c:v>1.8000000000000014</c:v>
                </c:pt>
                <c:pt idx="181">
                  <c:v>1.8100000000000014</c:v>
                </c:pt>
                <c:pt idx="182">
                  <c:v>1.8200000000000014</c:v>
                </c:pt>
                <c:pt idx="183">
                  <c:v>1.8300000000000014</c:v>
                </c:pt>
                <c:pt idx="184">
                  <c:v>1.8400000000000014</c:v>
                </c:pt>
                <c:pt idx="185">
                  <c:v>1.8500000000000014</c:v>
                </c:pt>
                <c:pt idx="186">
                  <c:v>1.8600000000000014</c:v>
                </c:pt>
                <c:pt idx="187">
                  <c:v>1.8700000000000014</c:v>
                </c:pt>
                <c:pt idx="188">
                  <c:v>1.8800000000000014</c:v>
                </c:pt>
                <c:pt idx="189">
                  <c:v>1.8900000000000015</c:v>
                </c:pt>
                <c:pt idx="190">
                  <c:v>1.9000000000000015</c:v>
                </c:pt>
                <c:pt idx="191">
                  <c:v>1.9100000000000015</c:v>
                </c:pt>
                <c:pt idx="192">
                  <c:v>1.9200000000000015</c:v>
                </c:pt>
                <c:pt idx="193">
                  <c:v>1.9300000000000015</c:v>
                </c:pt>
                <c:pt idx="194">
                  <c:v>1.9400000000000015</c:v>
                </c:pt>
                <c:pt idx="195">
                  <c:v>1.9500000000000015</c:v>
                </c:pt>
                <c:pt idx="196">
                  <c:v>1.9600000000000015</c:v>
                </c:pt>
                <c:pt idx="197">
                  <c:v>1.9700000000000015</c:v>
                </c:pt>
                <c:pt idx="198">
                  <c:v>1.9800000000000015</c:v>
                </c:pt>
                <c:pt idx="199">
                  <c:v>1.9900000000000015</c:v>
                </c:pt>
                <c:pt idx="200">
                  <c:v>2.0000000000000013</c:v>
                </c:pt>
              </c:numCache>
            </c:numRef>
          </c:xVal>
          <c:yVal>
            <c:numRef>
              <c:f>'YPR and SBPR neu'!$N$12:$N$212</c:f>
              <c:numCache>
                <c:formatCode>0.0000</c:formatCode>
                <c:ptCount val="201"/>
                <c:pt idx="0">
                  <c:v>46.694124758961394</c:v>
                </c:pt>
                <c:pt idx="1">
                  <c:v>46.104815574334189</c:v>
                </c:pt>
                <c:pt idx="2">
                  <c:v>45.525779198138821</c:v>
                </c:pt>
                <c:pt idx="3">
                  <c:v>44.95677769787396</c:v>
                </c:pt>
                <c:pt idx="4">
                  <c:v>44.397580278771002</c:v>
                </c:pt>
                <c:pt idx="5">
                  <c:v>43.847963018130557</c:v>
                </c:pt>
                <c:pt idx="6">
                  <c:v>43.307708611436759</c:v>
                </c:pt>
                <c:pt idx="7">
                  <c:v>42.776606129644691</c:v>
                </c:pt>
                <c:pt idx="8">
                  <c:v>42.254450787071342</c:v>
                </c:pt>
                <c:pt idx="9">
                  <c:v>41.741043719353648</c:v>
                </c:pt>
                <c:pt idx="10">
                  <c:v>41.236191770967856</c:v>
                </c:pt>
                <c:pt idx="11">
                  <c:v>40.739707291833255</c:v>
                </c:pt>
                <c:pt idx="12">
                  <c:v>40.251407942550365</c:v>
                </c:pt>
                <c:pt idx="13">
                  <c:v>39.771116507849008</c:v>
                </c:pt>
                <c:pt idx="14">
                  <c:v>39.29866071784523</c:v>
                </c:pt>
                <c:pt idx="15">
                  <c:v>38.833873076728466</c:v>
                </c:pt>
                <c:pt idx="16">
                  <c:v>38.376590698520985</c:v>
                </c:pt>
                <c:pt idx="17">
                  <c:v>37.926655149571445</c:v>
                </c:pt>
                <c:pt idx="18">
                  <c:v>37.483912297462403</c:v>
                </c:pt>
                <c:pt idx="19">
                  <c:v>37.048212166029401</c:v>
                </c:pt>
                <c:pt idx="20">
                  <c:v>36.619408796204901</c:v>
                </c:pt>
                <c:pt idx="21" formatCode="General">
                  <c:v>36.19736011241595</c:v>
                </c:pt>
                <c:pt idx="22" formatCode="General">
                  <c:v>35.781927794278786</c:v>
                </c:pt>
                <c:pt idx="23" formatCode="General">
                  <c:v>35.372977153346788</c:v>
                </c:pt>
                <c:pt idx="24" formatCode="General">
                  <c:v>34.970377014681283</c:v>
                </c:pt>
                <c:pt idx="25" formatCode="General">
                  <c:v>34.573999603026266</c:v>
                </c:pt>
                <c:pt idx="26" formatCode="General">
                  <c:v>34.183720433379833</c:v>
                </c:pt>
                <c:pt idx="27" formatCode="General">
                  <c:v>33.799418205765136</c:v>
                </c:pt>
                <c:pt idx="28" formatCode="General">
                  <c:v>33.420974704014334</c:v>
                </c:pt>
                <c:pt idx="29" formatCode="General">
                  <c:v>33.0482746983879</c:v>
                </c:pt>
                <c:pt idx="30" formatCode="General">
                  <c:v>32.681205851860966</c:v>
                </c:pt>
                <c:pt idx="31" formatCode="General">
                  <c:v>32.319658629916404</c:v>
                </c:pt>
                <c:pt idx="32" formatCode="General">
                  <c:v>31.96352621369272</c:v>
                </c:pt>
                <c:pt idx="33" formatCode="General">
                  <c:v>31.612704416341977</c:v>
                </c:pt>
                <c:pt idx="34" formatCode="General">
                  <c:v>31.267091602460155</c:v>
                </c:pt>
                <c:pt idx="35" formatCode="General">
                  <c:v>30.926588610459177</c:v>
                </c:pt>
                <c:pt idx="36" formatCode="General">
                  <c:v>30.591098677755941</c:v>
                </c:pt>
                <c:pt idx="37" formatCode="General">
                  <c:v>30.260527368659936</c:v>
                </c:pt>
                <c:pt idx="38" formatCode="General">
                  <c:v>29.934782504846442</c:v>
                </c:pt>
                <c:pt idx="39" formatCode="General">
                  <c:v>29.613774098307882</c:v>
                </c:pt>
                <c:pt idx="40" formatCode="General">
                  <c:v>29.297414286680805</c:v>
                </c:pt>
                <c:pt idx="41" formatCode="General">
                  <c:v>28.98561727085097</c:v>
                </c:pt>
                <c:pt idx="42" formatCode="General">
                  <c:v>28.678299254743376</c:v>
                </c:pt>
                <c:pt idx="43" formatCode="General">
                  <c:v>28.375378387208517</c:v>
                </c:pt>
                <c:pt idx="44" formatCode="General">
                  <c:v>28.076774705920251</c:v>
                </c:pt>
                <c:pt idx="45" formatCode="General">
                  <c:v>27.782410083204443</c:v>
                </c:pt>
                <c:pt idx="46" formatCode="General">
                  <c:v>27.492208173721323</c:v>
                </c:pt>
                <c:pt idx="47" formatCode="General">
                  <c:v>27.206094363928038</c:v>
                </c:pt>
                <c:pt idx="48" formatCode="General">
                  <c:v>26.923995723251011</c:v>
                </c:pt>
                <c:pt idx="49" formatCode="General">
                  <c:v>26.645840956901075</c:v>
                </c:pt>
                <c:pt idx="50" formatCode="General">
                  <c:v>26.371560360267303</c:v>
                </c:pt>
                <c:pt idx="51" formatCode="General">
                  <c:v>26.101085774828075</c:v>
                </c:pt>
                <c:pt idx="52" formatCode="General">
                  <c:v>25.834350545521062</c:v>
                </c:pt>
                <c:pt idx="53" formatCode="General">
                  <c:v>25.571289479515908</c:v>
                </c:pt>
                <c:pt idx="54" formatCode="General">
                  <c:v>25.311838806336151</c:v>
                </c:pt>
                <c:pt idx="55" formatCode="General">
                  <c:v>25.055936139279165</c:v>
                </c:pt>
                <c:pt idx="56" formatCode="General">
                  <c:v>24.803520438085034</c:v>
                </c:pt>
                <c:pt idx="57" formatCode="General">
                  <c:v>24.554531972807467</c:v>
                </c:pt>
                <c:pt idx="58" formatCode="General">
                  <c:v>24.308912288841888</c:v>
                </c:pt>
                <c:pt idx="59" formatCode="General">
                  <c:v>24.066604173067603</c:v>
                </c:pt>
                <c:pt idx="60" formatCode="General">
                  <c:v>23.827551621062913</c:v>
                </c:pt>
                <c:pt idx="61" formatCode="General">
                  <c:v>23.591699805353727</c:v>
                </c:pt>
                <c:pt idx="62" formatCode="General">
                  <c:v>23.358995044657792</c:v>
                </c:pt>
                <c:pt idx="63" formatCode="General">
                  <c:v>23.129384774088415</c:v>
                </c:pt>
                <c:pt idx="64" formatCode="General">
                  <c:v>22.902817516282795</c:v>
                </c:pt>
                <c:pt idx="65" formatCode="General">
                  <c:v>22.679242853421819</c:v>
                </c:pt>
                <c:pt idx="66" formatCode="General">
                  <c:v>22.45861140010927</c:v>
                </c:pt>
                <c:pt idx="67" formatCode="General">
                  <c:v>22.240874777079785</c:v>
                </c:pt>
                <c:pt idx="68" formatCode="General">
                  <c:v>22.025985585706316</c:v>
                </c:pt>
                <c:pt idx="69" formatCode="General">
                  <c:v>21.813897383278686</c:v>
                </c:pt>
                <c:pt idx="70" formatCode="General">
                  <c:v>21.604564659026291</c:v>
                </c:pt>
                <c:pt idx="71" formatCode="General">
                  <c:v>21.397942810858897</c:v>
                </c:pt>
                <c:pt idx="72" formatCode="General">
                  <c:v>21.193988122800608</c:v>
                </c:pt>
                <c:pt idx="73" formatCode="General">
                  <c:v>20.992657743092931</c:v>
                </c:pt>
                <c:pt idx="74" formatCode="General">
                  <c:v>20.793909662944035</c:v>
                </c:pt>
                <c:pt idx="75" formatCode="General">
                  <c:v>20.597702695901933</c:v>
                </c:pt>
                <c:pt idx="76" formatCode="General">
                  <c:v>20.403996457830441</c:v>
                </c:pt>
                <c:pt idx="77" formatCode="General">
                  <c:v>20.212751347467364</c:v>
                </c:pt>
                <c:pt idx="78" formatCode="General">
                  <c:v>20.023928527545326</c:v>
                </c:pt>
                <c:pt idx="79" formatCode="General">
                  <c:v>19.837489906456263</c:v>
                </c:pt>
                <c:pt idx="80" formatCode="General">
                  <c:v>19.653398120441508</c:v>
                </c:pt>
                <c:pt idx="81" formatCode="General">
                  <c:v>19.471616516289867</c:v>
                </c:pt>
                <c:pt idx="82" formatCode="General">
                  <c:v>19.292109134526903</c:v>
                </c:pt>
                <c:pt idx="83" formatCode="General">
                  <c:v>19.114840693079291</c:v>
                </c:pt>
                <c:pt idx="84" formatCode="General">
                  <c:v>18.939776571398518</c:v>
                </c:pt>
                <c:pt idx="85" formatCode="General">
                  <c:v>18.766882795029105</c:v>
                </c:pt>
                <c:pt idx="86" formatCode="General">
                  <c:v>18.596126020606729</c:v>
                </c:pt>
                <c:pt idx="87" formatCode="General">
                  <c:v>18.427473521272468</c:v>
                </c:pt>
                <c:pt idx="88" formatCode="General">
                  <c:v>18.260893172489677</c:v>
                </c:pt>
                <c:pt idx="89" formatCode="General">
                  <c:v>18.096353438250642</c:v>
                </c:pt>
                <c:pt idx="90" formatCode="General">
                  <c:v>17.933823357660533</c:v>
                </c:pt>
                <c:pt idx="91" formatCode="General">
                  <c:v>17.773272531886708</c:v>
                </c:pt>
                <c:pt idx="92" formatCode="General">
                  <c:v>17.614671111461782</c:v>
                </c:pt>
                <c:pt idx="93" formatCode="General">
                  <c:v>17.457989783929349</c:v>
                </c:pt>
                <c:pt idx="94" formatCode="General">
                  <c:v>17.303199761821567</c:v>
                </c:pt>
                <c:pt idx="95" formatCode="General">
                  <c:v>17.150272770958338</c:v>
                </c:pt>
                <c:pt idx="96" formatCode="General">
                  <c:v>16.999181039057991</c:v>
                </c:pt>
                <c:pt idx="97" formatCode="General">
                  <c:v>16.849897284649924</c:v>
                </c:pt>
                <c:pt idx="98" formatCode="General">
                  <c:v>16.702394706279858</c:v>
                </c:pt>
                <c:pt idx="99" formatCode="General">
                  <c:v>16.556646971998742</c:v>
                </c:pt>
                <c:pt idx="100" formatCode="General">
                  <c:v>16.412628209126623</c:v>
                </c:pt>
                <c:pt idx="101" formatCode="General">
                  <c:v>16.270312994283206</c:v>
                </c:pt>
                <c:pt idx="102" formatCode="General">
                  <c:v>16.129676343676941</c:v>
                </c:pt>
                <c:pt idx="103" formatCode="General">
                  <c:v>15.990693703644922</c:v>
                </c:pt>
                <c:pt idx="104" formatCode="General">
                  <c:v>15.853340941436009</c:v>
                </c:pt>
                <c:pt idx="105" formatCode="General">
                  <c:v>15.717594336229954</c:v>
                </c:pt>
                <c:pt idx="106" formatCode="General">
                  <c:v>15.583430570385497</c:v>
                </c:pt>
                <c:pt idx="107" formatCode="General">
                  <c:v>15.45082672091066</c:v>
                </c:pt>
                <c:pt idx="108" formatCode="General">
                  <c:v>15.31976025114866</c:v>
                </c:pt>
                <c:pt idx="109" formatCode="General">
                  <c:v>15.190209002673113</c:v>
                </c:pt>
                <c:pt idx="110" formatCode="General">
                  <c:v>15.06215118738646</c:v>
                </c:pt>
                <c:pt idx="111" formatCode="General">
                  <c:v>14.935565379815612</c:v>
                </c:pt>
                <c:pt idx="112" formatCode="General">
                  <c:v>14.810430509599158</c:v>
                </c:pt>
                <c:pt idx="113" formatCode="General">
                  <c:v>14.686725854160573</c:v>
                </c:pt>
                <c:pt idx="114" formatCode="General">
                  <c:v>14.564431031562089</c:v>
                </c:pt>
                <c:pt idx="115" formatCode="General">
                  <c:v>14.443525993534051</c:v>
                </c:pt>
                <c:pt idx="116" formatCode="General">
                  <c:v>14.323991018674723</c:v>
                </c:pt>
                <c:pt idx="117" formatCode="General">
                  <c:v>14.205806705815769</c:v>
                </c:pt>
                <c:pt idx="118" formatCode="General">
                  <c:v>14.088953967548623</c:v>
                </c:pt>
                <c:pt idx="119" formatCode="General">
                  <c:v>13.973414023907308</c:v>
                </c:pt>
                <c:pt idx="120" formatCode="General">
                  <c:v>13.859168396203261</c:v>
                </c:pt>
                <c:pt idx="121" formatCode="General">
                  <c:v>13.746198901007904</c:v>
                </c:pt>
                <c:pt idx="122" formatCode="General">
                  <c:v>13.634487644278886</c:v>
                </c:pt>
                <c:pt idx="123" formatCode="General">
                  <c:v>13.524017015625978</c:v>
                </c:pt>
                <c:pt idx="124" formatCode="General">
                  <c:v>13.41476968271277</c:v>
                </c:pt>
                <c:pt idx="125" formatCode="General">
                  <c:v>13.306728585790454</c:v>
                </c:pt>
                <c:pt idx="126" formatCode="General">
                  <c:v>13.199876932360029</c:v>
                </c:pt>
                <c:pt idx="127" formatCode="General">
                  <c:v>13.094198191959471</c:v>
                </c:pt>
                <c:pt idx="128" formatCode="General">
                  <c:v>12.989676091072409</c:v>
                </c:pt>
                <c:pt idx="129" formatCode="General">
                  <c:v>12.886294608155103</c:v>
                </c:pt>
                <c:pt idx="130" formatCode="General">
                  <c:v>12.784037968778406</c:v>
                </c:pt>
                <c:pt idx="131" formatCode="General">
                  <c:v>12.682890640881766</c:v>
                </c:pt>
                <c:pt idx="132" formatCode="General">
                  <c:v>12.582837330136122</c:v>
                </c:pt>
                <c:pt idx="133" formatCode="General">
                  <c:v>12.483862975412901</c:v>
                </c:pt>
                <c:pt idx="134" formatCode="General">
                  <c:v>12.385952744356235</c:v>
                </c:pt>
                <c:pt idx="135" formatCode="General">
                  <c:v>12.289092029055681</c:v>
                </c:pt>
                <c:pt idx="136" formatCode="General">
                  <c:v>12.193266441816792</c:v>
                </c:pt>
                <c:pt idx="137" formatCode="General">
                  <c:v>12.098461811026981</c:v>
                </c:pt>
                <c:pt idx="138" formatCode="General">
                  <c:v>12.004664177114135</c:v>
                </c:pt>
                <c:pt idx="139" formatCode="General">
                  <c:v>11.911859788595638</c:v>
                </c:pt>
                <c:pt idx="140" formatCode="General">
                  <c:v>11.820035098215381</c:v>
                </c:pt>
                <c:pt idx="141" formatCode="General">
                  <c:v>11.729176759166522</c:v>
                </c:pt>
                <c:pt idx="142" formatCode="General">
                  <c:v>11.63927162139775</c:v>
                </c:pt>
                <c:pt idx="143" formatCode="General">
                  <c:v>11.550306728000962</c:v>
                </c:pt>
                <c:pt idx="144" formatCode="General">
                  <c:v>11.462269311678194</c:v>
                </c:pt>
                <c:pt idx="145" formatCode="General">
                  <c:v>11.375146791285855</c:v>
                </c:pt>
                <c:pt idx="146" formatCode="General">
                  <c:v>11.288926768454264</c:v>
                </c:pt>
                <c:pt idx="147" formatCode="General">
                  <c:v>11.203597024280553</c:v>
                </c:pt>
                <c:pt idx="148" formatCode="General">
                  <c:v>11.119145516093159</c:v>
                </c:pt>
                <c:pt idx="149" formatCode="General">
                  <c:v>11.035560374286039</c:v>
                </c:pt>
                <c:pt idx="150" formatCode="General">
                  <c:v>10.952829899220889</c:v>
                </c:pt>
                <c:pt idx="151" formatCode="General">
                  <c:v>10.87094255819566</c:v>
                </c:pt>
                <c:pt idx="152" formatCode="General">
                  <c:v>10.789886982477729</c:v>
                </c:pt>
                <c:pt idx="153" formatCode="General">
                  <c:v>10.709651964400125</c:v>
                </c:pt>
                <c:pt idx="154" formatCode="General">
                  <c:v>10.630226454519235</c:v>
                </c:pt>
                <c:pt idx="155" formatCode="General">
                  <c:v>10.551599558832494</c:v>
                </c:pt>
                <c:pt idx="156" formatCode="General">
                  <c:v>10.473760536054574</c:v>
                </c:pt>
                <c:pt idx="157" formatCode="General">
                  <c:v>10.396698794950661</c:v>
                </c:pt>
                <c:pt idx="158" formatCode="General">
                  <c:v>10.320403891725386</c:v>
                </c:pt>
                <c:pt idx="159" formatCode="General">
                  <c:v>10.244865527466141</c:v>
                </c:pt>
                <c:pt idx="160" formatCode="General">
                  <c:v>10.170073545639369</c:v>
                </c:pt>
                <c:pt idx="161" formatCode="General">
                  <c:v>10.096017929638611</c:v>
                </c:pt>
                <c:pt idx="162" formatCode="General">
                  <c:v>10.022688800383047</c:v>
                </c:pt>
                <c:pt idx="163" formatCode="General">
                  <c:v>9.9500764139653342</c:v>
                </c:pt>
                <c:pt idx="164" formatCode="General">
                  <c:v>9.8781711593475272</c:v>
                </c:pt>
                <c:pt idx="165" formatCode="General">
                  <c:v>9.8069635561040212</c:v>
                </c:pt>
                <c:pt idx="166" formatCode="General">
                  <c:v>9.7364442522102888</c:v>
                </c:pt>
                <c:pt idx="167" formatCode="General">
                  <c:v>9.6666040218764344</c:v>
                </c:pt>
                <c:pt idx="168" formatCode="General">
                  <c:v>9.5974337634244229</c:v>
                </c:pt>
                <c:pt idx="169" formatCode="General">
                  <c:v>9.5289244972080578</c:v>
                </c:pt>
                <c:pt idx="170" formatCode="General">
                  <c:v>9.4610673635745872</c:v>
                </c:pt>
                <c:pt idx="171" formatCode="General">
                  <c:v>9.393853620867084</c:v>
                </c:pt>
                <c:pt idx="172" formatCode="General">
                  <c:v>9.3272746434665645</c:v>
                </c:pt>
                <c:pt idx="173" formatCode="General">
                  <c:v>9.261321919872989</c:v>
                </c:pt>
                <c:pt idx="174" formatCode="General">
                  <c:v>9.1959870508242023</c:v>
                </c:pt>
                <c:pt idx="175" formatCode="General">
                  <c:v>9.1312617474519691</c:v>
                </c:pt>
                <c:pt idx="176" formatCode="General">
                  <c:v>9.0671378294742286</c:v>
                </c:pt>
                <c:pt idx="177" formatCode="General">
                  <c:v>9.0036072234227902</c:v>
                </c:pt>
                <c:pt idx="178" formatCode="General">
                  <c:v>8.9406619609055848</c:v>
                </c:pt>
                <c:pt idx="179" formatCode="General">
                  <c:v>8.8782941769027577</c:v>
                </c:pt>
                <c:pt idx="180" formatCode="General">
                  <c:v>8.816496108095814</c:v>
                </c:pt>
                <c:pt idx="181" formatCode="General">
                  <c:v>8.7552600912290561</c:v>
                </c:pt>
                <c:pt idx="182" formatCode="General">
                  <c:v>8.694578561502599</c:v>
                </c:pt>
                <c:pt idx="183" formatCode="General">
                  <c:v>8.6344440509962563</c:v>
                </c:pt>
                <c:pt idx="184" formatCode="General">
                  <c:v>8.5748491871236254</c:v>
                </c:pt>
                <c:pt idx="185" formatCode="General">
                  <c:v>8.5157866911156539</c:v>
                </c:pt>
                <c:pt idx="186" formatCode="General">
                  <c:v>8.4572493765330634</c:v>
                </c:pt>
                <c:pt idx="187" formatCode="General">
                  <c:v>8.3992301478070175</c:v>
                </c:pt>
                <c:pt idx="188" formatCode="General">
                  <c:v>8.3417219988073406</c:v>
                </c:pt>
                <c:pt idx="189" formatCode="General">
                  <c:v>8.284718011437743</c:v>
                </c:pt>
                <c:pt idx="190" formatCode="General">
                  <c:v>8.2282113542574553</c:v>
                </c:pt>
                <c:pt idx="191" formatCode="General">
                  <c:v>8.172195281128646</c:v>
                </c:pt>
                <c:pt idx="192" formatCode="General">
                  <c:v>8.1166631298891314</c:v>
                </c:pt>
                <c:pt idx="193" formatCode="General">
                  <c:v>8.0616083210497465</c:v>
                </c:pt>
                <c:pt idx="194" formatCode="General">
                  <c:v>8.007024356515938</c:v>
                </c:pt>
                <c:pt idx="195" formatCode="General">
                  <c:v>7.9529048183329714</c:v>
                </c:pt>
                <c:pt idx="196" formatCode="General">
                  <c:v>7.8992433674543019</c:v>
                </c:pt>
                <c:pt idx="197" formatCode="General">
                  <c:v>7.846033742532553</c:v>
                </c:pt>
                <c:pt idx="198" formatCode="General">
                  <c:v>7.793269758732718</c:v>
                </c:pt>
                <c:pt idx="199" formatCode="General">
                  <c:v>7.7409453065669851</c:v>
                </c:pt>
                <c:pt idx="200" formatCode="General">
                  <c:v>7.6890543507508289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3A2-44CC-BD4D-ACE7E114C5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9353984"/>
        <c:axId val="149355904"/>
      </c:scatterChart>
      <c:valAx>
        <c:axId val="149353984"/>
        <c:scaling>
          <c:orientation val="minMax"/>
          <c:max val="2"/>
        </c:scaling>
        <c:delete val="0"/>
        <c:axPos val="b"/>
        <c:title>
          <c:tx>
            <c:rich>
              <a:bodyPr/>
              <a:lstStyle/>
              <a:p>
                <a:pPr>
                  <a:defRPr sz="1200" b="0"/>
                </a:pPr>
                <a:r>
                  <a:rPr lang="en-US" sz="1200" b="0"/>
                  <a:t>Exploitation rate</a:t>
                </a:r>
              </a:p>
            </c:rich>
          </c:tx>
          <c:overlay val="0"/>
        </c:title>
        <c:numFmt formatCode="0.0" sourceLinked="0"/>
        <c:majorTickMark val="out"/>
        <c:minorTickMark val="none"/>
        <c:tickLblPos val="nextTo"/>
        <c:crossAx val="149355904"/>
        <c:crosses val="autoZero"/>
        <c:crossBetween val="midCat"/>
      </c:valAx>
      <c:valAx>
        <c:axId val="149355904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sz="1200" b="0"/>
                </a:pPr>
                <a:r>
                  <a:rPr lang="en-US" sz="1200" b="0"/>
                  <a:t>SB per recruit</a:t>
                </a:r>
              </a:p>
            </c:rich>
          </c:tx>
          <c:overlay val="0"/>
        </c:title>
        <c:numFmt formatCode="0.00" sourceLinked="0"/>
        <c:majorTickMark val="out"/>
        <c:minorTickMark val="none"/>
        <c:tickLblPos val="nextTo"/>
        <c:crossAx val="149353984"/>
        <c:crosses val="autoZero"/>
        <c:crossBetween val="midCat"/>
      </c:valAx>
    </c:plotArea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marker>
            <c:symbol val="none"/>
          </c:marker>
          <c:xVal>
            <c:numRef>
              <c:f>'YPR and SBPR neu-des'!$K$12:$K$212</c:f>
              <c:numCache>
                <c:formatCode>General</c:formatCode>
                <c:ptCount val="201"/>
                <c:pt idx="0">
                  <c:v>0</c:v>
                </c:pt>
                <c:pt idx="1">
                  <c:v>1.0050335853501451E-2</c:v>
                </c:pt>
                <c:pt idx="2">
                  <c:v>2.0202707317519466E-2</c:v>
                </c:pt>
                <c:pt idx="3">
                  <c:v>3.0459207484708574E-2</c:v>
                </c:pt>
                <c:pt idx="4">
                  <c:v>4.0821994520255166E-2</c:v>
                </c:pt>
                <c:pt idx="5">
                  <c:v>5.1293294387550578E-2</c:v>
                </c:pt>
                <c:pt idx="6">
                  <c:v>6.1875403718087529E-2</c:v>
                </c:pt>
                <c:pt idx="7">
                  <c:v>7.2570692834835498E-2</c:v>
                </c:pt>
                <c:pt idx="8">
                  <c:v>8.3381608939051013E-2</c:v>
                </c:pt>
                <c:pt idx="9">
                  <c:v>9.431067947124129E-2</c:v>
                </c:pt>
                <c:pt idx="10">
                  <c:v>0.10536051565782628</c:v>
                </c:pt>
                <c:pt idx="11">
                  <c:v>0.11653381625595151</c:v>
                </c:pt>
                <c:pt idx="12">
                  <c:v>0.12783337150988489</c:v>
                </c:pt>
                <c:pt idx="13">
                  <c:v>0.13926206733350766</c:v>
                </c:pt>
                <c:pt idx="14">
                  <c:v>0.15082288973458366</c:v>
                </c:pt>
                <c:pt idx="15">
                  <c:v>0.16251892949777494</c:v>
                </c:pt>
                <c:pt idx="16">
                  <c:v>0.1743533871447778</c:v>
                </c:pt>
                <c:pt idx="17">
                  <c:v>0.18632957819149348</c:v>
                </c:pt>
                <c:pt idx="18">
                  <c:v>0.19845093872383832</c:v>
                </c:pt>
                <c:pt idx="19">
                  <c:v>0.21072103131565267</c:v>
                </c:pt>
                <c:pt idx="20">
                  <c:v>0.22314355131420985</c:v>
                </c:pt>
                <c:pt idx="21">
                  <c:v>0.23572233352106997</c:v>
                </c:pt>
                <c:pt idx="22">
                  <c:v>0.24846135929849975</c:v>
                </c:pt>
                <c:pt idx="23">
                  <c:v>0.26136476413440762</c:v>
                </c:pt>
                <c:pt idx="24">
                  <c:v>0.27443684570176041</c:v>
                </c:pt>
                <c:pt idx="25">
                  <c:v>0.2876820724517809</c:v>
                </c:pt>
                <c:pt idx="26">
                  <c:v>0.30110509278392161</c:v>
                </c:pt>
                <c:pt idx="27">
                  <c:v>0.31471074483970024</c:v>
                </c:pt>
                <c:pt idx="28">
                  <c:v>0.3285040669720361</c:v>
                </c:pt>
                <c:pt idx="29">
                  <c:v>0.34249030894677601</c:v>
                </c:pt>
                <c:pt idx="30">
                  <c:v>0.35667494393873245</c:v>
                </c:pt>
                <c:pt idx="31">
                  <c:v>0.37106368139083207</c:v>
                </c:pt>
                <c:pt idx="32">
                  <c:v>0.38566248081198479</c:v>
                </c:pt>
                <c:pt idx="33">
                  <c:v>0.40047756659712541</c:v>
                </c:pt>
                <c:pt idx="34">
                  <c:v>0.41551544396166595</c:v>
                </c:pt>
                <c:pt idx="35">
                  <c:v>0.43078291609245439</c:v>
                </c:pt>
                <c:pt idx="36">
                  <c:v>0.44628710262841964</c:v>
                </c:pt>
                <c:pt idx="37">
                  <c:v>0.46203545959655884</c:v>
                </c:pt>
                <c:pt idx="38">
                  <c:v>0.47803580094300002</c:v>
                </c:pt>
                <c:pt idx="39">
                  <c:v>0.49429632181478034</c:v>
                </c:pt>
                <c:pt idx="40">
                  <c:v>0.51082562376599094</c:v>
                </c:pt>
                <c:pt idx="41">
                  <c:v>0.52763274208237221</c:v>
                </c:pt>
                <c:pt idx="42">
                  <c:v>0.54472717544167226</c:v>
                </c:pt>
                <c:pt idx="43">
                  <c:v>0.56211891815354154</c:v>
                </c:pt>
                <c:pt idx="44">
                  <c:v>0.57981849525294249</c:v>
                </c:pt>
                <c:pt idx="45">
                  <c:v>0.59783700075562074</c:v>
                </c:pt>
                <c:pt idx="46">
                  <c:v>0.61618613942381728</c:v>
                </c:pt>
                <c:pt idx="47">
                  <c:v>0.63487827243596995</c:v>
                </c:pt>
                <c:pt idx="48">
                  <c:v>0.65392646740666438</c:v>
                </c:pt>
                <c:pt idx="49">
                  <c:v>0.67334455326376597</c:v>
                </c:pt>
                <c:pt idx="50">
                  <c:v>0.69314718055994573</c:v>
                </c:pt>
                <c:pt idx="51">
                  <c:v>0.71334988787746523</c:v>
                </c:pt>
                <c:pt idx="52">
                  <c:v>0.73396917508020099</c:v>
                </c:pt>
                <c:pt idx="53">
                  <c:v>0.75502258427803326</c:v>
                </c:pt>
                <c:pt idx="54">
                  <c:v>0.77652878949899695</c:v>
                </c:pt>
                <c:pt idx="55">
                  <c:v>0.79850769621777218</c:v>
                </c:pt>
                <c:pt idx="56">
                  <c:v>0.82098055206983078</c:v>
                </c:pt>
                <c:pt idx="57">
                  <c:v>0.84397007029452964</c:v>
                </c:pt>
                <c:pt idx="58">
                  <c:v>0.86750056770472372</c:v>
                </c:pt>
                <c:pt idx="59">
                  <c:v>0.8915981192837843</c:v>
                </c:pt>
                <c:pt idx="60">
                  <c:v>0.91629073187415588</c:v>
                </c:pt>
                <c:pt idx="61">
                  <c:v>0.94160853985844573</c:v>
                </c:pt>
                <c:pt idx="62">
                  <c:v>0.96758402626170648</c:v>
                </c:pt>
                <c:pt idx="63">
                  <c:v>0.99425227334386779</c:v>
                </c:pt>
                <c:pt idx="64">
                  <c:v>1.0216512475319823</c:v>
                </c:pt>
                <c:pt idx="65">
                  <c:v>1.0498221244986787</c:v>
                </c:pt>
                <c:pt idx="66">
                  <c:v>1.0788096613719311</c:v>
                </c:pt>
                <c:pt idx="67">
                  <c:v>1.1086626245216122</c:v>
                </c:pt>
                <c:pt idx="68">
                  <c:v>1.1394342831883659</c:v>
                </c:pt>
                <c:pt idx="69">
                  <c:v>1.1711829815029464</c:v>
                </c:pt>
                <c:pt idx="70">
                  <c:v>1.2039728043259372</c:v>
                </c:pt>
                <c:pt idx="71">
                  <c:v>1.2378743560016188</c:v>
                </c:pt>
                <c:pt idx="72">
                  <c:v>1.2729656758128889</c:v>
                </c:pt>
                <c:pt idx="73">
                  <c:v>1.3093333199837638</c:v>
                </c:pt>
                <c:pt idx="74">
                  <c:v>1.347073647966611</c:v>
                </c:pt>
                <c:pt idx="75">
                  <c:v>1.3862943611198923</c:v>
                </c:pt>
                <c:pt idx="76">
                  <c:v>1.4271163556401476</c:v>
                </c:pt>
                <c:pt idx="77">
                  <c:v>1.4696759700589437</c:v>
                </c:pt>
                <c:pt idx="78">
                  <c:v>1.5141277326297777</c:v>
                </c:pt>
                <c:pt idx="79">
                  <c:v>1.5606477482646706</c:v>
                </c:pt>
                <c:pt idx="80">
                  <c:v>1.6094379124341027</c:v>
                </c:pt>
                <c:pt idx="81">
                  <c:v>1.6607312068216535</c:v>
                </c:pt>
                <c:pt idx="82">
                  <c:v>1.7147984280919295</c:v>
                </c:pt>
                <c:pt idx="83">
                  <c:v>1.7719568419318783</c:v>
                </c:pt>
                <c:pt idx="84">
                  <c:v>1.8325814637483133</c:v>
                </c:pt>
                <c:pt idx="85">
                  <c:v>1.8971199848858848</c:v>
                </c:pt>
                <c:pt idx="86">
                  <c:v>1.9661128563728367</c:v>
                </c:pt>
                <c:pt idx="87">
                  <c:v>2.0402208285265591</c:v>
                </c:pt>
                <c:pt idx="88">
                  <c:v>2.1202635362000959</c:v>
                </c:pt>
                <c:pt idx="89">
                  <c:v>2.207274913189726</c:v>
                </c:pt>
                <c:pt idx="90">
                  <c:v>2.3025850929940517</c:v>
                </c:pt>
                <c:pt idx="91">
                  <c:v>2.4079456086518785</c:v>
                </c:pt>
                <c:pt idx="92">
                  <c:v>2.5257286443082627</c:v>
                </c:pt>
                <c:pt idx="93">
                  <c:v>2.6592600369327868</c:v>
                </c:pt>
                <c:pt idx="94">
                  <c:v>2.8134107167600466</c:v>
                </c:pt>
                <c:pt idx="95">
                  <c:v>2.9957322735540033</c:v>
                </c:pt>
                <c:pt idx="96">
                  <c:v>3.2188758248682166</c:v>
                </c:pt>
                <c:pt idx="97">
                  <c:v>3.5065578973200031</c:v>
                </c:pt>
                <c:pt idx="98">
                  <c:v>3.9120230054281784</c:v>
                </c:pt>
                <c:pt idx="99">
                  <c:v>4.6051701859881575</c:v>
                </c:pt>
              </c:numCache>
            </c:numRef>
          </c:xVal>
          <c:yVal>
            <c:numRef>
              <c:f>'YPR and SBPR neu-des'!$M$12:$M$212</c:f>
              <c:numCache>
                <c:formatCode>0.000</c:formatCode>
                <c:ptCount val="201"/>
                <c:pt idx="0">
                  <c:v>0</c:v>
                </c:pt>
                <c:pt idx="1">
                  <c:v>0.31625389041176222</c:v>
                </c:pt>
                <c:pt idx="2">
                  <c:v>0.62501044739480471</c:v>
                </c:pt>
                <c:pt idx="3">
                  <c:v>0.92646091911199957</c:v>
                </c:pt>
                <c:pt idx="4">
                  <c:v>1.2207907181089066</c:v>
                </c:pt>
                <c:pt idx="5">
                  <c:v>1.5081796384971033</c:v>
                </c:pt>
                <c:pt idx="6">
                  <c:v>1.7888020635097204</c:v>
                </c:pt>
                <c:pt idx="7">
                  <c:v>2.0628271639234717</c:v>
                </c:pt>
                <c:pt idx="8">
                  <c:v>2.3304190878126638</c:v>
                </c:pt>
                <c:pt idx="9">
                  <c:v>2.5917371420737707</c:v>
                </c:pt>
                <c:pt idx="10">
                  <c:v>2.846935966133969</c:v>
                </c:pt>
                <c:pt idx="11">
                  <c:v>3.0961656982334613</c:v>
                </c:pt>
                <c:pt idx="12">
                  <c:v>3.3395721346493707</c:v>
                </c:pt>
                <c:pt idx="13">
                  <c:v>3.5772968822082922</c:v>
                </c:pt>
                <c:pt idx="14">
                  <c:v>3.8094775044152476</c:v>
                </c:pt>
                <c:pt idx="15">
                  <c:v>4.0362476615085878</c:v>
                </c:pt>
                <c:pt idx="16">
                  <c:v>4.2577372447334003</c:v>
                </c:pt>
                <c:pt idx="17">
                  <c:v>4.4740725051099322</c:v>
                </c:pt>
                <c:pt idx="18" formatCode="0.0000">
                  <c:v>4.6853761769585649</c:v>
                </c:pt>
                <c:pt idx="19" formatCode="0.0000">
                  <c:v>4.8917675964287559</c:v>
                </c:pt>
                <c:pt idx="20" formatCode="0.0000">
                  <c:v>5.0933628152661239</c:v>
                </c:pt>
                <c:pt idx="21" formatCode="0.0000">
                  <c:v>5.290274710039367</c:v>
                </c:pt>
                <c:pt idx="22" formatCode="General">
                  <c:v>5.4826130870370093</c:v>
                </c:pt>
                <c:pt idx="23" formatCode="General">
                  <c:v>5.6704847830329479</c:v>
                </c:pt>
                <c:pt idx="24" formatCode="General">
                  <c:v>5.8539937621093578</c:v>
                </c:pt>
                <c:pt idx="25" formatCode="General">
                  <c:v>6.0332412087157792</c:v>
                </c:pt>
                <c:pt idx="26" formatCode="General">
                  <c:v>6.2083256171339851</c:v>
                </c:pt>
                <c:pt idx="27" formatCode="General">
                  <c:v>6.37934287750954</c:v>
                </c:pt>
                <c:pt idx="28" formatCode="General">
                  <c:v>6.5463863586027982</c:v>
                </c:pt>
                <c:pt idx="29" formatCode="General">
                  <c:v>6.7095469874043525</c:v>
                </c:pt>
                <c:pt idx="30" formatCode="General">
                  <c:v>6.868913325752688</c:v>
                </c:pt>
                <c:pt idx="31" formatCode="General">
                  <c:v>7.0245716440849106</c:v>
                </c:pt>
                <c:pt idx="32" formatCode="General">
                  <c:v>7.176605992444907</c:v>
                </c:pt>
                <c:pt idx="33" formatCode="General">
                  <c:v>7.3250982688672321</c:v>
                </c:pt>
                <c:pt idx="34" formatCode="General">
                  <c:v>7.4701282852491211</c:v>
                </c:pt>
                <c:pt idx="35" formatCode="General">
                  <c:v>7.6117738308176861</c:v>
                </c:pt>
                <c:pt idx="36" formatCode="General">
                  <c:v>7.7501107332940418</c:v>
                </c:pt>
                <c:pt idx="37" formatCode="General">
                  <c:v>7.8852129178513142</c:v>
                </c:pt>
                <c:pt idx="38" formatCode="General">
                  <c:v>8.0171524639587872</c:v>
                </c:pt>
                <c:pt idx="39" formatCode="General">
                  <c:v>8.1459996602001166</c:v>
                </c:pt>
                <c:pt idx="40" formatCode="General">
                  <c:v>8.2718230571493034</c:v>
                </c:pt>
                <c:pt idx="41" formatCode="General">
                  <c:v>8.3946895183842791</c:v>
                </c:pt>
                <c:pt idx="42" formatCode="General">
                  <c:v>8.5146642697141885</c:v>
                </c:pt>
                <c:pt idx="43" formatCode="General">
                  <c:v>8.6318109466928732</c:v>
                </c:pt>
                <c:pt idx="44" formatCode="General">
                  <c:v>8.7461916404878188</c:v>
                </c:pt>
                <c:pt idx="45" formatCode="General">
                  <c:v>8.8578669421705669</c:v>
                </c:pt>
                <c:pt idx="46" formatCode="General">
                  <c:v>8.9668959854915986</c:v>
                </c:pt>
                <c:pt idx="47" formatCode="General">
                  <c:v>9.0733364881998657</c:v>
                </c:pt>
                <c:pt idx="48" formatCode="General">
                  <c:v>9.1772447919644158</c:v>
                </c:pt>
                <c:pt idx="49" formatCode="General">
                  <c:v>9.2786759009529405</c:v>
                </c:pt>
                <c:pt idx="50" formatCode="General">
                  <c:v>9.3776835191197296</c:v>
                </c:pt>
                <c:pt idx="51" formatCode="General">
                  <c:v>9.4743200862530585</c:v>
                </c:pt>
                <c:pt idx="52" formatCode="General">
                  <c:v>9.5686368128299577</c:v>
                </c:pt>
                <c:pt idx="53" formatCode="General">
                  <c:v>9.6606837137240795</c:v>
                </c:pt>
                <c:pt idx="54" formatCode="General">
                  <c:v>9.7505096408105221</c:v>
                </c:pt>
                <c:pt idx="55" formatCode="General">
                  <c:v>9.8381623145094164</c:v>
                </c:pt>
                <c:pt idx="56" formatCode="General">
                  <c:v>9.9236883543084495</c:v>
                </c:pt>
                <c:pt idx="57" formatCode="General">
                  <c:v>10.007133308302565</c:v>
                </c:pt>
                <c:pt idx="58" formatCode="General">
                  <c:v>10.088541681787685</c:v>
                </c:pt>
                <c:pt idx="59" formatCode="General">
                  <c:v>10.167956964943516</c:v>
                </c:pt>
                <c:pt idx="60" formatCode="General">
                  <c:v>10.245421659639151</c:v>
                </c:pt>
                <c:pt idx="61" formatCode="General">
                  <c:v>10.320977305393734</c:v>
                </c:pt>
                <c:pt idx="62" formatCode="General">
                  <c:v>10.394664504523101</c:v>
                </c:pt>
                <c:pt idx="63" formatCode="General">
                  <c:v>10.466522946501968</c:v>
                </c:pt>
                <c:pt idx="64" formatCode="General">
                  <c:v>10.536591431570159</c:v>
                </c:pt>
                <c:pt idx="65" formatCode="General">
                  <c:v>10.60490789361001</c:v>
                </c:pt>
                <c:pt idx="66" formatCode="General">
                  <c:v>10.671509422321128</c:v>
                </c:pt>
                <c:pt idx="67" formatCode="General">
                  <c:v>10.736432284717525</c:v>
                </c:pt>
                <c:pt idx="68" formatCode="General">
                  <c:v>10.799711945971163</c:v>
                </c:pt>
                <c:pt idx="69" formatCode="General">
                  <c:v>10.861383089625015</c:v>
                </c:pt>
                <c:pt idx="70" formatCode="General">
                  <c:v>10.921479637197702</c:v>
                </c:pt>
                <c:pt idx="71" formatCode="General">
                  <c:v>10.980034767201053</c:v>
                </c:pt>
                <c:pt idx="72" formatCode="General">
                  <c:v>11.037080933590941</c:v>
                </c:pt>
                <c:pt idx="73" formatCode="General">
                  <c:v>11.092649883671008</c:v>
                </c:pt>
                <c:pt idx="74" formatCode="General">
                  <c:v>11.146772675468135</c:v>
                </c:pt>
                <c:pt idx="75" formatCode="General">
                  <c:v>11.199479694597732</c:v>
                </c:pt>
                <c:pt idx="76" formatCode="General">
                  <c:v>11.250800670636256</c:v>
                </c:pt>
                <c:pt idx="77" formatCode="General">
                  <c:v>11.300764693017623</c:v>
                </c:pt>
                <c:pt idx="78" formatCode="General">
                  <c:v>11.349400226469699</c:v>
                </c:pt>
                <c:pt idx="79" formatCode="General">
                  <c:v>11.396735126006178</c:v>
                </c:pt>
                <c:pt idx="80" formatCode="General">
                  <c:v>11.442796651488827</c:v>
                </c:pt>
                <c:pt idx="81" formatCode="General">
                  <c:v>11.48761148177436</c:v>
                </c:pt>
                <c:pt idx="82" formatCode="General">
                  <c:v>11.531205728459643</c:v>
                </c:pt>
                <c:pt idx="83" formatCode="General">
                  <c:v>11.573604949238598</c:v>
                </c:pt>
                <c:pt idx="84" formatCode="General">
                  <c:v>11.614834160883392</c:v>
                </c:pt>
                <c:pt idx="85" formatCode="General">
                  <c:v>11.654917851862317</c:v>
                </c:pt>
                <c:pt idx="86" formatCode="General">
                  <c:v>11.693879994606075</c:v>
                </c:pt>
                <c:pt idx="87" formatCode="General">
                  <c:v>11.731744057433895</c:v>
                </c:pt>
                <c:pt idx="88" formatCode="General">
                  <c:v>11.76853301615043</c:v>
                </c:pt>
                <c:pt idx="89" formatCode="General">
                  <c:v>11.804269365323965</c:v>
                </c:pt>
                <c:pt idx="90" formatCode="General">
                  <c:v>11.838975129256122</c:v>
                </c:pt>
                <c:pt idx="91" formatCode="General">
                  <c:v>11.87267187265291</c:v>
                </c:pt>
                <c:pt idx="92" formatCode="General">
                  <c:v>11.905380711006428</c:v>
                </c:pt>
                <c:pt idx="93" formatCode="General">
                  <c:v>11.93712232069651</c:v>
                </c:pt>
                <c:pt idx="94" formatCode="General">
                  <c:v>11.967916948820955</c:v>
                </c:pt>
                <c:pt idx="95" formatCode="General">
                  <c:v>11.997784422762864</c:v>
                </c:pt>
                <c:pt idx="96" formatCode="General">
                  <c:v>12.026744159503224</c:v>
                </c:pt>
                <c:pt idx="97" formatCode="General">
                  <c:v>12.054815174686677</c:v>
                </c:pt>
                <c:pt idx="98" formatCode="General">
                  <c:v>12.082016091448001</c:v>
                </c:pt>
                <c:pt idx="99" formatCode="General">
                  <c:v>12.10836514900665</c:v>
                </c:pt>
                <c:pt idx="100" formatCode="General">
                  <c:v>12.133880211036523</c:v>
                </c:pt>
                <c:pt idx="101" formatCode="General">
                  <c:v>12.158578773817622</c:v>
                </c:pt>
                <c:pt idx="102" formatCode="General">
                  <c:v>12.182477974176386</c:v>
                </c:pt>
                <c:pt idx="103" formatCode="General">
                  <c:v>12.205594597220927</c:v>
                </c:pt>
                <c:pt idx="104" formatCode="General">
                  <c:v>12.22794508387738</c:v>
                </c:pt>
                <c:pt idx="105" formatCode="General">
                  <c:v>12.249545538233319</c:v>
                </c:pt>
                <c:pt idx="106" formatCode="General">
                  <c:v>12.270411734693939</c:v>
                </c:pt>
                <c:pt idx="107" formatCode="General">
                  <c:v>12.290559124956577</c:v>
                </c:pt>
                <c:pt idx="108" formatCode="General">
                  <c:v>12.310002844808926</c:v>
                </c:pt>
                <c:pt idx="109" formatCode="General">
                  <c:v>12.328757720756096</c:v>
                </c:pt>
                <c:pt idx="110" formatCode="General">
                  <c:v>12.346838276481572</c:v>
                </c:pt>
                <c:pt idx="111" formatCode="General">
                  <c:v>12.364258739146871</c:v>
                </c:pt>
                <c:pt idx="112" formatCode="General">
                  <c:v>12.381033045534579</c:v>
                </c:pt>
                <c:pt idx="113" formatCode="General">
                  <c:v>12.397174848039318</c:v>
                </c:pt>
                <c:pt idx="114" formatCode="General">
                  <c:v>12.412697520510978</c:v>
                </c:pt>
                <c:pt idx="115" formatCode="General">
                  <c:v>12.427614163954479</c:v>
                </c:pt>
                <c:pt idx="116" formatCode="General">
                  <c:v>12.441937612090157</c:v>
                </c:pt>
                <c:pt idx="117" formatCode="General">
                  <c:v>12.455680436778689</c:v>
                </c:pt>
                <c:pt idx="118" formatCode="General">
                  <c:v>12.468854953314461</c:v>
                </c:pt>
                <c:pt idx="119" formatCode="General">
                  <c:v>12.481473225591028</c:v>
                </c:pt>
                <c:pt idx="120" formatCode="General">
                  <c:v>12.493547071142272</c:v>
                </c:pt>
                <c:pt idx="121" formatCode="General">
                  <c:v>12.505088066062779</c:v>
                </c:pt>
                <c:pt idx="122" formatCode="General">
                  <c:v>12.516107549810695</c:v>
                </c:pt>
                <c:pt idx="123" formatCode="General">
                  <c:v>12.526616629896456</c:v>
                </c:pt>
                <c:pt idx="124" formatCode="General">
                  <c:v>12.536626186460436</c:v>
                </c:pt>
                <c:pt idx="125" formatCode="General">
                  <c:v>12.546146876742606</c:v>
                </c:pt>
                <c:pt idx="126" formatCode="General">
                  <c:v>12.555189139447174</c:v>
                </c:pt>
                <c:pt idx="127" formatCode="General">
                  <c:v>12.563763199005106</c:v>
                </c:pt>
                <c:pt idx="128" formatCode="General">
                  <c:v>12.571879069737186</c:v>
                </c:pt>
                <c:pt idx="129" formatCode="General">
                  <c:v>12.579546559920482</c:v>
                </c:pt>
                <c:pt idx="130" formatCode="General">
                  <c:v>12.586775275760655</c:v>
                </c:pt>
                <c:pt idx="131" formatCode="General">
                  <c:v>12.59357462527278</c:v>
                </c:pt>
                <c:pt idx="132" formatCode="General">
                  <c:v>12.59995382207304</c:v>
                </c:pt>
                <c:pt idx="133" formatCode="General">
                  <c:v>12.605921889083724</c:v>
                </c:pt>
                <c:pt idx="134" formatCode="General">
                  <c:v>12.61148766215377</c:v>
                </c:pt>
                <c:pt idx="135" formatCode="General">
                  <c:v>12.616659793597188</c:v>
                </c:pt>
                <c:pt idx="136" formatCode="General">
                  <c:v>12.621446755651432</c:v>
                </c:pt>
                <c:pt idx="137" formatCode="General">
                  <c:v>12.625856843857896</c:v>
                </c:pt>
                <c:pt idx="138" formatCode="General">
                  <c:v>12.629898180366492</c:v>
                </c:pt>
                <c:pt idx="139" formatCode="General">
                  <c:v>12.633578717166413</c:v>
                </c:pt>
                <c:pt idx="140" formatCode="General">
                  <c:v>12.636906239244855</c:v>
                </c:pt>
                <c:pt idx="141" formatCode="General">
                  <c:v>12.639888367675685</c:v>
                </c:pt>
                <c:pt idx="142" formatCode="General">
                  <c:v>12.642532562639797</c:v>
                </c:pt>
                <c:pt idx="143" formatCode="General">
                  <c:v>12.644846126378928</c:v>
                </c:pt>
                <c:pt idx="144" formatCode="General">
                  <c:v>12.646836206084629</c:v>
                </c:pt>
                <c:pt idx="145" formatCode="General">
                  <c:v>12.648509796724067</c:v>
                </c:pt>
                <c:pt idx="146" formatCode="General">
                  <c:v>12.649873743804241</c:v>
                </c:pt>
                <c:pt idx="147" formatCode="General">
                  <c:v>12.650934746076206</c:v>
                </c:pt>
                <c:pt idx="148" formatCode="General">
                  <c:v>12.651699358180741</c:v>
                </c:pt>
                <c:pt idx="149" formatCode="General">
                  <c:v>12.65217399323706</c:v>
                </c:pt>
                <c:pt idx="150" formatCode="General">
                  <c:v>12.652364925375847</c:v>
                </c:pt>
                <c:pt idx="151" formatCode="General">
                  <c:v>12.65227829221816</c:v>
                </c:pt>
                <c:pt idx="152" formatCode="General">
                  <c:v>12.651920097301378</c:v>
                </c:pt>
                <c:pt idx="153" formatCode="General">
                  <c:v>12.651296212453678</c:v>
                </c:pt>
                <c:pt idx="154" formatCode="General">
                  <c:v>12.65041238011818</c:v>
                </c:pt>
                <c:pt idx="155" formatCode="General">
                  <c:v>12.649274215628076</c:v>
                </c:pt>
                <c:pt idx="156" formatCode="General">
                  <c:v>12.6478872094339</c:v>
                </c:pt>
                <c:pt idx="157" formatCode="General">
                  <c:v>12.646256729284163</c:v>
                </c:pt>
                <c:pt idx="158" formatCode="General">
                  <c:v>12.644388022360397</c:v>
                </c:pt>
                <c:pt idx="159" formatCode="General">
                  <c:v>12.642286217367843</c:v>
                </c:pt>
                <c:pt idx="160" formatCode="General">
                  <c:v>12.639956326582723</c:v>
                </c:pt>
                <c:pt idx="161" formatCode="General">
                  <c:v>12.637403247857254</c:v>
                </c:pt>
                <c:pt idx="162" formatCode="General">
                  <c:v>12.634631766583333</c:v>
                </c:pt>
                <c:pt idx="163" formatCode="General">
                  <c:v>12.63164655761595</c:v>
                </c:pt>
                <c:pt idx="164" formatCode="General">
                  <c:v>12.628452187157233</c:v>
                </c:pt>
                <c:pt idx="165" formatCode="General">
                  <c:v>12.625053114602123</c:v>
                </c:pt>
                <c:pt idx="166" formatCode="General">
                  <c:v>12.621453694346512</c:v>
                </c:pt>
                <c:pt idx="167" formatCode="General">
                  <c:v>12.617658177558802</c:v>
                </c:pt>
                <c:pt idx="168" formatCode="General">
                  <c:v>12.613670713915729</c:v>
                </c:pt>
                <c:pt idx="169" formatCode="General">
                  <c:v>12.609495353303224</c:v>
                </c:pt>
                <c:pt idx="170" formatCode="General">
                  <c:v>12.605136047483242</c:v>
                </c:pt>
                <c:pt idx="171" formatCode="General">
                  <c:v>12.600596651727264</c:v>
                </c:pt>
                <c:pt idx="172" formatCode="General">
                  <c:v>12.595880926417266</c:v>
                </c:pt>
                <c:pt idx="173" formatCode="General">
                  <c:v>12.590992538614948</c:v>
                </c:pt>
                <c:pt idx="174" formatCode="General">
                  <c:v>12.585935063599905</c:v>
                </c:pt>
                <c:pt idx="175" formatCode="General">
                  <c:v>12.580711986377462</c:v>
                </c:pt>
                <c:pt idx="176" formatCode="General">
                  <c:v>12.575326703156906</c:v>
                </c:pt>
                <c:pt idx="177" formatCode="General">
                  <c:v>12.569782522800754</c:v>
                </c:pt>
                <c:pt idx="178" formatCode="General">
                  <c:v>12.564082668245728</c:v>
                </c:pt>
                <c:pt idx="179" formatCode="General">
                  <c:v>12.558230277896081</c:v>
                </c:pt>
                <c:pt idx="180" formatCode="General">
                  <c:v>12.552228406989906</c:v>
                </c:pt>
                <c:pt idx="181" formatCode="General">
                  <c:v>12.546080028939004</c:v>
                </c:pt>
                <c:pt idx="182" formatCode="General">
                  <c:v>12.539788036642969</c:v>
                </c:pt>
                <c:pt idx="183" formatCode="General">
                  <c:v>12.533355243777997</c:v>
                </c:pt>
                <c:pt idx="184" formatCode="General">
                  <c:v>12.52678438606106</c:v>
                </c:pt>
                <c:pt idx="185" formatCode="General">
                  <c:v>12.520078122489869</c:v>
                </c:pt>
                <c:pt idx="186" formatCode="General">
                  <c:v>12.513239036559348</c:v>
                </c:pt>
                <c:pt idx="187" formatCode="General">
                  <c:v>12.506269637454967</c:v>
                </c:pt>
                <c:pt idx="188" formatCode="General">
                  <c:v>12.499172361223517</c:v>
                </c:pt>
                <c:pt idx="189" formatCode="General">
                  <c:v>12.491949571921856</c:v>
                </c:pt>
                <c:pt idx="190" formatCode="General">
                  <c:v>12.484603562744033</c:v>
                </c:pt>
                <c:pt idx="191" formatCode="General">
                  <c:v>12.477136557127329</c:v>
                </c:pt>
                <c:pt idx="192" formatCode="General">
                  <c:v>12.469550709837625</c:v>
                </c:pt>
                <c:pt idx="193" formatCode="General">
                  <c:v>12.461848108034584</c:v>
                </c:pt>
                <c:pt idx="194" formatCode="General">
                  <c:v>12.454030772317061</c:v>
                </c:pt>
                <c:pt idx="195" formatCode="General">
                  <c:v>12.44610065774917</c:v>
                </c:pt>
                <c:pt idx="196" formatCode="General">
                  <c:v>12.438059654867448</c:v>
                </c:pt>
                <c:pt idx="197" formatCode="General">
                  <c:v>12.429909590669466</c:v>
                </c:pt>
                <c:pt idx="198" formatCode="General">
                  <c:v>12.421652229584346</c:v>
                </c:pt>
                <c:pt idx="199" formatCode="General">
                  <c:v>12.413289274425559</c:v>
                </c:pt>
                <c:pt idx="200" formatCode="General">
                  <c:v>12.404822367326314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033-4A1B-A923-20746B7CB8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9323136"/>
        <c:axId val="149329408"/>
      </c:scatterChart>
      <c:valAx>
        <c:axId val="149323136"/>
        <c:scaling>
          <c:orientation val="minMax"/>
          <c:max val="2"/>
        </c:scaling>
        <c:delete val="0"/>
        <c:axPos val="b"/>
        <c:title>
          <c:tx>
            <c:rich>
              <a:bodyPr/>
              <a:lstStyle/>
              <a:p>
                <a:pPr>
                  <a:defRPr sz="1200" b="0"/>
                </a:pPr>
                <a:r>
                  <a:rPr lang="en-US" sz="1200" b="0"/>
                  <a:t>Exploitation rate</a:t>
                </a:r>
              </a:p>
            </c:rich>
          </c:tx>
          <c:layout/>
          <c:overlay val="0"/>
        </c:title>
        <c:numFmt formatCode="0.0" sourceLinked="0"/>
        <c:majorTickMark val="out"/>
        <c:minorTickMark val="none"/>
        <c:tickLblPos val="nextTo"/>
        <c:crossAx val="149329408"/>
        <c:crosses val="autoZero"/>
        <c:crossBetween val="midCat"/>
      </c:valAx>
      <c:valAx>
        <c:axId val="149329408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sz="1200" b="0"/>
                </a:pPr>
                <a:r>
                  <a:rPr lang="en-US" sz="1200" b="0"/>
                  <a:t>Yield per recruit</a:t>
                </a:r>
              </a:p>
            </c:rich>
          </c:tx>
          <c:layout/>
          <c:overlay val="0"/>
        </c:title>
        <c:numFmt formatCode="0.00" sourceLinked="0"/>
        <c:majorTickMark val="out"/>
        <c:minorTickMark val="none"/>
        <c:tickLblPos val="nextTo"/>
        <c:crossAx val="149323136"/>
        <c:crosses val="autoZero"/>
        <c:crossBetween val="midCat"/>
      </c:valAx>
    </c:plotArea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marker>
            <c:symbol val="none"/>
          </c:marker>
          <c:xVal>
            <c:numRef>
              <c:f>'YPR and SBPR neu-des'!$K$12:$K$212</c:f>
              <c:numCache>
                <c:formatCode>General</c:formatCode>
                <c:ptCount val="201"/>
                <c:pt idx="0">
                  <c:v>0</c:v>
                </c:pt>
                <c:pt idx="1">
                  <c:v>1.0050335853501451E-2</c:v>
                </c:pt>
                <c:pt idx="2">
                  <c:v>2.0202707317519466E-2</c:v>
                </c:pt>
                <c:pt idx="3">
                  <c:v>3.0459207484708574E-2</c:v>
                </c:pt>
                <c:pt idx="4">
                  <c:v>4.0821994520255166E-2</c:v>
                </c:pt>
                <c:pt idx="5">
                  <c:v>5.1293294387550578E-2</c:v>
                </c:pt>
                <c:pt idx="6">
                  <c:v>6.1875403718087529E-2</c:v>
                </c:pt>
                <c:pt idx="7">
                  <c:v>7.2570692834835498E-2</c:v>
                </c:pt>
                <c:pt idx="8">
                  <c:v>8.3381608939051013E-2</c:v>
                </c:pt>
                <c:pt idx="9">
                  <c:v>9.431067947124129E-2</c:v>
                </c:pt>
                <c:pt idx="10">
                  <c:v>0.10536051565782628</c:v>
                </c:pt>
                <c:pt idx="11">
                  <c:v>0.11653381625595151</c:v>
                </c:pt>
                <c:pt idx="12">
                  <c:v>0.12783337150988489</c:v>
                </c:pt>
                <c:pt idx="13">
                  <c:v>0.13926206733350766</c:v>
                </c:pt>
                <c:pt idx="14">
                  <c:v>0.15082288973458366</c:v>
                </c:pt>
                <c:pt idx="15">
                  <c:v>0.16251892949777494</c:v>
                </c:pt>
                <c:pt idx="16">
                  <c:v>0.1743533871447778</c:v>
                </c:pt>
                <c:pt idx="17">
                  <c:v>0.18632957819149348</c:v>
                </c:pt>
                <c:pt idx="18">
                  <c:v>0.19845093872383832</c:v>
                </c:pt>
                <c:pt idx="19">
                  <c:v>0.21072103131565267</c:v>
                </c:pt>
                <c:pt idx="20">
                  <c:v>0.22314355131420985</c:v>
                </c:pt>
                <c:pt idx="21">
                  <c:v>0.23572233352106997</c:v>
                </c:pt>
                <c:pt idx="22">
                  <c:v>0.24846135929849975</c:v>
                </c:pt>
                <c:pt idx="23">
                  <c:v>0.26136476413440762</c:v>
                </c:pt>
                <c:pt idx="24">
                  <c:v>0.27443684570176041</c:v>
                </c:pt>
                <c:pt idx="25">
                  <c:v>0.2876820724517809</c:v>
                </c:pt>
                <c:pt idx="26">
                  <c:v>0.30110509278392161</c:v>
                </c:pt>
                <c:pt idx="27">
                  <c:v>0.31471074483970024</c:v>
                </c:pt>
                <c:pt idx="28">
                  <c:v>0.3285040669720361</c:v>
                </c:pt>
                <c:pt idx="29">
                  <c:v>0.34249030894677601</c:v>
                </c:pt>
                <c:pt idx="30">
                  <c:v>0.35667494393873245</c:v>
                </c:pt>
                <c:pt idx="31">
                  <c:v>0.37106368139083207</c:v>
                </c:pt>
                <c:pt idx="32">
                  <c:v>0.38566248081198479</c:v>
                </c:pt>
                <c:pt idx="33">
                  <c:v>0.40047756659712541</c:v>
                </c:pt>
                <c:pt idx="34">
                  <c:v>0.41551544396166595</c:v>
                </c:pt>
                <c:pt idx="35">
                  <c:v>0.43078291609245439</c:v>
                </c:pt>
                <c:pt idx="36">
                  <c:v>0.44628710262841964</c:v>
                </c:pt>
                <c:pt idx="37">
                  <c:v>0.46203545959655884</c:v>
                </c:pt>
                <c:pt idx="38">
                  <c:v>0.47803580094300002</c:v>
                </c:pt>
                <c:pt idx="39">
                  <c:v>0.49429632181478034</c:v>
                </c:pt>
                <c:pt idx="40">
                  <c:v>0.51082562376599094</c:v>
                </c:pt>
                <c:pt idx="41">
                  <c:v>0.52763274208237221</c:v>
                </c:pt>
                <c:pt idx="42">
                  <c:v>0.54472717544167226</c:v>
                </c:pt>
                <c:pt idx="43">
                  <c:v>0.56211891815354154</c:v>
                </c:pt>
                <c:pt idx="44">
                  <c:v>0.57981849525294249</c:v>
                </c:pt>
                <c:pt idx="45">
                  <c:v>0.59783700075562074</c:v>
                </c:pt>
                <c:pt idx="46">
                  <c:v>0.61618613942381728</c:v>
                </c:pt>
                <c:pt idx="47">
                  <c:v>0.63487827243596995</c:v>
                </c:pt>
                <c:pt idx="48">
                  <c:v>0.65392646740666438</c:v>
                </c:pt>
                <c:pt idx="49">
                  <c:v>0.67334455326376597</c:v>
                </c:pt>
                <c:pt idx="50">
                  <c:v>0.69314718055994573</c:v>
                </c:pt>
                <c:pt idx="51">
                  <c:v>0.71334988787746523</c:v>
                </c:pt>
                <c:pt idx="52">
                  <c:v>0.73396917508020099</c:v>
                </c:pt>
                <c:pt idx="53">
                  <c:v>0.75502258427803326</c:v>
                </c:pt>
                <c:pt idx="54">
                  <c:v>0.77652878949899695</c:v>
                </c:pt>
                <c:pt idx="55">
                  <c:v>0.79850769621777218</c:v>
                </c:pt>
                <c:pt idx="56">
                  <c:v>0.82098055206983078</c:v>
                </c:pt>
                <c:pt idx="57">
                  <c:v>0.84397007029452964</c:v>
                </c:pt>
                <c:pt idx="58">
                  <c:v>0.86750056770472372</c:v>
                </c:pt>
                <c:pt idx="59">
                  <c:v>0.8915981192837843</c:v>
                </c:pt>
                <c:pt idx="60">
                  <c:v>0.91629073187415588</c:v>
                </c:pt>
                <c:pt idx="61">
                  <c:v>0.94160853985844573</c:v>
                </c:pt>
                <c:pt idx="62">
                  <c:v>0.96758402626170648</c:v>
                </c:pt>
                <c:pt idx="63">
                  <c:v>0.99425227334386779</c:v>
                </c:pt>
                <c:pt idx="64">
                  <c:v>1.0216512475319823</c:v>
                </c:pt>
                <c:pt idx="65">
                  <c:v>1.0498221244986787</c:v>
                </c:pt>
                <c:pt idx="66">
                  <c:v>1.0788096613719311</c:v>
                </c:pt>
                <c:pt idx="67">
                  <c:v>1.1086626245216122</c:v>
                </c:pt>
                <c:pt idx="68">
                  <c:v>1.1394342831883659</c:v>
                </c:pt>
                <c:pt idx="69">
                  <c:v>1.1711829815029464</c:v>
                </c:pt>
                <c:pt idx="70">
                  <c:v>1.2039728043259372</c:v>
                </c:pt>
                <c:pt idx="71">
                  <c:v>1.2378743560016188</c:v>
                </c:pt>
                <c:pt idx="72">
                  <c:v>1.2729656758128889</c:v>
                </c:pt>
                <c:pt idx="73">
                  <c:v>1.3093333199837638</c:v>
                </c:pt>
                <c:pt idx="74">
                  <c:v>1.347073647966611</c:v>
                </c:pt>
                <c:pt idx="75">
                  <c:v>1.3862943611198923</c:v>
                </c:pt>
                <c:pt idx="76">
                  <c:v>1.4271163556401476</c:v>
                </c:pt>
                <c:pt idx="77">
                  <c:v>1.4696759700589437</c:v>
                </c:pt>
                <c:pt idx="78">
                  <c:v>1.5141277326297777</c:v>
                </c:pt>
                <c:pt idx="79">
                  <c:v>1.5606477482646706</c:v>
                </c:pt>
                <c:pt idx="80">
                  <c:v>1.6094379124341027</c:v>
                </c:pt>
                <c:pt idx="81">
                  <c:v>1.6607312068216535</c:v>
                </c:pt>
                <c:pt idx="82">
                  <c:v>1.7147984280919295</c:v>
                </c:pt>
                <c:pt idx="83">
                  <c:v>1.7719568419318783</c:v>
                </c:pt>
                <c:pt idx="84">
                  <c:v>1.8325814637483133</c:v>
                </c:pt>
                <c:pt idx="85">
                  <c:v>1.8971199848858848</c:v>
                </c:pt>
                <c:pt idx="86">
                  <c:v>1.9661128563728367</c:v>
                </c:pt>
                <c:pt idx="87">
                  <c:v>2.0402208285265591</c:v>
                </c:pt>
                <c:pt idx="88">
                  <c:v>2.1202635362000959</c:v>
                </c:pt>
                <c:pt idx="89">
                  <c:v>2.207274913189726</c:v>
                </c:pt>
                <c:pt idx="90">
                  <c:v>2.3025850929940517</c:v>
                </c:pt>
                <c:pt idx="91">
                  <c:v>2.4079456086518785</c:v>
                </c:pt>
                <c:pt idx="92">
                  <c:v>2.5257286443082627</c:v>
                </c:pt>
                <c:pt idx="93">
                  <c:v>2.6592600369327868</c:v>
                </c:pt>
                <c:pt idx="94">
                  <c:v>2.8134107167600466</c:v>
                </c:pt>
                <c:pt idx="95">
                  <c:v>2.9957322735540033</c:v>
                </c:pt>
                <c:pt idx="96">
                  <c:v>3.2188758248682166</c:v>
                </c:pt>
                <c:pt idx="97">
                  <c:v>3.5065578973200031</c:v>
                </c:pt>
                <c:pt idx="98">
                  <c:v>3.9120230054281784</c:v>
                </c:pt>
                <c:pt idx="99">
                  <c:v>4.6051701859881575</c:v>
                </c:pt>
              </c:numCache>
            </c:numRef>
          </c:xVal>
          <c:yVal>
            <c:numRef>
              <c:f>'YPR and SBPR neu-des'!$N$12:$N$212</c:f>
              <c:numCache>
                <c:formatCode>0.0000</c:formatCode>
                <c:ptCount val="201"/>
                <c:pt idx="0">
                  <c:v>32.144982646918962</c:v>
                </c:pt>
                <c:pt idx="1">
                  <c:v>31.763488434885293</c:v>
                </c:pt>
                <c:pt idx="2">
                  <c:v>31.388519833566164</c:v>
                </c:pt>
                <c:pt idx="3">
                  <c:v>31.019926435940402</c:v>
                </c:pt>
                <c:pt idx="4">
                  <c:v>30.657562346710414</c:v>
                </c:pt>
                <c:pt idx="5">
                  <c:v>30.301286014390083</c:v>
                </c:pt>
                <c:pt idx="6">
                  <c:v>29.950960070836132</c:v>
                </c:pt>
                <c:pt idx="7">
                  <c:v>29.606451177841041</c:v>
                </c:pt>
                <c:pt idx="8">
                  <c:v>29.267629880427414</c:v>
                </c:pt>
                <c:pt idx="9">
                  <c:v>28.934370466504891</c:v>
                </c:pt>
                <c:pt idx="10">
                  <c:v>28.606550832569887</c:v>
                </c:pt>
                <c:pt idx="11">
                  <c:v>28.284052355146791</c:v>
                </c:pt>
                <c:pt idx="12">
                  <c:v>27.966759767686327</c:v>
                </c:pt>
                <c:pt idx="13">
                  <c:v>27.654561042652645</c:v>
                </c:pt>
                <c:pt idx="14">
                  <c:v>27.347347278545843</c:v>
                </c:pt>
                <c:pt idx="15">
                  <c:v>27.045012591620505</c:v>
                </c:pt>
                <c:pt idx="16">
                  <c:v>26.747454012074154</c:v>
                </c:pt>
                <c:pt idx="17">
                  <c:v>26.454571384491842</c:v>
                </c:pt>
                <c:pt idx="18">
                  <c:v>26.166267272344523</c:v>
                </c:pt>
                <c:pt idx="19">
                  <c:v>25.882446866350143</c:v>
                </c:pt>
                <c:pt idx="20">
                  <c:v>25.603017896516249</c:v>
                </c:pt>
                <c:pt idx="21" formatCode="General">
                  <c:v>25.327890547692778</c:v>
                </c:pt>
                <c:pt idx="22" formatCode="General">
                  <c:v>25.056977378472624</c:v>
                </c:pt>
                <c:pt idx="23" formatCode="General">
                  <c:v>24.790193243286222</c:v>
                </c:pt>
                <c:pt idx="24" formatCode="General">
                  <c:v>24.527455217544304</c:v>
                </c:pt>
                <c:pt idx="25" formatCode="General">
                  <c:v>24.268682525690611</c:v>
                </c:pt>
                <c:pt idx="26" formatCode="General">
                  <c:v>24.013796472033388</c:v>
                </c:pt>
                <c:pt idx="27" formatCode="General">
                  <c:v>23.762720374231371</c:v>
                </c:pt>
                <c:pt idx="28" formatCode="General">
                  <c:v>23.515379499316008</c:v>
                </c:pt>
                <c:pt idx="29" formatCode="General">
                  <c:v>23.27170100213792</c:v>
                </c:pt>
                <c:pt idx="30" formatCode="General">
                  <c:v>23.031613866131082</c:v>
                </c:pt>
                <c:pt idx="31" formatCode="General">
                  <c:v>22.795048846293483</c:v>
                </c:pt>
                <c:pt idx="32" formatCode="General">
                  <c:v>22.561938414288207</c:v>
                </c:pt>
                <c:pt idx="33" formatCode="General">
                  <c:v>22.332216705573433</c:v>
                </c:pt>
                <c:pt idx="34" formatCode="General">
                  <c:v>22.105819468474365</c:v>
                </c:pt>
                <c:pt idx="35" formatCode="General">
                  <c:v>21.88268401511457</c:v>
                </c:pt>
                <c:pt idx="36" formatCode="General">
                  <c:v>21.662749174127754</c:v>
                </c:pt>
                <c:pt idx="37" formatCode="General">
                  <c:v>21.445955245075243</c:v>
                </c:pt>
                <c:pt idx="38" formatCode="General">
                  <c:v>21.232243954497754</c:v>
                </c:pt>
                <c:pt idx="39" formatCode="General">
                  <c:v>21.021558413533469</c:v>
                </c:pt>
                <c:pt idx="40" formatCode="General">
                  <c:v>20.813843077037756</c:v>
                </c:pt>
                <c:pt idx="41" formatCode="General">
                  <c:v>20.609043704142717</c:v>
                </c:pt>
                <c:pt idx="42" formatCode="General">
                  <c:v>20.407107320197863</c:v>
                </c:pt>
                <c:pt idx="43" formatCode="General">
                  <c:v>20.207982180035717</c:v>
                </c:pt>
                <c:pt idx="44" formatCode="General">
                  <c:v>20.011617732508899</c:v>
                </c:pt>
                <c:pt idx="45" formatCode="General">
                  <c:v>19.817964586247648</c:v>
                </c:pt>
                <c:pt idx="46" formatCode="General">
                  <c:v>19.626974476589027</c:v>
                </c:pt>
                <c:pt idx="47" formatCode="General">
                  <c:v>19.438600233631302</c:v>
                </c:pt>
                <c:pt idx="48" formatCode="General">
                  <c:v>19.252795751369163</c:v>
                </c:pt>
                <c:pt idx="49" formatCode="General">
                  <c:v>19.06951595786721</c:v>
                </c:pt>
                <c:pt idx="50" formatCode="General">
                  <c:v>18.88871678643136</c:v>
                </c:pt>
                <c:pt idx="51" formatCode="General">
                  <c:v>18.710355147739286</c:v>
                </c:pt>
                <c:pt idx="52" formatCode="General">
                  <c:v>18.534388902892989</c:v>
                </c:pt>
                <c:pt idx="53" formatCode="General">
                  <c:v>18.360776837358031</c:v>
                </c:pt>
                <c:pt idx="54" formatCode="General">
                  <c:v>18.189478635755577</c:v>
                </c:pt>
                <c:pt idx="55" formatCode="General">
                  <c:v>18.020454857474924</c:v>
                </c:pt>
                <c:pt idx="56" formatCode="General">
                  <c:v>17.853666913075479</c:v>
                </c:pt>
                <c:pt idx="57" formatCode="General">
                  <c:v>17.689077041448513</c:v>
                </c:pt>
                <c:pt idx="58" formatCode="General">
                  <c:v>17.52664828771039</c:v>
                </c:pt>
                <c:pt idx="59" formatCode="General">
                  <c:v>17.366344481799981</c:v>
                </c:pt>
                <c:pt idx="60" formatCode="General">
                  <c:v>17.208130217754274</c:v>
                </c:pt>
                <c:pt idx="61" formatCode="General">
                  <c:v>17.051970833637299</c:v>
                </c:pt>
                <c:pt idx="62" formatCode="General">
                  <c:v>16.897832392098344</c:v>
                </c:pt>
                <c:pt idx="63" formatCode="General">
                  <c:v>16.745681661536693</c:v>
                </c:pt>
                <c:pt idx="64" formatCode="General">
                  <c:v>16.595486097850774</c:v>
                </c:pt>
                <c:pt idx="65" formatCode="General">
                  <c:v>16.447213826750879</c:v>
                </c:pt>
                <c:pt idx="66" formatCode="General">
                  <c:v>16.300833626615017</c:v>
                </c:pt>
                <c:pt idx="67" formatCode="General">
                  <c:v>16.156314911868751</c:v>
                </c:pt>
                <c:pt idx="68" formatCode="General">
                  <c:v>16.013627716870275</c:v>
                </c:pt>
                <c:pt idx="69" formatCode="General">
                  <c:v>15.872742680283023</c:v>
                </c:pt>
                <c:pt idx="70" formatCode="General">
                  <c:v>15.733631029918584</c:v>
                </c:pt>
                <c:pt idx="71" formatCode="General">
                  <c:v>15.596264568033556</c:v>
                </c:pt>
                <c:pt idx="72" formatCode="General">
                  <c:v>15.460615657064576</c:v>
                </c:pt>
                <c:pt idx="73" formatCode="General">
                  <c:v>15.326657205786278</c:v>
                </c:pt>
                <c:pt idx="74" formatCode="General">
                  <c:v>15.194362655877718</c:v>
                </c:pt>
                <c:pt idx="75" formatCode="General">
                  <c:v>15.063705968883207</c:v>
                </c:pt>
                <c:pt idx="76" formatCode="General">
                  <c:v>14.934661613554155</c:v>
                </c:pt>
                <c:pt idx="77" formatCode="General">
                  <c:v>14.807204553558948</c:v>
                </c:pt>
                <c:pt idx="78" formatCode="General">
                  <c:v>14.681310235548494</c:v>
                </c:pt>
                <c:pt idx="79" formatCode="General">
                  <c:v>14.556954577565429</c:v>
                </c:pt>
                <c:pt idx="80" formatCode="General">
                  <c:v>14.434113957785556</c:v>
                </c:pt>
                <c:pt idx="81" formatCode="General">
                  <c:v>14.31276520358038</c:v>
                </c:pt>
                <c:pt idx="82" formatCode="General">
                  <c:v>14.192885580890184</c:v>
                </c:pt>
                <c:pt idx="83" formatCode="General">
                  <c:v>14.074452783897375</c:v>
                </c:pt>
                <c:pt idx="84" formatCode="General">
                  <c:v>13.957444924990213</c:v>
                </c:pt>
                <c:pt idx="85" formatCode="General">
                  <c:v>13.841840525007514</c:v>
                </c:pt>
                <c:pt idx="86" formatCode="General">
                  <c:v>13.727618503755131</c:v>
                </c:pt>
                <c:pt idx="87" formatCode="General">
                  <c:v>13.614758170785461</c:v>
                </c:pt>
                <c:pt idx="88" formatCode="General">
                  <c:v>13.503239216431457</c:v>
                </c:pt>
                <c:pt idx="89" formatCode="General">
                  <c:v>13.393041703087054</c:v>
                </c:pt>
                <c:pt idx="90" formatCode="General">
                  <c:v>13.284146056726083</c:v>
                </c:pt>
                <c:pt idx="91" formatCode="General">
                  <c:v>13.176533058652142</c:v>
                </c:pt>
                <c:pt idx="92" formatCode="General">
                  <c:v>13.070183837472079</c:v>
                </c:pt>
                <c:pt idx="93" formatCode="General">
                  <c:v>12.965079861286082</c:v>
                </c:pt>
                <c:pt idx="94" formatCode="General">
                  <c:v>12.861202930087572</c:v>
                </c:pt>
                <c:pt idx="95" formatCode="General">
                  <c:v>12.75853516836637</c:v>
                </c:pt>
                <c:pt idx="96" formatCode="General">
                  <c:v>12.657059017908759</c:v>
                </c:pt>
                <c:pt idx="97" formatCode="General">
                  <c:v>12.556757230788469</c:v>
                </c:pt>
                <c:pt idx="98" formatCode="General">
                  <c:v>12.457612862542584</c:v>
                </c:pt>
                <c:pt idx="99" formatCode="General">
                  <c:v>12.359609265526791</c:v>
                </c:pt>
                <c:pt idx="100" formatCode="General">
                  <c:v>12.262730082444435</c:v>
                </c:pt>
                <c:pt idx="101" formatCode="General">
                  <c:v>12.166959240044163</c:v>
                </c:pt>
                <c:pt idx="102" formatCode="General">
                  <c:v>12.072280942980973</c:v>
                </c:pt>
                <c:pt idx="103" formatCode="General">
                  <c:v>11.97867966783584</c:v>
                </c:pt>
                <c:pt idx="104" formatCode="General">
                  <c:v>11.886140157289073</c:v>
                </c:pt>
                <c:pt idx="105" formatCode="General">
                  <c:v>11.794647414442881</c:v>
                </c:pt>
                <c:pt idx="106" formatCode="General">
                  <c:v>11.704186697288657</c:v>
                </c:pt>
                <c:pt idx="107" formatCode="General">
                  <c:v>11.614743513314741</c:v>
                </c:pt>
                <c:pt idx="108" formatCode="General">
                  <c:v>11.526303614250468</c:v>
                </c:pt>
                <c:pt idx="109" formatCode="General">
                  <c:v>11.438852990942552</c:v>
                </c:pt>
                <c:pt idx="110" formatCode="General">
                  <c:v>11.352377868359893</c:v>
                </c:pt>
                <c:pt idx="111" formatCode="General">
                  <c:v>11.266864700723094</c:v>
                </c:pt>
                <c:pt idx="112" formatCode="General">
                  <c:v>11.182300166755038</c:v>
                </c:pt>
                <c:pt idx="113" formatCode="General">
                  <c:v>11.098671165049097</c:v>
                </c:pt>
                <c:pt idx="114" formatCode="General">
                  <c:v>11.015964809551472</c:v>
                </c:pt>
                <c:pt idx="115" formatCode="General">
                  <c:v>10.934168425154546</c:v>
                </c:pt>
                <c:pt idx="116" formatCode="General">
                  <c:v>10.853269543397928</c:v>
                </c:pt>
                <c:pt idx="117" formatCode="General">
                  <c:v>10.773255898274256</c:v>
                </c:pt>
                <c:pt idx="118" formatCode="General">
                  <c:v>10.69411542213671</c:v>
                </c:pt>
                <c:pt idx="119" formatCode="General">
                  <c:v>10.615836241705408</c:v>
                </c:pt>
                <c:pt idx="120" formatCode="General">
                  <c:v>10.538406674169901</c:v>
                </c:pt>
                <c:pt idx="121" formatCode="General">
                  <c:v>10.461815223385072</c:v>
                </c:pt>
                <c:pt idx="122" formatCode="General">
                  <c:v>10.386050576157851</c:v>
                </c:pt>
                <c:pt idx="123" formatCode="General">
                  <c:v>10.311101598622205</c:v>
                </c:pt>
                <c:pt idx="124" formatCode="General">
                  <c:v>10.236957332700015</c:v>
                </c:pt>
                <c:pt idx="125" formatCode="General">
                  <c:v>10.163606992645382</c:v>
                </c:pt>
                <c:pt idx="126" formatCode="General">
                  <c:v>10.091039961670194</c:v>
                </c:pt>
                <c:pt idx="127" formatCode="General">
                  <c:v>10.019245788648629</c:v>
                </c:pt>
                <c:pt idx="128" formatCode="General">
                  <c:v>9.9482141848985108</c:v>
                </c:pt>
                <c:pt idx="129" formatCode="General">
                  <c:v>9.8779350210374091</c:v>
                </c:pt>
                <c:pt idx="130" formatCode="General">
                  <c:v>9.8083983239115007</c:v>
                </c:pt>
                <c:pt idx="131" formatCode="General">
                  <c:v>9.7395942735951557</c:v>
                </c:pt>
                <c:pt idx="132" formatCode="General">
                  <c:v>9.6715132004594579</c:v>
                </c:pt>
                <c:pt idx="133" formatCode="General">
                  <c:v>9.6041455823077335</c:v>
                </c:pt>
                <c:pt idx="134" formatCode="General">
                  <c:v>9.5374820415763786</c:v>
                </c:pt>
                <c:pt idx="135" formatCode="General">
                  <c:v>9.4715133425991738</c:v>
                </c:pt>
                <c:pt idx="136" formatCode="General">
                  <c:v>9.4062303889335013</c:v>
                </c:pt>
                <c:pt idx="137" formatCode="General">
                  <c:v>9.3416242207467786</c:v>
                </c:pt>
                <c:pt idx="138" formatCode="General">
                  <c:v>9.2776860122615279</c:v>
                </c:pt>
                <c:pt idx="139" formatCode="General">
                  <c:v>9.2144070692576108</c:v>
                </c:pt>
                <c:pt idx="140" formatCode="General">
                  <c:v>9.1517788266300588</c:v>
                </c:pt>
                <c:pt idx="141" formatCode="General">
                  <c:v>9.0897928460011492</c:v>
                </c:pt>
                <c:pt idx="142" formatCode="General">
                  <c:v>9.0284408133852381</c:v>
                </c:pt>
                <c:pt idx="143" formatCode="General">
                  <c:v>8.9677145369050884</c:v>
                </c:pt>
                <c:pt idx="144" formatCode="General">
                  <c:v>8.9076059445582665</c:v>
                </c:pt>
                <c:pt idx="145" formatCode="General">
                  <c:v>8.8481070820324383</c:v>
                </c:pt>
                <c:pt idx="146" formatCode="General">
                  <c:v>8.789210110568245</c:v>
                </c:pt>
                <c:pt idx="147" formatCode="General">
                  <c:v>8.7309073048685946</c:v>
                </c:pt>
                <c:pt idx="148" formatCode="General">
                  <c:v>8.6731910510531574</c:v>
                </c:pt>
                <c:pt idx="149" formatCode="General">
                  <c:v>8.6160538446569834</c:v>
                </c:pt>
                <c:pt idx="150" formatCode="General">
                  <c:v>8.5594882886720942</c:v>
                </c:pt>
                <c:pt idx="151" formatCode="General">
                  <c:v>8.5034870916309853</c:v>
                </c:pt>
                <c:pt idx="152" formatCode="General">
                  <c:v>8.4480430657309977</c:v>
                </c:pt>
                <c:pt idx="153" formatCode="General">
                  <c:v>8.3931491249985584</c:v>
                </c:pt>
                <c:pt idx="154" formatCode="General">
                  <c:v>8.3387982834922951</c:v>
                </c:pt>
                <c:pt idx="155" formatCode="General">
                  <c:v>8.2849836535440406</c:v>
                </c:pt>
                <c:pt idx="156" formatCode="General">
                  <c:v>8.2316984440368657</c:v>
                </c:pt>
                <c:pt idx="157" formatCode="General">
                  <c:v>8.1789359587191406</c:v>
                </c:pt>
                <c:pt idx="158" formatCode="General">
                  <c:v>8.1266895945538629</c:v>
                </c:pt>
                <c:pt idx="159" formatCode="General">
                  <c:v>8.0749528401022737</c:v>
                </c:pt>
                <c:pt idx="160" formatCode="General">
                  <c:v>8.0237192739410315</c:v>
                </c:pt>
                <c:pt idx="161" formatCode="General">
                  <c:v>7.9729825631120761</c:v>
                </c:pt>
                <c:pt idx="162" formatCode="General">
                  <c:v>7.9227364616044174</c:v>
                </c:pt>
                <c:pt idx="163" formatCode="General">
                  <c:v>7.8729748088670979</c:v>
                </c:pt>
                <c:pt idx="164" formatCode="General">
                  <c:v>7.8236915283525388</c:v>
                </c:pt>
                <c:pt idx="165" formatCode="General">
                  <c:v>7.7748806260896277</c:v>
                </c:pt>
                <c:pt idx="166" formatCode="General">
                  <c:v>7.7265361892857305</c:v>
                </c:pt>
                <c:pt idx="167" formatCode="General">
                  <c:v>7.6786523849570791</c:v>
                </c:pt>
                <c:pt idx="168" formatCode="General">
                  <c:v>7.631223458586728</c:v>
                </c:pt>
                <c:pt idx="169" formatCode="General">
                  <c:v>7.5842437328095516</c:v>
                </c:pt>
                <c:pt idx="170" formatCode="General">
                  <c:v>7.5377076061235622</c:v>
                </c:pt>
                <c:pt idx="171" formatCode="General">
                  <c:v>7.4916095516270085</c:v>
                </c:pt>
                <c:pt idx="172" formatCode="General">
                  <c:v>7.4459441157805797</c:v>
                </c:pt>
                <c:pt idx="173" formatCode="General">
                  <c:v>7.4007059171942018</c:v>
                </c:pt>
                <c:pt idx="174" formatCode="General">
                  <c:v>7.35588964543782</c:v>
                </c:pt>
                <c:pt idx="175" formatCode="General">
                  <c:v>7.3114900598756307</c:v>
                </c:pt>
                <c:pt idx="176" formatCode="General">
                  <c:v>7.2675019885231986</c:v>
                </c:pt>
                <c:pt idx="177" formatCode="General">
                  <c:v>7.2239203269270078</c:v>
                </c:pt>
                <c:pt idx="178" formatCode="General">
                  <c:v>7.1807400370658154</c:v>
                </c:pt>
                <c:pt idx="179" formatCode="General">
                  <c:v>7.1379561462734555</c:v>
                </c:pt>
                <c:pt idx="180" formatCode="General">
                  <c:v>7.0955637461824805</c:v>
                </c:pt>
                <c:pt idx="181" formatCode="General">
                  <c:v>7.0535579916882574</c:v>
                </c:pt>
                <c:pt idx="182" formatCode="General">
                  <c:v>7.0119340999330149</c:v>
                </c:pt>
                <c:pt idx="183" formatCode="General">
                  <c:v>6.9706873493094017</c:v>
                </c:pt>
                <c:pt idx="184" formatCode="General">
                  <c:v>6.9298130784831473</c:v>
                </c:pt>
                <c:pt idx="185" formatCode="General">
                  <c:v>6.8893066854343363</c:v>
                </c:pt>
                <c:pt idx="186" formatCode="General">
                  <c:v>6.8491636265169724</c:v>
                </c:pt>
                <c:pt idx="187" formatCode="General">
                  <c:v>6.8093794155363483</c:v>
                </c:pt>
                <c:pt idx="188" formatCode="General">
                  <c:v>6.7699496228438534</c:v>
                </c:pt>
                <c:pt idx="189" formatCode="General">
                  <c:v>6.7308698744488797</c:v>
                </c:pt>
                <c:pt idx="190" formatCode="General">
                  <c:v>6.6921358511473654</c:v>
                </c:pt>
                <c:pt idx="191" formatCode="General">
                  <c:v>6.6537432876667042</c:v>
                </c:pt>
                <c:pt idx="192" formatCode="General">
                  <c:v>6.6156879718265849</c:v>
                </c:pt>
                <c:pt idx="193" formatCode="General">
                  <c:v>6.5779657437154757</c:v>
                </c:pt>
                <c:pt idx="194" formatCode="General">
                  <c:v>6.5405724948823787</c:v>
                </c:pt>
                <c:pt idx="195" formatCode="General">
                  <c:v>6.5035041675435314</c:v>
                </c:pt>
                <c:pt idx="196" formatCode="General">
                  <c:v>6.466756753803752</c:v>
                </c:pt>
                <c:pt idx="197" formatCode="General">
                  <c:v>6.4303262948920885</c:v>
                </c:pt>
                <c:pt idx="198" formatCode="General">
                  <c:v>6.3942088804114761</c:v>
                </c:pt>
                <c:pt idx="199" formatCode="General">
                  <c:v>6.3584006476021262</c:v>
                </c:pt>
                <c:pt idx="200" formatCode="General">
                  <c:v>6.3228977806183035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3F0-4F60-B28A-DF40DD548E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9353984"/>
        <c:axId val="149355904"/>
      </c:scatterChart>
      <c:valAx>
        <c:axId val="149353984"/>
        <c:scaling>
          <c:orientation val="minMax"/>
          <c:max val="2"/>
        </c:scaling>
        <c:delete val="0"/>
        <c:axPos val="b"/>
        <c:title>
          <c:tx>
            <c:rich>
              <a:bodyPr/>
              <a:lstStyle/>
              <a:p>
                <a:pPr>
                  <a:defRPr sz="1200" b="0"/>
                </a:pPr>
                <a:r>
                  <a:rPr lang="en-US" sz="1200" b="0"/>
                  <a:t>Exploitation rate</a:t>
                </a:r>
              </a:p>
            </c:rich>
          </c:tx>
          <c:layout/>
          <c:overlay val="0"/>
        </c:title>
        <c:numFmt formatCode="0.0" sourceLinked="0"/>
        <c:majorTickMark val="out"/>
        <c:minorTickMark val="none"/>
        <c:tickLblPos val="nextTo"/>
        <c:crossAx val="149355904"/>
        <c:crosses val="autoZero"/>
        <c:crossBetween val="midCat"/>
      </c:valAx>
      <c:valAx>
        <c:axId val="149355904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sz="1200" b="0"/>
                </a:pPr>
                <a:r>
                  <a:rPr lang="en-US" sz="1200" b="0"/>
                  <a:t>SB per recruit</a:t>
                </a:r>
              </a:p>
            </c:rich>
          </c:tx>
          <c:layout/>
          <c:overlay val="0"/>
        </c:title>
        <c:numFmt formatCode="0.00" sourceLinked="0"/>
        <c:majorTickMark val="out"/>
        <c:minorTickMark val="none"/>
        <c:tickLblPos val="nextTo"/>
        <c:crossAx val="149353984"/>
        <c:crosses val="autoZero"/>
        <c:crossBetween val="midCat"/>
      </c:valAx>
    </c:plotArea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marker>
            <c:symbol val="none"/>
          </c:marker>
          <c:xVal>
            <c:numRef>
              <c:f>'YPR and SBPR des'!$K$12:$K$212</c:f>
              <c:numCache>
                <c:formatCode>General</c:formatCode>
                <c:ptCount val="201"/>
                <c:pt idx="0">
                  <c:v>0</c:v>
                </c:pt>
                <c:pt idx="1">
                  <c:v>1.0050335853501451E-2</c:v>
                </c:pt>
                <c:pt idx="2">
                  <c:v>2.0202707317519466E-2</c:v>
                </c:pt>
                <c:pt idx="3">
                  <c:v>3.0459207484708574E-2</c:v>
                </c:pt>
                <c:pt idx="4">
                  <c:v>4.0821994520255166E-2</c:v>
                </c:pt>
                <c:pt idx="5">
                  <c:v>5.1293294387550578E-2</c:v>
                </c:pt>
                <c:pt idx="6">
                  <c:v>6.1875403718087529E-2</c:v>
                </c:pt>
                <c:pt idx="7">
                  <c:v>7.2570692834835498E-2</c:v>
                </c:pt>
                <c:pt idx="8">
                  <c:v>8.3381608939051013E-2</c:v>
                </c:pt>
                <c:pt idx="9">
                  <c:v>9.431067947124129E-2</c:v>
                </c:pt>
                <c:pt idx="10">
                  <c:v>0.10536051565782628</c:v>
                </c:pt>
                <c:pt idx="11">
                  <c:v>0.11653381625595151</c:v>
                </c:pt>
                <c:pt idx="12">
                  <c:v>0.12783337150988489</c:v>
                </c:pt>
                <c:pt idx="13">
                  <c:v>0.13926206733350766</c:v>
                </c:pt>
                <c:pt idx="14">
                  <c:v>0.15082288973458366</c:v>
                </c:pt>
                <c:pt idx="15">
                  <c:v>0.16251892949777494</c:v>
                </c:pt>
                <c:pt idx="16">
                  <c:v>0.1743533871447778</c:v>
                </c:pt>
                <c:pt idx="17">
                  <c:v>0.18632957819149348</c:v>
                </c:pt>
                <c:pt idx="18">
                  <c:v>0.19845093872383832</c:v>
                </c:pt>
                <c:pt idx="19">
                  <c:v>0.21072103131565267</c:v>
                </c:pt>
                <c:pt idx="20">
                  <c:v>0.22314355131420985</c:v>
                </c:pt>
                <c:pt idx="21">
                  <c:v>0.23572233352106997</c:v>
                </c:pt>
                <c:pt idx="22">
                  <c:v>0.24846135929849975</c:v>
                </c:pt>
                <c:pt idx="23">
                  <c:v>0.26136476413440762</c:v>
                </c:pt>
                <c:pt idx="24">
                  <c:v>0.27443684570176041</c:v>
                </c:pt>
                <c:pt idx="25">
                  <c:v>0.2876820724517809</c:v>
                </c:pt>
                <c:pt idx="26">
                  <c:v>0.30110509278392161</c:v>
                </c:pt>
                <c:pt idx="27">
                  <c:v>0.31471074483970024</c:v>
                </c:pt>
                <c:pt idx="28">
                  <c:v>0.3285040669720361</c:v>
                </c:pt>
                <c:pt idx="29">
                  <c:v>0.34249030894677601</c:v>
                </c:pt>
                <c:pt idx="30">
                  <c:v>0.35667494393873245</c:v>
                </c:pt>
                <c:pt idx="31">
                  <c:v>0.37106368139083207</c:v>
                </c:pt>
                <c:pt idx="32">
                  <c:v>0.38566248081198479</c:v>
                </c:pt>
                <c:pt idx="33">
                  <c:v>0.40047756659712541</c:v>
                </c:pt>
                <c:pt idx="34">
                  <c:v>0.41551544396166595</c:v>
                </c:pt>
                <c:pt idx="35">
                  <c:v>0.43078291609245439</c:v>
                </c:pt>
                <c:pt idx="36">
                  <c:v>0.44628710262841964</c:v>
                </c:pt>
                <c:pt idx="37">
                  <c:v>0.46203545959655884</c:v>
                </c:pt>
                <c:pt idx="38">
                  <c:v>0.47803580094300002</c:v>
                </c:pt>
                <c:pt idx="39">
                  <c:v>0.49429632181478034</c:v>
                </c:pt>
                <c:pt idx="40">
                  <c:v>0.51082562376599094</c:v>
                </c:pt>
                <c:pt idx="41">
                  <c:v>0.52763274208237221</c:v>
                </c:pt>
                <c:pt idx="42">
                  <c:v>0.54472717544167226</c:v>
                </c:pt>
                <c:pt idx="43">
                  <c:v>0.56211891815354154</c:v>
                </c:pt>
                <c:pt idx="44">
                  <c:v>0.57981849525294249</c:v>
                </c:pt>
                <c:pt idx="45">
                  <c:v>0.59783700075562074</c:v>
                </c:pt>
                <c:pt idx="46">
                  <c:v>0.61618613942381728</c:v>
                </c:pt>
                <c:pt idx="47">
                  <c:v>0.63487827243596995</c:v>
                </c:pt>
                <c:pt idx="48">
                  <c:v>0.65392646740666438</c:v>
                </c:pt>
                <c:pt idx="49">
                  <c:v>0.67334455326376597</c:v>
                </c:pt>
                <c:pt idx="50">
                  <c:v>0.69314718055994573</c:v>
                </c:pt>
                <c:pt idx="51">
                  <c:v>0.71334988787746523</c:v>
                </c:pt>
                <c:pt idx="52">
                  <c:v>0.73396917508020099</c:v>
                </c:pt>
                <c:pt idx="53">
                  <c:v>0.75502258427803326</c:v>
                </c:pt>
                <c:pt idx="54">
                  <c:v>0.77652878949899695</c:v>
                </c:pt>
                <c:pt idx="55">
                  <c:v>0.79850769621777218</c:v>
                </c:pt>
                <c:pt idx="56">
                  <c:v>0.82098055206983078</c:v>
                </c:pt>
                <c:pt idx="57">
                  <c:v>0.84397007029452964</c:v>
                </c:pt>
                <c:pt idx="58">
                  <c:v>0.86750056770472372</c:v>
                </c:pt>
                <c:pt idx="59">
                  <c:v>0.8915981192837843</c:v>
                </c:pt>
                <c:pt idx="60">
                  <c:v>0.91629073187415588</c:v>
                </c:pt>
                <c:pt idx="61">
                  <c:v>0.94160853985844573</c:v>
                </c:pt>
                <c:pt idx="62">
                  <c:v>0.96758402626170648</c:v>
                </c:pt>
                <c:pt idx="63">
                  <c:v>0.99425227334386779</c:v>
                </c:pt>
                <c:pt idx="64">
                  <c:v>1.0216512475319823</c:v>
                </c:pt>
                <c:pt idx="65">
                  <c:v>1.0498221244986787</c:v>
                </c:pt>
                <c:pt idx="66">
                  <c:v>1.0788096613719311</c:v>
                </c:pt>
                <c:pt idx="67">
                  <c:v>1.1086626245216122</c:v>
                </c:pt>
                <c:pt idx="68">
                  <c:v>1.1394342831883659</c:v>
                </c:pt>
                <c:pt idx="69">
                  <c:v>1.1711829815029464</c:v>
                </c:pt>
                <c:pt idx="70">
                  <c:v>1.2039728043259372</c:v>
                </c:pt>
                <c:pt idx="71">
                  <c:v>1.2378743560016188</c:v>
                </c:pt>
                <c:pt idx="72">
                  <c:v>1.2729656758128889</c:v>
                </c:pt>
                <c:pt idx="73">
                  <c:v>1.3093333199837638</c:v>
                </c:pt>
                <c:pt idx="74">
                  <c:v>1.347073647966611</c:v>
                </c:pt>
                <c:pt idx="75">
                  <c:v>1.3862943611198923</c:v>
                </c:pt>
                <c:pt idx="76">
                  <c:v>1.4271163556401476</c:v>
                </c:pt>
                <c:pt idx="77">
                  <c:v>1.4696759700589437</c:v>
                </c:pt>
                <c:pt idx="78">
                  <c:v>1.5141277326297777</c:v>
                </c:pt>
                <c:pt idx="79">
                  <c:v>1.5606477482646706</c:v>
                </c:pt>
                <c:pt idx="80">
                  <c:v>1.6094379124341027</c:v>
                </c:pt>
                <c:pt idx="81">
                  <c:v>1.6607312068216535</c:v>
                </c:pt>
                <c:pt idx="82">
                  <c:v>1.7147984280919295</c:v>
                </c:pt>
                <c:pt idx="83">
                  <c:v>1.7719568419318783</c:v>
                </c:pt>
                <c:pt idx="84">
                  <c:v>1.8325814637483133</c:v>
                </c:pt>
                <c:pt idx="85">
                  <c:v>1.8971199848858848</c:v>
                </c:pt>
                <c:pt idx="86">
                  <c:v>1.9661128563728367</c:v>
                </c:pt>
                <c:pt idx="87">
                  <c:v>2.0402208285265591</c:v>
                </c:pt>
                <c:pt idx="88">
                  <c:v>2.1202635362000959</c:v>
                </c:pt>
                <c:pt idx="89">
                  <c:v>2.207274913189726</c:v>
                </c:pt>
                <c:pt idx="90">
                  <c:v>2.3025850929940517</c:v>
                </c:pt>
                <c:pt idx="91">
                  <c:v>2.4079456086518785</c:v>
                </c:pt>
                <c:pt idx="92">
                  <c:v>2.5257286443082627</c:v>
                </c:pt>
                <c:pt idx="93">
                  <c:v>2.6592600369327868</c:v>
                </c:pt>
                <c:pt idx="94">
                  <c:v>2.8134107167600466</c:v>
                </c:pt>
                <c:pt idx="95">
                  <c:v>2.9957322735540033</c:v>
                </c:pt>
                <c:pt idx="96">
                  <c:v>3.2188758248682166</c:v>
                </c:pt>
                <c:pt idx="97">
                  <c:v>3.5065578973200031</c:v>
                </c:pt>
                <c:pt idx="98">
                  <c:v>3.9120230054281784</c:v>
                </c:pt>
                <c:pt idx="99">
                  <c:v>4.6051701859881575</c:v>
                </c:pt>
              </c:numCache>
            </c:numRef>
          </c:xVal>
          <c:yVal>
            <c:numRef>
              <c:f>'YPR and SBPR des'!$M$12:$M$111</c:f>
              <c:numCache>
                <c:formatCode>0.000</c:formatCode>
                <c:ptCount val="100"/>
                <c:pt idx="0">
                  <c:v>0</c:v>
                </c:pt>
                <c:pt idx="1">
                  <c:v>0.16037868744150324</c:v>
                </c:pt>
                <c:pt idx="2">
                  <c:v>0.31779041536162284</c:v>
                </c:pt>
                <c:pt idx="3">
                  <c:v>0.47229447146906345</c:v>
                </c:pt>
                <c:pt idx="4">
                  <c:v>0.62394874540155609</c:v>
                </c:pt>
                <c:pt idx="5">
                  <c:v>0.77280976881868113</c:v>
                </c:pt>
                <c:pt idx="6">
                  <c:v>0.91893275412285946</c:v>
                </c:pt>
                <c:pt idx="7">
                  <c:v>1.0623716318629586</c:v>
                </c:pt>
                <c:pt idx="8">
                  <c:v>1.2031790868725165</c:v>
                </c:pt>
                <c:pt idx="9">
                  <c:v>1.3414065931922388</c:v>
                </c:pt>
                <c:pt idx="10">
                  <c:v>1.4771044478242237</c:v>
                </c:pt>
                <c:pt idx="11">
                  <c:v>1.610321803363256</c:v>
                </c:pt>
                <c:pt idx="12">
                  <c:v>1.7411066995485149</c:v>
                </c:pt>
                <c:pt idx="13">
                  <c:v>1.8695060937771326</c:v>
                </c:pt>
                <c:pt idx="14">
                  <c:v>1.9955658906192451</c:v>
                </c:pt>
                <c:pt idx="15">
                  <c:v>2.1193309703724443</c:v>
                </c:pt>
                <c:pt idx="16">
                  <c:v>2.2408452166919095</c:v>
                </c:pt>
                <c:pt idx="17">
                  <c:v>2.3601515433309368</c:v>
                </c:pt>
                <c:pt idx="18" formatCode="0.0000">
                  <c:v>2.4772919200251109</c:v>
                </c:pt>
                <c:pt idx="19" formatCode="0.0000">
                  <c:v>2.5923073975519335</c:v>
                </c:pt>
                <c:pt idx="20" formatCode="0.0000">
                  <c:v>2.7052381319964027</c:v>
                </c:pt>
                <c:pt idx="21" formatCode="0.0000">
                  <c:v>2.8161234082517335</c:v>
                </c:pt>
                <c:pt idx="22" formatCode="General">
                  <c:v>2.9250016627832003</c:v>
                </c:pt>
                <c:pt idx="23" formatCode="General">
                  <c:v>3.0319105056819269</c:v>
                </c:pt>
                <c:pt idx="24" formatCode="General">
                  <c:v>3.1368867420343149</c:v>
                </c:pt>
                <c:pt idx="25" formatCode="General">
                  <c:v>3.2399663926317706</c:v>
                </c:pt>
                <c:pt idx="26" formatCode="General">
                  <c:v>3.3411847140443656</c:v>
                </c:pt>
                <c:pt idx="27" formatCode="General">
                  <c:v>3.4405762180811021</c:v>
                </c:pt>
                <c:pt idx="28" formatCode="General">
                  <c:v>3.5381746906585505</c:v>
                </c:pt>
                <c:pt idx="29" formatCode="General">
                  <c:v>3.6340132100987241</c:v>
                </c:pt>
                <c:pt idx="30" formatCode="General">
                  <c:v>3.7281241648762427</c:v>
                </c:pt>
                <c:pt idx="31" formatCode="General">
                  <c:v>3.8205392708340278</c:v>
                </c:pt>
                <c:pt idx="32" formatCode="General">
                  <c:v>3.9112895878859879</c:v>
                </c:pt>
                <c:pt idx="33" formatCode="General">
                  <c:v>4.0004055362244664</c:v>
                </c:pt>
                <c:pt idx="34" formatCode="General">
                  <c:v>4.0879169120494785</c:v>
                </c:pt>
                <c:pt idx="35" formatCode="General">
                  <c:v>4.1738529028361304</c:v>
                </c:pt>
                <c:pt idx="36" formatCode="General">
                  <c:v>4.2582421021559496</c:v>
                </c:pt>
                <c:pt idx="37" formatCode="General">
                  <c:v>4.3411125240672739</c:v>
                </c:pt>
                <c:pt idx="38" formatCode="General">
                  <c:v>4.4224916170892472</c:v>
                </c:pt>
                <c:pt idx="39" formatCode="General">
                  <c:v>4.5024062777733844</c:v>
                </c:pt>
                <c:pt idx="40" formatCode="General">
                  <c:v>4.5808828638861998</c:v>
                </c:pt>
                <c:pt idx="41" formatCode="General">
                  <c:v>4.6579472072158188</c:v>
                </c:pt>
                <c:pt idx="42" formatCode="General">
                  <c:v>4.7336246260150228</c:v>
                </c:pt>
                <c:pt idx="43" formatCode="General">
                  <c:v>4.8079399370927343</c:v>
                </c:pt>
                <c:pt idx="44" formatCode="General">
                  <c:v>4.880917467565447</c:v>
                </c:pt>
                <c:pt idx="45" formatCode="General">
                  <c:v>4.9525810662797323</c:v>
                </c:pt>
                <c:pt idx="46" formatCode="General">
                  <c:v>5.0229541149164971</c:v>
                </c:pt>
                <c:pt idx="47" formatCode="General">
                  <c:v>5.0920595387872938</c:v>
                </c:pt>
                <c:pt idx="48" formatCode="General">
                  <c:v>5.1599198173326144</c:v>
                </c:pt>
                <c:pt idx="49" formatCode="General">
                  <c:v>5.2265569943316876</c:v>
                </c:pt>
                <c:pt idx="50" formatCode="General">
                  <c:v>5.2919926878330212</c:v>
                </c:pt>
                <c:pt idx="51" formatCode="General">
                  <c:v>5.3562480998145539</c:v>
                </c:pt>
                <c:pt idx="52" formatCode="General">
                  <c:v>5.4193440255819372</c:v>
                </c:pt>
                <c:pt idx="53" formatCode="General">
                  <c:v>5.4813008629132396</c:v>
                </c:pt>
                <c:pt idx="54" formatCode="General">
                  <c:v>5.5421386209579744</c:v>
                </c:pt>
                <c:pt idx="55" formatCode="General">
                  <c:v>5.6018769288981565</c:v>
                </c:pt>
                <c:pt idx="56" formatCode="General">
                  <c:v>5.660535044378741</c:v>
                </c:pt>
                <c:pt idx="57" formatCode="General">
                  <c:v>5.7181318617146104</c:v>
                </c:pt>
                <c:pt idx="58" formatCode="General">
                  <c:v>5.7746859198809695</c:v>
                </c:pt>
                <c:pt idx="59" formatCode="General">
                  <c:v>5.8302154102937909</c:v>
                </c:pt>
                <c:pt idx="60" formatCode="General">
                  <c:v>5.8847381843867215</c:v>
                </c:pt>
                <c:pt idx="61" formatCode="General">
                  <c:v>5.9382717609906415</c:v>
                </c:pt>
                <c:pt idx="62" formatCode="General">
                  <c:v>5.9908333335218309</c:v>
                </c:pt>
                <c:pt idx="63" formatCode="General">
                  <c:v>6.0424397769845202</c:v>
                </c:pt>
                <c:pt idx="64" formatCode="General">
                  <c:v>6.0931076547933989</c:v>
                </c:pt>
                <c:pt idx="65" formatCode="General">
                  <c:v>6.1428532254214439</c:v>
                </c:pt>
                <c:pt idx="66" formatCode="General">
                  <c:v>6.1916924488782747</c:v>
                </c:pt>
                <c:pt idx="67" formatCode="General">
                  <c:v>6.2396409930240493</c:v>
                </c:pt>
                <c:pt idx="68" formatCode="General">
                  <c:v>6.2867142397237652</c:v>
                </c:pt>
                <c:pt idx="69" formatCode="General">
                  <c:v>6.3329272908466203</c:v>
                </c:pt>
                <c:pt idx="70" formatCode="General">
                  <c:v>6.3782949741149979</c:v>
                </c:pt>
                <c:pt idx="71" formatCode="General">
                  <c:v>6.4228318488074478</c:v>
                </c:pt>
                <c:pt idx="72" formatCode="General">
                  <c:v>6.4665522113198772</c:v>
                </c:pt>
                <c:pt idx="73" formatCode="General">
                  <c:v>6.5094701005890707</c:v>
                </c:pt>
                <c:pt idx="74" formatCode="General">
                  <c:v>6.5515993033824991</c:v>
                </c:pt>
                <c:pt idx="75" formatCode="General">
                  <c:v>6.5929533594582246</c:v>
                </c:pt>
                <c:pt idx="76" formatCode="General">
                  <c:v>6.6335455665986327</c:v>
                </c:pt>
                <c:pt idx="77" formatCode="General">
                  <c:v>6.6733889855215631</c:v>
                </c:pt>
                <c:pt idx="78" formatCode="General">
                  <c:v>6.7124964446723192</c:v>
                </c:pt>
                <c:pt idx="79" formatCode="General">
                  <c:v>6.7508805448998936</c:v>
                </c:pt>
                <c:pt idx="80" formatCode="General">
                  <c:v>6.7885536640206867</c:v>
                </c:pt>
                <c:pt idx="81" formatCode="General">
                  <c:v>6.8255279612728534</c:v>
                </c:pt>
                <c:pt idx="82" formatCode="General">
                  <c:v>6.8618153816643019</c:v>
                </c:pt>
                <c:pt idx="83" formatCode="General">
                  <c:v>6.8974276602173328</c:v>
                </c:pt>
                <c:pt idx="84" formatCode="General">
                  <c:v>6.9323763261127489</c:v>
                </c:pt>
                <c:pt idx="85" formatCode="General">
                  <c:v>6.9666727067362135</c:v>
                </c:pt>
                <c:pt idx="86" formatCode="General">
                  <c:v>7.0003279316295215</c:v>
                </c:pt>
                <c:pt idx="87" formatCode="General">
                  <c:v>7.0333529363494023</c:v>
                </c:pt>
                <c:pt idx="88" formatCode="General">
                  <c:v>7.065758466236348</c:v>
                </c:pt>
                <c:pt idx="89" formatCode="General">
                  <c:v>7.0975550800959306</c:v>
                </c:pt>
                <c:pt idx="90" formatCode="General">
                  <c:v>7.128753153794924</c:v>
                </c:pt>
                <c:pt idx="91" formatCode="General">
                  <c:v>7.1593628837745964</c:v>
                </c:pt>
                <c:pt idx="92" formatCode="General">
                  <c:v>7.1893942904832988</c:v>
                </c:pt>
                <c:pt idx="93" formatCode="General">
                  <c:v>7.2188572217305849</c:v>
                </c:pt>
                <c:pt idx="94" formatCode="General">
                  <c:v>7.247761355964899</c:v>
                </c:pt>
                <c:pt idx="95" formatCode="General">
                  <c:v>7.2761162054768747</c:v>
                </c:pt>
                <c:pt idx="96" formatCode="General">
                  <c:v>7.3039311195302048</c:v>
                </c:pt>
                <c:pt idx="97" formatCode="General">
                  <c:v>7.3312152874219709</c:v>
                </c:pt>
                <c:pt idx="98" formatCode="General">
                  <c:v>7.3579777414743237</c:v>
                </c:pt>
                <c:pt idx="99" formatCode="General">
                  <c:v>7.3842273599592332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1ED-4935-9374-B24119DE66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9323136"/>
        <c:axId val="149329408"/>
      </c:scatterChart>
      <c:valAx>
        <c:axId val="149323136"/>
        <c:scaling>
          <c:orientation val="minMax"/>
          <c:max val="2"/>
        </c:scaling>
        <c:delete val="0"/>
        <c:axPos val="b"/>
        <c:title>
          <c:tx>
            <c:rich>
              <a:bodyPr/>
              <a:lstStyle/>
              <a:p>
                <a:pPr>
                  <a:defRPr sz="1200" b="0"/>
                </a:pPr>
                <a:r>
                  <a:rPr lang="en-US" sz="1200" b="0"/>
                  <a:t>Exploitation rate</a:t>
                </a:r>
              </a:p>
            </c:rich>
          </c:tx>
          <c:overlay val="0"/>
        </c:title>
        <c:numFmt formatCode="0.0" sourceLinked="0"/>
        <c:majorTickMark val="out"/>
        <c:minorTickMark val="none"/>
        <c:tickLblPos val="nextTo"/>
        <c:crossAx val="149329408"/>
        <c:crosses val="autoZero"/>
        <c:crossBetween val="midCat"/>
      </c:valAx>
      <c:valAx>
        <c:axId val="149329408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sz="1200" b="0"/>
                </a:pPr>
                <a:r>
                  <a:rPr lang="en-US" sz="1200" b="0"/>
                  <a:t>Yield per recruit</a:t>
                </a:r>
              </a:p>
            </c:rich>
          </c:tx>
          <c:overlay val="0"/>
        </c:title>
        <c:numFmt formatCode="0.00" sourceLinked="0"/>
        <c:majorTickMark val="out"/>
        <c:minorTickMark val="none"/>
        <c:tickLblPos val="nextTo"/>
        <c:crossAx val="149323136"/>
        <c:crosses val="autoZero"/>
        <c:crossBetween val="midCat"/>
      </c:valAx>
    </c:plotArea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marker>
            <c:symbol val="none"/>
          </c:marker>
          <c:xVal>
            <c:numRef>
              <c:f>'YPR and SBPR des'!$K$12:$K$212</c:f>
              <c:numCache>
                <c:formatCode>General</c:formatCode>
                <c:ptCount val="201"/>
                <c:pt idx="0">
                  <c:v>0</c:v>
                </c:pt>
                <c:pt idx="1">
                  <c:v>1.0050335853501451E-2</c:v>
                </c:pt>
                <c:pt idx="2">
                  <c:v>2.0202707317519466E-2</c:v>
                </c:pt>
                <c:pt idx="3">
                  <c:v>3.0459207484708574E-2</c:v>
                </c:pt>
                <c:pt idx="4">
                  <c:v>4.0821994520255166E-2</c:v>
                </c:pt>
                <c:pt idx="5">
                  <c:v>5.1293294387550578E-2</c:v>
                </c:pt>
                <c:pt idx="6">
                  <c:v>6.1875403718087529E-2</c:v>
                </c:pt>
                <c:pt idx="7">
                  <c:v>7.2570692834835498E-2</c:v>
                </c:pt>
                <c:pt idx="8">
                  <c:v>8.3381608939051013E-2</c:v>
                </c:pt>
                <c:pt idx="9">
                  <c:v>9.431067947124129E-2</c:v>
                </c:pt>
                <c:pt idx="10">
                  <c:v>0.10536051565782628</c:v>
                </c:pt>
                <c:pt idx="11">
                  <c:v>0.11653381625595151</c:v>
                </c:pt>
                <c:pt idx="12">
                  <c:v>0.12783337150988489</c:v>
                </c:pt>
                <c:pt idx="13">
                  <c:v>0.13926206733350766</c:v>
                </c:pt>
                <c:pt idx="14">
                  <c:v>0.15082288973458366</c:v>
                </c:pt>
                <c:pt idx="15">
                  <c:v>0.16251892949777494</c:v>
                </c:pt>
                <c:pt idx="16">
                  <c:v>0.1743533871447778</c:v>
                </c:pt>
                <c:pt idx="17">
                  <c:v>0.18632957819149348</c:v>
                </c:pt>
                <c:pt idx="18">
                  <c:v>0.19845093872383832</c:v>
                </c:pt>
                <c:pt idx="19">
                  <c:v>0.21072103131565267</c:v>
                </c:pt>
                <c:pt idx="20">
                  <c:v>0.22314355131420985</c:v>
                </c:pt>
                <c:pt idx="21">
                  <c:v>0.23572233352106997</c:v>
                </c:pt>
                <c:pt idx="22">
                  <c:v>0.24846135929849975</c:v>
                </c:pt>
                <c:pt idx="23">
                  <c:v>0.26136476413440762</c:v>
                </c:pt>
                <c:pt idx="24">
                  <c:v>0.27443684570176041</c:v>
                </c:pt>
                <c:pt idx="25">
                  <c:v>0.2876820724517809</c:v>
                </c:pt>
                <c:pt idx="26">
                  <c:v>0.30110509278392161</c:v>
                </c:pt>
                <c:pt idx="27">
                  <c:v>0.31471074483970024</c:v>
                </c:pt>
                <c:pt idx="28">
                  <c:v>0.3285040669720361</c:v>
                </c:pt>
                <c:pt idx="29">
                  <c:v>0.34249030894677601</c:v>
                </c:pt>
                <c:pt idx="30">
                  <c:v>0.35667494393873245</c:v>
                </c:pt>
                <c:pt idx="31">
                  <c:v>0.37106368139083207</c:v>
                </c:pt>
                <c:pt idx="32">
                  <c:v>0.38566248081198479</c:v>
                </c:pt>
                <c:pt idx="33">
                  <c:v>0.40047756659712541</c:v>
                </c:pt>
                <c:pt idx="34">
                  <c:v>0.41551544396166595</c:v>
                </c:pt>
                <c:pt idx="35">
                  <c:v>0.43078291609245439</c:v>
                </c:pt>
                <c:pt idx="36">
                  <c:v>0.44628710262841964</c:v>
                </c:pt>
                <c:pt idx="37">
                  <c:v>0.46203545959655884</c:v>
                </c:pt>
                <c:pt idx="38">
                  <c:v>0.47803580094300002</c:v>
                </c:pt>
                <c:pt idx="39">
                  <c:v>0.49429632181478034</c:v>
                </c:pt>
                <c:pt idx="40">
                  <c:v>0.51082562376599094</c:v>
                </c:pt>
                <c:pt idx="41">
                  <c:v>0.52763274208237221</c:v>
                </c:pt>
                <c:pt idx="42">
                  <c:v>0.54472717544167226</c:v>
                </c:pt>
                <c:pt idx="43">
                  <c:v>0.56211891815354154</c:v>
                </c:pt>
                <c:pt idx="44">
                  <c:v>0.57981849525294249</c:v>
                </c:pt>
                <c:pt idx="45">
                  <c:v>0.59783700075562074</c:v>
                </c:pt>
                <c:pt idx="46">
                  <c:v>0.61618613942381728</c:v>
                </c:pt>
                <c:pt idx="47">
                  <c:v>0.63487827243596995</c:v>
                </c:pt>
                <c:pt idx="48">
                  <c:v>0.65392646740666438</c:v>
                </c:pt>
                <c:pt idx="49">
                  <c:v>0.67334455326376597</c:v>
                </c:pt>
                <c:pt idx="50">
                  <c:v>0.69314718055994573</c:v>
                </c:pt>
                <c:pt idx="51">
                  <c:v>0.71334988787746523</c:v>
                </c:pt>
                <c:pt idx="52">
                  <c:v>0.73396917508020099</c:v>
                </c:pt>
                <c:pt idx="53">
                  <c:v>0.75502258427803326</c:v>
                </c:pt>
                <c:pt idx="54">
                  <c:v>0.77652878949899695</c:v>
                </c:pt>
                <c:pt idx="55">
                  <c:v>0.79850769621777218</c:v>
                </c:pt>
                <c:pt idx="56">
                  <c:v>0.82098055206983078</c:v>
                </c:pt>
                <c:pt idx="57">
                  <c:v>0.84397007029452964</c:v>
                </c:pt>
                <c:pt idx="58">
                  <c:v>0.86750056770472372</c:v>
                </c:pt>
                <c:pt idx="59">
                  <c:v>0.8915981192837843</c:v>
                </c:pt>
                <c:pt idx="60">
                  <c:v>0.91629073187415588</c:v>
                </c:pt>
                <c:pt idx="61">
                  <c:v>0.94160853985844573</c:v>
                </c:pt>
                <c:pt idx="62">
                  <c:v>0.96758402626170648</c:v>
                </c:pt>
                <c:pt idx="63">
                  <c:v>0.99425227334386779</c:v>
                </c:pt>
                <c:pt idx="64">
                  <c:v>1.0216512475319823</c:v>
                </c:pt>
                <c:pt idx="65">
                  <c:v>1.0498221244986787</c:v>
                </c:pt>
                <c:pt idx="66">
                  <c:v>1.0788096613719311</c:v>
                </c:pt>
                <c:pt idx="67">
                  <c:v>1.1086626245216122</c:v>
                </c:pt>
                <c:pt idx="68">
                  <c:v>1.1394342831883659</c:v>
                </c:pt>
                <c:pt idx="69">
                  <c:v>1.1711829815029464</c:v>
                </c:pt>
                <c:pt idx="70">
                  <c:v>1.2039728043259372</c:v>
                </c:pt>
                <c:pt idx="71">
                  <c:v>1.2378743560016188</c:v>
                </c:pt>
                <c:pt idx="72">
                  <c:v>1.2729656758128889</c:v>
                </c:pt>
                <c:pt idx="73">
                  <c:v>1.3093333199837638</c:v>
                </c:pt>
                <c:pt idx="74">
                  <c:v>1.347073647966611</c:v>
                </c:pt>
                <c:pt idx="75">
                  <c:v>1.3862943611198923</c:v>
                </c:pt>
                <c:pt idx="76">
                  <c:v>1.4271163556401476</c:v>
                </c:pt>
                <c:pt idx="77">
                  <c:v>1.4696759700589437</c:v>
                </c:pt>
                <c:pt idx="78">
                  <c:v>1.5141277326297777</c:v>
                </c:pt>
                <c:pt idx="79">
                  <c:v>1.5606477482646706</c:v>
                </c:pt>
                <c:pt idx="80">
                  <c:v>1.6094379124341027</c:v>
                </c:pt>
                <c:pt idx="81">
                  <c:v>1.6607312068216535</c:v>
                </c:pt>
                <c:pt idx="82">
                  <c:v>1.7147984280919295</c:v>
                </c:pt>
                <c:pt idx="83">
                  <c:v>1.7719568419318783</c:v>
                </c:pt>
                <c:pt idx="84">
                  <c:v>1.8325814637483133</c:v>
                </c:pt>
                <c:pt idx="85">
                  <c:v>1.8971199848858848</c:v>
                </c:pt>
                <c:pt idx="86">
                  <c:v>1.9661128563728367</c:v>
                </c:pt>
                <c:pt idx="87">
                  <c:v>2.0402208285265591</c:v>
                </c:pt>
                <c:pt idx="88">
                  <c:v>2.1202635362000959</c:v>
                </c:pt>
                <c:pt idx="89">
                  <c:v>2.207274913189726</c:v>
                </c:pt>
                <c:pt idx="90">
                  <c:v>2.3025850929940517</c:v>
                </c:pt>
                <c:pt idx="91">
                  <c:v>2.4079456086518785</c:v>
                </c:pt>
                <c:pt idx="92">
                  <c:v>2.5257286443082627</c:v>
                </c:pt>
                <c:pt idx="93">
                  <c:v>2.6592600369327868</c:v>
                </c:pt>
                <c:pt idx="94">
                  <c:v>2.8134107167600466</c:v>
                </c:pt>
                <c:pt idx="95">
                  <c:v>2.9957322735540033</c:v>
                </c:pt>
                <c:pt idx="96">
                  <c:v>3.2188758248682166</c:v>
                </c:pt>
                <c:pt idx="97">
                  <c:v>3.5065578973200031</c:v>
                </c:pt>
                <c:pt idx="98">
                  <c:v>3.9120230054281784</c:v>
                </c:pt>
                <c:pt idx="99">
                  <c:v>4.6051701859881575</c:v>
                </c:pt>
              </c:numCache>
            </c:numRef>
          </c:xVal>
          <c:yVal>
            <c:numRef>
              <c:f>'YPR and SBPR des'!$N$12:$N$212</c:f>
              <c:numCache>
                <c:formatCode>0.0000</c:formatCode>
                <c:ptCount val="201"/>
                <c:pt idx="0">
                  <c:v>16.778826436594901</c:v>
                </c:pt>
                <c:pt idx="1">
                  <c:v>16.628064828973038</c:v>
                </c:pt>
                <c:pt idx="2">
                  <c:v>16.47931619257507</c:v>
                </c:pt>
                <c:pt idx="3">
                  <c:v>16.332544737001854</c:v>
                </c:pt>
                <c:pt idx="4">
                  <c:v>16.187715497686771</c:v>
                </c:pt>
                <c:pt idx="5">
                  <c:v>16.044794312213178</c:v>
                </c:pt>
                <c:pt idx="6">
                  <c:v>15.903747797442112</c:v>
                </c:pt>
                <c:pt idx="7">
                  <c:v>15.764543327418201</c:v>
                </c:pt>
                <c:pt idx="8">
                  <c:v>15.627149012023025</c:v>
                </c:pt>
                <c:pt idx="9">
                  <c:v>15.491533676346579</c:v>
                </c:pt>
                <c:pt idx="10">
                  <c:v>15.357666840748868</c:v>
                </c:pt>
                <c:pt idx="11">
                  <c:v>15.225518701584768</c:v>
                </c:pt>
                <c:pt idx="12">
                  <c:v>15.095060112566621</c:v>
                </c:pt>
                <c:pt idx="13">
                  <c:v>14.966262566740058</c:v>
                </c:pt>
                <c:pt idx="14">
                  <c:v>14.8390981790496</c:v>
                </c:pt>
                <c:pt idx="15">
                  <c:v>14.713539669471741</c:v>
                </c:pt>
                <c:pt idx="16">
                  <c:v>14.589560346693959</c:v>
                </c:pt>
                <c:pt idx="17">
                  <c:v>14.467134092319256</c:v>
                </c:pt>
                <c:pt idx="18">
                  <c:v>14.346235345576503</c:v>
                </c:pt>
                <c:pt idx="19">
                  <c:v>14.226839088517883</c:v>
                </c:pt>
                <c:pt idx="20">
                  <c:v>14.108920831685348</c:v>
                </c:pt>
                <c:pt idx="21" formatCode="General">
                  <c:v>13.992456600228863</c:v>
                </c:pt>
                <c:pt idx="22" formatCode="General">
                  <c:v>13.877422920459946</c:v>
                </c:pt>
                <c:pt idx="23" formatCode="General">
                  <c:v>13.763796806824617</c:v>
                </c:pt>
                <c:pt idx="24" formatCode="General">
                  <c:v>13.651555749280599</c:v>
                </c:pt>
                <c:pt idx="25" formatCode="General">
                  <c:v>13.540677701064199</c:v>
                </c:pt>
                <c:pt idx="26" formatCode="General">
                  <c:v>13.431141066832913</c:v>
                </c:pt>
                <c:pt idx="27" formatCode="General">
                  <c:v>13.322924691170357</c:v>
                </c:pt>
                <c:pt idx="28" formatCode="General">
                  <c:v>13.216007847440661</c:v>
                </c:pt>
                <c:pt idx="29" formatCode="General">
                  <c:v>13.110370226980049</c:v>
                </c:pt>
                <c:pt idx="30" formatCode="General">
                  <c:v>13.005991928613646</c:v>
                </c:pt>
                <c:pt idx="31" formatCode="General">
                  <c:v>12.902853448486303</c:v>
                </c:pt>
                <c:pt idx="32" formatCode="General">
                  <c:v>12.800935670196399</c:v>
                </c:pt>
                <c:pt idx="33" formatCode="General">
                  <c:v>12.700219855222187</c:v>
                </c:pt>
                <c:pt idx="34" formatCode="General">
                  <c:v>12.600687633630645</c:v>
                </c:pt>
                <c:pt idx="35" formatCode="General">
                  <c:v>12.502320995059083</c:v>
                </c:pt>
                <c:pt idx="36" formatCode="General">
                  <c:v>12.405102279960269</c:v>
                </c:pt>
                <c:pt idx="37" formatCode="General">
                  <c:v>12.309014171102106</c:v>
                </c:pt>
                <c:pt idx="38" formatCode="General">
                  <c:v>12.214039685313281</c:v>
                </c:pt>
                <c:pt idx="39" formatCode="General">
                  <c:v>12.120162165466615</c:v>
                </c:pt>
                <c:pt idx="40" formatCode="General">
                  <c:v>12.027365272692156</c:v>
                </c:pt>
                <c:pt idx="41" formatCode="General">
                  <c:v>11.935632978812393</c:v>
                </c:pt>
                <c:pt idx="42" formatCode="General">
                  <c:v>11.844949558992209</c:v>
                </c:pt>
                <c:pt idx="43" formatCode="General">
                  <c:v>11.755299584596527</c:v>
                </c:pt>
                <c:pt idx="44" formatCode="General">
                  <c:v>11.666667916248789</c:v>
                </c:pt>
                <c:pt idx="45" formatCode="General">
                  <c:v>11.579039697083759</c:v>
                </c:pt>
                <c:pt idx="46" formatCode="General">
                  <c:v>11.492400346188299</c:v>
                </c:pt>
                <c:pt idx="47" formatCode="General">
                  <c:v>11.406735552224038</c:v>
                </c:pt>
                <c:pt idx="48" formatCode="General">
                  <c:v>11.322031267226116</c:v>
                </c:pt>
                <c:pt idx="49" formatCode="General">
                  <c:v>11.238273700572284</c:v>
                </c:pt>
                <c:pt idx="50" formatCode="General">
                  <c:v>11.155449313117014</c:v>
                </c:pt>
                <c:pt idx="51" formatCode="General">
                  <c:v>11.073544811485284</c:v>
                </c:pt>
                <c:pt idx="52" formatCode="General">
                  <c:v>10.992547142521078</c:v>
                </c:pt>
                <c:pt idx="53" formatCode="General">
                  <c:v>10.912443487885666</c:v>
                </c:pt>
                <c:pt idx="54" formatCode="General">
                  <c:v>10.833221258800977</c:v>
                </c:pt>
                <c:pt idx="55" formatCode="General">
                  <c:v>10.75486809093359</c:v>
                </c:pt>
                <c:pt idx="56" formatCode="General">
                  <c:v>10.677371839414894</c:v>
                </c:pt>
                <c:pt idx="57" formatCode="General">
                  <c:v>10.600720573993293</c:v>
                </c:pt>
                <c:pt idx="58" formatCode="General">
                  <c:v>10.524902574314309</c:v>
                </c:pt>
                <c:pt idx="59" formatCode="General">
                  <c:v>10.449906325324722</c:v>
                </c:pt>
                <c:pt idx="60" formatCode="General">
                  <c:v>10.375720512796937</c:v>
                </c:pt>
                <c:pt idx="61" formatCode="General">
                  <c:v>10.302334018969916</c:v>
                </c:pt>
                <c:pt idx="62" formatCode="General">
                  <c:v>10.229735918303168</c:v>
                </c:pt>
                <c:pt idx="63" formatCode="General">
                  <c:v>10.157915473340395</c:v>
                </c:pt>
                <c:pt idx="64" formatCode="General">
                  <c:v>10.086862130679453</c:v>
                </c:pt>
                <c:pt idx="65" formatCode="General">
                  <c:v>10.016565517045541</c:v>
                </c:pt>
                <c:pt idx="66" formatCode="General">
                  <c:v>9.9470154354644542</c:v>
                </c:pt>
                <c:pt idx="67" formatCode="General">
                  <c:v>9.8782018615330127</c:v>
                </c:pt>
                <c:pt idx="68" formatCode="General">
                  <c:v>9.8101149397837553</c:v>
                </c:pt>
                <c:pt idx="69" formatCode="General">
                  <c:v>9.7427449801411274</c:v>
                </c:pt>
                <c:pt idx="70" formatCode="General">
                  <c:v>9.6760824544665542</c:v>
                </c:pt>
                <c:pt idx="71" formatCode="General">
                  <c:v>9.6101179931896876</c:v>
                </c:pt>
                <c:pt idx="72" formatCode="General">
                  <c:v>9.5448423820234805</c:v>
                </c:pt>
                <c:pt idx="73" formatCode="General">
                  <c:v>9.4802465587604949</c:v>
                </c:pt>
                <c:pt idx="74" formatCode="General">
                  <c:v>9.4163216101482892</c:v>
                </c:pt>
                <c:pt idx="75" formatCode="General">
                  <c:v>9.3530587688414659</c:v>
                </c:pt>
                <c:pt idx="76" formatCode="General">
                  <c:v>9.2904494104282733</c:v>
                </c:pt>
                <c:pt idx="77" formatCode="General">
                  <c:v>9.2284850505296543</c:v>
                </c:pt>
                <c:pt idx="78" formatCode="General">
                  <c:v>9.1671573419686005</c:v>
                </c:pt>
                <c:pt idx="79" formatCode="General">
                  <c:v>9.1064580720079515</c:v>
                </c:pt>
                <c:pt idx="80" formatCode="General">
                  <c:v>9.0463791596546237</c:v>
                </c:pt>
                <c:pt idx="81" formatCode="General">
                  <c:v>8.9869126530284689</c:v>
                </c:pt>
                <c:pt idx="82" formatCode="General">
                  <c:v>8.92805072679392</c:v>
                </c:pt>
                <c:pt idx="83" formatCode="General">
                  <c:v>8.8697856796527024</c:v>
                </c:pt>
                <c:pt idx="84" formatCode="General">
                  <c:v>8.8121099318959537</c:v>
                </c:pt>
                <c:pt idx="85" formatCode="General">
                  <c:v>8.7550160230140435</c:v>
                </c:pt>
                <c:pt idx="86" formatCode="General">
                  <c:v>8.6984966093625928</c:v>
                </c:pt>
                <c:pt idx="87" formatCode="General">
                  <c:v>8.6425444618830909</c:v>
                </c:pt>
                <c:pt idx="88" formatCode="General">
                  <c:v>8.5871524638766719</c:v>
                </c:pt>
                <c:pt idx="89" formatCode="General">
                  <c:v>8.532313608829595</c:v>
                </c:pt>
                <c:pt idx="90" formatCode="General">
                  <c:v>8.4780209982890078</c:v>
                </c:pt>
                <c:pt idx="91" formatCode="General">
                  <c:v>8.4242678397877047</c:v>
                </c:pt>
                <c:pt idx="92" formatCode="General">
                  <c:v>8.3710474448164742</c:v>
                </c:pt>
                <c:pt idx="93" formatCode="General">
                  <c:v>8.3183532268428646</c:v>
                </c:pt>
                <c:pt idx="94" formatCode="General">
                  <c:v>8.2661786993750699</c:v>
                </c:pt>
                <c:pt idx="95" formatCode="General">
                  <c:v>8.2145174740697495</c:v>
                </c:pt>
                <c:pt idx="96" formatCode="General">
                  <c:v>8.1633632588826579</c:v>
                </c:pt>
                <c:pt idx="97" formatCode="General">
                  <c:v>8.1127098562609028</c:v>
                </c:pt>
                <c:pt idx="98" formatCode="General">
                  <c:v>8.0625511613757972</c:v>
                </c:pt>
                <c:pt idx="99" formatCode="General">
                  <c:v>8.0128811603952155</c:v>
                </c:pt>
                <c:pt idx="100" formatCode="General">
                  <c:v>7.9636939287944308</c:v>
                </c:pt>
                <c:pt idx="101" formatCode="General">
                  <c:v>7.9149836297044383</c:v>
                </c:pt>
                <c:pt idx="102" formatCode="General">
                  <c:v>7.8667445122968012</c:v>
                </c:pt>
                <c:pt idx="103" formatCode="General">
                  <c:v>7.8189709102040892</c:v>
                </c:pt>
                <c:pt idx="104" formatCode="General">
                  <c:v>7.7716572399749682</c:v>
                </c:pt>
                <c:pt idx="105" formatCode="General">
                  <c:v>7.7247979995630933</c:v>
                </c:pt>
                <c:pt idx="106" formatCode="General">
                  <c:v>7.6783877668489158</c:v>
                </c:pt>
                <c:pt idx="107" formatCode="General">
                  <c:v>7.6324211981935992</c:v>
                </c:pt>
                <c:pt idx="108" formatCode="General">
                  <c:v>7.5868930270242014</c:v>
                </c:pt>
                <c:pt idx="109" formatCode="General">
                  <c:v>7.5417980624493657</c:v>
                </c:pt>
                <c:pt idx="110" formatCode="General">
                  <c:v>7.4971311879047366</c:v>
                </c:pt>
                <c:pt idx="111" formatCode="General">
                  <c:v>7.4528873598273719</c:v>
                </c:pt>
                <c:pt idx="112" formatCode="General">
                  <c:v>7.4090616063584225</c:v>
                </c:pt>
                <c:pt idx="113" formatCode="General">
                  <c:v>7.3656490260733722</c:v>
                </c:pt>
                <c:pt idx="114" formatCode="General">
                  <c:v>7.3226447867391791</c:v>
                </c:pt>
                <c:pt idx="115" formatCode="General">
                  <c:v>7.2800441240976239</c:v>
                </c:pt>
                <c:pt idx="116" formatCode="General">
                  <c:v>7.2378423406742565</c:v>
                </c:pt>
                <c:pt idx="117" formatCode="General">
                  <c:v>7.1960348046122915</c:v>
                </c:pt>
                <c:pt idx="118" formatCode="General">
                  <c:v>7.1546169485308502</c:v>
                </c:pt>
                <c:pt idx="119" formatCode="General">
                  <c:v>7.1135842684069619</c:v>
                </c:pt>
                <c:pt idx="120" formatCode="General">
                  <c:v>7.0729323224807539</c:v>
                </c:pt>
                <c:pt idx="121" formatCode="General">
                  <c:v>7.0326567301832519</c:v>
                </c:pt>
                <c:pt idx="122" formatCode="General">
                  <c:v>6.9927531710862745</c:v>
                </c:pt>
                <c:pt idx="123" formatCode="General">
                  <c:v>6.9532173838738691</c:v>
                </c:pt>
                <c:pt idx="124" formatCode="General">
                  <c:v>6.9140451653347945</c:v>
                </c:pt>
                <c:pt idx="125" formatCode="General">
                  <c:v>6.8752323693755244</c:v>
                </c:pt>
                <c:pt idx="126" formatCode="General">
                  <c:v>6.8367749060533249</c:v>
                </c:pt>
                <c:pt idx="127" formatCode="General">
                  <c:v>6.7986687406288846</c:v>
                </c:pt>
                <c:pt idx="128" formatCode="General">
                  <c:v>6.7609098926380771</c:v>
                </c:pt>
                <c:pt idx="129" formatCode="General">
                  <c:v>6.7234944349823804</c:v>
                </c:pt>
                <c:pt idx="130" formatCode="General">
                  <c:v>6.6864184930375403</c:v>
                </c:pt>
                <c:pt idx="131" formatCode="General">
                  <c:v>6.6496782437800155</c:v>
                </c:pt>
                <c:pt idx="132" formatCode="General">
                  <c:v>6.61326991493085</c:v>
                </c:pt>
                <c:pt idx="133" formatCode="General">
                  <c:v>6.5771897841164959</c:v>
                </c:pt>
                <c:pt idx="134" formatCode="General">
                  <c:v>6.5414341780462699</c:v>
                </c:pt>
                <c:pt idx="135" formatCode="General">
                  <c:v>6.5059994717059988</c:v>
                </c:pt>
                <c:pt idx="136" formatCode="General">
                  <c:v>6.4708820875675217</c:v>
                </c:pt>
                <c:pt idx="137" formatCode="General">
                  <c:v>6.4360784948136764</c:v>
                </c:pt>
                <c:pt idx="138" formatCode="General">
                  <c:v>6.4015852085784015</c:v>
                </c:pt>
                <c:pt idx="139" formatCode="General">
                  <c:v>6.3673987892016468</c:v>
                </c:pt>
                <c:pt idx="140" formatCode="General">
                  <c:v>6.3335158414987118</c:v>
                </c:pt>
                <c:pt idx="141" formatCode="General">
                  <c:v>6.299933014043722</c:v>
                </c:pt>
                <c:pt idx="142" formatCode="General">
                  <c:v>6.2666469984669133</c:v>
                </c:pt>
                <c:pt idx="143" formatCode="General">
                  <c:v>6.2336545287654177</c:v>
                </c:pt>
                <c:pt idx="144" formatCode="General">
                  <c:v>6.2009523806272284</c:v>
                </c:pt>
                <c:pt idx="145" formatCode="General">
                  <c:v>6.1685373707680924</c:v>
                </c:pt>
                <c:pt idx="146" formatCode="General">
                  <c:v>6.1364063562810012</c:v>
                </c:pt>
                <c:pt idx="147" formatCode="General">
                  <c:v>6.1045562339980304</c:v>
                </c:pt>
                <c:pt idx="148" formatCode="General">
                  <c:v>6.0729839398642351</c:v>
                </c:pt>
                <c:pt idx="149" formatCode="General">
                  <c:v>6.0416864483233548</c:v>
                </c:pt>
                <c:pt idx="150" formatCode="General">
                  <c:v>6.0106607717150524</c:v>
                </c:pt>
                <c:pt idx="151" formatCode="General">
                  <c:v>5.9799039596834467</c:v>
                </c:pt>
                <c:pt idx="152" formatCode="General">
                  <c:v>5.9494130985966844</c:v>
                </c:pt>
                <c:pt idx="153" formatCode="General">
                  <c:v>5.9191853109773209</c:v>
                </c:pt>
                <c:pt idx="154" formatCode="General">
                  <c:v>5.8892177549432656</c:v>
                </c:pt>
                <c:pt idx="155" formatCode="General">
                  <c:v>5.8595076236590717</c:v>
                </c:pt>
                <c:pt idx="156" formatCode="General">
                  <c:v>5.8300521447973441</c:v>
                </c:pt>
                <c:pt idx="157" formatCode="General">
                  <c:v>5.8008485800100491</c:v>
                </c:pt>
                <c:pt idx="158" formatCode="General">
                  <c:v>5.7718942244095155</c:v>
                </c:pt>
                <c:pt idx="159" formatCode="General">
                  <c:v>5.7431864060589168</c:v>
                </c:pt>
                <c:pt idx="160" formatCode="General">
                  <c:v>5.7147224854720369</c:v>
                </c:pt>
                <c:pt idx="161" formatCode="General">
                  <c:v>5.6864998551221255</c:v>
                </c:pt>
                <c:pt idx="162" formatCode="General">
                  <c:v>5.6585159389596358</c:v>
                </c:pt>
                <c:pt idx="163" formatCode="General">
                  <c:v>5.6307681919386843</c:v>
                </c:pt>
                <c:pt idx="164" formatCode="General">
                  <c:v>5.6032540995520153</c:v>
                </c:pt>
                <c:pt idx="165" formatCode="General">
                  <c:v>5.5759711773743303</c:v>
                </c:pt>
                <c:pt idx="166" formatCode="General">
                  <c:v>5.5489169706137691</c:v>
                </c:pt>
                <c:pt idx="167" formatCode="General">
                  <c:v>5.5220890536714062</c:v>
                </c:pt>
                <c:pt idx="168" formatCode="General">
                  <c:v>5.4954850297085729</c:v>
                </c:pt>
                <c:pt idx="169" formatCode="General">
                  <c:v>5.4691025302218561</c:v>
                </c:pt>
                <c:pt idx="170" formatCode="General">
                  <c:v>5.4429392146256124</c:v>
                </c:pt>
                <c:pt idx="171" formatCode="General">
                  <c:v>5.416992769841837</c:v>
                </c:pt>
                <c:pt idx="172" formatCode="General">
                  <c:v>5.3912609098972464</c:v>
                </c:pt>
                <c:pt idx="173" formatCode="General">
                  <c:v>5.3657413755274179</c:v>
                </c:pt>
                <c:pt idx="174" formatCode="General">
                  <c:v>5.3404319337878547</c:v>
                </c:pt>
                <c:pt idx="175" formatCode="General">
                  <c:v>5.3153303776718168</c:v>
                </c:pt>
                <c:pt idx="176" formatCode="General">
                  <c:v>5.2904345257348009</c:v>
                </c:pt>
                <c:pt idx="177" formatCode="General">
                  <c:v>5.2657422217255192</c:v>
                </c:pt>
                <c:pt idx="178" formatCode="General">
                  <c:v>5.2412513342232536</c:v>
                </c:pt>
                <c:pt idx="179" formatCode="General">
                  <c:v>5.2169597562814651</c:v>
                </c:pt>
                <c:pt idx="180" formatCode="General">
                  <c:v>5.1928654050775096</c:v>
                </c:pt>
                <c:pt idx="181" formatCode="General">
                  <c:v>5.1689662215683567</c:v>
                </c:pt>
                <c:pt idx="182" formatCode="General">
                  <c:v>5.1452601701522003</c:v>
                </c:pt>
                <c:pt idx="183" formatCode="General">
                  <c:v>5.1217452383358122</c:v>
                </c:pt>
                <c:pt idx="184" formatCode="General">
                  <c:v>5.098419436407557</c:v>
                </c:pt>
                <c:pt idx="185" formatCode="General">
                  <c:v>5.0752807971159415</c:v>
                </c:pt>
                <c:pt idx="186" formatCode="General">
                  <c:v>5.0523273753535873</c:v>
                </c:pt>
                <c:pt idx="187" formatCode="General">
                  <c:v>5.0295572478465269</c:v>
                </c:pt>
                <c:pt idx="188" formatCode="General">
                  <c:v>5.0069685128487187</c:v>
                </c:pt>
                <c:pt idx="189" formatCode="General">
                  <c:v>4.9845592898416742</c:v>
                </c:pt>
                <c:pt idx="190" formatCode="General">
                  <c:v>4.9623277192391022</c:v>
                </c:pt>
                <c:pt idx="191" formatCode="General">
                  <c:v>4.9402719620964657</c:v>
                </c:pt>
                <c:pt idx="192" formatCode="General">
                  <c:v>4.9183901998253718</c:v>
                </c:pt>
                <c:pt idx="193" formatCode="General">
                  <c:v>4.8966806339126752</c:v>
                </c:pt>
                <c:pt idx="194" formatCode="General">
                  <c:v>4.8751414856442397</c:v>
                </c:pt>
                <c:pt idx="195" formatCode="General">
                  <c:v>4.8537709958332327</c:v>
                </c:pt>
                <c:pt idx="196" formatCode="General">
                  <c:v>4.8325674245528853</c:v>
                </c:pt>
                <c:pt idx="197" formatCode="General">
                  <c:v>4.8115290508736335</c:v>
                </c:pt>
                <c:pt idx="198" formatCode="General">
                  <c:v>4.790654172604552</c:v>
                </c:pt>
                <c:pt idx="199" formatCode="General">
                  <c:v>4.7699411060389973</c:v>
                </c:pt>
                <c:pt idx="200" formatCode="General">
                  <c:v>4.7493881857043796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40D-40F5-815E-7E6512108D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9353984"/>
        <c:axId val="149355904"/>
      </c:scatterChart>
      <c:valAx>
        <c:axId val="149353984"/>
        <c:scaling>
          <c:orientation val="minMax"/>
          <c:max val="2"/>
        </c:scaling>
        <c:delete val="0"/>
        <c:axPos val="b"/>
        <c:title>
          <c:tx>
            <c:rich>
              <a:bodyPr/>
              <a:lstStyle/>
              <a:p>
                <a:pPr>
                  <a:defRPr sz="1200" b="0"/>
                </a:pPr>
                <a:r>
                  <a:rPr lang="en-US" sz="1200" b="0"/>
                  <a:t>Exploitation rate</a:t>
                </a:r>
              </a:p>
            </c:rich>
          </c:tx>
          <c:overlay val="0"/>
        </c:title>
        <c:numFmt formatCode="0.0" sourceLinked="0"/>
        <c:majorTickMark val="out"/>
        <c:minorTickMark val="none"/>
        <c:tickLblPos val="nextTo"/>
        <c:crossAx val="149355904"/>
        <c:crosses val="autoZero"/>
        <c:crossBetween val="midCat"/>
      </c:valAx>
      <c:valAx>
        <c:axId val="149355904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sz="1200" b="0"/>
                </a:pPr>
                <a:r>
                  <a:rPr lang="en-US" sz="1200" b="0"/>
                  <a:t>SB per recruit</a:t>
                </a:r>
              </a:p>
            </c:rich>
          </c:tx>
          <c:overlay val="0"/>
        </c:title>
        <c:numFmt formatCode="0.00" sourceLinked="0"/>
        <c:majorTickMark val="out"/>
        <c:minorTickMark val="none"/>
        <c:tickLblPos val="nextTo"/>
        <c:crossAx val="149353984"/>
        <c:crosses val="autoZero"/>
        <c:crossBetween val="midCat"/>
      </c:valAx>
    </c:plotArea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chart" Target="../charts/chart6.xml"/><Relationship Id="rId1" Type="http://schemas.openxmlformats.org/officeDocument/2006/relationships/chart" Target="../charts/chart5.xml"/><Relationship Id="rId4" Type="http://schemas.openxmlformats.org/officeDocument/2006/relationships/chart" Target="../charts/chart7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chart" Target="../charts/chart9.xml"/><Relationship Id="rId1" Type="http://schemas.openxmlformats.org/officeDocument/2006/relationships/chart" Target="../charts/chart8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chart" Target="../charts/chart11.xml"/><Relationship Id="rId1" Type="http://schemas.openxmlformats.org/officeDocument/2006/relationships/chart" Target="../charts/chart10.xm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chart" Target="../charts/chart13.xml"/><Relationship Id="rId1" Type="http://schemas.openxmlformats.org/officeDocument/2006/relationships/chart" Target="../charts/chart1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91965</xdr:colOff>
      <xdr:row>0</xdr:row>
      <xdr:rowOff>17736</xdr:rowOff>
    </xdr:from>
    <xdr:to>
      <xdr:col>14</xdr:col>
      <xdr:colOff>52551</xdr:colOff>
      <xdr:row>9</xdr:row>
      <xdr:rowOff>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148410</xdr:colOff>
      <xdr:row>9</xdr:row>
      <xdr:rowOff>35278</xdr:rowOff>
    </xdr:from>
    <xdr:to>
      <xdr:col>14</xdr:col>
      <xdr:colOff>108996</xdr:colOff>
      <xdr:row>18</xdr:row>
      <xdr:rowOff>48660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72258</xdr:colOff>
      <xdr:row>0</xdr:row>
      <xdr:rowOff>17737</xdr:rowOff>
    </xdr:from>
    <xdr:to>
      <xdr:col>19</xdr:col>
      <xdr:colOff>32844</xdr:colOff>
      <xdr:row>9</xdr:row>
      <xdr:rowOff>0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14</xdr:col>
      <xdr:colOff>114591</xdr:colOff>
      <xdr:row>9</xdr:row>
      <xdr:rowOff>0</xdr:rowOff>
    </xdr:from>
    <xdr:to>
      <xdr:col>19</xdr:col>
      <xdr:colOff>75177</xdr:colOff>
      <xdr:row>18</xdr:row>
      <xdr:rowOff>70555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181886</xdr:colOff>
      <xdr:row>10</xdr:row>
      <xdr:rowOff>34304</xdr:rowOff>
    </xdr:from>
    <xdr:to>
      <xdr:col>20</xdr:col>
      <xdr:colOff>247576</xdr:colOff>
      <xdr:row>24</xdr:row>
      <xdr:rowOff>120626</xdr:rowOff>
    </xdr:to>
    <xdr:sp macro="" textlink="">
      <xdr:nvSpPr>
        <xdr:cNvPr id="2" name="TextBox 1"/>
        <xdr:cNvSpPr txBox="1"/>
      </xdr:nvSpPr>
      <xdr:spPr>
        <a:xfrm>
          <a:off x="12450086" y="2002804"/>
          <a:ext cx="2504090" cy="297557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One-dimension Table function help</a:t>
          </a:r>
        </a:p>
        <a:p>
          <a:r>
            <a:rPr lang="en-US" sz="1100" b="0"/>
            <a:t>1. Make a column of exploitation values. (Here,</a:t>
          </a:r>
          <a:r>
            <a:rPr lang="en-US" sz="1100" b="0" baseline="0"/>
            <a:t> cells K10:K30)</a:t>
          </a:r>
          <a:endParaRPr lang="en-US" sz="1100" b="0"/>
        </a:p>
        <a:p>
          <a:r>
            <a:rPr lang="en-US" sz="1100" b="0"/>
            <a:t>2. </a:t>
          </a:r>
          <a:r>
            <a:rPr lang="en-US" sz="1100" b="0" u="sng"/>
            <a:t>One cell above </a:t>
          </a:r>
          <a:r>
            <a:rPr lang="en-US" sz="1100" b="0"/>
            <a:t>and </a:t>
          </a:r>
          <a:r>
            <a:rPr lang="en-US" sz="1100" b="0" u="sng"/>
            <a:t>one cell to the right </a:t>
          </a:r>
          <a:r>
            <a:rPr lang="en-US" sz="1100" b="0"/>
            <a:t>(L9), put the formula you want calculated for each exploitation rate. Add additional formula</a:t>
          </a:r>
          <a:r>
            <a:rPr lang="en-US" sz="1100" b="0" baseline="0"/>
            <a:t>e in M9, N9, etc.</a:t>
          </a:r>
          <a:r>
            <a:rPr lang="en-US" sz="1100" b="0"/>
            <a:t> </a:t>
          </a:r>
        </a:p>
        <a:p>
          <a:r>
            <a:rPr lang="en-US" sz="1100" b="0"/>
            <a:t>3. Select K9:L30 for one formula,</a:t>
          </a:r>
          <a:r>
            <a:rPr lang="en-US" sz="1100" b="0" baseline="0"/>
            <a:t> or K9:M30 for two formulae</a:t>
          </a:r>
          <a:r>
            <a:rPr lang="en-US" sz="1100" b="0"/>
            <a:t>. </a:t>
          </a:r>
        </a:p>
        <a:p>
          <a:r>
            <a:rPr lang="en-US" sz="1100" b="0"/>
            <a:t>4. Choose Data-&gt;What</a:t>
          </a:r>
          <a:r>
            <a:rPr lang="en-US" sz="1100" b="0" baseline="0"/>
            <a:t> If Analysis-&gt;Data Table.</a:t>
          </a:r>
        </a:p>
        <a:p>
          <a:r>
            <a:rPr lang="en-US" sz="1100" b="1" baseline="0"/>
            <a:t>5. Since data are arranged in columns, leave Row Input Cell blank and select B3 for Column Input Cell.</a:t>
          </a:r>
        </a:p>
        <a:p>
          <a:r>
            <a:rPr lang="en-US" sz="1100" b="0" baseline="0"/>
            <a:t>6. Click OK. </a:t>
          </a:r>
          <a:endParaRPr lang="en-US" sz="1100" b="0"/>
        </a:p>
        <a:p>
          <a:r>
            <a:rPr lang="en-US" sz="1100" b="0"/>
            <a:t> </a:t>
          </a:r>
        </a:p>
      </xdr:txBody>
    </xdr:sp>
    <xdr:clientData/>
  </xdr:twoCellAnchor>
  <xdr:twoCellAnchor>
    <xdr:from>
      <xdr:col>3</xdr:col>
      <xdr:colOff>676984</xdr:colOff>
      <xdr:row>0</xdr:row>
      <xdr:rowOff>0</xdr:rowOff>
    </xdr:from>
    <xdr:to>
      <xdr:col>6</xdr:col>
      <xdr:colOff>874053</xdr:colOff>
      <xdr:row>8</xdr:row>
      <xdr:rowOff>13473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7616</xdr:colOff>
      <xdr:row>0</xdr:row>
      <xdr:rowOff>0</xdr:rowOff>
    </xdr:from>
    <xdr:to>
      <xdr:col>10</xdr:col>
      <xdr:colOff>369434</xdr:colOff>
      <xdr:row>8</xdr:row>
      <xdr:rowOff>13472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3</xdr:col>
      <xdr:colOff>0</xdr:colOff>
      <xdr:row>22</xdr:row>
      <xdr:rowOff>15874</xdr:rowOff>
    </xdr:from>
    <xdr:to>
      <xdr:col>7</xdr:col>
      <xdr:colOff>477285</xdr:colOff>
      <xdr:row>27</xdr:row>
      <xdr:rowOff>146402</xdr:rowOff>
    </xdr:to>
    <xdr:pic>
      <xdr:nvPicPr>
        <xdr:cNvPr id="5" name="Picture 24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51200" y="4505324"/>
          <a:ext cx="3849688" cy="105127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15</xdr:col>
      <xdr:colOff>0</xdr:colOff>
      <xdr:row>1</xdr:row>
      <xdr:rowOff>0</xdr:rowOff>
    </xdr:from>
    <xdr:to>
      <xdr:col>20</xdr:col>
      <xdr:colOff>332792</xdr:colOff>
      <xdr:row>6</xdr:row>
      <xdr:rowOff>43962</xdr:rowOff>
    </xdr:to>
    <xdr:sp macro="" textlink="">
      <xdr:nvSpPr>
        <xdr:cNvPr id="6" name="TextBox 4"/>
        <xdr:cNvSpPr txBox="1"/>
      </xdr:nvSpPr>
      <xdr:spPr>
        <a:xfrm>
          <a:off x="11658600" y="184150"/>
          <a:ext cx="3380792" cy="104091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Things to</a:t>
          </a:r>
          <a:r>
            <a:rPr lang="en-US" sz="1100" baseline="0"/>
            <a:t> do: </a:t>
          </a:r>
        </a:p>
        <a:p>
          <a:r>
            <a:rPr lang="en-US" sz="1100" baseline="0"/>
            <a:t>1. Create your own data table.</a:t>
          </a:r>
        </a:p>
        <a:p>
          <a:r>
            <a:rPr lang="en-US" sz="1100" baseline="0"/>
            <a:t>2. Change vulnerability to 1 at all ages.</a:t>
          </a:r>
          <a:endParaRPr lang="en-US" sz="1100"/>
        </a:p>
      </xdr:txBody>
    </xdr:sp>
    <xdr:clientData/>
  </xdr:twoCellAnchor>
  <xdr:twoCellAnchor>
    <xdr:from>
      <xdr:col>5</xdr:col>
      <xdr:colOff>434836</xdr:colOff>
      <xdr:row>161</xdr:row>
      <xdr:rowOff>75923</xdr:rowOff>
    </xdr:from>
    <xdr:to>
      <xdr:col>13</xdr:col>
      <xdr:colOff>120097</xdr:colOff>
      <xdr:row>176</xdr:row>
      <xdr:rowOff>23743</xdr:rowOff>
    </xdr:to>
    <xdr:graphicFrame macro="">
      <xdr:nvGraphicFramePr>
        <xdr:cNvPr id="8" name="Gráfico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0.55461</cdr:x>
      <cdr:y>0.88064</cdr:y>
    </cdr:from>
    <cdr:to>
      <cdr:x>0.80936</cdr:x>
      <cdr:y>0.9687</cdr:y>
    </cdr:to>
    <cdr:sp macro="" textlink="">
      <cdr:nvSpPr>
        <cdr:cNvPr id="2" name="CuadroTexto 1"/>
        <cdr:cNvSpPr txBox="1"/>
      </cdr:nvSpPr>
      <cdr:spPr>
        <a:xfrm xmlns:a="http://schemas.openxmlformats.org/drawingml/2006/main">
          <a:off x="3140489" y="2415762"/>
          <a:ext cx="1442555" cy="24157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s-PE" sz="1100"/>
            <a:t>ssb</a:t>
          </a:r>
        </a:p>
      </cdr:txBody>
    </cdr:sp>
  </cdr:relSizeAnchor>
  <cdr:relSizeAnchor xmlns:cdr="http://schemas.openxmlformats.org/drawingml/2006/chartDrawing">
    <cdr:from>
      <cdr:x>0.02238</cdr:x>
      <cdr:y>0.14342</cdr:y>
    </cdr:from>
    <cdr:to>
      <cdr:x>0.0707</cdr:x>
      <cdr:y>0.61232</cdr:y>
    </cdr:to>
    <cdr:sp macro="" textlink="">
      <cdr:nvSpPr>
        <cdr:cNvPr id="3" name="CuadroTexto 1"/>
        <cdr:cNvSpPr txBox="1"/>
      </cdr:nvSpPr>
      <cdr:spPr>
        <a:xfrm xmlns:a="http://schemas.openxmlformats.org/drawingml/2006/main" rot="16200000">
          <a:off x="-379617" y="899766"/>
          <a:ext cx="1286287" cy="27360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s-PE" sz="1100"/>
            <a:t>reclutamiento</a:t>
          </a:r>
        </a:p>
      </cdr:txBody>
    </cdr:sp>
  </cdr:relSizeAnchor>
</c:userShapes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181886</xdr:colOff>
      <xdr:row>10</xdr:row>
      <xdr:rowOff>34304</xdr:rowOff>
    </xdr:from>
    <xdr:to>
      <xdr:col>20</xdr:col>
      <xdr:colOff>247576</xdr:colOff>
      <xdr:row>24</xdr:row>
      <xdr:rowOff>120626</xdr:rowOff>
    </xdr:to>
    <xdr:sp macro="" textlink="">
      <xdr:nvSpPr>
        <xdr:cNvPr id="2" name="TextBox 1"/>
        <xdr:cNvSpPr txBox="1"/>
      </xdr:nvSpPr>
      <xdr:spPr>
        <a:xfrm>
          <a:off x="12450086" y="2002804"/>
          <a:ext cx="2504090" cy="297557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One-dimension Table function help</a:t>
          </a:r>
        </a:p>
        <a:p>
          <a:r>
            <a:rPr lang="en-US" sz="1100" b="0"/>
            <a:t>1. Make a column of exploitation values. (Here,</a:t>
          </a:r>
          <a:r>
            <a:rPr lang="en-US" sz="1100" b="0" baseline="0"/>
            <a:t> cells K10:K30)</a:t>
          </a:r>
          <a:endParaRPr lang="en-US" sz="1100" b="0"/>
        </a:p>
        <a:p>
          <a:r>
            <a:rPr lang="en-US" sz="1100" b="0"/>
            <a:t>2. </a:t>
          </a:r>
          <a:r>
            <a:rPr lang="en-US" sz="1100" b="0" u="sng"/>
            <a:t>One cell above </a:t>
          </a:r>
          <a:r>
            <a:rPr lang="en-US" sz="1100" b="0"/>
            <a:t>and </a:t>
          </a:r>
          <a:r>
            <a:rPr lang="en-US" sz="1100" b="0" u="sng"/>
            <a:t>one cell to the right </a:t>
          </a:r>
          <a:r>
            <a:rPr lang="en-US" sz="1100" b="0"/>
            <a:t>(L9), put the formula you want calculated for each exploitation rate. Add additional formula</a:t>
          </a:r>
          <a:r>
            <a:rPr lang="en-US" sz="1100" b="0" baseline="0"/>
            <a:t>e in M9, N9, etc.</a:t>
          </a:r>
          <a:r>
            <a:rPr lang="en-US" sz="1100" b="0"/>
            <a:t> </a:t>
          </a:r>
        </a:p>
        <a:p>
          <a:r>
            <a:rPr lang="en-US" sz="1100" b="0"/>
            <a:t>3. Select K9:L30 for one formula,</a:t>
          </a:r>
          <a:r>
            <a:rPr lang="en-US" sz="1100" b="0" baseline="0"/>
            <a:t> or K9:M30 for two formulae</a:t>
          </a:r>
          <a:r>
            <a:rPr lang="en-US" sz="1100" b="0"/>
            <a:t>. </a:t>
          </a:r>
        </a:p>
        <a:p>
          <a:r>
            <a:rPr lang="en-US" sz="1100" b="0"/>
            <a:t>4. Choose Data-&gt;What</a:t>
          </a:r>
          <a:r>
            <a:rPr lang="en-US" sz="1100" b="0" baseline="0"/>
            <a:t> If Analysis-&gt;Data Table.</a:t>
          </a:r>
        </a:p>
        <a:p>
          <a:r>
            <a:rPr lang="en-US" sz="1100" b="1" baseline="0"/>
            <a:t>5. Since data are arranged in columns, leave Row Input Cell blank and select B3 for Column Input Cell.</a:t>
          </a:r>
        </a:p>
        <a:p>
          <a:r>
            <a:rPr lang="en-US" sz="1100" b="0" baseline="0"/>
            <a:t>6. Click OK. </a:t>
          </a:r>
          <a:endParaRPr lang="en-US" sz="1100" b="0"/>
        </a:p>
        <a:p>
          <a:r>
            <a:rPr lang="en-US" sz="1100" b="0"/>
            <a:t> </a:t>
          </a:r>
        </a:p>
      </xdr:txBody>
    </xdr:sp>
    <xdr:clientData/>
  </xdr:twoCellAnchor>
  <xdr:twoCellAnchor>
    <xdr:from>
      <xdr:col>3</xdr:col>
      <xdr:colOff>676984</xdr:colOff>
      <xdr:row>0</xdr:row>
      <xdr:rowOff>0</xdr:rowOff>
    </xdr:from>
    <xdr:to>
      <xdr:col>6</xdr:col>
      <xdr:colOff>874053</xdr:colOff>
      <xdr:row>8</xdr:row>
      <xdr:rowOff>13473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7616</xdr:colOff>
      <xdr:row>0</xdr:row>
      <xdr:rowOff>0</xdr:rowOff>
    </xdr:from>
    <xdr:to>
      <xdr:col>10</xdr:col>
      <xdr:colOff>369434</xdr:colOff>
      <xdr:row>8</xdr:row>
      <xdr:rowOff>13472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3</xdr:col>
      <xdr:colOff>0</xdr:colOff>
      <xdr:row>22</xdr:row>
      <xdr:rowOff>15874</xdr:rowOff>
    </xdr:from>
    <xdr:to>
      <xdr:col>8</xdr:col>
      <xdr:colOff>7938</xdr:colOff>
      <xdr:row>27</xdr:row>
      <xdr:rowOff>146402</xdr:rowOff>
    </xdr:to>
    <xdr:pic>
      <xdr:nvPicPr>
        <xdr:cNvPr id="5" name="Picture 24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51200" y="4505324"/>
          <a:ext cx="3849688" cy="105127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15</xdr:col>
      <xdr:colOff>0</xdr:colOff>
      <xdr:row>1</xdr:row>
      <xdr:rowOff>0</xdr:rowOff>
    </xdr:from>
    <xdr:to>
      <xdr:col>20</xdr:col>
      <xdr:colOff>332792</xdr:colOff>
      <xdr:row>6</xdr:row>
      <xdr:rowOff>43962</xdr:rowOff>
    </xdr:to>
    <xdr:sp macro="" textlink="">
      <xdr:nvSpPr>
        <xdr:cNvPr id="6" name="TextBox 4"/>
        <xdr:cNvSpPr txBox="1"/>
      </xdr:nvSpPr>
      <xdr:spPr>
        <a:xfrm>
          <a:off x="11658600" y="184150"/>
          <a:ext cx="3380792" cy="104091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Things to</a:t>
          </a:r>
          <a:r>
            <a:rPr lang="en-US" sz="1100" baseline="0"/>
            <a:t> do: </a:t>
          </a:r>
        </a:p>
        <a:p>
          <a:r>
            <a:rPr lang="en-US" sz="1100" baseline="0"/>
            <a:t>1. Create your own data table.</a:t>
          </a:r>
        </a:p>
        <a:p>
          <a:r>
            <a:rPr lang="en-US" sz="1100" baseline="0"/>
            <a:t>2. Change vulnerability to 1 at all ages.</a:t>
          </a:r>
          <a:endParaRPr lang="en-US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181886</xdr:colOff>
      <xdr:row>10</xdr:row>
      <xdr:rowOff>34304</xdr:rowOff>
    </xdr:from>
    <xdr:to>
      <xdr:col>20</xdr:col>
      <xdr:colOff>247576</xdr:colOff>
      <xdr:row>24</xdr:row>
      <xdr:rowOff>120626</xdr:rowOff>
    </xdr:to>
    <xdr:sp macro="" textlink="">
      <xdr:nvSpPr>
        <xdr:cNvPr id="2" name="TextBox 1"/>
        <xdr:cNvSpPr txBox="1"/>
      </xdr:nvSpPr>
      <xdr:spPr>
        <a:xfrm>
          <a:off x="11435497" y="1579471"/>
          <a:ext cx="2492801" cy="296498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One-dimension Table function help</a:t>
          </a:r>
        </a:p>
        <a:p>
          <a:r>
            <a:rPr lang="en-US" sz="1100" b="0"/>
            <a:t>1. Make a column of exploitation values. (Here,</a:t>
          </a:r>
          <a:r>
            <a:rPr lang="en-US" sz="1100" b="0" baseline="0"/>
            <a:t> cells K10:K30)</a:t>
          </a:r>
          <a:endParaRPr lang="en-US" sz="1100" b="0"/>
        </a:p>
        <a:p>
          <a:r>
            <a:rPr lang="en-US" sz="1100" b="0"/>
            <a:t>2. </a:t>
          </a:r>
          <a:r>
            <a:rPr lang="en-US" sz="1100" b="0" u="sng"/>
            <a:t>One cell above </a:t>
          </a:r>
          <a:r>
            <a:rPr lang="en-US" sz="1100" b="0"/>
            <a:t>and </a:t>
          </a:r>
          <a:r>
            <a:rPr lang="en-US" sz="1100" b="0" u="sng"/>
            <a:t>one cell to the right </a:t>
          </a:r>
          <a:r>
            <a:rPr lang="en-US" sz="1100" b="0"/>
            <a:t>(L9), put the formula you want calculated for each exploitation rate. Add additional formula</a:t>
          </a:r>
          <a:r>
            <a:rPr lang="en-US" sz="1100" b="0" baseline="0"/>
            <a:t>e in M9, N9, etc.</a:t>
          </a:r>
          <a:r>
            <a:rPr lang="en-US" sz="1100" b="0"/>
            <a:t> </a:t>
          </a:r>
        </a:p>
        <a:p>
          <a:r>
            <a:rPr lang="en-US" sz="1100" b="0"/>
            <a:t>3. Select K9:L30 for one formula,</a:t>
          </a:r>
          <a:r>
            <a:rPr lang="en-US" sz="1100" b="0" baseline="0"/>
            <a:t> or K9:M30 for two formulae</a:t>
          </a:r>
          <a:r>
            <a:rPr lang="en-US" sz="1100" b="0"/>
            <a:t>. </a:t>
          </a:r>
        </a:p>
        <a:p>
          <a:r>
            <a:rPr lang="en-US" sz="1100" b="0"/>
            <a:t>4. Choose Data-&gt;What</a:t>
          </a:r>
          <a:r>
            <a:rPr lang="en-US" sz="1100" b="0" baseline="0"/>
            <a:t> If Analysis-&gt;Data Table.</a:t>
          </a:r>
        </a:p>
        <a:p>
          <a:r>
            <a:rPr lang="en-US" sz="1100" b="1" baseline="0"/>
            <a:t>5. Since data are arranged in columns, leave Row Input Cell blank and select B3 for Column Input Cell.</a:t>
          </a:r>
        </a:p>
        <a:p>
          <a:r>
            <a:rPr lang="en-US" sz="1100" b="0" baseline="0"/>
            <a:t>6. Click OK. </a:t>
          </a:r>
          <a:endParaRPr lang="en-US" sz="1100" b="0"/>
        </a:p>
        <a:p>
          <a:r>
            <a:rPr lang="en-US" sz="1100" b="0"/>
            <a:t> </a:t>
          </a:r>
        </a:p>
      </xdr:txBody>
    </xdr:sp>
    <xdr:clientData/>
  </xdr:twoCellAnchor>
  <xdr:twoCellAnchor>
    <xdr:from>
      <xdr:col>3</xdr:col>
      <xdr:colOff>676984</xdr:colOff>
      <xdr:row>0</xdr:row>
      <xdr:rowOff>0</xdr:rowOff>
    </xdr:from>
    <xdr:to>
      <xdr:col>6</xdr:col>
      <xdr:colOff>874053</xdr:colOff>
      <xdr:row>8</xdr:row>
      <xdr:rowOff>13473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7616</xdr:colOff>
      <xdr:row>0</xdr:row>
      <xdr:rowOff>0</xdr:rowOff>
    </xdr:from>
    <xdr:to>
      <xdr:col>10</xdr:col>
      <xdr:colOff>369434</xdr:colOff>
      <xdr:row>8</xdr:row>
      <xdr:rowOff>13472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3</xdr:col>
      <xdr:colOff>0</xdr:colOff>
      <xdr:row>22</xdr:row>
      <xdr:rowOff>15874</xdr:rowOff>
    </xdr:from>
    <xdr:to>
      <xdr:col>8</xdr:col>
      <xdr:colOff>7938</xdr:colOff>
      <xdr:row>27</xdr:row>
      <xdr:rowOff>146402</xdr:rowOff>
    </xdr:to>
    <xdr:pic>
      <xdr:nvPicPr>
        <xdr:cNvPr id="7" name="Picture 24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63813" y="4056062"/>
          <a:ext cx="3857625" cy="104333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15</xdr:col>
      <xdr:colOff>0</xdr:colOff>
      <xdr:row>1</xdr:row>
      <xdr:rowOff>0</xdr:rowOff>
    </xdr:from>
    <xdr:to>
      <xdr:col>20</xdr:col>
      <xdr:colOff>332792</xdr:colOff>
      <xdr:row>6</xdr:row>
      <xdr:rowOff>43962</xdr:rowOff>
    </xdr:to>
    <xdr:sp macro="" textlink="">
      <xdr:nvSpPr>
        <xdr:cNvPr id="8" name="TextBox 4"/>
        <xdr:cNvSpPr txBox="1"/>
      </xdr:nvSpPr>
      <xdr:spPr>
        <a:xfrm>
          <a:off x="10946848" y="186359"/>
          <a:ext cx="3369748" cy="62374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Things to</a:t>
          </a:r>
          <a:r>
            <a:rPr lang="en-US" sz="1100" baseline="0"/>
            <a:t> do: </a:t>
          </a:r>
        </a:p>
        <a:p>
          <a:r>
            <a:rPr lang="en-US" sz="1100" baseline="0"/>
            <a:t>1. Create your own data table.</a:t>
          </a:r>
        </a:p>
        <a:p>
          <a:r>
            <a:rPr lang="en-US" sz="1100" baseline="0"/>
            <a:t>2. Change vulnerability to 1 at all ages.</a:t>
          </a:r>
          <a:endParaRPr lang="en-US" sz="11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181886</xdr:colOff>
      <xdr:row>10</xdr:row>
      <xdr:rowOff>34304</xdr:rowOff>
    </xdr:from>
    <xdr:to>
      <xdr:col>20</xdr:col>
      <xdr:colOff>247576</xdr:colOff>
      <xdr:row>24</xdr:row>
      <xdr:rowOff>120626</xdr:rowOff>
    </xdr:to>
    <xdr:sp macro="" textlink="">
      <xdr:nvSpPr>
        <xdr:cNvPr id="2" name="TextBox 1"/>
        <xdr:cNvSpPr txBox="1"/>
      </xdr:nvSpPr>
      <xdr:spPr>
        <a:xfrm>
          <a:off x="12450086" y="2002804"/>
          <a:ext cx="2504090" cy="297557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One-dimension Table function help</a:t>
          </a:r>
        </a:p>
        <a:p>
          <a:r>
            <a:rPr lang="en-US" sz="1100" b="0"/>
            <a:t>1. Make a column of exploitation values. (Here,</a:t>
          </a:r>
          <a:r>
            <a:rPr lang="en-US" sz="1100" b="0" baseline="0"/>
            <a:t> cells K10:K30)</a:t>
          </a:r>
          <a:endParaRPr lang="en-US" sz="1100" b="0"/>
        </a:p>
        <a:p>
          <a:r>
            <a:rPr lang="en-US" sz="1100" b="0"/>
            <a:t>2. </a:t>
          </a:r>
          <a:r>
            <a:rPr lang="en-US" sz="1100" b="0" u="sng"/>
            <a:t>One cell above </a:t>
          </a:r>
          <a:r>
            <a:rPr lang="en-US" sz="1100" b="0"/>
            <a:t>and </a:t>
          </a:r>
          <a:r>
            <a:rPr lang="en-US" sz="1100" b="0" u="sng"/>
            <a:t>one cell to the right </a:t>
          </a:r>
          <a:r>
            <a:rPr lang="en-US" sz="1100" b="0"/>
            <a:t>(L9), put the formula you want calculated for each exploitation rate. Add additional formula</a:t>
          </a:r>
          <a:r>
            <a:rPr lang="en-US" sz="1100" b="0" baseline="0"/>
            <a:t>e in M9, N9, etc.</a:t>
          </a:r>
          <a:r>
            <a:rPr lang="en-US" sz="1100" b="0"/>
            <a:t> </a:t>
          </a:r>
        </a:p>
        <a:p>
          <a:r>
            <a:rPr lang="en-US" sz="1100" b="0"/>
            <a:t>3. Select K9:L30 for one formula,</a:t>
          </a:r>
          <a:r>
            <a:rPr lang="en-US" sz="1100" b="0" baseline="0"/>
            <a:t> or K9:M30 for two formulae</a:t>
          </a:r>
          <a:r>
            <a:rPr lang="en-US" sz="1100" b="0"/>
            <a:t>. </a:t>
          </a:r>
        </a:p>
        <a:p>
          <a:r>
            <a:rPr lang="en-US" sz="1100" b="0"/>
            <a:t>4. Choose Data-&gt;What</a:t>
          </a:r>
          <a:r>
            <a:rPr lang="en-US" sz="1100" b="0" baseline="0"/>
            <a:t> If Analysis-&gt;Data Table.</a:t>
          </a:r>
        </a:p>
        <a:p>
          <a:r>
            <a:rPr lang="en-US" sz="1100" b="1" baseline="0"/>
            <a:t>5. Since data are arranged in columns, leave Row Input Cell blank and select B3 for Column Input Cell.</a:t>
          </a:r>
        </a:p>
        <a:p>
          <a:r>
            <a:rPr lang="en-US" sz="1100" b="0" baseline="0"/>
            <a:t>6. Click OK. </a:t>
          </a:r>
          <a:endParaRPr lang="en-US" sz="1100" b="0"/>
        </a:p>
        <a:p>
          <a:r>
            <a:rPr lang="en-US" sz="1100" b="0"/>
            <a:t> </a:t>
          </a:r>
        </a:p>
      </xdr:txBody>
    </xdr:sp>
    <xdr:clientData/>
  </xdr:twoCellAnchor>
  <xdr:twoCellAnchor>
    <xdr:from>
      <xdr:col>3</xdr:col>
      <xdr:colOff>676984</xdr:colOff>
      <xdr:row>0</xdr:row>
      <xdr:rowOff>0</xdr:rowOff>
    </xdr:from>
    <xdr:to>
      <xdr:col>6</xdr:col>
      <xdr:colOff>874053</xdr:colOff>
      <xdr:row>8</xdr:row>
      <xdr:rowOff>13473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7616</xdr:colOff>
      <xdr:row>0</xdr:row>
      <xdr:rowOff>0</xdr:rowOff>
    </xdr:from>
    <xdr:to>
      <xdr:col>10</xdr:col>
      <xdr:colOff>369434</xdr:colOff>
      <xdr:row>8</xdr:row>
      <xdr:rowOff>13472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3</xdr:col>
      <xdr:colOff>0</xdr:colOff>
      <xdr:row>22</xdr:row>
      <xdr:rowOff>15874</xdr:rowOff>
    </xdr:from>
    <xdr:to>
      <xdr:col>8</xdr:col>
      <xdr:colOff>7938</xdr:colOff>
      <xdr:row>27</xdr:row>
      <xdr:rowOff>146402</xdr:rowOff>
    </xdr:to>
    <xdr:pic>
      <xdr:nvPicPr>
        <xdr:cNvPr id="5" name="Picture 24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51200" y="4505324"/>
          <a:ext cx="3849688" cy="105127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15</xdr:col>
      <xdr:colOff>0</xdr:colOff>
      <xdr:row>1</xdr:row>
      <xdr:rowOff>0</xdr:rowOff>
    </xdr:from>
    <xdr:to>
      <xdr:col>20</xdr:col>
      <xdr:colOff>332792</xdr:colOff>
      <xdr:row>6</xdr:row>
      <xdr:rowOff>43962</xdr:rowOff>
    </xdr:to>
    <xdr:sp macro="" textlink="">
      <xdr:nvSpPr>
        <xdr:cNvPr id="6" name="TextBox 4"/>
        <xdr:cNvSpPr txBox="1"/>
      </xdr:nvSpPr>
      <xdr:spPr>
        <a:xfrm>
          <a:off x="11658600" y="184150"/>
          <a:ext cx="3380792" cy="104091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Things to</a:t>
          </a:r>
          <a:r>
            <a:rPr lang="en-US" sz="1100" baseline="0"/>
            <a:t> do: </a:t>
          </a:r>
        </a:p>
        <a:p>
          <a:r>
            <a:rPr lang="en-US" sz="1100" baseline="0"/>
            <a:t>1. Create your own data table.</a:t>
          </a:r>
        </a:p>
        <a:p>
          <a:r>
            <a:rPr lang="en-US" sz="1100" baseline="0"/>
            <a:t>2. Change vulnerability to 1 at all ages.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Relationship Id="rId4" Type="http://schemas.openxmlformats.org/officeDocument/2006/relationships/comments" Target="../comments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Relationship Id="rId4" Type="http://schemas.openxmlformats.org/officeDocument/2006/relationships/comments" Target="../comments4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Relationship Id="rId4" Type="http://schemas.openxmlformats.org/officeDocument/2006/relationships/comments" Target="../comments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D59"/>
  <sheetViews>
    <sheetView zoomScale="80" zoomScaleNormal="80" workbookViewId="0">
      <selection activeCell="N23" sqref="N23"/>
    </sheetView>
  </sheetViews>
  <sheetFormatPr baseColWidth="10" defaultRowHeight="14.5" x14ac:dyDescent="0.35"/>
  <cols>
    <col min="5" max="5" width="13" bestFit="1" customWidth="1"/>
    <col min="6" max="6" width="13.81640625" customWidth="1"/>
    <col min="9" max="10" width="11.6328125" customWidth="1"/>
    <col min="15" max="15" width="11.54296875" customWidth="1"/>
    <col min="16" max="16" width="11.81640625" bestFit="1" customWidth="1"/>
    <col min="19" max="19" width="11.81640625" bestFit="1" customWidth="1"/>
    <col min="20" max="20" width="11.6328125" customWidth="1"/>
    <col min="25" max="25" width="12.1796875" customWidth="1"/>
  </cols>
  <sheetData>
    <row r="1" spans="1:30" x14ac:dyDescent="0.35">
      <c r="A1" s="4"/>
      <c r="B1" s="55" t="s">
        <v>19</v>
      </c>
      <c r="C1" s="55" t="s">
        <v>20</v>
      </c>
      <c r="D1" s="55" t="s">
        <v>21</v>
      </c>
      <c r="E1" s="55" t="s">
        <v>22</v>
      </c>
      <c r="F1" s="4"/>
    </row>
    <row r="2" spans="1:30" x14ac:dyDescent="0.35">
      <c r="A2" s="56" t="s">
        <v>16</v>
      </c>
      <c r="B2" s="4">
        <v>20.63</v>
      </c>
      <c r="C2" s="4">
        <v>20.59</v>
      </c>
      <c r="D2" s="4">
        <v>20.37</v>
      </c>
      <c r="E2" s="4">
        <v>18.63</v>
      </c>
      <c r="F2" s="4"/>
    </row>
    <row r="3" spans="1:30" x14ac:dyDescent="0.35">
      <c r="A3" s="56" t="s">
        <v>17</v>
      </c>
      <c r="B3" s="4">
        <v>1</v>
      </c>
      <c r="C3" s="4">
        <v>0.84</v>
      </c>
      <c r="D3" s="4">
        <v>0.73</v>
      </c>
      <c r="E3" s="4">
        <v>0.68</v>
      </c>
      <c r="F3" s="4"/>
    </row>
    <row r="4" spans="1:30" x14ac:dyDescent="0.35">
      <c r="A4" s="56" t="s">
        <v>18</v>
      </c>
      <c r="B4" s="4">
        <v>-0.18</v>
      </c>
      <c r="C4" s="4">
        <v>-0.21</v>
      </c>
      <c r="D4" s="4">
        <v>-0.24</v>
      </c>
      <c r="E4" s="4">
        <v>-0.27</v>
      </c>
    </row>
    <row r="5" spans="1:30" x14ac:dyDescent="0.35">
      <c r="A5" s="56" t="s">
        <v>23</v>
      </c>
      <c r="B5" s="28">
        <v>0.83</v>
      </c>
      <c r="C5" s="28">
        <v>0.83</v>
      </c>
      <c r="D5" s="28">
        <v>0.83</v>
      </c>
      <c r="E5" s="28">
        <v>0.99</v>
      </c>
    </row>
    <row r="6" spans="1:30" x14ac:dyDescent="0.35">
      <c r="A6" s="56" t="s">
        <v>24</v>
      </c>
      <c r="B6" s="4">
        <v>0.91</v>
      </c>
      <c r="C6" s="4">
        <v>0.91</v>
      </c>
      <c r="D6" s="4">
        <v>0.91</v>
      </c>
      <c r="E6" s="4">
        <v>1.08</v>
      </c>
    </row>
    <row r="7" spans="1:30" ht="29" x14ac:dyDescent="0.35">
      <c r="A7" s="56" t="s">
        <v>25</v>
      </c>
      <c r="B7" s="4">
        <v>1.29</v>
      </c>
      <c r="C7" s="4">
        <v>1.29</v>
      </c>
      <c r="D7" s="4">
        <v>1.29</v>
      </c>
      <c r="E7" s="4">
        <v>1.29</v>
      </c>
    </row>
    <row r="8" spans="1:30" x14ac:dyDescent="0.35">
      <c r="A8" s="56" t="s">
        <v>29</v>
      </c>
      <c r="B8" s="27">
        <f>+$O10*B2^$M10</f>
        <v>64.960745597085591</v>
      </c>
      <c r="C8" s="27">
        <f>+$O10*C2^$M10</f>
        <v>64.553790894868555</v>
      </c>
      <c r="D8" s="27">
        <f>+$O10*D2^$M10</f>
        <v>62.346984444523443</v>
      </c>
      <c r="E8" s="27">
        <f>+$O10*E2^$M10</f>
        <v>46.69299429188689</v>
      </c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30" x14ac:dyDescent="0.35">
      <c r="B9" s="63" t="s">
        <v>26</v>
      </c>
      <c r="C9" s="63"/>
      <c r="D9" s="63"/>
      <c r="E9" s="63"/>
      <c r="G9" s="63" t="s">
        <v>32</v>
      </c>
      <c r="H9" s="63"/>
      <c r="I9" s="63"/>
      <c r="J9" s="63"/>
      <c r="L9" s="63" t="s">
        <v>35</v>
      </c>
      <c r="M9" s="63"/>
      <c r="N9" s="63"/>
      <c r="O9" s="63"/>
      <c r="Q9" s="63" t="s">
        <v>34</v>
      </c>
      <c r="R9" s="63"/>
      <c r="S9" s="63"/>
      <c r="T9" s="63"/>
      <c r="V9" s="63" t="s">
        <v>33</v>
      </c>
      <c r="W9" s="63"/>
      <c r="X9" s="63"/>
      <c r="Y9" s="63"/>
      <c r="Z9" s="4"/>
      <c r="AA9" s="63" t="s">
        <v>36</v>
      </c>
      <c r="AB9" s="63"/>
      <c r="AC9" s="63"/>
      <c r="AD9" s="63"/>
    </row>
    <row r="10" spans="1:30" x14ac:dyDescent="0.35">
      <c r="G10" s="4"/>
      <c r="H10" s="4"/>
      <c r="I10" s="4"/>
      <c r="J10" s="4"/>
      <c r="L10" s="4" t="s">
        <v>28</v>
      </c>
      <c r="M10" s="4">
        <v>3.238</v>
      </c>
      <c r="N10" s="4" t="s">
        <v>27</v>
      </c>
      <c r="O10" s="4">
        <v>3.5999999999999999E-3</v>
      </c>
      <c r="Q10" s="4" t="s">
        <v>28</v>
      </c>
      <c r="R10" s="4">
        <v>1.88</v>
      </c>
      <c r="S10" s="4" t="s">
        <v>27</v>
      </c>
      <c r="T10" s="4">
        <v>21.01</v>
      </c>
      <c r="V10" s="4" t="s">
        <v>28</v>
      </c>
      <c r="W10" s="4">
        <v>0.84</v>
      </c>
      <c r="X10" s="4" t="s">
        <v>27</v>
      </c>
      <c r="Y10" s="4">
        <v>11.57</v>
      </c>
      <c r="Z10" s="4"/>
    </row>
    <row r="11" spans="1:30" ht="18.5" customHeight="1" x14ac:dyDescent="0.35">
      <c r="B11" s="4" t="s">
        <v>19</v>
      </c>
      <c r="C11" s="4" t="s">
        <v>20</v>
      </c>
      <c r="D11" s="4" t="s">
        <v>21</v>
      </c>
      <c r="E11" s="4" t="s">
        <v>22</v>
      </c>
      <c r="G11" s="4" t="s">
        <v>19</v>
      </c>
      <c r="H11" s="4" t="s">
        <v>20</v>
      </c>
      <c r="I11" s="4" t="s">
        <v>21</v>
      </c>
      <c r="J11" s="4" t="s">
        <v>22</v>
      </c>
      <c r="K11" s="4"/>
      <c r="L11" s="4" t="s">
        <v>19</v>
      </c>
      <c r="M11" s="4" t="s">
        <v>20</v>
      </c>
      <c r="N11" s="4" t="s">
        <v>21</v>
      </c>
      <c r="O11" s="4" t="s">
        <v>22</v>
      </c>
      <c r="P11" s="4"/>
      <c r="Q11" s="4" t="s">
        <v>19</v>
      </c>
      <c r="R11" s="4" t="s">
        <v>20</v>
      </c>
      <c r="S11" s="4" t="s">
        <v>21</v>
      </c>
      <c r="T11" s="4" t="s">
        <v>22</v>
      </c>
      <c r="U11" s="4"/>
      <c r="V11" s="4" t="s">
        <v>19</v>
      </c>
      <c r="W11" s="4" t="s">
        <v>20</v>
      </c>
      <c r="X11" s="4" t="s">
        <v>21</v>
      </c>
      <c r="Y11" s="4" t="s">
        <v>22</v>
      </c>
      <c r="Z11" s="4"/>
      <c r="AA11" s="4" t="s">
        <v>19</v>
      </c>
      <c r="AB11" s="4" t="s">
        <v>20</v>
      </c>
      <c r="AC11" s="4" t="s">
        <v>21</v>
      </c>
      <c r="AD11" s="4" t="s">
        <v>22</v>
      </c>
    </row>
    <row r="12" spans="1:30" x14ac:dyDescent="0.35">
      <c r="B12" s="29">
        <v>0</v>
      </c>
      <c r="C12" s="29">
        <v>0</v>
      </c>
      <c r="D12" s="29">
        <v>0</v>
      </c>
      <c r="E12" s="29">
        <v>0</v>
      </c>
      <c r="F12" s="4"/>
      <c r="G12" s="30">
        <f>+B$2*(1-EXP(-B$3*(B12-B$4)))</f>
        <v>3.3983755385854586</v>
      </c>
      <c r="H12" s="30">
        <f>+C$2*(1-EXP(-C$3*(C12-C$4)))</f>
        <v>3.3297611996130314</v>
      </c>
      <c r="I12" s="30">
        <f>+D$2*(1-EXP(-D$3*(D12-D$4)))</f>
        <v>3.2736800928618686</v>
      </c>
      <c r="J12" s="30">
        <f>+E$2*(1-EXP(-E$3*(E12-E$4)))</f>
        <v>3.1248351490165294</v>
      </c>
      <c r="K12" s="4"/>
      <c r="L12" s="30">
        <f>B$8*(1-EXP(-B$3*(B12-B$4)))^$M$10</f>
        <v>0.18904238756620204</v>
      </c>
      <c r="M12" s="30">
        <f>C$8*(1-EXP(-C$3*(C12-C$4)))^$M$10</f>
        <v>0.17696039572375402</v>
      </c>
      <c r="N12" s="30">
        <f>D$8*(1-EXP(-D$3*(D12-D$4)))^$M$10</f>
        <v>0.16749036836490588</v>
      </c>
      <c r="O12" s="30">
        <f>E$8*(1-EXP(-E$3*(E12-E$4)))^$M$10</f>
        <v>0.14406307693321435</v>
      </c>
      <c r="P12" s="4"/>
      <c r="Q12" s="30">
        <f>1/(1+EXP($T$10-$R$10*G12))</f>
        <v>4.4684483212684911E-7</v>
      </c>
      <c r="R12" s="30">
        <f>1/(1+EXP($T$10-$R$10*H12))</f>
        <v>3.9276697593152483E-7</v>
      </c>
      <c r="S12" s="30">
        <f>1/(1+EXP($T$10-$R$10*I12))</f>
        <v>3.5346485420560435E-7</v>
      </c>
      <c r="T12" s="30">
        <f>1/(1+EXP($T$10-$R$10*J12))</f>
        <v>2.6718883347670077E-7</v>
      </c>
      <c r="U12" s="4"/>
      <c r="V12" s="30">
        <f>1/(1+EXP(-LN(3)*(G12-$Y$10)/$W$10))</f>
        <v>2.2829436138543982E-5</v>
      </c>
      <c r="W12" s="30">
        <f>1/(1+EXP(-LN(3)*(H12-$Y$10)/$W$10))</f>
        <v>2.0870025946035388E-5</v>
      </c>
      <c r="X12" s="30">
        <f>1/(1+EXP(-LN(3)*(I12-$Y$10)/$W$10))</f>
        <v>1.9394093167354783E-5</v>
      </c>
      <c r="Y12" s="30">
        <f>1/(1+EXP(-LN(3)*(J12-$Y$10)/$W$10))</f>
        <v>1.5963452233777271E-5</v>
      </c>
      <c r="AA12" s="30">
        <f>+L12*Q12</f>
        <v>8.4472613936878292E-8</v>
      </c>
      <c r="AB12" s="30">
        <f t="shared" ref="AB12:AD19" si="0">+M12*R12</f>
        <v>6.950419948806481E-8</v>
      </c>
      <c r="AC12" s="30">
        <f t="shared" si="0"/>
        <v>5.9201958634944423E-8</v>
      </c>
      <c r="AD12" s="30">
        <f t="shared" si="0"/>
        <v>3.849204547284974E-8</v>
      </c>
    </row>
    <row r="13" spans="1:30" x14ac:dyDescent="0.35">
      <c r="B13" s="4">
        <v>0.5</v>
      </c>
      <c r="C13" s="4">
        <v>0.5</v>
      </c>
      <c r="D13" s="4">
        <v>0.5</v>
      </c>
      <c r="E13" s="4">
        <v>0.5</v>
      </c>
      <c r="F13" s="4"/>
      <c r="G13" s="27">
        <f t="shared" ref="G13:G20" si="1">+B$2*(1-EXP(-B$3*(B13-B$4)))</f>
        <v>10.178491447497885</v>
      </c>
      <c r="H13" s="27">
        <f>+C$2*(1-EXP(-C$3*(C13-C$4)))</f>
        <v>9.2492149869572913</v>
      </c>
      <c r="I13" s="27">
        <f t="shared" ref="I13:I19" si="2">+D$2*(1-EXP(-D$3*(D13-D$4)))</f>
        <v>8.5017919781261906</v>
      </c>
      <c r="J13" s="27">
        <f t="shared" ref="J13:J19" si="3">+E$2*(1-EXP(-E$3*(E13-E$4)))</f>
        <v>7.5938838095280241</v>
      </c>
      <c r="K13" s="4"/>
      <c r="L13" s="27">
        <f t="shared" ref="L13:L20" si="4">B$8*(1-EXP(-B$3*(B13-B$4)))^$M$10</f>
        <v>6.5944928537799816</v>
      </c>
      <c r="M13" s="27">
        <f t="shared" ref="M13:M19" si="5">C$8*(1-EXP(-C$3*(C13-C$4)))^$M$10</f>
        <v>4.8367103875667352</v>
      </c>
      <c r="N13" s="27">
        <f t="shared" ref="N13:N19" si="6">D$8*(1-EXP(-D$3*(D13-D$4)))^$M$10</f>
        <v>3.6817764629132981</v>
      </c>
      <c r="O13" s="27">
        <f t="shared" ref="O13:O19" si="7">E$8*(1-EXP(-E$3*(E13-E$4)))^$M$10</f>
        <v>2.5541403856464129</v>
      </c>
      <c r="P13" s="4"/>
      <c r="Q13" s="27">
        <f t="shared" ref="Q13:Q20" si="8">1/(1+EXP($T$10-$R$10*G13))</f>
        <v>0.13302926518114058</v>
      </c>
      <c r="R13" s="27">
        <f t="shared" ref="R13:R19" si="9">1/(1+EXP($T$10-$R$10*H13))</f>
        <v>2.6046609959248151E-2</v>
      </c>
      <c r="S13" s="27">
        <f t="shared" ref="S13:T19" si="10">1/(1+EXP($T$10-$R$10*I13))</f>
        <v>6.5181119142104201E-3</v>
      </c>
      <c r="T13" s="27">
        <f t="shared" si="10"/>
        <v>1.1889459847719585E-3</v>
      </c>
      <c r="U13" s="4"/>
      <c r="V13" s="27">
        <f t="shared" ref="V13:V20" si="11">1/(1+EXP(-LN(3)*(G13-$Y$10)/$W$10))</f>
        <v>0.13944410180480332</v>
      </c>
      <c r="W13" s="27">
        <f t="shared" ref="W13:W19" si="12">1/(1+EXP(-LN(3)*(H13-$Y$10)/$W$10))</f>
        <v>4.5856846363257292E-2</v>
      </c>
      <c r="X13" s="27">
        <f t="shared" ref="X13:X19" si="13">1/(1+EXP(-LN(3)*(I13-$Y$10)/$W$10))</f>
        <v>1.7761121320098956E-2</v>
      </c>
      <c r="Y13" s="27">
        <f t="shared" ref="Y13:Y19" si="14">1/(1+EXP(-LN(3)*(J13-$Y$10)/$W$10))</f>
        <v>5.4849343167174807E-3</v>
      </c>
      <c r="AA13" s="31">
        <f t="shared" ref="AA13:AA19" si="15">+L13*Q13</f>
        <v>0.87726053858063369</v>
      </c>
      <c r="AB13" s="31">
        <f t="shared" si="0"/>
        <v>0.12597990895079472</v>
      </c>
      <c r="AC13" s="31">
        <f t="shared" si="0"/>
        <v>2.3998231028374666E-2</v>
      </c>
      <c r="AD13" s="31">
        <f t="shared" si="0"/>
        <v>3.0367349560582041E-3</v>
      </c>
    </row>
    <row r="14" spans="1:30" x14ac:dyDescent="0.35">
      <c r="B14" s="4">
        <v>1</v>
      </c>
      <c r="C14" s="4">
        <v>1</v>
      </c>
      <c r="D14" s="4">
        <v>1</v>
      </c>
      <c r="E14" s="4">
        <v>1</v>
      </c>
      <c r="F14" s="4"/>
      <c r="G14" s="27">
        <f t="shared" si="1"/>
        <v>14.290839622658661</v>
      </c>
      <c r="H14" s="27">
        <f>+C$2*(1-EXP(-C$3*(C14-C$4)))</f>
        <v>13.13857327297403</v>
      </c>
      <c r="I14" s="27">
        <f t="shared" si="2"/>
        <v>12.131129739292041</v>
      </c>
      <c r="J14" s="27">
        <f t="shared" si="3"/>
        <v>10.774820017062098</v>
      </c>
      <c r="K14" s="4"/>
      <c r="L14" s="27">
        <f t="shared" si="4"/>
        <v>19.786978435829958</v>
      </c>
      <c r="M14" s="27">
        <f>C$8*(1-EXP(-C$3*(C14-C$4)))^$M$10</f>
        <v>15.07167763276775</v>
      </c>
      <c r="N14" s="27">
        <f>D$8*(1-EXP(-D$3*(D14-D$4)))^$M$10</f>
        <v>11.640583217367388</v>
      </c>
      <c r="O14" s="27">
        <f>E$8*(1-EXP(-E$3*(E14-E$4)))^$M$10</f>
        <v>7.929506507383917</v>
      </c>
      <c r="P14" s="4"/>
      <c r="Q14" s="27">
        <f t="shared" si="8"/>
        <v>0.99714771499876476</v>
      </c>
      <c r="R14" s="27">
        <f t="shared" si="9"/>
        <v>0.97564870965276229</v>
      </c>
      <c r="S14" s="27">
        <f t="shared" si="10"/>
        <v>0.85772526591736931</v>
      </c>
      <c r="T14" s="27">
        <f t="shared" si="10"/>
        <v>0.32009432269440941</v>
      </c>
      <c r="U14" s="4"/>
      <c r="V14" s="27">
        <f t="shared" si="11"/>
        <v>0.97230746890568287</v>
      </c>
      <c r="W14" s="27">
        <f t="shared" si="12"/>
        <v>0.88609836152277721</v>
      </c>
      <c r="X14" s="27">
        <f t="shared" si="13"/>
        <v>0.67565739304729955</v>
      </c>
      <c r="Y14" s="27">
        <f t="shared" si="14"/>
        <v>0.26115125706507286</v>
      </c>
      <c r="AA14" s="31">
        <f t="shared" si="15"/>
        <v>19.730540334017675</v>
      </c>
      <c r="AB14" s="31">
        <f t="shared" si="0"/>
        <v>14.704662834712254</v>
      </c>
      <c r="AC14" s="31">
        <f t="shared" si="0"/>
        <v>9.9844223355497093</v>
      </c>
      <c r="AD14" s="31">
        <f t="shared" si="0"/>
        <v>2.5381900147819669</v>
      </c>
    </row>
    <row r="15" spans="1:30" x14ac:dyDescent="0.35">
      <c r="B15" s="4">
        <v>1.5</v>
      </c>
      <c r="C15" s="4">
        <v>1.5</v>
      </c>
      <c r="D15" s="4">
        <v>1.5</v>
      </c>
      <c r="E15" s="4">
        <v>1.5</v>
      </c>
      <c r="F15" s="4"/>
      <c r="G15" s="27">
        <f t="shared" si="1"/>
        <v>16.78510487430697</v>
      </c>
      <c r="H15" s="27">
        <f>+C$2*(1-EXP(-C$3*(C15-C$4)))</f>
        <v>15.694063765922669</v>
      </c>
      <c r="I15" s="27">
        <f t="shared" si="2"/>
        <v>14.650603857998354</v>
      </c>
      <c r="J15" s="27">
        <f t="shared" si="3"/>
        <v>13.038916008185897</v>
      </c>
      <c r="K15" s="4"/>
      <c r="L15" s="27">
        <f t="shared" si="4"/>
        <v>33.312452268795901</v>
      </c>
      <c r="M15" s="27">
        <f t="shared" si="5"/>
        <v>26.797468404937753</v>
      </c>
      <c r="N15" s="27">
        <f t="shared" si="6"/>
        <v>21.445821767432797</v>
      </c>
      <c r="O15" s="27">
        <f t="shared" si="7"/>
        <v>14.704641409635729</v>
      </c>
      <c r="P15" s="4"/>
      <c r="Q15" s="27">
        <f t="shared" si="8"/>
        <v>0.99997370215238579</v>
      </c>
      <c r="R15" s="27">
        <f t="shared" si="9"/>
        <v>0.99979552081653855</v>
      </c>
      <c r="S15" s="27">
        <f t="shared" si="10"/>
        <v>0.99854767365892494</v>
      </c>
      <c r="T15" s="27">
        <f t="shared" si="10"/>
        <v>0.97077760663907009</v>
      </c>
      <c r="U15" s="4"/>
      <c r="V15" s="27">
        <f t="shared" si="11"/>
        <v>0.99891021933656887</v>
      </c>
      <c r="W15" s="27">
        <f t="shared" si="12"/>
        <v>0.99547564929555676</v>
      </c>
      <c r="X15" s="27">
        <f t="shared" si="13"/>
        <v>0.98251951048259312</v>
      </c>
      <c r="Y15" s="27">
        <f t="shared" si="14"/>
        <v>0.87226704022095669</v>
      </c>
      <c r="AA15" s="31">
        <f t="shared" si="15"/>
        <v>33.311576223002483</v>
      </c>
      <c r="AB15" s="31">
        <f t="shared" si="0"/>
        <v>26.791988880479476</v>
      </c>
      <c r="AC15" s="31">
        <f t="shared" si="0"/>
        <v>21.414675435573955</v>
      </c>
      <c r="AD15" s="31">
        <f t="shared" si="0"/>
        <v>14.274936594131935</v>
      </c>
    </row>
    <row r="16" spans="1:30" x14ac:dyDescent="0.35">
      <c r="B16" s="4">
        <v>2</v>
      </c>
      <c r="C16" s="4">
        <v>2</v>
      </c>
      <c r="D16" s="4">
        <v>2</v>
      </c>
      <c r="E16" s="4">
        <v>2</v>
      </c>
      <c r="F16" s="4"/>
      <c r="G16" s="27">
        <f t="shared" si="1"/>
        <v>18.297953222887518</v>
      </c>
      <c r="H16" s="27">
        <f>+C$2*(1-EXP(-C$3*(C16-C$4)))</f>
        <v>17.373140667382184</v>
      </c>
      <c r="I16" s="27">
        <f t="shared" si="2"/>
        <v>16.399614353178027</v>
      </c>
      <c r="J16" s="27">
        <f t="shared" si="3"/>
        <v>14.650432342553616</v>
      </c>
      <c r="K16" s="4"/>
      <c r="L16" s="27">
        <f t="shared" si="4"/>
        <v>44.051615303937901</v>
      </c>
      <c r="M16" s="27">
        <f t="shared" si="5"/>
        <v>37.241619020207978</v>
      </c>
      <c r="N16" s="27">
        <f t="shared" si="6"/>
        <v>30.898244995618196</v>
      </c>
      <c r="O16" s="27">
        <f t="shared" si="7"/>
        <v>21.445008821700142</v>
      </c>
      <c r="P16" s="4"/>
      <c r="Q16" s="27">
        <f t="shared" si="8"/>
        <v>0.99999846986346685</v>
      </c>
      <c r="R16" s="27">
        <f t="shared" si="9"/>
        <v>0.99999129413098731</v>
      </c>
      <c r="S16" s="27">
        <f t="shared" si="10"/>
        <v>0.99994571861822157</v>
      </c>
      <c r="T16" s="27">
        <f t="shared" si="10"/>
        <v>0.99854720596264124</v>
      </c>
      <c r="U16" s="4"/>
      <c r="V16" s="27">
        <f t="shared" si="11"/>
        <v>0.99984918413951507</v>
      </c>
      <c r="W16" s="27">
        <f t="shared" si="12"/>
        <v>0.99949465507486368</v>
      </c>
      <c r="X16" s="27">
        <f t="shared" si="13"/>
        <v>0.99819703163184326</v>
      </c>
      <c r="Y16" s="27">
        <f t="shared" si="14"/>
        <v>0.98251565738346636</v>
      </c>
      <c r="AA16" s="31">
        <f t="shared" si="15"/>
        <v>44.051547898951981</v>
      </c>
      <c r="AB16" s="31">
        <f t="shared" si="0"/>
        <v>37.241294799550964</v>
      </c>
      <c r="AC16" s="31">
        <f>+N16*S16</f>
        <v>30.896567796185305</v>
      </c>
      <c r="AD16" s="31">
        <f t="shared" si="0"/>
        <v>21.413853640752869</v>
      </c>
    </row>
    <row r="17" spans="2:30" x14ac:dyDescent="0.35">
      <c r="B17" s="4">
        <v>2.5</v>
      </c>
      <c r="C17" s="4">
        <v>2.5</v>
      </c>
      <c r="D17" s="4">
        <v>2.5</v>
      </c>
      <c r="E17" s="4">
        <v>2.5</v>
      </c>
      <c r="G17" s="27">
        <f t="shared" si="1"/>
        <v>19.215542129797246</v>
      </c>
      <c r="H17" s="27">
        <f t="shared" ref="H17:H18" si="16">+C$2*(1-EXP(-C$3*(C17-C$4)))</f>
        <v>18.47637280571108</v>
      </c>
      <c r="I17" s="27">
        <f t="shared" si="2"/>
        <v>17.613771581282187</v>
      </c>
      <c r="J17" s="27">
        <f t="shared" si="3"/>
        <v>15.797461844003745</v>
      </c>
      <c r="K17" s="18"/>
      <c r="L17" s="27">
        <f t="shared" si="4"/>
        <v>51.614265895356098</v>
      </c>
      <c r="M17" s="27">
        <f t="shared" si="5"/>
        <v>45.457696962363578</v>
      </c>
      <c r="N17" s="27">
        <f t="shared" si="6"/>
        <v>38.937892568676482</v>
      </c>
      <c r="O17" s="27">
        <f t="shared" si="7"/>
        <v>27.373367432395199</v>
      </c>
      <c r="Q17" s="27">
        <f t="shared" si="8"/>
        <v>0.99999972738886644</v>
      </c>
      <c r="R17" s="27">
        <f t="shared" si="9"/>
        <v>0.99999890590384943</v>
      </c>
      <c r="S17" s="27">
        <f t="shared" si="10"/>
        <v>0.99999446210509635</v>
      </c>
      <c r="T17" s="27">
        <f t="shared" si="10"/>
        <v>0.99983163842219303</v>
      </c>
      <c r="V17" s="27">
        <f t="shared" si="11"/>
        <v>0.99995457437394319</v>
      </c>
      <c r="W17" s="27">
        <f t="shared" si="12"/>
        <v>0.99988056872772524</v>
      </c>
      <c r="X17" s="27">
        <f t="shared" si="13"/>
        <v>0.99963104920430046</v>
      </c>
      <c r="Y17" s="27">
        <f t="shared" si="14"/>
        <v>0.99604565458011463</v>
      </c>
      <c r="AA17" s="31">
        <f t="shared" si="15"/>
        <v>51.614251824732563</v>
      </c>
      <c r="AB17" s="31">
        <f t="shared" si="0"/>
        <v>45.457647227272318</v>
      </c>
      <c r="AC17" s="31">
        <f t="shared" si="0"/>
        <v>38.937676934719669</v>
      </c>
      <c r="AD17" s="31">
        <f t="shared" si="0"/>
        <v>27.368758809064392</v>
      </c>
    </row>
    <row r="18" spans="2:30" x14ac:dyDescent="0.35">
      <c r="B18" s="4">
        <v>3</v>
      </c>
      <c r="C18" s="4">
        <v>3</v>
      </c>
      <c r="D18" s="4">
        <v>3</v>
      </c>
      <c r="E18" s="4">
        <v>3</v>
      </c>
      <c r="G18" s="27">
        <f t="shared" si="1"/>
        <v>19.772087934850195</v>
      </c>
      <c r="H18" s="27">
        <f t="shared" si="16"/>
        <v>19.201247973717841</v>
      </c>
      <c r="I18" s="27">
        <f t="shared" si="2"/>
        <v>18.456635462671386</v>
      </c>
      <c r="J18" s="27">
        <f t="shared" si="3"/>
        <v>16.613883402469138</v>
      </c>
      <c r="K18" s="18"/>
      <c r="L18" s="27">
        <f t="shared" si="4"/>
        <v>56.613578027592915</v>
      </c>
      <c r="M18" s="27">
        <f t="shared" si="5"/>
        <v>51.490046066117962</v>
      </c>
      <c r="N18" s="27">
        <f t="shared" si="6"/>
        <v>45.300647294373853</v>
      </c>
      <c r="O18" s="27">
        <f t="shared" si="7"/>
        <v>32.224642731186648</v>
      </c>
      <c r="Q18" s="27">
        <f t="shared" si="8"/>
        <v>0.99999990425001972</v>
      </c>
      <c r="R18" s="27">
        <f t="shared" si="9"/>
        <v>0.99999971996366388</v>
      </c>
      <c r="S18" s="27">
        <f t="shared" si="10"/>
        <v>0.99999886454352283</v>
      </c>
      <c r="T18" s="27">
        <f t="shared" si="10"/>
        <v>0.9999637161232191</v>
      </c>
      <c r="V18" s="27">
        <f t="shared" si="11"/>
        <v>0.99997806224035846</v>
      </c>
      <c r="W18" s="27">
        <f t="shared" si="12"/>
        <v>0.99995371719719384</v>
      </c>
      <c r="X18" s="27">
        <f t="shared" si="13"/>
        <v>0.99987744598528916</v>
      </c>
      <c r="Y18" s="27">
        <f t="shared" si="14"/>
        <v>0.99863706741290581</v>
      </c>
      <c r="AA18" s="31">
        <f t="shared" si="15"/>
        <v>56.613572606843938</v>
      </c>
      <c r="AB18" s="31">
        <f t="shared" si="0"/>
        <v>51.490031647034115</v>
      </c>
      <c r="AC18" s="31">
        <f t="shared" si="0"/>
        <v>45.300595857460465</v>
      </c>
      <c r="AD18" s="31">
        <f t="shared" si="0"/>
        <v>32.223473496220478</v>
      </c>
    </row>
    <row r="19" spans="2:30" x14ac:dyDescent="0.35">
      <c r="B19" s="4">
        <v>3.5</v>
      </c>
      <c r="C19" s="4">
        <v>3.5</v>
      </c>
      <c r="D19" s="4">
        <v>3.5</v>
      </c>
      <c r="E19" s="4">
        <v>3.5</v>
      </c>
      <c r="F19" s="11"/>
      <c r="G19" s="37">
        <f t="shared" si="1"/>
        <v>20.109650029149261</v>
      </c>
      <c r="H19" s="37">
        <f>+C$2*(1-EXP(-C$3*(C19-C$4)))</f>
        <v>19.677524897619595</v>
      </c>
      <c r="I19" s="37">
        <f t="shared" si="2"/>
        <v>19.041748746277783</v>
      </c>
      <c r="J19" s="37">
        <f t="shared" si="3"/>
        <v>17.194988038648404</v>
      </c>
      <c r="K19" s="18"/>
      <c r="L19" s="37">
        <f t="shared" si="4"/>
        <v>59.803460160013273</v>
      </c>
      <c r="M19" s="37">
        <f t="shared" si="5"/>
        <v>55.74152992021466</v>
      </c>
      <c r="N19" s="37">
        <f t="shared" si="6"/>
        <v>50.117940659421741</v>
      </c>
      <c r="O19" s="37">
        <f t="shared" si="7"/>
        <v>36.019176706741966</v>
      </c>
      <c r="Q19" s="27">
        <f t="shared" si="8"/>
        <v>0.99999994923923408</v>
      </c>
      <c r="R19" s="27">
        <f t="shared" si="9"/>
        <v>0.99999988562083764</v>
      </c>
      <c r="S19" s="27">
        <f t="shared" si="10"/>
        <v>0.99999962204398896</v>
      </c>
      <c r="T19" s="27">
        <f t="shared" si="10"/>
        <v>0.99998783064537167</v>
      </c>
      <c r="V19" s="27">
        <f t="shared" si="11"/>
        <v>0.99998589218030076</v>
      </c>
      <c r="W19" s="27">
        <f t="shared" si="12"/>
        <v>0.99997517421636817</v>
      </c>
      <c r="X19" s="27">
        <f t="shared" si="13"/>
        <v>0.99994298215642108</v>
      </c>
      <c r="Y19" s="27">
        <f t="shared" si="14"/>
        <v>0.99936214599453588</v>
      </c>
      <c r="AA19" s="31">
        <f t="shared" si="15"/>
        <v>59.803457124343829</v>
      </c>
      <c r="AB19" s="31">
        <f t="shared" si="0"/>
        <v>55.74152354454516</v>
      </c>
      <c r="AC19" s="31">
        <f t="shared" si="0"/>
        <v>50.117921717044808</v>
      </c>
      <c r="AD19" s="31">
        <f t="shared" si="0"/>
        <v>36.018738376607203</v>
      </c>
    </row>
    <row r="20" spans="2:30" x14ac:dyDescent="0.35">
      <c r="B20" s="4">
        <v>4</v>
      </c>
      <c r="C20" s="4">
        <v>4</v>
      </c>
      <c r="D20" s="4">
        <v>4</v>
      </c>
      <c r="E20" s="4">
        <v>4</v>
      </c>
      <c r="F20" s="33"/>
      <c r="G20" s="27">
        <f t="shared" si="1"/>
        <v>20.314391788898451</v>
      </c>
      <c r="H20" s="27">
        <f>+C$2*(1-EXP(-C$3*(C20-C$4)))</f>
        <v>19.990461135820535</v>
      </c>
      <c r="I20" s="27">
        <f>+D$2*(1-EXP(-D$3*(D20-D$4)))</f>
        <v>19.447932428141563</v>
      </c>
      <c r="J20" s="27">
        <f>+E$2*(1-EXP(-E$3*(E20-E$4)))</f>
        <v>17.608601073100569</v>
      </c>
      <c r="K20" s="38"/>
      <c r="L20" s="27">
        <f t="shared" si="4"/>
        <v>61.797553655765363</v>
      </c>
      <c r="M20" s="27">
        <f>C$8*(1-EXP(-C$3*(C20-C$4)))^$M$10</f>
        <v>58.663337508062853</v>
      </c>
      <c r="N20" s="27">
        <f>D$8*(1-EXP(-D$3*(D20-D$4)))^$M$10</f>
        <v>53.662968044524632</v>
      </c>
      <c r="O20" s="27">
        <f>E$8*(1-EXP(-E$3*(E20-E$4)))^$M$10</f>
        <v>38.900893781103335</v>
      </c>
      <c r="Q20" s="27">
        <f t="shared" si="8"/>
        <v>0.99999996545685088</v>
      </c>
      <c r="R20" s="27">
        <f>1/(1+EXP($T$10-$R$10*H20))</f>
        <v>0.99999993648990704</v>
      </c>
      <c r="S20" s="27">
        <f>1/(1+EXP($T$10-$R$10*I20))</f>
        <v>0.99999982388226927</v>
      </c>
      <c r="T20" s="27">
        <f>1/(1+EXP($T$10-$R$10*J20))</f>
        <v>0.9999944080114993</v>
      </c>
      <c r="V20" s="27">
        <f t="shared" si="11"/>
        <v>0.99998920636532629</v>
      </c>
      <c r="W20" s="27">
        <f>1/(1+EXP(-LN(3)*(H20-$Y$10)/$W$10))</f>
        <v>0.9999835123660632</v>
      </c>
      <c r="X20" s="27">
        <f>1/(1+EXP(-LN(3)*(I20-$Y$10)/$W$10))</f>
        <v>0.99996647968775232</v>
      </c>
      <c r="Y20" s="27">
        <f>1/(1+EXP(-LN(3)*(J20-$Y$10)/$W$10))</f>
        <v>0.99962854670045753</v>
      </c>
      <c r="AA20" s="31">
        <f>+L20*Q20</f>
        <v>61.79755152108325</v>
      </c>
      <c r="AB20" s="31">
        <f>+M20*R20</f>
        <v>58.663333782348836</v>
      </c>
      <c r="AC20" s="31">
        <f>+N20*S20</f>
        <v>53.662958593524479</v>
      </c>
      <c r="AD20" s="31">
        <f>+O20*T20</f>
        <v>38.900676247752642</v>
      </c>
    </row>
    <row r="21" spans="2:30" x14ac:dyDescent="0.35">
      <c r="F21" s="21"/>
      <c r="K21" s="22"/>
      <c r="L21" s="22"/>
      <c r="M21" s="22"/>
      <c r="N21" s="22"/>
    </row>
    <row r="22" spans="2:30" x14ac:dyDescent="0.35">
      <c r="B22">
        <v>0</v>
      </c>
      <c r="C22">
        <v>0</v>
      </c>
      <c r="D22">
        <v>0</v>
      </c>
      <c r="E22">
        <v>0</v>
      </c>
      <c r="F22" s="21"/>
      <c r="G22" s="8">
        <v>3.3983755385854586</v>
      </c>
      <c r="H22" s="8">
        <v>3.3297611996130314</v>
      </c>
      <c r="I22" s="8">
        <v>3.2736800928618686</v>
      </c>
      <c r="J22" s="8">
        <v>3.1248351490165294</v>
      </c>
      <c r="K22" s="47"/>
      <c r="L22" s="47">
        <v>0.18904238756620204</v>
      </c>
      <c r="M22" s="47">
        <v>0.17696039572375402</v>
      </c>
      <c r="N22" s="47">
        <v>0.16749036836490588</v>
      </c>
      <c r="O22" s="8">
        <v>0.14406307693321435</v>
      </c>
      <c r="P22" s="8"/>
      <c r="Q22" s="8">
        <v>4.4684483212684911E-7</v>
      </c>
      <c r="R22" s="8">
        <v>3.9276697593152483E-7</v>
      </c>
      <c r="S22" s="8">
        <v>3.5346485420560435E-7</v>
      </c>
      <c r="T22" s="8">
        <v>2.6718883347670077E-7</v>
      </c>
      <c r="U22" s="8"/>
      <c r="V22" s="8">
        <v>2.2829436138543982E-5</v>
      </c>
      <c r="W22" s="8">
        <v>2.0870025946035388E-5</v>
      </c>
      <c r="X22" s="8">
        <v>1.9394093167354783E-5</v>
      </c>
      <c r="Y22" s="8">
        <v>1.5963452233777271E-5</v>
      </c>
      <c r="Z22" s="8"/>
      <c r="AA22" s="8">
        <v>8.4472613936878292E-8</v>
      </c>
      <c r="AB22" s="8">
        <v>6.950419948806481E-8</v>
      </c>
      <c r="AC22" s="8">
        <v>5.9201958634944423E-8</v>
      </c>
      <c r="AD22" s="8">
        <v>3.849204547284974E-8</v>
      </c>
    </row>
    <row r="23" spans="2:30" x14ac:dyDescent="0.35">
      <c r="B23">
        <v>1</v>
      </c>
      <c r="C23">
        <v>1</v>
      </c>
      <c r="D23">
        <v>1</v>
      </c>
      <c r="E23">
        <v>1</v>
      </c>
      <c r="F23" s="21"/>
      <c r="G23" s="8">
        <v>14.290839622658661</v>
      </c>
      <c r="H23" s="8">
        <v>13.13857327297403</v>
      </c>
      <c r="I23" s="8">
        <v>11.177727088297432</v>
      </c>
      <c r="J23" s="8">
        <v>10.774820017062098</v>
      </c>
      <c r="K23" s="47"/>
      <c r="L23" s="47">
        <v>19.786978435829958</v>
      </c>
      <c r="M23" s="47">
        <v>15.07167763276775</v>
      </c>
      <c r="N23" s="47">
        <v>11.640583217367388</v>
      </c>
      <c r="O23" s="8">
        <v>7.929506507383917</v>
      </c>
      <c r="P23" s="8"/>
      <c r="Q23" s="8">
        <v>0.99714771499876476</v>
      </c>
      <c r="R23" s="8">
        <v>0.97564870965276229</v>
      </c>
      <c r="S23" s="8">
        <v>0.50103173003546553</v>
      </c>
      <c r="T23" s="8">
        <v>0.32009432269440941</v>
      </c>
      <c r="U23" s="8"/>
      <c r="V23" s="8">
        <v>0.97230746890568287</v>
      </c>
      <c r="W23" s="8">
        <v>0.88609836152277721</v>
      </c>
      <c r="X23" s="8">
        <v>0.37448052438053037</v>
      </c>
      <c r="Y23" s="8">
        <v>0.26115125706507286</v>
      </c>
      <c r="Z23" s="8"/>
      <c r="AA23" s="8">
        <v>19.730540334017675</v>
      </c>
      <c r="AB23" s="8">
        <v>14.704662834712254</v>
      </c>
      <c r="AC23" s="8">
        <v>4.4744161101241815</v>
      </c>
      <c r="AD23" s="8">
        <v>2.5381900147819669</v>
      </c>
    </row>
    <row r="24" spans="2:30" x14ac:dyDescent="0.35">
      <c r="B24">
        <v>2</v>
      </c>
      <c r="C24">
        <v>2</v>
      </c>
      <c r="D24">
        <v>2</v>
      </c>
      <c r="E24">
        <v>2</v>
      </c>
      <c r="F24" s="21"/>
      <c r="G24" s="8">
        <v>18.297953222887518</v>
      </c>
      <c r="H24" s="8">
        <v>17.373140667382184</v>
      </c>
      <c r="I24" s="8">
        <v>16.399614353178027</v>
      </c>
      <c r="J24" s="8">
        <v>14.650432342553616</v>
      </c>
      <c r="K24" s="47"/>
      <c r="L24" s="47">
        <v>44.051615303937901</v>
      </c>
      <c r="M24" s="47">
        <v>37.241619020207978</v>
      </c>
      <c r="N24" s="47">
        <v>30.898244995618196</v>
      </c>
      <c r="O24" s="8">
        <v>21.445008821700142</v>
      </c>
      <c r="P24" s="8"/>
      <c r="Q24" s="8">
        <v>0.99999846986346685</v>
      </c>
      <c r="R24" s="8">
        <v>0.99999129413098731</v>
      </c>
      <c r="S24" s="8">
        <v>0.99994571861822157</v>
      </c>
      <c r="T24" s="8">
        <v>0.99854720596264124</v>
      </c>
      <c r="U24" s="8"/>
      <c r="V24" s="8">
        <v>0.99984918413951507</v>
      </c>
      <c r="W24" s="8">
        <v>0.99949465507486368</v>
      </c>
      <c r="X24" s="8">
        <v>0.99819703163184326</v>
      </c>
      <c r="Y24" s="8">
        <v>0.98251565738346636</v>
      </c>
      <c r="Z24" s="8"/>
      <c r="AA24" s="8">
        <v>44.051547898951981</v>
      </c>
      <c r="AB24" s="8">
        <v>37.241294799550964</v>
      </c>
      <c r="AC24" s="8">
        <v>30.896567796185305</v>
      </c>
      <c r="AD24" s="8">
        <v>21.413853640752869</v>
      </c>
    </row>
    <row r="25" spans="2:30" x14ac:dyDescent="0.35">
      <c r="B25">
        <v>3</v>
      </c>
      <c r="C25">
        <v>3</v>
      </c>
      <c r="D25">
        <v>3</v>
      </c>
      <c r="E25">
        <v>3</v>
      </c>
      <c r="F25" s="21"/>
      <c r="G25" s="47">
        <v>19.772087934850195</v>
      </c>
      <c r="H25" s="47">
        <v>19.201247973717841</v>
      </c>
      <c r="I25" s="47">
        <v>18.456635462671386</v>
      </c>
      <c r="J25" s="47">
        <v>16.613883402469138</v>
      </c>
      <c r="K25" s="47"/>
      <c r="L25" s="47">
        <v>56.613578027592915</v>
      </c>
      <c r="M25" s="47">
        <v>51.490046066117962</v>
      </c>
      <c r="N25" s="47">
        <v>45.300647294373853</v>
      </c>
      <c r="O25" s="8">
        <v>32.224642731186648</v>
      </c>
      <c r="P25" s="8"/>
      <c r="Q25" s="8">
        <v>0.99999990425001972</v>
      </c>
      <c r="R25" s="8">
        <v>0.99999971996366388</v>
      </c>
      <c r="S25" s="8">
        <v>0.99999886454352283</v>
      </c>
      <c r="T25" s="8">
        <v>0.9999637161232191</v>
      </c>
      <c r="U25" s="8"/>
      <c r="V25" s="8">
        <v>0.99997806224035846</v>
      </c>
      <c r="W25" s="8">
        <v>0.99995371719719384</v>
      </c>
      <c r="X25" s="8">
        <v>0.99987744598528916</v>
      </c>
      <c r="Y25" s="8">
        <v>0.99863706741290581</v>
      </c>
      <c r="Z25" s="8"/>
      <c r="AA25" s="8">
        <v>56.613572606843938</v>
      </c>
      <c r="AB25" s="8">
        <v>51.490031647034115</v>
      </c>
      <c r="AC25" s="8">
        <v>45.300595857460465</v>
      </c>
      <c r="AD25" s="8">
        <v>32.223473496220478</v>
      </c>
    </row>
    <row r="26" spans="2:30" x14ac:dyDescent="0.35">
      <c r="B26">
        <v>4</v>
      </c>
      <c r="C26">
        <v>4</v>
      </c>
      <c r="D26">
        <v>4</v>
      </c>
      <c r="E26">
        <v>4</v>
      </c>
      <c r="F26" s="21"/>
      <c r="G26" s="47">
        <v>20.314391788898451</v>
      </c>
      <c r="H26" s="47">
        <v>19.990461135820535</v>
      </c>
      <c r="I26" s="47">
        <v>19.447932428141563</v>
      </c>
      <c r="J26" s="47">
        <v>17.608601073100569</v>
      </c>
      <c r="K26" s="47"/>
      <c r="L26" s="47">
        <v>61.797553655765363</v>
      </c>
      <c r="M26" s="47">
        <v>58.663337508062853</v>
      </c>
      <c r="N26" s="47">
        <v>53.662968044524632</v>
      </c>
      <c r="O26" s="8">
        <v>38.900893781103335</v>
      </c>
      <c r="P26" s="8"/>
      <c r="Q26" s="8">
        <v>0.99999996545685088</v>
      </c>
      <c r="R26" s="8">
        <v>0.99999993648990704</v>
      </c>
      <c r="S26" s="8">
        <v>0.99999982388226927</v>
      </c>
      <c r="T26" s="8">
        <v>0.9999944080114993</v>
      </c>
      <c r="U26" s="8"/>
      <c r="V26" s="8">
        <v>0.99998920636532629</v>
      </c>
      <c r="W26" s="8">
        <v>0.9999835123660632</v>
      </c>
      <c r="X26" s="8">
        <v>0.99996647968775232</v>
      </c>
      <c r="Y26" s="8">
        <v>0.99962854670045753</v>
      </c>
      <c r="Z26" s="8"/>
      <c r="AA26" s="8">
        <v>61.79755152108325</v>
      </c>
      <c r="AB26" s="8">
        <v>58.663333782348836</v>
      </c>
      <c r="AC26" s="8">
        <v>53.662958593524479</v>
      </c>
      <c r="AD26" s="8">
        <v>38.900676247752642</v>
      </c>
    </row>
    <row r="27" spans="2:30" x14ac:dyDescent="0.35">
      <c r="F27" s="21"/>
      <c r="G27" s="21"/>
      <c r="H27" s="21"/>
      <c r="I27" s="21"/>
      <c r="J27" s="19"/>
      <c r="K27" s="22"/>
      <c r="L27" s="22"/>
      <c r="M27" s="22"/>
      <c r="N27" s="22"/>
    </row>
    <row r="28" spans="2:30" x14ac:dyDescent="0.35">
      <c r="F28" s="21"/>
      <c r="G28" s="21"/>
      <c r="H28" s="21"/>
      <c r="I28" s="21"/>
      <c r="J28" s="19"/>
      <c r="K28" s="22"/>
      <c r="L28" s="22"/>
      <c r="M28" s="22"/>
      <c r="N28" s="22"/>
    </row>
    <row r="29" spans="2:30" x14ac:dyDescent="0.35">
      <c r="F29" s="21"/>
      <c r="G29" s="21" t="s">
        <v>19</v>
      </c>
      <c r="H29" s="21"/>
      <c r="I29" s="21"/>
      <c r="J29" s="19"/>
      <c r="K29" s="22"/>
      <c r="L29" s="22"/>
      <c r="M29" s="22"/>
      <c r="N29" s="22"/>
    </row>
    <row r="30" spans="2:30" ht="31" x14ac:dyDescent="0.35">
      <c r="F30" s="21"/>
      <c r="G30" s="4" t="s">
        <v>4</v>
      </c>
      <c r="H30" s="4" t="s">
        <v>5</v>
      </c>
      <c r="I30" s="5" t="s">
        <v>2</v>
      </c>
      <c r="J30" s="4" t="s">
        <v>10</v>
      </c>
      <c r="K30" s="22"/>
      <c r="L30" s="22"/>
      <c r="M30" s="22"/>
      <c r="N30" s="22"/>
    </row>
    <row r="31" spans="2:30" x14ac:dyDescent="0.35">
      <c r="F31" s="21"/>
      <c r="G31" s="42">
        <v>0</v>
      </c>
      <c r="H31" s="16">
        <v>0.18904238756620204</v>
      </c>
      <c r="I31" s="16">
        <v>2.2829436138543982E-5</v>
      </c>
      <c r="J31" s="16">
        <v>8.4472613936878292E-8</v>
      </c>
      <c r="K31" s="22"/>
      <c r="L31" s="22"/>
      <c r="M31" s="22"/>
      <c r="N31" s="22"/>
    </row>
    <row r="32" spans="2:30" x14ac:dyDescent="0.35">
      <c r="F32" s="21"/>
      <c r="G32">
        <v>1</v>
      </c>
      <c r="H32" s="47">
        <v>19.786978435829958</v>
      </c>
      <c r="I32" s="8">
        <v>0.97230746890568287</v>
      </c>
      <c r="J32" s="8">
        <v>19.730540334017675</v>
      </c>
      <c r="K32" s="22"/>
      <c r="L32" s="22"/>
      <c r="M32" s="22"/>
      <c r="N32" s="22"/>
    </row>
    <row r="33" spans="6:14" x14ac:dyDescent="0.35">
      <c r="F33" s="21"/>
      <c r="G33">
        <v>2</v>
      </c>
      <c r="H33" s="47">
        <v>44.051615303937901</v>
      </c>
      <c r="I33" s="8">
        <v>0.99984918413951507</v>
      </c>
      <c r="J33" s="8">
        <v>44.051547898951981</v>
      </c>
      <c r="K33" s="22"/>
      <c r="L33" s="22"/>
      <c r="M33" s="22"/>
      <c r="N33" s="22"/>
    </row>
    <row r="34" spans="6:14" x14ac:dyDescent="0.35">
      <c r="F34" s="21"/>
      <c r="G34">
        <v>3</v>
      </c>
      <c r="H34" s="47">
        <v>56.613578027592915</v>
      </c>
      <c r="I34" s="8">
        <v>0.99997806224035846</v>
      </c>
      <c r="J34" s="8">
        <v>56.613572606843938</v>
      </c>
      <c r="K34" s="22"/>
      <c r="L34" s="22"/>
      <c r="M34" s="22"/>
      <c r="N34" s="22"/>
    </row>
    <row r="35" spans="6:14" x14ac:dyDescent="0.35">
      <c r="F35" s="7"/>
      <c r="G35">
        <v>4</v>
      </c>
      <c r="H35" s="47">
        <v>61.797553655765363</v>
      </c>
      <c r="I35" s="8">
        <v>0.99998920636532629</v>
      </c>
      <c r="J35" s="8">
        <v>61.79755152108325</v>
      </c>
      <c r="K35" s="6"/>
      <c r="L35" s="6"/>
      <c r="M35" s="6"/>
      <c r="N35" s="6"/>
    </row>
    <row r="36" spans="6:14" x14ac:dyDescent="0.35">
      <c r="F36" s="7"/>
      <c r="G36" s="7"/>
      <c r="H36" s="7"/>
      <c r="I36" s="7"/>
      <c r="K36" s="6"/>
      <c r="L36" s="6"/>
      <c r="M36" s="6"/>
      <c r="N36" s="6"/>
    </row>
    <row r="37" spans="6:14" x14ac:dyDescent="0.35">
      <c r="G37" t="s">
        <v>49</v>
      </c>
    </row>
    <row r="38" spans="6:14" ht="31" x14ac:dyDescent="0.35">
      <c r="G38" s="4" t="s">
        <v>4</v>
      </c>
      <c r="H38" s="4" t="s">
        <v>5</v>
      </c>
      <c r="I38" s="5" t="s">
        <v>2</v>
      </c>
      <c r="J38" s="4" t="s">
        <v>10</v>
      </c>
    </row>
    <row r="39" spans="6:14" x14ac:dyDescent="0.35">
      <c r="G39" s="42">
        <v>0</v>
      </c>
      <c r="H39" s="16">
        <v>0.17696039572375402</v>
      </c>
      <c r="I39" s="16">
        <v>2.0870025946035388E-5</v>
      </c>
      <c r="J39" s="16">
        <v>6.950419948806481E-8</v>
      </c>
    </row>
    <row r="40" spans="6:14" x14ac:dyDescent="0.35">
      <c r="G40">
        <v>1</v>
      </c>
      <c r="H40" s="47">
        <v>15.07167763276775</v>
      </c>
      <c r="I40" s="8">
        <v>0.88609836152277721</v>
      </c>
      <c r="J40" s="8">
        <v>14.704662834712254</v>
      </c>
    </row>
    <row r="41" spans="6:14" x14ac:dyDescent="0.35">
      <c r="G41">
        <v>2</v>
      </c>
      <c r="H41" s="47">
        <v>37.241619020207978</v>
      </c>
      <c r="I41" s="8">
        <v>0.99949465507486368</v>
      </c>
      <c r="J41" s="8">
        <v>37.241294799550964</v>
      </c>
    </row>
    <row r="42" spans="6:14" x14ac:dyDescent="0.35">
      <c r="G42">
        <v>3</v>
      </c>
      <c r="H42" s="47">
        <v>51.490046066117962</v>
      </c>
      <c r="I42" s="8">
        <v>0.99995371719719384</v>
      </c>
      <c r="J42" s="8">
        <v>51.490031647034115</v>
      </c>
    </row>
    <row r="43" spans="6:14" x14ac:dyDescent="0.35">
      <c r="G43">
        <v>4</v>
      </c>
      <c r="H43" s="47">
        <v>58.663337508062853</v>
      </c>
      <c r="I43" s="8">
        <v>0.9999835123660632</v>
      </c>
      <c r="J43" s="8">
        <v>58.663333782348836</v>
      </c>
    </row>
    <row r="45" spans="6:14" x14ac:dyDescent="0.35">
      <c r="G45" t="s">
        <v>50</v>
      </c>
    </row>
    <row r="46" spans="6:14" ht="31" x14ac:dyDescent="0.35">
      <c r="G46" s="4" t="s">
        <v>4</v>
      </c>
      <c r="H46" s="4" t="s">
        <v>5</v>
      </c>
      <c r="I46" s="5" t="s">
        <v>2</v>
      </c>
      <c r="J46" s="4" t="s">
        <v>10</v>
      </c>
    </row>
    <row r="47" spans="6:14" x14ac:dyDescent="0.35">
      <c r="G47" s="42">
        <v>0</v>
      </c>
      <c r="H47" s="16">
        <v>0.16749036836490588</v>
      </c>
      <c r="I47" s="16">
        <v>1.9394093167354783E-5</v>
      </c>
      <c r="J47" s="16">
        <v>5.9201958634944423E-8</v>
      </c>
    </row>
    <row r="48" spans="6:14" x14ac:dyDescent="0.35">
      <c r="G48">
        <v>1</v>
      </c>
      <c r="H48" s="47">
        <v>8.930404686759978</v>
      </c>
      <c r="I48" s="8">
        <v>0.37448052438053037</v>
      </c>
      <c r="J48" s="8">
        <v>4.4744161101241815</v>
      </c>
    </row>
    <row r="49" spans="7:10" x14ac:dyDescent="0.35">
      <c r="G49">
        <v>2</v>
      </c>
      <c r="H49" s="47">
        <v>30.898244995618196</v>
      </c>
      <c r="I49" s="8">
        <v>0.99819703163184326</v>
      </c>
      <c r="J49" s="8">
        <v>30.896567796185305</v>
      </c>
    </row>
    <row r="50" spans="7:10" x14ac:dyDescent="0.35">
      <c r="G50">
        <v>3</v>
      </c>
      <c r="H50" s="47">
        <v>45.300647294373853</v>
      </c>
      <c r="I50" s="8">
        <v>0.99987744598528916</v>
      </c>
      <c r="J50" s="8">
        <v>45.300595857460465</v>
      </c>
    </row>
    <row r="51" spans="7:10" x14ac:dyDescent="0.35">
      <c r="G51">
        <v>4</v>
      </c>
      <c r="H51" s="47">
        <v>53.662968044524632</v>
      </c>
      <c r="I51" s="8">
        <v>0.99996647968775232</v>
      </c>
      <c r="J51" s="8">
        <v>53.662958593524479</v>
      </c>
    </row>
    <row r="53" spans="7:10" x14ac:dyDescent="0.35">
      <c r="G53" t="s">
        <v>22</v>
      </c>
    </row>
    <row r="54" spans="7:10" ht="31" x14ac:dyDescent="0.35">
      <c r="G54" s="4" t="s">
        <v>4</v>
      </c>
      <c r="H54" s="4" t="s">
        <v>5</v>
      </c>
      <c r="I54" s="5" t="s">
        <v>2</v>
      </c>
      <c r="J54" s="4" t="s">
        <v>10</v>
      </c>
    </row>
    <row r="55" spans="7:10" x14ac:dyDescent="0.35">
      <c r="G55" s="42">
        <v>0</v>
      </c>
      <c r="H55" s="16">
        <v>0.14406307693321435</v>
      </c>
      <c r="I55" s="16">
        <v>1.5963452233777271E-5</v>
      </c>
      <c r="J55" s="16">
        <v>3.849204547284974E-8</v>
      </c>
    </row>
    <row r="56" spans="7:10" x14ac:dyDescent="0.35">
      <c r="G56">
        <v>1</v>
      </c>
      <c r="H56" s="8">
        <v>7.929506507383917</v>
      </c>
      <c r="I56" s="8">
        <v>0.26115125706507286</v>
      </c>
      <c r="J56" s="8">
        <v>2.5381900147819669</v>
      </c>
    </row>
    <row r="57" spans="7:10" x14ac:dyDescent="0.35">
      <c r="G57">
        <v>2</v>
      </c>
      <c r="H57" s="8">
        <v>21.445008821700142</v>
      </c>
      <c r="I57" s="8">
        <v>0.98251565738346636</v>
      </c>
      <c r="J57" s="8">
        <v>21.413853640752869</v>
      </c>
    </row>
    <row r="58" spans="7:10" x14ac:dyDescent="0.35">
      <c r="G58">
        <v>3</v>
      </c>
      <c r="H58" s="8">
        <v>32.224642731186648</v>
      </c>
      <c r="I58" s="8">
        <v>0.99863706741290581</v>
      </c>
      <c r="J58" s="8">
        <v>32.223473496220478</v>
      </c>
    </row>
    <row r="59" spans="7:10" x14ac:dyDescent="0.35">
      <c r="G59">
        <v>4</v>
      </c>
      <c r="H59" s="8">
        <v>38.900893781103335</v>
      </c>
      <c r="I59" s="8">
        <v>0.99962854670045753</v>
      </c>
      <c r="J59" s="8">
        <v>38.900676247752642</v>
      </c>
    </row>
  </sheetData>
  <mergeCells count="6">
    <mergeCell ref="AA9:AD9"/>
    <mergeCell ref="G9:J9"/>
    <mergeCell ref="B9:E9"/>
    <mergeCell ref="L9:O9"/>
    <mergeCell ref="Q9:T9"/>
    <mergeCell ref="V9:Y9"/>
  </mergeCells>
  <pageMargins left="0.7" right="0.7" top="0.75" bottom="0.75" header="0.3" footer="0.3"/>
  <pageSetup orientation="portrait" horizontalDpi="4294967293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zoomScale="90" zoomScaleNormal="90" workbookViewId="0">
      <selection activeCell="E17" sqref="E17"/>
    </sheetView>
  </sheetViews>
  <sheetFormatPr baseColWidth="10" defaultColWidth="8.7265625" defaultRowHeight="14.5" x14ac:dyDescent="0.35"/>
  <cols>
    <col min="1" max="1" width="10.26953125" customWidth="1"/>
    <col min="2" max="2" width="13.1796875" customWidth="1"/>
    <col min="3" max="5" width="13.26953125" customWidth="1"/>
    <col min="6" max="6" width="12" customWidth="1"/>
    <col min="8" max="8" width="12.7265625" customWidth="1"/>
    <col min="9" max="9" width="11.54296875" customWidth="1"/>
  </cols>
  <sheetData>
    <row r="1" spans="1:9" x14ac:dyDescent="0.35">
      <c r="A1" s="11" t="s">
        <v>30</v>
      </c>
      <c r="C1" s="36" t="s">
        <v>38</v>
      </c>
    </row>
    <row r="2" spans="1:9" ht="16.5" x14ac:dyDescent="0.45">
      <c r="A2" s="11" t="s">
        <v>62</v>
      </c>
      <c r="B2" s="8">
        <f>+EXP(-C2)</f>
        <v>0.43171052342907973</v>
      </c>
      <c r="C2" s="35">
        <v>0.84</v>
      </c>
    </row>
    <row r="3" spans="1:9" x14ac:dyDescent="0.35">
      <c r="A3" s="11" t="s">
        <v>63</v>
      </c>
      <c r="B3" s="8">
        <v>0.2</v>
      </c>
    </row>
    <row r="4" spans="1:9" x14ac:dyDescent="0.35">
      <c r="A4" s="11" t="s">
        <v>6</v>
      </c>
      <c r="B4">
        <v>1</v>
      </c>
    </row>
    <row r="5" spans="1:9" x14ac:dyDescent="0.35">
      <c r="A5" s="11" t="s">
        <v>8</v>
      </c>
      <c r="B5" s="7">
        <f>SUM(H10:H21)</f>
        <v>6.3768046306069719</v>
      </c>
    </row>
    <row r="6" spans="1:9" x14ac:dyDescent="0.35">
      <c r="A6" s="11" t="s">
        <v>9</v>
      </c>
      <c r="B6" s="10">
        <f>B5/B4</f>
        <v>6.3768046306069719</v>
      </c>
    </row>
    <row r="7" spans="1:9" x14ac:dyDescent="0.35">
      <c r="A7" s="11" t="s">
        <v>12</v>
      </c>
      <c r="B7" s="8">
        <f>SUM(I10:I21)/B4</f>
        <v>19.615439761723003</v>
      </c>
    </row>
    <row r="8" spans="1:9" ht="18.75" customHeight="1" x14ac:dyDescent="0.35">
      <c r="B8" s="8"/>
    </row>
    <row r="9" spans="1:9" ht="44" customHeight="1" x14ac:dyDescent="0.35">
      <c r="A9" s="55" t="s">
        <v>64</v>
      </c>
      <c r="B9" s="55" t="s">
        <v>65</v>
      </c>
      <c r="C9" s="61" t="s">
        <v>66</v>
      </c>
      <c r="D9" s="55" t="s">
        <v>15</v>
      </c>
      <c r="E9" s="55" t="s">
        <v>67</v>
      </c>
      <c r="F9" s="55" t="s">
        <v>68</v>
      </c>
      <c r="G9" s="55" t="s">
        <v>0</v>
      </c>
      <c r="H9" s="55" t="s">
        <v>69</v>
      </c>
      <c r="I9" s="55" t="s">
        <v>70</v>
      </c>
    </row>
    <row r="10" spans="1:9" x14ac:dyDescent="0.35">
      <c r="A10" s="1">
        <v>1</v>
      </c>
      <c r="B10" s="47">
        <v>19.786978435829958</v>
      </c>
      <c r="C10" s="8">
        <v>2.2829436138543982E-5</v>
      </c>
      <c r="D10" s="8">
        <v>0.99714771499876476</v>
      </c>
      <c r="E10" s="8">
        <v>8.4472613936878292E-8</v>
      </c>
      <c r="F10" s="39">
        <f>+B4</f>
        <v>1</v>
      </c>
      <c r="G10" s="2">
        <f t="shared" ref="G10:G12" si="0">F10*B10</f>
        <v>19.786978435829958</v>
      </c>
      <c r="H10" s="8">
        <f t="shared" ref="H10:H12" si="1">B10*F10*C10*$B$3</f>
        <v>9.0345112115105384E-5</v>
      </c>
      <c r="I10" s="8">
        <f>E10*F10</f>
        <v>8.4472613936878292E-8</v>
      </c>
    </row>
    <row r="11" spans="1:9" x14ac:dyDescent="0.35">
      <c r="A11" s="1">
        <v>2</v>
      </c>
      <c r="B11" s="47">
        <v>44.051615303937901</v>
      </c>
      <c r="C11" s="8">
        <v>0.97230746890568287</v>
      </c>
      <c r="D11" s="8">
        <v>0.99999846986346685</v>
      </c>
      <c r="E11" s="8">
        <v>19.730540334017675</v>
      </c>
      <c r="F11" s="39">
        <f>(1-C10*$B$3)*$B$2*F10</f>
        <v>0.4317085522875147</v>
      </c>
      <c r="G11" s="2">
        <f t="shared" si="0"/>
        <v>19.017459068789559</v>
      </c>
      <c r="H11" s="8">
        <f t="shared" si="1"/>
        <v>3.6981634984384399</v>
      </c>
      <c r="I11" s="8">
        <f t="shared" ref="I11:I12" si="2">E11*F11</f>
        <v>8.5178430034491868</v>
      </c>
    </row>
    <row r="12" spans="1:9" x14ac:dyDescent="0.35">
      <c r="A12" s="1">
        <v>3</v>
      </c>
      <c r="B12" s="47">
        <v>56.613578027592915</v>
      </c>
      <c r="C12" s="8">
        <v>0.99984918413951507</v>
      </c>
      <c r="D12" s="8">
        <v>0.99999990425001972</v>
      </c>
      <c r="E12" s="8">
        <v>44.051547898951981</v>
      </c>
      <c r="F12" s="39">
        <f>(1-C11*$B$3)*$B$2*F11</f>
        <v>0.15013072877374969</v>
      </c>
      <c r="G12" s="2">
        <f t="shared" si="0"/>
        <v>8.499437727772067</v>
      </c>
      <c r="H12" s="8">
        <f t="shared" si="1"/>
        <v>1.6996311755515032</v>
      </c>
      <c r="I12" s="8">
        <f t="shared" si="2"/>
        <v>6.6134909896814031</v>
      </c>
    </row>
    <row r="13" spans="1:9" x14ac:dyDescent="0.35">
      <c r="A13" s="1">
        <v>4</v>
      </c>
      <c r="B13" s="47">
        <v>61.797553655765363</v>
      </c>
      <c r="C13" s="8">
        <v>0.99997806224035846</v>
      </c>
      <c r="D13" s="8">
        <v>0.99999996545685088</v>
      </c>
      <c r="E13" s="8">
        <v>56.613572606843938</v>
      </c>
      <c r="F13" s="39">
        <f>(1-D12*$B$3)*$B$2/(1-(1-D12*$B$3)*$B$2)*F12</f>
        <v>7.9205488677775507E-2</v>
      </c>
      <c r="G13" s="2">
        <f t="shared" ref="G13" si="3">F13*B13</f>
        <v>4.8947054363959479</v>
      </c>
      <c r="H13" s="8">
        <f t="shared" ref="H13" si="4">B13*F13*C13*$B$3</f>
        <v>0.97891961150491369</v>
      </c>
      <c r="I13" s="8">
        <f t="shared" ref="I13" si="5">E13*F13</f>
        <v>4.4841056841197995</v>
      </c>
    </row>
    <row r="14" spans="1:9" x14ac:dyDescent="0.35">
      <c r="A14" s="1"/>
      <c r="B14" s="2"/>
      <c r="C14" s="6"/>
      <c r="D14" s="10"/>
      <c r="E14" s="6"/>
      <c r="F14" s="39"/>
      <c r="G14" s="2"/>
      <c r="H14" s="8"/>
      <c r="I14" s="8"/>
    </row>
    <row r="15" spans="1:9" x14ac:dyDescent="0.35">
      <c r="A15" s="1"/>
      <c r="B15" s="2"/>
      <c r="C15" s="6"/>
      <c r="D15" s="6"/>
      <c r="E15" s="6"/>
      <c r="F15" s="20"/>
      <c r="G15" s="3"/>
      <c r="H15" s="7"/>
      <c r="I15" s="7"/>
    </row>
    <row r="16" spans="1:9" x14ac:dyDescent="0.35">
      <c r="A16" s="1"/>
      <c r="B16" s="2"/>
      <c r="C16" s="6"/>
      <c r="D16" s="6"/>
      <c r="E16" s="6"/>
      <c r="F16" s="20"/>
      <c r="G16" s="3"/>
      <c r="H16" s="7"/>
      <c r="I16" s="7"/>
    </row>
    <row r="17" spans="1:9" x14ac:dyDescent="0.35">
      <c r="A17" s="1"/>
      <c r="B17" s="2"/>
      <c r="C17" s="6"/>
      <c r="D17" s="6"/>
      <c r="E17" s="6"/>
      <c r="F17" s="20"/>
      <c r="G17" s="3"/>
      <c r="H17" s="7"/>
      <c r="I17" s="7"/>
    </row>
    <row r="18" spans="1:9" x14ac:dyDescent="0.35">
      <c r="A18" s="1"/>
      <c r="B18" s="2"/>
      <c r="C18" s="6"/>
      <c r="D18" s="6"/>
      <c r="E18" s="6"/>
      <c r="F18" s="20"/>
      <c r="G18" s="3"/>
      <c r="H18" s="7"/>
      <c r="I18" s="7"/>
    </row>
    <row r="19" spans="1:9" x14ac:dyDescent="0.35">
      <c r="A19" s="1"/>
      <c r="B19" s="2"/>
      <c r="C19" s="6"/>
      <c r="D19" s="6"/>
      <c r="E19" s="6"/>
      <c r="F19" s="20"/>
      <c r="G19" s="3"/>
      <c r="H19" s="7"/>
      <c r="I19" s="7"/>
    </row>
    <row r="20" spans="1:9" x14ac:dyDescent="0.35">
      <c r="A20" s="1"/>
      <c r="B20" s="2"/>
      <c r="C20" s="6"/>
      <c r="D20" s="6"/>
      <c r="E20" s="6"/>
      <c r="F20" s="20"/>
      <c r="G20" s="3"/>
      <c r="H20" s="7"/>
      <c r="I20" s="7"/>
    </row>
    <row r="21" spans="1:9" x14ac:dyDescent="0.35">
      <c r="B21" s="2"/>
      <c r="C21" s="6"/>
      <c r="D21" s="6"/>
      <c r="E21" s="6"/>
      <c r="F21" s="20"/>
      <c r="G21" s="3"/>
      <c r="H21" s="7"/>
      <c r="I21" s="7"/>
    </row>
    <row r="22" spans="1:9" x14ac:dyDescent="0.35">
      <c r="F22" s="19"/>
    </row>
    <row r="23" spans="1:9" x14ac:dyDescent="0.35">
      <c r="F23" s="21"/>
      <c r="G23" s="7"/>
      <c r="H23" s="7"/>
    </row>
  </sheetData>
  <pageMargins left="0.7" right="0.7" top="0.75" bottom="0.75" header="0.3" footer="0.3"/>
  <pageSetup orientation="portrait" horizontalDpi="4294967293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Y299"/>
  <sheetViews>
    <sheetView topLeftCell="A103" zoomScale="92" zoomScaleNormal="92" workbookViewId="0">
      <selection activeCell="L111" sqref="L111"/>
    </sheetView>
  </sheetViews>
  <sheetFormatPr baseColWidth="10" defaultColWidth="8.7265625" defaultRowHeight="14.5" x14ac:dyDescent="0.35"/>
  <cols>
    <col min="1" max="1" width="20.08984375" customWidth="1"/>
    <col min="2" max="2" width="13.1796875" customWidth="1"/>
    <col min="3" max="4" width="13.26953125" customWidth="1"/>
    <col min="6" max="6" width="12.81640625" customWidth="1"/>
    <col min="7" max="7" width="13.453125" customWidth="1"/>
    <col min="8" max="8" width="11.54296875" customWidth="1"/>
    <col min="9" max="9" width="12" bestFit="1" customWidth="1"/>
    <col min="12" max="12" width="9.7265625" customWidth="1"/>
  </cols>
  <sheetData>
    <row r="1" spans="1:25" x14ac:dyDescent="0.35">
      <c r="A1" t="s">
        <v>30</v>
      </c>
      <c r="C1" t="s">
        <v>39</v>
      </c>
    </row>
    <row r="2" spans="1:25" ht="16.5" x14ac:dyDescent="0.45">
      <c r="A2" t="s">
        <v>46</v>
      </c>
      <c r="B2" s="10">
        <f>+EXP(-C2)</f>
        <v>0.27527078308975234</v>
      </c>
      <c r="C2" s="4">
        <v>1.29</v>
      </c>
      <c r="D2" s="4"/>
      <c r="T2">
        <v>5</v>
      </c>
    </row>
    <row r="3" spans="1:25" ht="16.5" x14ac:dyDescent="0.45">
      <c r="A3" t="s">
        <v>47</v>
      </c>
      <c r="B3" s="10">
        <f>+EXP(-C3)</f>
        <v>0.40252422403363597</v>
      </c>
      <c r="C3" s="4">
        <v>0.91</v>
      </c>
      <c r="D3" s="4"/>
    </row>
    <row r="4" spans="1:25" ht="16.5" x14ac:dyDescent="0.45">
      <c r="A4" t="s">
        <v>48</v>
      </c>
      <c r="B4" s="10">
        <f>+EXP(-C4)</f>
        <v>0.43604928632153561</v>
      </c>
      <c r="C4" s="46">
        <v>0.83</v>
      </c>
      <c r="D4" s="46"/>
    </row>
    <row r="5" spans="1:25" x14ac:dyDescent="0.35">
      <c r="A5" t="s">
        <v>1</v>
      </c>
      <c r="B5" s="10">
        <v>1</v>
      </c>
      <c r="T5">
        <f>+EXP(T2)</f>
        <v>148.4131591025766</v>
      </c>
    </row>
    <row r="6" spans="1:25" x14ac:dyDescent="0.35">
      <c r="A6" t="s">
        <v>6</v>
      </c>
      <c r="B6">
        <v>1</v>
      </c>
      <c r="C6" s="8"/>
      <c r="T6">
        <f>+LN(T5)</f>
        <v>5</v>
      </c>
    </row>
    <row r="7" spans="1:25" x14ac:dyDescent="0.35">
      <c r="A7" t="s">
        <v>8</v>
      </c>
      <c r="B7" s="8">
        <f>SUM(G12:G20)</f>
        <v>19.730033957487812</v>
      </c>
    </row>
    <row r="8" spans="1:25" x14ac:dyDescent="0.35">
      <c r="A8" t="s">
        <v>9</v>
      </c>
      <c r="B8" s="10">
        <f>B7/B6</f>
        <v>19.730033957487812</v>
      </c>
    </row>
    <row r="9" spans="1:25" x14ac:dyDescent="0.35">
      <c r="A9" t="s">
        <v>12</v>
      </c>
      <c r="B9" s="8">
        <f>SUM(H12:H15)/B6</f>
        <v>20.221620677379985</v>
      </c>
      <c r="L9" s="11" t="s">
        <v>14</v>
      </c>
    </row>
    <row r="10" spans="1:25" ht="18.75" customHeight="1" x14ac:dyDescent="0.35">
      <c r="B10" s="8"/>
      <c r="M10" s="10" t="s">
        <v>9</v>
      </c>
      <c r="N10" t="s">
        <v>12</v>
      </c>
      <c r="P10" s="10">
        <f>+MAX(M12:M212)</f>
        <v>19.906618984589358</v>
      </c>
    </row>
    <row r="11" spans="1:25" ht="39" customHeight="1" x14ac:dyDescent="0.35">
      <c r="A11" s="4" t="s">
        <v>4</v>
      </c>
      <c r="B11" s="4" t="s">
        <v>5</v>
      </c>
      <c r="C11" s="5" t="s">
        <v>2</v>
      </c>
      <c r="D11" s="4" t="s">
        <v>10</v>
      </c>
      <c r="E11" s="4" t="s">
        <v>3</v>
      </c>
      <c r="F11" s="4" t="s">
        <v>0</v>
      </c>
      <c r="G11" s="4" t="s">
        <v>7</v>
      </c>
      <c r="H11" s="4" t="s">
        <v>11</v>
      </c>
      <c r="I11" s="45"/>
      <c r="K11" s="49" t="s">
        <v>37</v>
      </c>
      <c r="L11" t="s">
        <v>1</v>
      </c>
      <c r="M11" s="12">
        <f>B8</f>
        <v>19.730033957487812</v>
      </c>
      <c r="N11" s="14">
        <f>B9</f>
        <v>20.221620677379985</v>
      </c>
      <c r="O11" t="s">
        <v>45</v>
      </c>
      <c r="P11" t="s">
        <v>31</v>
      </c>
      <c r="V11" t="s">
        <v>37</v>
      </c>
      <c r="W11" t="s">
        <v>13</v>
      </c>
      <c r="X11" s="10" t="s">
        <v>9</v>
      </c>
      <c r="Y11" t="s">
        <v>12</v>
      </c>
    </row>
    <row r="12" spans="1:25" x14ac:dyDescent="0.35">
      <c r="A12">
        <v>1</v>
      </c>
      <c r="B12" s="47">
        <v>19.786978435829958</v>
      </c>
      <c r="C12" s="8">
        <v>0.97230746890568287</v>
      </c>
      <c r="D12" s="8">
        <v>19.730540334017675</v>
      </c>
      <c r="E12" s="60">
        <f>B6</f>
        <v>1</v>
      </c>
      <c r="F12" s="2">
        <f>E12*B12</f>
        <v>19.786978435829958</v>
      </c>
      <c r="G12" s="8">
        <f>B12*E12*C12*$B$5</f>
        <v>19.239026920233155</v>
      </c>
      <c r="H12" s="8">
        <f>D12*E12</f>
        <v>19.730540334017675</v>
      </c>
      <c r="I12" s="59">
        <f t="shared" ref="I12:I14" si="0">+G12/F12</f>
        <v>0.97230746890568287</v>
      </c>
      <c r="J12" s="10">
        <f>+QUARTILE(K12:K111,2)</f>
        <v>0.68324586691185585</v>
      </c>
      <c r="K12" s="8">
        <f>-LN(1-L12)</f>
        <v>0</v>
      </c>
      <c r="L12" s="13">
        <v>0</v>
      </c>
      <c r="M12" s="10">
        <f t="dataTable" ref="M12:N212" dt2D="0" dtr="0" r1="B5"/>
        <v>0</v>
      </c>
      <c r="N12" s="9">
        <v>55.785934724486452</v>
      </c>
      <c r="O12" s="15">
        <f>+N12/$N$12</f>
        <v>1</v>
      </c>
      <c r="P12" s="9">
        <f t="shared" ref="P12:P75" si="1">$P$10-M12</f>
        <v>19.906618984589358</v>
      </c>
      <c r="V12">
        <f>-LN(1-W12)</f>
        <v>0</v>
      </c>
      <c r="W12">
        <v>0</v>
      </c>
      <c r="X12">
        <v>0</v>
      </c>
      <c r="Y12">
        <v>9.9688287372010222</v>
      </c>
    </row>
    <row r="13" spans="1:25" x14ac:dyDescent="0.35">
      <c r="A13">
        <v>2</v>
      </c>
      <c r="B13" s="47">
        <v>44.051615303937901</v>
      </c>
      <c r="C13" s="8">
        <v>0.99984918413951507</v>
      </c>
      <c r="D13" s="8">
        <v>44.051547898951981</v>
      </c>
      <c r="E13" s="60">
        <f>(1-C12*$B$5)*$B$3*E12</f>
        <v>1.1146914590267339E-2</v>
      </c>
      <c r="F13" s="2">
        <f>E13*B13</f>
        <v>0.49103959335630942</v>
      </c>
      <c r="G13" s="8">
        <f>B13*E13*C13*$B$5</f>
        <v>0.49096553679750521</v>
      </c>
      <c r="H13" s="8">
        <f>D13*E13</f>
        <v>0.49103884199868841</v>
      </c>
      <c r="I13" s="59">
        <f t="shared" si="0"/>
        <v>0.99984918413951507</v>
      </c>
      <c r="K13" s="8">
        <f t="shared" ref="K13:K76" si="2">-LN(1-L13)</f>
        <v>1.0050335853501451E-2</v>
      </c>
      <c r="L13" s="13">
        <f>L12+0.01</f>
        <v>0.01</v>
      </c>
      <c r="M13" s="10">
        <v>0.54614830262687397</v>
      </c>
      <c r="N13" s="9">
        <v>55.109264736948312</v>
      </c>
      <c r="O13" s="15">
        <f t="shared" ref="O13:O76" si="3">+N13/$N$12</f>
        <v>0.9878702402159244</v>
      </c>
      <c r="P13" s="9">
        <f t="shared" si="1"/>
        <v>19.360470681962482</v>
      </c>
      <c r="V13">
        <f t="shared" ref="V13:V76" si="4">-LN(1-W13)</f>
        <v>1.0050335853501451E-2</v>
      </c>
      <c r="W13">
        <v>0.01</v>
      </c>
      <c r="X13">
        <v>9.4014263418027863E-2</v>
      </c>
      <c r="Y13">
        <v>9.8407554264254244</v>
      </c>
    </row>
    <row r="14" spans="1:25" x14ac:dyDescent="0.35">
      <c r="A14">
        <v>3</v>
      </c>
      <c r="B14" s="47">
        <v>56.613578027592915</v>
      </c>
      <c r="C14" s="8">
        <v>0.99997806224035846</v>
      </c>
      <c r="D14" s="8">
        <v>56.613572606843938</v>
      </c>
      <c r="E14" s="60">
        <f>(1-C13*$B$5)*$B$4*E13</f>
        <v>7.3305619762630563E-7</v>
      </c>
      <c r="F14" s="2">
        <f>E14*B14</f>
        <v>4.1500934242927424E-5</v>
      </c>
      <c r="G14" s="8">
        <f>B14*E14*C14*$B$5</f>
        <v>4.1500023805407101E-5</v>
      </c>
      <c r="H14" s="8">
        <f>D14*E14</f>
        <v>4.1500930269213793E-5</v>
      </c>
      <c r="I14" s="59">
        <f t="shared" si="0"/>
        <v>0.99997806224035846</v>
      </c>
      <c r="K14" s="8">
        <f t="shared" si="2"/>
        <v>2.0202707317519466E-2</v>
      </c>
      <c r="L14" s="13">
        <f t="shared" ref="L14:L77" si="5">L13+0.01</f>
        <v>0.02</v>
      </c>
      <c r="M14" s="10">
        <v>1.0789930031475465</v>
      </c>
      <c r="N14" s="9">
        <v>54.444051451640533</v>
      </c>
      <c r="O14" s="15">
        <f t="shared" si="3"/>
        <v>0.97594584944263885</v>
      </c>
      <c r="P14" s="9">
        <f t="shared" si="1"/>
        <v>18.827625981441813</v>
      </c>
      <c r="V14">
        <f t="shared" si="4"/>
        <v>2.0202707317519466E-2</v>
      </c>
      <c r="W14">
        <v>0.02</v>
      </c>
      <c r="X14">
        <v>0.18554516503747345</v>
      </c>
      <c r="Y14">
        <v>9.7164409161388949</v>
      </c>
    </row>
    <row r="15" spans="1:25" x14ac:dyDescent="0.35">
      <c r="A15">
        <v>4</v>
      </c>
      <c r="B15" s="47">
        <v>61.797553655765363</v>
      </c>
      <c r="C15" s="8">
        <v>0.99998920636532629</v>
      </c>
      <c r="D15" s="8">
        <v>61.79755152108325</v>
      </c>
      <c r="E15" s="60">
        <f>(1-C14*$B$5)*$B$4/(1-(1-C14*$B$5)*$B$4)*E14</f>
        <v>7.0124419349937379E-12</v>
      </c>
      <c r="F15" s="2">
        <f>E15*B15</f>
        <v>4.3335175673571461E-10</v>
      </c>
      <c r="G15" s="8">
        <f>B15*E15*C15*$B$5</f>
        <v>4.3334707929516718E-10</v>
      </c>
      <c r="H15" s="8">
        <f>D15*E15</f>
        <v>4.3335174176638025E-10</v>
      </c>
      <c r="I15" s="59">
        <f>+G15/F15</f>
        <v>0.99998920636532629</v>
      </c>
      <c r="K15" s="8">
        <f t="shared" si="2"/>
        <v>3.0459207484708574E-2</v>
      </c>
      <c r="L15" s="13">
        <f t="shared" si="5"/>
        <v>0.03</v>
      </c>
      <c r="M15" s="10">
        <v>1.5988698864258648</v>
      </c>
      <c r="N15" s="9">
        <v>53.790031136966505</v>
      </c>
      <c r="O15" s="15">
        <f t="shared" si="3"/>
        <v>0.96422210011578646</v>
      </c>
      <c r="P15" s="9">
        <f>$P$10-M15</f>
        <v>18.307749098163491</v>
      </c>
      <c r="V15">
        <f t="shared" si="4"/>
        <v>3.0459207484708574E-2</v>
      </c>
      <c r="W15">
        <v>0.03</v>
      </c>
      <c r="X15">
        <v>0.27470112574584565</v>
      </c>
      <c r="Y15">
        <v>9.5957407953497498</v>
      </c>
    </row>
    <row r="16" spans="1:25" x14ac:dyDescent="0.35">
      <c r="B16" s="47"/>
      <c r="C16" s="8"/>
      <c r="D16" s="8"/>
      <c r="E16" s="34"/>
      <c r="F16" s="2"/>
      <c r="G16" s="8"/>
      <c r="H16" s="8"/>
      <c r="K16" s="8">
        <f t="shared" si="2"/>
        <v>4.0821994520255166E-2</v>
      </c>
      <c r="L16" s="13">
        <f t="shared" si="5"/>
        <v>0.04</v>
      </c>
      <c r="M16" s="10">
        <v>2.1061045046465523</v>
      </c>
      <c r="N16" s="9">
        <v>53.146947973195751</v>
      </c>
      <c r="O16" s="15">
        <f t="shared" si="3"/>
        <v>0.95269440649647563</v>
      </c>
      <c r="P16" s="9">
        <f t="shared" si="1"/>
        <v>17.800514479942805</v>
      </c>
      <c r="V16">
        <f t="shared" si="4"/>
        <v>4.0821994520255166E-2</v>
      </c>
      <c r="W16">
        <v>0.04</v>
      </c>
      <c r="X16">
        <v>0.36158504294364491</v>
      </c>
      <c r="Y16">
        <v>9.4785169686571589</v>
      </c>
    </row>
    <row r="17" spans="1:25" x14ac:dyDescent="0.35">
      <c r="A17" s="26" t="s">
        <v>58</v>
      </c>
      <c r="B17" s="2"/>
      <c r="C17" s="6"/>
      <c r="D17" s="10"/>
      <c r="E17" s="34"/>
      <c r="F17" s="2"/>
      <c r="G17" s="8"/>
      <c r="H17" s="8"/>
      <c r="K17" s="8">
        <f t="shared" si="2"/>
        <v>5.1293294387550578E-2</v>
      </c>
      <c r="L17" s="13">
        <f t="shared" si="5"/>
        <v>0.05</v>
      </c>
      <c r="M17" s="10">
        <v>2.601012558180253</v>
      </c>
      <c r="N17" s="9">
        <v>52.514553757980643</v>
      </c>
      <c r="O17" s="15">
        <f t="shared" si="3"/>
        <v>0.94135831939247072</v>
      </c>
      <c r="P17" s="9">
        <f t="shared" si="1"/>
        <v>17.305606426409106</v>
      </c>
      <c r="V17">
        <f t="shared" si="4"/>
        <v>5.1293294387550578E-2</v>
      </c>
      <c r="W17">
        <v>0.05</v>
      </c>
      <c r="X17">
        <v>0.44629459085946571</v>
      </c>
      <c r="Y17">
        <v>9.3646373472704418</v>
      </c>
    </row>
    <row r="18" spans="1:25" x14ac:dyDescent="0.35">
      <c r="A18" s="11" t="s">
        <v>59</v>
      </c>
      <c r="B18" s="47">
        <f>+PERCENTILE(K12:K111,0.5)</f>
        <v>0.68324586691185585</v>
      </c>
      <c r="C18" s="6"/>
      <c r="D18" s="10"/>
      <c r="E18" s="34"/>
      <c r="F18" s="2"/>
      <c r="G18" s="8"/>
      <c r="H18" s="8"/>
      <c r="K18" s="8">
        <f t="shared" si="2"/>
        <v>6.1875403718087529E-2</v>
      </c>
      <c r="L18" s="13">
        <f t="shared" si="5"/>
        <v>6.0000000000000005E-2</v>
      </c>
      <c r="M18" s="10">
        <v>3.0839002595631033</v>
      </c>
      <c r="N18" s="9">
        <v>51.892607624928786</v>
      </c>
      <c r="O18" s="15">
        <f t="shared" si="3"/>
        <v>0.93020952111341526</v>
      </c>
      <c r="P18" s="9">
        <f t="shared" si="1"/>
        <v>16.822718725026256</v>
      </c>
      <c r="V18">
        <f t="shared" si="4"/>
        <v>6.1875403718087529E-2</v>
      </c>
      <c r="W18">
        <v>6.0000000000000005E-2</v>
      </c>
      <c r="X18">
        <v>0.52892250334388402</v>
      </c>
      <c r="Y18">
        <v>9.2539755569750621</v>
      </c>
    </row>
    <row r="19" spans="1:25" x14ac:dyDescent="0.35">
      <c r="A19" s="11" t="s">
        <v>60</v>
      </c>
      <c r="B19" s="47">
        <f>+PERCENTILE(K12:K111,0.9)</f>
        <v>2.2168059311701596</v>
      </c>
      <c r="C19" s="6"/>
      <c r="D19" s="10"/>
      <c r="E19" s="34"/>
      <c r="F19" s="2"/>
      <c r="G19" s="8"/>
      <c r="H19" s="8"/>
      <c r="K19" s="8">
        <f t="shared" si="2"/>
        <v>7.2570692834835498E-2</v>
      </c>
      <c r="L19" s="13">
        <f t="shared" si="5"/>
        <v>7.0000000000000007E-2</v>
      </c>
      <c r="M19" s="10">
        <v>3.5550646814578033</v>
      </c>
      <c r="N19" s="9">
        <v>51.280875774561011</v>
      </c>
      <c r="O19" s="15">
        <f t="shared" si="3"/>
        <v>0.91924382064807442</v>
      </c>
      <c r="P19" s="9">
        <f t="shared" si="1"/>
        <v>16.351554303131554</v>
      </c>
      <c r="V19">
        <f t="shared" si="4"/>
        <v>7.2570692834835498E-2</v>
      </c>
      <c r="W19">
        <v>7.0000000000000007E-2</v>
      </c>
      <c r="X19">
        <v>0.60955684025586465</v>
      </c>
      <c r="Y19">
        <v>9.1464106620098864</v>
      </c>
    </row>
    <row r="20" spans="1:25" x14ac:dyDescent="0.35">
      <c r="A20" s="58" t="s">
        <v>61</v>
      </c>
      <c r="B20" s="47">
        <f>+PERCENTILE(K12:K111,0.1)</f>
        <v>0.10425553203916779</v>
      </c>
      <c r="C20" s="6"/>
      <c r="D20" s="10"/>
      <c r="E20" s="34"/>
      <c r="F20" s="2"/>
      <c r="G20" s="8"/>
      <c r="H20" s="8"/>
      <c r="K20" s="8">
        <f t="shared" si="2"/>
        <v>8.3381608939051013E-2</v>
      </c>
      <c r="L20" s="13">
        <f t="shared" si="5"/>
        <v>0.08</v>
      </c>
      <c r="M20" s="10">
        <v>4.0147940894126659</v>
      </c>
      <c r="N20" s="9">
        <v>50.679131217023375</v>
      </c>
      <c r="O20" s="15">
        <f t="shared" si="3"/>
        <v>0.90845714905227681</v>
      </c>
      <c r="P20" s="9">
        <f t="shared" si="1"/>
        <v>15.891824895176692</v>
      </c>
      <c r="V20">
        <f t="shared" si="4"/>
        <v>8.3381608939051013E-2</v>
      </c>
      <c r="W20">
        <v>0.08</v>
      </c>
      <c r="X20">
        <v>0.68828123847819789</v>
      </c>
      <c r="Y20">
        <v>9.041826903890243</v>
      </c>
    </row>
    <row r="21" spans="1:25" x14ac:dyDescent="0.35">
      <c r="A21" s="1"/>
      <c r="E21" s="8"/>
      <c r="F21" s="8"/>
      <c r="G21" s="8"/>
      <c r="H21" s="8"/>
      <c r="K21" s="8">
        <f t="shared" si="2"/>
        <v>9.431067947124129E-2</v>
      </c>
      <c r="L21" s="13">
        <f t="shared" si="5"/>
        <v>0.09</v>
      </c>
      <c r="M21" s="10">
        <v>4.4633682601878775</v>
      </c>
      <c r="N21" s="9">
        <v>50.087153525958584</v>
      </c>
      <c r="O21" s="15">
        <f t="shared" si="3"/>
        <v>0.89784555503689589</v>
      </c>
      <c r="P21" s="9">
        <f t="shared" si="1"/>
        <v>15.44325072440148</v>
      </c>
      <c r="V21">
        <f t="shared" si="4"/>
        <v>9.431067947124129E-2</v>
      </c>
      <c r="W21">
        <v>0.09</v>
      </c>
      <c r="X21">
        <v>0.7651751485270476</v>
      </c>
      <c r="Y21">
        <v>8.9401134542759433</v>
      </c>
    </row>
    <row r="22" spans="1:25" x14ac:dyDescent="0.35">
      <c r="A22" s="1"/>
      <c r="B22" s="2"/>
      <c r="C22" s="6"/>
      <c r="D22" s="6"/>
      <c r="E22" s="20"/>
      <c r="F22" s="3"/>
      <c r="G22" s="7"/>
      <c r="H22" s="7"/>
      <c r="K22" s="8">
        <f t="shared" si="2"/>
        <v>0.10536051565782628</v>
      </c>
      <c r="L22" s="13">
        <f t="shared" si="5"/>
        <v>9.9999999999999992E-2</v>
      </c>
      <c r="M22" s="10">
        <v>4.9010587863740689</v>
      </c>
      <c r="N22" s="9">
        <v>49.504728602976179</v>
      </c>
      <c r="O22" s="15">
        <f t="shared" si="3"/>
        <v>0.88740520074582119</v>
      </c>
      <c r="P22" s="9">
        <f t="shared" si="1"/>
        <v>15.005560198215289</v>
      </c>
      <c r="V22">
        <f t="shared" si="4"/>
        <v>0.10536051565782628</v>
      </c>
      <c r="W22">
        <v>9.9999999999999992E-2</v>
      </c>
      <c r="X22">
        <v>0.84031405765463496</v>
      </c>
      <c r="Y22">
        <v>8.8411641810433643</v>
      </c>
    </row>
    <row r="23" spans="1:25" x14ac:dyDescent="0.35">
      <c r="A23" s="1"/>
      <c r="B23" s="2"/>
      <c r="C23" s="6"/>
      <c r="D23" s="6"/>
      <c r="E23" s="20"/>
      <c r="F23" s="3"/>
      <c r="G23" s="7"/>
      <c r="H23" s="7"/>
      <c r="K23" s="8">
        <f t="shared" si="2"/>
        <v>0.11653381625595151</v>
      </c>
      <c r="L23" s="13">
        <f t="shared" si="5"/>
        <v>0.10999999999999999</v>
      </c>
      <c r="M23" s="10">
        <v>5.3281293679869419</v>
      </c>
      <c r="N23" s="9">
        <v>48.931648452192718</v>
      </c>
      <c r="O23" s="15">
        <f t="shared" si="3"/>
        <v>0.8771323577144412</v>
      </c>
      <c r="P23" s="9">
        <f t="shared" si="1"/>
        <v>14.578489616602415</v>
      </c>
      <c r="V23">
        <f t="shared" si="4"/>
        <v>0.11653381625595151</v>
      </c>
      <c r="W23">
        <v>0.10999999999999999</v>
      </c>
      <c r="X23">
        <v>0.91376970028291538</v>
      </c>
      <c r="Y23">
        <v>8.7448774267763003</v>
      </c>
    </row>
    <row r="24" spans="1:25" x14ac:dyDescent="0.35">
      <c r="A24" s="1"/>
      <c r="B24" s="2"/>
      <c r="C24" s="8"/>
      <c r="E24" s="7"/>
      <c r="F24" s="7"/>
      <c r="G24" s="7"/>
      <c r="H24" s="7"/>
      <c r="K24" s="8">
        <f t="shared" si="2"/>
        <v>0.12783337150988489</v>
      </c>
      <c r="L24" s="13">
        <f t="shared" si="5"/>
        <v>0.11999999999999998</v>
      </c>
      <c r="M24" s="10">
        <v>5.7448360916830019</v>
      </c>
      <c r="N24" s="9">
        <v>48.367710964343289</v>
      </c>
      <c r="O24" s="15">
        <f t="shared" si="3"/>
        <v>0.86702340299969849</v>
      </c>
      <c r="P24" s="9">
        <f t="shared" si="1"/>
        <v>14.161782892906356</v>
      </c>
      <c r="V24">
        <f t="shared" si="4"/>
        <v>0.12783337150988489</v>
      </c>
      <c r="W24">
        <v>0.11999999999999998</v>
      </c>
      <c r="X24">
        <v>0.98561025654948686</v>
      </c>
      <c r="Y24">
        <v>8.651155798941879</v>
      </c>
    </row>
    <row r="25" spans="1:25" x14ac:dyDescent="0.35">
      <c r="A25" s="11"/>
      <c r="B25" s="8"/>
      <c r="C25" s="6"/>
      <c r="H25" s="7"/>
      <c r="K25" s="8">
        <f t="shared" si="2"/>
        <v>0.13926206733350766</v>
      </c>
      <c r="L25" s="13">
        <f t="shared" si="5"/>
        <v>0.12999999999999998</v>
      </c>
      <c r="M25" s="10">
        <v>6.1514276982051834</v>
      </c>
      <c r="N25" s="9">
        <v>47.812719709993701</v>
      </c>
      <c r="O25" s="15">
        <f t="shared" si="3"/>
        <v>0.85707481547328057</v>
      </c>
      <c r="P25" s="9">
        <f t="shared" si="1"/>
        <v>13.755191286384175</v>
      </c>
      <c r="V25">
        <f t="shared" si="4"/>
        <v>0.13926206733350766</v>
      </c>
      <c r="W25">
        <v>0.12999999999999998</v>
      </c>
      <c r="X25">
        <v>1.0559005396944727</v>
      </c>
      <c r="Y25">
        <v>8.5599059710655627</v>
      </c>
    </row>
    <row r="26" spans="1:25" x14ac:dyDescent="0.35">
      <c r="A26" s="11"/>
      <c r="B26" s="8"/>
      <c r="C26" s="8"/>
      <c r="H26" s="7"/>
      <c r="K26" s="8">
        <f t="shared" si="2"/>
        <v>0.15082288973458366</v>
      </c>
      <c r="L26" s="13">
        <f t="shared" si="5"/>
        <v>0.13999999999999999</v>
      </c>
      <c r="M26" s="10">
        <v>6.5481458386331823</v>
      </c>
      <c r="N26" s="9">
        <v>47.266483741408663</v>
      </c>
      <c r="O26" s="15">
        <f t="shared" si="3"/>
        <v>0.84728317226997552</v>
      </c>
      <c r="P26" s="9">
        <f t="shared" si="1"/>
        <v>13.358473145956175</v>
      </c>
      <c r="V26">
        <f t="shared" si="4"/>
        <v>0.15082288973458366</v>
      </c>
      <c r="W26">
        <v>0.13999999999999999</v>
      </c>
      <c r="X26">
        <v>1.1247021729684969</v>
      </c>
      <c r="Y26">
        <v>8.4710384942638868</v>
      </c>
    </row>
    <row r="27" spans="1:25" x14ac:dyDescent="0.35">
      <c r="C27" s="8"/>
      <c r="D27" s="6"/>
      <c r="E27" s="20"/>
      <c r="F27" s="3"/>
      <c r="G27" s="7"/>
      <c r="H27" s="7"/>
      <c r="K27" s="8">
        <f t="shared" si="2"/>
        <v>0.16251892949777494</v>
      </c>
      <c r="L27" s="13">
        <f t="shared" si="5"/>
        <v>0.15</v>
      </c>
      <c r="M27" s="10">
        <v>6.9352253199814582</v>
      </c>
      <c r="N27" s="9">
        <v>46.728817402656489</v>
      </c>
      <c r="O27" s="15">
        <f t="shared" si="3"/>
        <v>0.83764514538367196</v>
      </c>
      <c r="P27" s="9">
        <f t="shared" si="1"/>
        <v>12.971393664607898</v>
      </c>
      <c r="V27">
        <f t="shared" si="4"/>
        <v>0.16251892949777494</v>
      </c>
      <c r="W27">
        <v>0.15</v>
      </c>
      <c r="X27">
        <v>1.1920737566967194</v>
      </c>
      <c r="Y27">
        <v>8.3844676185346625</v>
      </c>
    </row>
    <row r="28" spans="1:25" x14ac:dyDescent="0.35">
      <c r="A28" s="26"/>
      <c r="B28" s="2"/>
      <c r="C28" s="6"/>
      <c r="D28" s="6"/>
      <c r="E28" s="20"/>
      <c r="F28" s="3"/>
      <c r="G28" s="7"/>
      <c r="H28" s="7"/>
      <c r="K28" s="8">
        <f t="shared" si="2"/>
        <v>0.1743533871447778</v>
      </c>
      <c r="L28" s="13">
        <f t="shared" si="5"/>
        <v>0.16</v>
      </c>
      <c r="M28" s="10">
        <v>7.312894340657957</v>
      </c>
      <c r="N28" s="9">
        <v>46.199540147553328</v>
      </c>
      <c r="O28" s="15">
        <f t="shared" si="3"/>
        <v>0.82815749840388875</v>
      </c>
      <c r="P28" s="9">
        <f t="shared" si="1"/>
        <v>12.593724643931401</v>
      </c>
      <c r="V28">
        <f t="shared" si="4"/>
        <v>0.1743533871447778</v>
      </c>
      <c r="W28">
        <v>0.16</v>
      </c>
      <c r="X28">
        <v>1.2580710260920656</v>
      </c>
      <c r="Y28">
        <v>8.3001111232429565</v>
      </c>
    </row>
    <row r="29" spans="1:25" x14ac:dyDescent="0.35">
      <c r="E29" s="21"/>
      <c r="F29" s="7"/>
      <c r="G29" s="7"/>
      <c r="K29" s="8">
        <f t="shared" si="2"/>
        <v>0.18632957819149348</v>
      </c>
      <c r="L29" s="13">
        <f t="shared" si="5"/>
        <v>0.17</v>
      </c>
      <c r="M29" s="10">
        <v>7.681374716268591</v>
      </c>
      <c r="N29" s="9">
        <v>45.678476365072051</v>
      </c>
      <c r="O29" s="15">
        <f t="shared" si="3"/>
        <v>0.81881708338611248</v>
      </c>
      <c r="P29" s="9">
        <f t="shared" si="1"/>
        <v>12.225244268320766</v>
      </c>
      <c r="V29">
        <f t="shared" si="4"/>
        <v>0.18632957819149348</v>
      </c>
      <c r="W29">
        <v>0.17</v>
      </c>
      <c r="X29">
        <v>1.3227470003718536</v>
      </c>
      <c r="Y29">
        <v>8.217890156276626</v>
      </c>
    </row>
    <row r="30" spans="1:25" x14ac:dyDescent="0.35">
      <c r="A30" t="s">
        <v>53</v>
      </c>
      <c r="B30" t="s">
        <v>52</v>
      </c>
      <c r="C30" t="s">
        <v>51</v>
      </c>
      <c r="E30" s="19"/>
      <c r="K30" s="8">
        <f t="shared" si="2"/>
        <v>0.19845093872383832</v>
      </c>
      <c r="L30" s="13">
        <f t="shared" si="5"/>
        <v>0.18000000000000002</v>
      </c>
      <c r="M30" s="9">
        <v>8.0408820962261398</v>
      </c>
      <c r="N30" s="9">
        <v>45.165455211861115</v>
      </c>
      <c r="O30" s="15">
        <f t="shared" si="3"/>
        <v>0.80962083784958738</v>
      </c>
      <c r="P30" s="9">
        <f t="shared" si="1"/>
        <v>11.865736888363218</v>
      </c>
      <c r="V30">
        <f t="shared" si="4"/>
        <v>0.19845093872383832</v>
      </c>
      <c r="W30">
        <v>0.18000000000000002</v>
      </c>
      <c r="X30">
        <v>1.3861521236959895</v>
      </c>
      <c r="Y30">
        <v>8.1377290813786036</v>
      </c>
    </row>
    <row r="31" spans="1:25" x14ac:dyDescent="0.35">
      <c r="A31">
        <v>1950.25</v>
      </c>
      <c r="B31">
        <v>6.9160000000000004</v>
      </c>
      <c r="C31">
        <v>224134.14204181795</v>
      </c>
      <c r="E31" s="19"/>
      <c r="K31" s="8">
        <f t="shared" si="2"/>
        <v>0.21072103131565267</v>
      </c>
      <c r="L31" s="13">
        <f t="shared" si="5"/>
        <v>0.19000000000000003</v>
      </c>
      <c r="M31" s="9">
        <v>8.3916261715975224</v>
      </c>
      <c r="N31" s="9">
        <v>44.660310451537939</v>
      </c>
      <c r="O31" s="15">
        <f t="shared" si="3"/>
        <v>0.80056578189654182</v>
      </c>
      <c r="P31" s="9">
        <f t="shared" si="1"/>
        <v>11.514992812991835</v>
      </c>
      <c r="V31">
        <f t="shared" si="4"/>
        <v>0.21072103131565267</v>
      </c>
      <c r="W31">
        <v>0.19000000000000003</v>
      </c>
      <c r="X31">
        <v>1.4483343984112642</v>
      </c>
      <c r="Y31">
        <v>8.0595553331939218</v>
      </c>
    </row>
    <row r="32" spans="1:25" x14ac:dyDescent="0.35">
      <c r="A32">
        <v>1950.75</v>
      </c>
      <c r="B32">
        <v>7.8579999999999997</v>
      </c>
      <c r="C32">
        <v>81633.908501609811</v>
      </c>
      <c r="E32" s="19"/>
      <c r="K32" s="8">
        <f t="shared" si="2"/>
        <v>0.22314355131420985</v>
      </c>
      <c r="L32" s="16">
        <f t="shared" si="5"/>
        <v>0.20000000000000004</v>
      </c>
      <c r="M32" s="17">
        <v>8.7338108746001488</v>
      </c>
      <c r="N32" s="17">
        <v>44.16288030043907</v>
      </c>
      <c r="O32" s="15">
        <f t="shared" si="3"/>
        <v>0.79164901544715705</v>
      </c>
      <c r="P32" s="9">
        <f t="shared" si="1"/>
        <v>11.172808109989209</v>
      </c>
      <c r="V32">
        <f t="shared" si="4"/>
        <v>0.22314355131420985</v>
      </c>
      <c r="W32">
        <v>0.20000000000000004</v>
      </c>
      <c r="X32">
        <v>1.50933951105515</v>
      </c>
      <c r="Y32">
        <v>7.9832992795982856</v>
      </c>
    </row>
    <row r="33" spans="1:25" x14ac:dyDescent="0.35">
      <c r="A33">
        <v>1951.25</v>
      </c>
      <c r="B33">
        <v>7.9539999999999997</v>
      </c>
      <c r="C33">
        <v>235625.74523960121</v>
      </c>
      <c r="E33" s="19"/>
      <c r="K33" s="8">
        <f t="shared" si="2"/>
        <v>0.23572233352106997</v>
      </c>
      <c r="L33" s="13">
        <f t="shared" si="5"/>
        <v>0.21000000000000005</v>
      </c>
      <c r="M33" s="9">
        <v>9.0676345701361747</v>
      </c>
      <c r="N33">
        <v>43.673007279526722</v>
      </c>
      <c r="O33" s="15">
        <f t="shared" si="3"/>
        <v>0.78286771558489399</v>
      </c>
      <c r="P33" s="9">
        <f t="shared" si="1"/>
        <v>10.838984414453183</v>
      </c>
      <c r="V33">
        <f t="shared" si="4"/>
        <v>0.23572233352106997</v>
      </c>
      <c r="W33">
        <v>0.21000000000000005</v>
      </c>
      <c r="X33">
        <v>1.5692109515434352</v>
      </c>
      <c r="Y33">
        <v>7.9088940909018186</v>
      </c>
    </row>
    <row r="34" spans="1:25" x14ac:dyDescent="0.35">
      <c r="A34">
        <v>1951.75</v>
      </c>
      <c r="B34">
        <v>4.93</v>
      </c>
      <c r="C34">
        <v>183505.51490438476</v>
      </c>
      <c r="E34" s="19"/>
      <c r="K34" s="8">
        <f t="shared" si="2"/>
        <v>0.24846135929849975</v>
      </c>
      <c r="L34" s="13">
        <f t="shared" si="5"/>
        <v>0.22000000000000006</v>
      </c>
      <c r="M34">
        <v>9.3932902397329663</v>
      </c>
      <c r="N34">
        <v>43.190538072166724</v>
      </c>
      <c r="O34" s="15">
        <f t="shared" si="3"/>
        <v>0.77421913400706799</v>
      </c>
      <c r="P34" s="9">
        <f t="shared" si="1"/>
        <v>10.513328744856391</v>
      </c>
      <c r="V34">
        <f t="shared" si="4"/>
        <v>0.24846135929849975</v>
      </c>
      <c r="W34">
        <v>0.22000000000000006</v>
      </c>
      <c r="X34">
        <v>1.6279901259390581</v>
      </c>
      <c r="Y34">
        <v>7.8362756155466817</v>
      </c>
    </row>
    <row r="35" spans="1:25" x14ac:dyDescent="0.35">
      <c r="A35">
        <v>1952.25</v>
      </c>
      <c r="B35">
        <v>3.6040000000000001</v>
      </c>
      <c r="C35">
        <v>134591.56135699214</v>
      </c>
      <c r="E35" s="19"/>
      <c r="K35" s="8">
        <f t="shared" si="2"/>
        <v>0.26136476413440762</v>
      </c>
      <c r="L35" s="13">
        <f t="shared" si="5"/>
        <v>0.23000000000000007</v>
      </c>
      <c r="M35">
        <v>9.7109656582386954</v>
      </c>
      <c r="N35">
        <v>42.715323387508192</v>
      </c>
      <c r="O35" s="15">
        <f t="shared" si="3"/>
        <v>0.7657005945758385</v>
      </c>
      <c r="P35" s="9">
        <f t="shared" si="1"/>
        <v>10.195653326350662</v>
      </c>
      <c r="V35">
        <f t="shared" si="4"/>
        <v>0.26136476413440762</v>
      </c>
      <c r="W35">
        <v>0.23000000000000007</v>
      </c>
      <c r="X35">
        <v>1.6857164631743291</v>
      </c>
      <c r="Y35">
        <v>7.7653822619404655</v>
      </c>
    </row>
    <row r="36" spans="1:25" x14ac:dyDescent="0.35">
      <c r="A36">
        <v>1952.75</v>
      </c>
      <c r="B36">
        <v>2.9630000000000001</v>
      </c>
      <c r="C36">
        <v>174555.84533520529</v>
      </c>
      <c r="E36" s="19"/>
      <c r="K36" s="8">
        <f t="shared" si="2"/>
        <v>0.27443684570176041</v>
      </c>
      <c r="L36" s="13">
        <f t="shared" si="5"/>
        <v>0.24000000000000007</v>
      </c>
      <c r="M36">
        <v>10.020843563603842</v>
      </c>
      <c r="N36">
        <v>42.247217829209212</v>
      </c>
      <c r="O36" s="15">
        <f t="shared" si="3"/>
        <v>0.75730949096502975</v>
      </c>
      <c r="P36" s="9">
        <f t="shared" si="1"/>
        <v>9.8857754209855155</v>
      </c>
      <c r="V36">
        <f t="shared" si="4"/>
        <v>0.27443684570176041</v>
      </c>
      <c r="W36">
        <v>0.24000000000000007</v>
      </c>
      <c r="X36">
        <v>1.742427516075352</v>
      </c>
      <c r="Y36">
        <v>7.6961548860891993</v>
      </c>
    </row>
    <row r="37" spans="1:25" x14ac:dyDescent="0.35">
      <c r="A37">
        <v>1953.25</v>
      </c>
      <c r="B37">
        <v>3.0739999999999998</v>
      </c>
      <c r="C37">
        <v>123007.42519850106</v>
      </c>
      <c r="E37" s="19"/>
      <c r="K37" s="8">
        <f t="shared" si="2"/>
        <v>0.2876820724517809</v>
      </c>
      <c r="L37" s="13">
        <f t="shared" si="5"/>
        <v>0.25000000000000006</v>
      </c>
      <c r="M37">
        <v>10.32310182006216</v>
      </c>
      <c r="N37">
        <v>41.786079769265918</v>
      </c>
      <c r="O37" s="15">
        <f t="shared" si="3"/>
        <v>0.74904328439843282</v>
      </c>
      <c r="P37" s="9">
        <f t="shared" si="1"/>
        <v>9.5835171645271977</v>
      </c>
      <c r="V37">
        <f t="shared" si="4"/>
        <v>0.2876820724517809</v>
      </c>
      <c r="W37">
        <v>0.25000000000000006</v>
      </c>
      <c r="X37">
        <v>1.7981590570155903</v>
      </c>
      <c r="Y37">
        <v>7.628536684713918</v>
      </c>
    </row>
    <row r="38" spans="1:25" x14ac:dyDescent="0.35">
      <c r="A38">
        <v>1953.75</v>
      </c>
      <c r="B38">
        <v>2.8919999999999999</v>
      </c>
      <c r="C38">
        <v>179871.86225375102</v>
      </c>
      <c r="E38" s="19"/>
      <c r="K38" s="8">
        <f t="shared" si="2"/>
        <v>0.30110509278392161</v>
      </c>
      <c r="L38" s="13">
        <f t="shared" si="5"/>
        <v>0.26000000000000006</v>
      </c>
      <c r="M38">
        <v>10.617913575008583</v>
      </c>
      <c r="N38">
        <v>41.331771226715119</v>
      </c>
      <c r="O38" s="15">
        <f t="shared" si="3"/>
        <v>0.7408995014754699</v>
      </c>
      <c r="P38" s="9">
        <f t="shared" si="1"/>
        <v>9.2887054095807748</v>
      </c>
      <c r="V38">
        <f t="shared" si="4"/>
        <v>0.30110509278392161</v>
      </c>
      <c r="W38">
        <v>0.26000000000000006</v>
      </c>
      <c r="X38">
        <v>1.8529451685052263</v>
      </c>
      <c r="Y38">
        <v>7.5624730935539262</v>
      </c>
    </row>
    <row r="39" spans="1:25" x14ac:dyDescent="0.35">
      <c r="A39">
        <v>1954.25</v>
      </c>
      <c r="B39">
        <v>2.1880000000000002</v>
      </c>
      <c r="C39">
        <v>221903.97006601433</v>
      </c>
      <c r="E39" s="19"/>
      <c r="K39" s="8">
        <f t="shared" si="2"/>
        <v>0.31471074483970024</v>
      </c>
      <c r="L39" s="13">
        <f t="shared" si="5"/>
        <v>0.27000000000000007</v>
      </c>
      <c r="M39">
        <v>10.905447409856276</v>
      </c>
      <c r="N39">
        <v>40.88415775099233</v>
      </c>
      <c r="O39" s="15">
        <f t="shared" si="3"/>
        <v>0.73287573208030887</v>
      </c>
      <c r="P39" s="9">
        <f t="shared" si="1"/>
        <v>9.0011715747330818</v>
      </c>
      <c r="V39">
        <f t="shared" si="4"/>
        <v>0.31471074483970024</v>
      </c>
      <c r="W39">
        <v>0.27000000000000007</v>
      </c>
      <c r="X39">
        <v>1.9068183290039489</v>
      </c>
      <c r="Y39">
        <v>7.4979116905774417</v>
      </c>
    </row>
    <row r="40" spans="1:25" x14ac:dyDescent="0.35">
      <c r="A40">
        <v>1954.75</v>
      </c>
      <c r="B40">
        <v>2.4790000000000001</v>
      </c>
      <c r="C40">
        <v>276509.37352421886</v>
      </c>
      <c r="E40" s="19"/>
      <c r="K40" s="8">
        <f t="shared" si="2"/>
        <v>0.3285040669720361</v>
      </c>
      <c r="L40" s="13">
        <f t="shared" si="5"/>
        <v>0.28000000000000008</v>
      </c>
      <c r="M40">
        <v>11.185867485140724</v>
      </c>
      <c r="N40">
        <v>40.443108309737767</v>
      </c>
      <c r="O40" s="15">
        <f t="shared" si="3"/>
        <v>0.72496962737071124</v>
      </c>
      <c r="P40" s="9">
        <f t="shared" si="1"/>
        <v>8.7207514994486335</v>
      </c>
      <c r="V40">
        <f t="shared" si="4"/>
        <v>0.3285040669720361</v>
      </c>
      <c r="W40">
        <v>0.28000000000000008</v>
      </c>
      <c r="X40">
        <v>1.9598094942271498</v>
      </c>
      <c r="Y40">
        <v>7.4348021038370042</v>
      </c>
    </row>
    <row r="41" spans="1:25" x14ac:dyDescent="0.35">
      <c r="A41">
        <v>1955.25</v>
      </c>
      <c r="B41">
        <v>4.2140000000000004</v>
      </c>
      <c r="C41">
        <v>230960.0428807727</v>
      </c>
      <c r="E41" s="19"/>
      <c r="K41" s="8">
        <f t="shared" si="2"/>
        <v>0.34249030894677601</v>
      </c>
      <c r="L41" s="13">
        <f t="shared" si="5"/>
        <v>0.29000000000000009</v>
      </c>
      <c r="M41">
        <v>11.459333680125168</v>
      </c>
      <c r="N41">
        <v>40.008495180854041</v>
      </c>
      <c r="O41" s="15">
        <f t="shared" si="3"/>
        <v>0.71717889784309508</v>
      </c>
      <c r="P41" s="9">
        <f t="shared" si="1"/>
        <v>8.4472853044641898</v>
      </c>
      <c r="V41">
        <f t="shared" si="4"/>
        <v>0.34249030894677601</v>
      </c>
      <c r="W41">
        <v>0.29000000000000009</v>
      </c>
      <c r="X41">
        <v>2.011948174198952</v>
      </c>
      <c r="Y41">
        <v>7.3730959237224232</v>
      </c>
    </row>
    <row r="42" spans="1:25" x14ac:dyDescent="0.35">
      <c r="A42">
        <v>1955.75</v>
      </c>
      <c r="B42">
        <v>4.2240000000000002</v>
      </c>
      <c r="C42">
        <v>194852.86221810002</v>
      </c>
      <c r="E42" s="19"/>
      <c r="K42" s="8">
        <f t="shared" si="2"/>
        <v>0.35667494393873245</v>
      </c>
      <c r="L42" s="13">
        <f t="shared" si="5"/>
        <v>0.3000000000000001</v>
      </c>
      <c r="M42">
        <v>11.726001727149006</v>
      </c>
      <c r="N42">
        <v>39.580193848628554</v>
      </c>
      <c r="O42" s="15">
        <f t="shared" si="3"/>
        <v>0.70950131147045892</v>
      </c>
      <c r="P42" s="9">
        <f t="shared" si="1"/>
        <v>8.1806172574403515</v>
      </c>
      <c r="V42">
        <f t="shared" si="4"/>
        <v>0.35667494393873245</v>
      </c>
      <c r="W42">
        <v>0.3000000000000001</v>
      </c>
      <c r="X42">
        <v>2.0632625062900898</v>
      </c>
      <c r="Y42">
        <v>7.3127466193786272</v>
      </c>
    </row>
    <row r="43" spans="1:25" x14ac:dyDescent="0.35">
      <c r="A43">
        <v>1956.25</v>
      </c>
      <c r="B43">
        <v>4.3419999999999996</v>
      </c>
      <c r="C43">
        <v>276509.37352421886</v>
      </c>
      <c r="K43" s="8">
        <f t="shared" si="2"/>
        <v>0.37106368139083207</v>
      </c>
      <c r="L43" s="13">
        <f t="shared" si="5"/>
        <v>0.31000000000000011</v>
      </c>
      <c r="M43">
        <v>11.986023340948618</v>
      </c>
      <c r="N43">
        <v>39.158082903743058</v>
      </c>
      <c r="O43" s="15">
        <f t="shared" si="3"/>
        <v>0.70193469190998725</v>
      </c>
      <c r="P43" s="9">
        <f t="shared" si="1"/>
        <v>7.9205956436407394</v>
      </c>
      <c r="V43">
        <f t="shared" si="4"/>
        <v>0.37106368139083207</v>
      </c>
      <c r="W43">
        <v>0.31000000000000011</v>
      </c>
      <c r="X43">
        <v>2.1137793244642422</v>
      </c>
      <c r="Y43">
        <v>7.2537094590692615</v>
      </c>
    </row>
    <row r="44" spans="1:25" x14ac:dyDescent="0.35">
      <c r="A44">
        <v>1956.75</v>
      </c>
      <c r="B44">
        <v>3.8239999999999998</v>
      </c>
      <c r="C44">
        <v>148746.67943014178</v>
      </c>
      <c r="K44" s="8">
        <f t="shared" si="2"/>
        <v>0.38566248081198479</v>
      </c>
      <c r="L44" s="13">
        <f t="shared" si="5"/>
        <v>0.32000000000000012</v>
      </c>
      <c r="M44">
        <v>12.239546343168799</v>
      </c>
      <c r="N44">
        <v>38.742043947002024</v>
      </c>
      <c r="O44" s="15">
        <f t="shared" si="3"/>
        <v>0.69447691677731715</v>
      </c>
      <c r="P44" s="9">
        <f t="shared" si="1"/>
        <v>7.6670726414205586</v>
      </c>
      <c r="V44">
        <f t="shared" si="4"/>
        <v>0.38566248081198479</v>
      </c>
      <c r="W44">
        <v>0.32000000000000012</v>
      </c>
      <c r="X44">
        <v>2.1635242249429671</v>
      </c>
      <c r="Y44">
        <v>7.1959414342796633</v>
      </c>
    </row>
    <row r="45" spans="1:25" x14ac:dyDescent="0.35">
      <c r="A45">
        <v>1957.25</v>
      </c>
      <c r="B45">
        <v>3.6960000000000002</v>
      </c>
      <c r="C45">
        <v>282095.23339936719</v>
      </c>
      <c r="K45" s="8">
        <f t="shared" si="2"/>
        <v>0.40047756659712541</v>
      </c>
      <c r="L45" s="13">
        <f t="shared" si="5"/>
        <v>0.33000000000000013</v>
      </c>
      <c r="M45">
        <v>12.486714782272161</v>
      </c>
      <c r="N45">
        <v>38.331961496619108</v>
      </c>
      <c r="O45" s="15">
        <f t="shared" si="3"/>
        <v>0.68712591598458661</v>
      </c>
      <c r="P45" s="9">
        <f t="shared" si="1"/>
        <v>7.4199042023171966</v>
      </c>
      <c r="V45">
        <f t="shared" si="4"/>
        <v>0.40047756659712541</v>
      </c>
      <c r="W45">
        <v>0.33000000000000013</v>
      </c>
      <c r="X45">
        <v>2.2125216284867713</v>
      </c>
      <c r="Y45">
        <v>7.1394011873645988</v>
      </c>
    </row>
    <row r="46" spans="1:25" x14ac:dyDescent="0.35">
      <c r="A46">
        <v>1957.75</v>
      </c>
      <c r="B46">
        <v>3.1040000000000001</v>
      </c>
      <c r="C46">
        <v>164390.5042665138</v>
      </c>
      <c r="K46" s="8">
        <f t="shared" si="2"/>
        <v>0.41551544396166595</v>
      </c>
      <c r="L46" s="13">
        <f t="shared" si="5"/>
        <v>0.34000000000000014</v>
      </c>
      <c r="M46">
        <v>12.72766904904373</v>
      </c>
      <c r="N46">
        <v>37.927722898909515</v>
      </c>
      <c r="O46" s="15">
        <f t="shared" si="3"/>
        <v>0.67987967013953565</v>
      </c>
      <c r="P46" s="9">
        <f t="shared" si="1"/>
        <v>7.1789499355456279</v>
      </c>
      <c r="V46">
        <f t="shared" si="4"/>
        <v>0.41551544396166595</v>
      </c>
      <c r="W46">
        <v>0.34000000000000014</v>
      </c>
      <c r="X46">
        <v>2.2607948394781259</v>
      </c>
      <c r="Y46">
        <v>7.0840489425575379</v>
      </c>
    </row>
    <row r="47" spans="1:25" x14ac:dyDescent="0.35">
      <c r="A47">
        <v>1958.25</v>
      </c>
      <c r="B47">
        <v>3.456</v>
      </c>
      <c r="C47">
        <v>58688.554274617578</v>
      </c>
      <c r="K47" s="8">
        <f t="shared" si="2"/>
        <v>0.43078291609245439</v>
      </c>
      <c r="L47" s="13">
        <f t="shared" si="5"/>
        <v>0.35000000000000014</v>
      </c>
      <c r="M47">
        <v>12.96254598787838</v>
      </c>
      <c r="N47">
        <v>37.529218242242948</v>
      </c>
      <c r="O47" s="15">
        <f t="shared" si="3"/>
        <v>0.67273620900305586</v>
      </c>
      <c r="P47" s="9">
        <f t="shared" si="1"/>
        <v>6.9440729967109771</v>
      </c>
      <c r="V47">
        <f t="shared" si="4"/>
        <v>0.43078291609245439</v>
      </c>
      <c r="W47">
        <v>0.35000000000000014</v>
      </c>
      <c r="X47">
        <v>2.3083661019811541</v>
      </c>
      <c r="Y47">
        <v>7.0298464401683551</v>
      </c>
    </row>
    <row r="48" spans="1:25" x14ac:dyDescent="0.35">
      <c r="A48">
        <v>1958.75</v>
      </c>
      <c r="B48">
        <v>3.11</v>
      </c>
      <c r="C48">
        <v>438011.30520683737</v>
      </c>
      <c r="K48" s="8">
        <f t="shared" si="2"/>
        <v>0.44628710262841964</v>
      </c>
      <c r="L48" s="13">
        <f t="shared" si="5"/>
        <v>0.36000000000000015</v>
      </c>
      <c r="M48">
        <v>13.191479004029647</v>
      </c>
      <c r="N48">
        <v>37.136340274119284</v>
      </c>
      <c r="O48" s="15">
        <f t="shared" si="3"/>
        <v>0.66569361000271654</v>
      </c>
      <c r="P48" s="9">
        <f t="shared" si="1"/>
        <v>6.7151399805597105</v>
      </c>
      <c r="V48">
        <f t="shared" si="4"/>
        <v>0.44628710262841964</v>
      </c>
      <c r="W48">
        <v>0.36000000000000015</v>
      </c>
      <c r="X48">
        <v>2.3552566529424959</v>
      </c>
      <c r="Y48">
        <v>6.9767568738064725</v>
      </c>
    </row>
    <row r="49" spans="1:25" x14ac:dyDescent="0.35">
      <c r="A49">
        <v>1959.25</v>
      </c>
      <c r="B49">
        <v>1.702</v>
      </c>
      <c r="C49">
        <v>156373.08476681827</v>
      </c>
      <c r="K49" s="8">
        <f t="shared" si="2"/>
        <v>0.46203545959655884</v>
      </c>
      <c r="L49" s="13">
        <f t="shared" si="5"/>
        <v>0.37000000000000016</v>
      </c>
      <c r="M49">
        <v>13.414598166989865</v>
      </c>
      <c r="N49">
        <v>36.748984321235525</v>
      </c>
      <c r="O49" s="15">
        <f t="shared" si="3"/>
        <v>0.65874999679991153</v>
      </c>
      <c r="P49" s="9">
        <f t="shared" si="1"/>
        <v>6.4920208175994922</v>
      </c>
      <c r="V49">
        <f t="shared" si="4"/>
        <v>0.46203545959655884</v>
      </c>
      <c r="W49">
        <v>0.37000000000000016</v>
      </c>
      <c r="X49">
        <v>2.4014867726881177</v>
      </c>
      <c r="Y49">
        <v>6.9247448304754124</v>
      </c>
    </row>
    <row r="50" spans="1:25" x14ac:dyDescent="0.35">
      <c r="A50">
        <v>1959.75</v>
      </c>
      <c r="B50">
        <v>2.0510000000000002</v>
      </c>
      <c r="C50">
        <v>324486.75576180586</v>
      </c>
      <c r="K50" s="8">
        <f t="shared" si="2"/>
        <v>0.47803580094300002</v>
      </c>
      <c r="L50" s="13">
        <f t="shared" si="5"/>
        <v>0.38000000000000017</v>
      </c>
      <c r="M50">
        <v>13.632030310163486</v>
      </c>
      <c r="N50">
        <v>36.367048212418688</v>
      </c>
      <c r="O50" s="15">
        <f t="shared" si="3"/>
        <v>0.6519035379083804</v>
      </c>
      <c r="P50" s="9">
        <f t="shared" si="1"/>
        <v>6.2745886744258712</v>
      </c>
      <c r="V50">
        <f t="shared" si="4"/>
        <v>0.47803580094300002</v>
      </c>
      <c r="W50">
        <v>0.38000000000000017</v>
      </c>
      <c r="X50">
        <v>2.447075832861878</v>
      </c>
      <c r="Y50">
        <v>6.8737762333934809</v>
      </c>
    </row>
    <row r="51" spans="1:25" x14ac:dyDescent="0.35">
      <c r="A51">
        <v>1960.25</v>
      </c>
      <c r="B51">
        <v>4.4589999999999996</v>
      </c>
      <c r="C51">
        <v>282095.23339936719</v>
      </c>
      <c r="K51" s="8">
        <f t="shared" si="2"/>
        <v>0.49429632181478034</v>
      </c>
      <c r="L51" s="13">
        <f t="shared" si="5"/>
        <v>0.39000000000000018</v>
      </c>
      <c r="M51">
        <v>13.843899126987727</v>
      </c>
      <c r="N51">
        <v>35.990432204305783</v>
      </c>
      <c r="O51" s="50">
        <f t="shared" si="3"/>
        <v>0.64515244536197203</v>
      </c>
      <c r="P51" s="9">
        <f t="shared" si="1"/>
        <v>6.0627198576016301</v>
      </c>
      <c r="V51">
        <f t="shared" si="4"/>
        <v>0.49429632181478034</v>
      </c>
      <c r="W51">
        <v>0.39000000000000018</v>
      </c>
      <c r="X51">
        <v>2.4920423419430988</v>
      </c>
      <c r="Y51">
        <v>6.8238182874033102</v>
      </c>
    </row>
    <row r="52" spans="1:25" x14ac:dyDescent="0.35">
      <c r="A52">
        <v>1960.75</v>
      </c>
      <c r="B52">
        <v>4.1239999999999997</v>
      </c>
      <c r="C52">
        <v>299539.02842969086</v>
      </c>
      <c r="K52" s="8">
        <f t="shared" si="2"/>
        <v>0.51082562376599094</v>
      </c>
      <c r="L52" s="13">
        <f t="shared" si="5"/>
        <v>0.40000000000000019</v>
      </c>
      <c r="M52">
        <v>14.050325263647368</v>
      </c>
      <c r="N52">
        <v>35.619038909657085</v>
      </c>
      <c r="O52" s="50">
        <f t="shared" si="3"/>
        <v>0.6384949734296127</v>
      </c>
      <c r="P52" s="9">
        <f t="shared" si="1"/>
        <v>5.8562937209419896</v>
      </c>
      <c r="V52">
        <f t="shared" si="4"/>
        <v>0.51082562376599094</v>
      </c>
      <c r="W52">
        <v>0.40000000000000019</v>
      </c>
      <c r="X52">
        <v>2.5364039884725749</v>
      </c>
      <c r="Y52">
        <v>6.774839426840698</v>
      </c>
    </row>
    <row r="53" spans="1:25" x14ac:dyDescent="0.35">
      <c r="A53">
        <v>1961.25</v>
      </c>
      <c r="B53">
        <v>2.637</v>
      </c>
      <c r="C53">
        <v>351512.30614856718</v>
      </c>
      <c r="J53" s="11"/>
      <c r="K53" s="8">
        <f t="shared" si="2"/>
        <v>0.52763274208237221</v>
      </c>
      <c r="L53" s="16">
        <f t="shared" si="5"/>
        <v>0.4100000000000002</v>
      </c>
      <c r="M53" s="42">
        <v>14.251426408523717</v>
      </c>
      <c r="N53" s="42">
        <v>35.252773228194556</v>
      </c>
      <c r="O53" s="54">
        <f t="shared" si="3"/>
        <v>0.63192941737553865</v>
      </c>
      <c r="P53" s="17">
        <f t="shared" si="1"/>
        <v>5.655192576065641</v>
      </c>
      <c r="V53">
        <f t="shared" si="4"/>
        <v>0.52763274208237221</v>
      </c>
      <c r="W53">
        <v>0.4100000000000002</v>
      </c>
      <c r="X53">
        <v>2.5801776821088933</v>
      </c>
      <c r="Y53">
        <v>6.7268092657402052</v>
      </c>
    </row>
    <row r="54" spans="1:25" x14ac:dyDescent="0.35">
      <c r="A54">
        <v>1961.75</v>
      </c>
      <c r="B54">
        <v>4.3339999999999996</v>
      </c>
      <c r="C54">
        <v>153276.69022931982</v>
      </c>
      <c r="K54" s="8">
        <f t="shared" si="2"/>
        <v>0.54472717544167226</v>
      </c>
      <c r="L54" s="13">
        <f t="shared" si="5"/>
        <v>0.42000000000000021</v>
      </c>
      <c r="M54">
        <v>14.447317378511135</v>
      </c>
      <c r="N54">
        <v>34.891542279862229</v>
      </c>
      <c r="O54" s="50">
        <f t="shared" si="3"/>
        <v>0.62545411226294423</v>
      </c>
      <c r="P54" s="9">
        <f t="shared" si="1"/>
        <v>5.4593016060782222</v>
      </c>
      <c r="V54">
        <f t="shared" si="4"/>
        <v>0.54472717544167226</v>
      </c>
      <c r="W54">
        <v>0.42000000000000021</v>
      </c>
      <c r="X54">
        <v>2.6233795926300254</v>
      </c>
      <c r="Y54">
        <v>6.6796985502617847</v>
      </c>
    </row>
    <row r="55" spans="1:25" x14ac:dyDescent="0.35">
      <c r="A55">
        <v>1962.25</v>
      </c>
      <c r="B55">
        <v>5.5339999999999998</v>
      </c>
      <c r="C55">
        <v>268337.28652087448</v>
      </c>
      <c r="K55" s="8">
        <f t="shared" si="2"/>
        <v>0.56211891815354154</v>
      </c>
      <c r="L55" s="13">
        <f t="shared" si="5"/>
        <v>0.43000000000000022</v>
      </c>
      <c r="M55">
        <v>14.638110202328379</v>
      </c>
      <c r="N55">
        <v>34.535255340410295</v>
      </c>
      <c r="O55" s="15">
        <f t="shared" si="3"/>
        <v>0.61906743179928347</v>
      </c>
      <c r="P55" s="9">
        <f t="shared" si="1"/>
        <v>5.2685087822609784</v>
      </c>
      <c r="V55">
        <f t="shared" si="4"/>
        <v>0.56211891815354154</v>
      </c>
      <c r="W55">
        <v>0.43000000000000022</v>
      </c>
      <c r="X55">
        <v>2.666025186988596</v>
      </c>
      <c r="Y55">
        <v>6.6334791132289181</v>
      </c>
    </row>
    <row r="56" spans="1:25" x14ac:dyDescent="0.35">
      <c r="A56">
        <v>1962.75</v>
      </c>
      <c r="B56">
        <v>5.3419999999999996</v>
      </c>
      <c r="C56">
        <v>271034.12108532147</v>
      </c>
      <c r="K56" s="8">
        <f t="shared" si="2"/>
        <v>0.57981849525294249</v>
      </c>
      <c r="L56" s="13">
        <f t="shared" si="5"/>
        <v>0.44000000000000022</v>
      </c>
      <c r="M56">
        <v>14.823914200946088</v>
      </c>
      <c r="N56">
        <v>34.183823779208808</v>
      </c>
      <c r="O56" s="15">
        <f t="shared" si="3"/>
        <v>0.61276778722153957</v>
      </c>
      <c r="P56" s="9">
        <f t="shared" si="1"/>
        <v>5.0827047836432691</v>
      </c>
      <c r="V56">
        <f t="shared" si="4"/>
        <v>0.57981849525294249</v>
      </c>
      <c r="W56">
        <v>0.44000000000000022</v>
      </c>
      <c r="X56">
        <v>2.7081292645230732</v>
      </c>
      <c r="Y56">
        <v>6.5881238306748369</v>
      </c>
    </row>
    <row r="57" spans="1:25" x14ac:dyDescent="0.35">
      <c r="A57">
        <v>1963.25</v>
      </c>
      <c r="B57">
        <v>3.7189999999999999</v>
      </c>
      <c r="C57">
        <v>194852.86221810002</v>
      </c>
      <c r="K57" s="8">
        <f t="shared" si="2"/>
        <v>0.59783700075562074</v>
      </c>
      <c r="L57" s="13">
        <f t="shared" si="5"/>
        <v>0.45000000000000023</v>
      </c>
      <c r="M57">
        <v>15.004836065246261</v>
      </c>
      <c r="N57">
        <v>33.837160999201714</v>
      </c>
      <c r="O57" s="15">
        <f t="shared" si="3"/>
        <v>0.60655362621986086</v>
      </c>
      <c r="P57" s="9">
        <f t="shared" si="1"/>
        <v>4.9017829193430966</v>
      </c>
      <c r="V57">
        <f t="shared" si="4"/>
        <v>0.59783700075562074</v>
      </c>
      <c r="W57">
        <v>0.45000000000000023</v>
      </c>
      <c r="X57">
        <v>2.7497059904213512</v>
      </c>
      <c r="Y57">
        <v>6.5436065802987455</v>
      </c>
    </row>
    <row r="58" spans="1:25" x14ac:dyDescent="0.35">
      <c r="A58">
        <v>1963.75</v>
      </c>
      <c r="B58">
        <v>6.7869999999999999</v>
      </c>
      <c r="C58">
        <v>412503.512552745</v>
      </c>
      <c r="K58" s="8">
        <f t="shared" si="2"/>
        <v>0.61618613942381728</v>
      </c>
      <c r="L58" s="13">
        <f t="shared" si="5"/>
        <v>0.46000000000000024</v>
      </c>
      <c r="M58">
        <v>15.180979931024199</v>
      </c>
      <c r="N58">
        <v>33.495182378915693</v>
      </c>
      <c r="O58" s="15">
        <f t="shared" si="3"/>
        <v>0.60042343189803093</v>
      </c>
      <c r="P58" s="9">
        <f t="shared" si="1"/>
        <v>4.7256390535651587</v>
      </c>
      <c r="V58">
        <f t="shared" si="4"/>
        <v>0.61618613942381728</v>
      </c>
      <c r="W58">
        <v>0.46000000000000024</v>
      </c>
      <c r="X58">
        <v>2.7907689275278251</v>
      </c>
      <c r="Y58">
        <v>6.4999022017395198</v>
      </c>
    </row>
    <row r="59" spans="1:25" x14ac:dyDescent="0.35">
      <c r="A59">
        <v>1964.25</v>
      </c>
      <c r="B59">
        <v>7.3730000000000002</v>
      </c>
      <c r="C59">
        <v>204843.18209602853</v>
      </c>
      <c r="K59" s="8">
        <f t="shared" si="2"/>
        <v>0.63487827243596995</v>
      </c>
      <c r="L59" s="13">
        <f t="shared" si="5"/>
        <v>0.47000000000000025</v>
      </c>
      <c r="M59">
        <v>15.352447451438396</v>
      </c>
      <c r="N59">
        <v>33.157805216442156</v>
      </c>
      <c r="O59" s="15">
        <f t="shared" si="3"/>
        <v>0.59437572176930831</v>
      </c>
      <c r="P59" s="9">
        <f t="shared" si="1"/>
        <v>4.5541715331509618</v>
      </c>
      <c r="V59">
        <f t="shared" si="4"/>
        <v>0.63487827243596995</v>
      </c>
      <c r="W59">
        <v>0.47000000000000025</v>
      </c>
      <c r="X59">
        <v>2.8313310665798666</v>
      </c>
      <c r="Y59">
        <v>6.4569864585789425</v>
      </c>
    </row>
    <row r="60" spans="1:25" x14ac:dyDescent="0.35">
      <c r="A60">
        <v>1964.75</v>
      </c>
      <c r="B60">
        <v>8.4060000000000006</v>
      </c>
      <c r="C60">
        <v>348014.70026317565</v>
      </c>
      <c r="K60" s="8">
        <f t="shared" si="2"/>
        <v>0.65392646740666438</v>
      </c>
      <c r="L60" s="13">
        <f t="shared" si="5"/>
        <v>0.48000000000000026</v>
      </c>
      <c r="M60">
        <v>15.519337867009165</v>
      </c>
      <c r="N60">
        <v>32.824948675314594</v>
      </c>
      <c r="O60" s="15">
        <f t="shared" si="3"/>
        <v>0.58840904678624206</v>
      </c>
      <c r="P60" s="9">
        <f t="shared" si="1"/>
        <v>4.3872811175801925</v>
      </c>
      <c r="V60">
        <f t="shared" si="4"/>
        <v>0.65392646740666438</v>
      </c>
      <c r="W60">
        <v>0.48000000000000026</v>
      </c>
      <c r="X60">
        <v>2.871404854954966</v>
      </c>
      <c r="Y60">
        <v>6.414836001991592</v>
      </c>
    </row>
    <row r="61" spans="1:25" x14ac:dyDescent="0.35">
      <c r="A61">
        <v>1965.25</v>
      </c>
      <c r="B61">
        <v>4.9370000000000003</v>
      </c>
      <c r="C61">
        <v>519176.92499482958</v>
      </c>
      <c r="K61" s="8">
        <f t="shared" si="2"/>
        <v>0.67334455326376597</v>
      </c>
      <c r="L61" s="13">
        <f t="shared" si="5"/>
        <v>0.49000000000000027</v>
      </c>
      <c r="M61">
        <v>15.68174807326219</v>
      </c>
      <c r="N61">
        <v>32.496533732206878</v>
      </c>
      <c r="O61" s="15">
        <f t="shared" si="3"/>
        <v>0.58252199040312902</v>
      </c>
      <c r="P61" s="9">
        <f t="shared" si="1"/>
        <v>4.2248709113271676</v>
      </c>
      <c r="V61">
        <f t="shared" si="4"/>
        <v>0.67334455326376597</v>
      </c>
      <c r="W61">
        <v>0.49000000000000027</v>
      </c>
      <c r="X61">
        <v>2.9110022240051641</v>
      </c>
      <c r="Y61">
        <v>6.3734283359625055</v>
      </c>
    </row>
    <row r="62" spans="1:25" x14ac:dyDescent="0.35">
      <c r="A62">
        <v>1965.75</v>
      </c>
      <c r="B62">
        <v>4.6820000000000004</v>
      </c>
      <c r="C62">
        <v>263023.85224649595</v>
      </c>
      <c r="K62" s="8">
        <f t="shared" si="2"/>
        <v>0.69314718055994573</v>
      </c>
      <c r="L62" s="13">
        <f t="shared" si="5"/>
        <v>0.50000000000000022</v>
      </c>
      <c r="M62">
        <v>15.839772686108871</v>
      </c>
      <c r="N62">
        <v>32.172483126381408</v>
      </c>
      <c r="O62" s="15">
        <f t="shared" si="3"/>
        <v>0.57671316766983827</v>
      </c>
      <c r="P62" s="9">
        <f t="shared" si="1"/>
        <v>4.0668462984804865</v>
      </c>
      <c r="V62">
        <f t="shared" si="4"/>
        <v>0.69314718055994573</v>
      </c>
      <c r="W62">
        <v>0.50000000000000022</v>
      </c>
      <c r="X62">
        <v>2.9501346150512724</v>
      </c>
      <c r="Y62">
        <v>6.3327417839981734</v>
      </c>
    </row>
    <row r="63" spans="1:25" x14ac:dyDescent="0.35">
      <c r="A63">
        <v>1966.25</v>
      </c>
      <c r="B63">
        <v>5.85</v>
      </c>
      <c r="C63">
        <v>200787.01532646132</v>
      </c>
      <c r="K63" s="8">
        <f t="shared" si="2"/>
        <v>0.71334988787746523</v>
      </c>
      <c r="L63" s="13">
        <f t="shared" si="5"/>
        <v>0.51000000000000023</v>
      </c>
      <c r="M63">
        <v>15.993504105051469</v>
      </c>
      <c r="N63">
        <v>31.852721310819192</v>
      </c>
      <c r="O63" s="15">
        <f t="shared" si="3"/>
        <v>0.57098122435578524</v>
      </c>
      <c r="P63" s="9">
        <f t="shared" si="1"/>
        <v>3.9131148795378881</v>
      </c>
      <c r="V63">
        <f t="shared" si="4"/>
        <v>0.71334988787746523</v>
      </c>
      <c r="W63">
        <v>0.51000000000000023</v>
      </c>
      <c r="X63">
        <v>2.9888130041053667</v>
      </c>
      <c r="Y63">
        <v>6.2927554572601192</v>
      </c>
    </row>
    <row r="64" spans="1:25" x14ac:dyDescent="0.35">
      <c r="A64">
        <v>1966.75</v>
      </c>
      <c r="B64">
        <v>8.74</v>
      </c>
      <c r="C64">
        <v>384615.72579367505</v>
      </c>
      <c r="K64" s="8">
        <f t="shared" si="2"/>
        <v>0.73396917508020099</v>
      </c>
      <c r="L64" s="13">
        <f t="shared" si="5"/>
        <v>0.52000000000000024</v>
      </c>
      <c r="M64">
        <v>16.143032574296818</v>
      </c>
      <c r="N64">
        <v>31.53717440496693</v>
      </c>
      <c r="O64" s="15">
        <f t="shared" si="3"/>
        <v>0.56532483610289186</v>
      </c>
      <c r="P64" s="9">
        <f t="shared" si="1"/>
        <v>3.7635864102925396</v>
      </c>
      <c r="V64">
        <f t="shared" si="4"/>
        <v>0.73396917508020099</v>
      </c>
      <c r="W64">
        <v>0.52000000000000024</v>
      </c>
      <c r="X64">
        <v>3.0270479253862774</v>
      </c>
      <c r="Y64">
        <v>6.2534492240541182</v>
      </c>
    </row>
    <row r="65" spans="1:25" x14ac:dyDescent="0.35">
      <c r="A65">
        <v>1967.25</v>
      </c>
      <c r="B65">
        <v>6.8339999999999996</v>
      </c>
      <c r="C65">
        <v>219695.9886721379</v>
      </c>
      <c r="K65" s="8">
        <f t="shared" si="2"/>
        <v>0.75502258427803326</v>
      </c>
      <c r="L65" s="13">
        <f t="shared" si="5"/>
        <v>0.53000000000000025</v>
      </c>
      <c r="M65">
        <v>16.288446241859074</v>
      </c>
      <c r="N65">
        <v>31.22577014903904</v>
      </c>
      <c r="O65" s="15">
        <f t="shared" si="3"/>
        <v>0.55974270760641975</v>
      </c>
      <c r="P65" s="9">
        <f t="shared" si="1"/>
        <v>3.6181727427302839</v>
      </c>
      <c r="V65">
        <f t="shared" si="4"/>
        <v>0.75502258427803326</v>
      </c>
      <c r="W65">
        <v>0.53000000000000025</v>
      </c>
      <c r="X65">
        <v>3.0648494936893078</v>
      </c>
      <c r="Y65">
        <v>6.2148036806114844</v>
      </c>
    </row>
    <row r="66" spans="1:25" x14ac:dyDescent="0.35">
      <c r="A66">
        <v>1967.75</v>
      </c>
      <c r="B66">
        <v>9.7140000000000004</v>
      </c>
      <c r="C66">
        <v>373248.61322898994</v>
      </c>
      <c r="K66" s="8">
        <f t="shared" si="2"/>
        <v>0.77652878949899695</v>
      </c>
      <c r="L66" s="13">
        <f t="shared" si="5"/>
        <v>0.54000000000000026</v>
      </c>
      <c r="M66">
        <v>16.429831216728157</v>
      </c>
      <c r="N66">
        <v>30.918437859815228</v>
      </c>
      <c r="O66" s="15">
        <f t="shared" si="3"/>
        <v>0.55423357182261235</v>
      </c>
      <c r="P66" s="9">
        <f t="shared" si="1"/>
        <v>3.4767877678612003</v>
      </c>
      <c r="V66">
        <f t="shared" si="4"/>
        <v>0.77652878949899695</v>
      </c>
      <c r="W66">
        <v>0.54000000000000026</v>
      </c>
      <c r="X66">
        <v>3.1022274256680866</v>
      </c>
      <c r="Y66">
        <v>6.176800123102212</v>
      </c>
    </row>
    <row r="67" spans="1:25" x14ac:dyDescent="0.35">
      <c r="A67">
        <v>1968.25</v>
      </c>
      <c r="B67">
        <v>6.742</v>
      </c>
      <c r="C67">
        <v>103777.0368200868</v>
      </c>
      <c r="K67" s="8">
        <f t="shared" si="2"/>
        <v>0.79850769621777218</v>
      </c>
      <c r="L67" s="13">
        <f t="shared" si="5"/>
        <v>0.55000000000000027</v>
      </c>
      <c r="M67">
        <v>16.567271624177412</v>
      </c>
      <c r="N67">
        <v>30.615108387876834</v>
      </c>
      <c r="O67" s="15">
        <f t="shared" si="3"/>
        <v>0.54879618920212803</v>
      </c>
      <c r="P67" s="9">
        <f t="shared" si="1"/>
        <v>3.3393473604119457</v>
      </c>
      <c r="V67">
        <f t="shared" si="4"/>
        <v>0.79850769621777218</v>
      </c>
      <c r="W67">
        <v>0.55000000000000027</v>
      </c>
      <c r="X67">
        <v>3.1391910600833204</v>
      </c>
      <c r="Y67">
        <v>6.1394205208227355</v>
      </c>
    </row>
    <row r="68" spans="1:25" x14ac:dyDescent="0.35">
      <c r="A68">
        <v>1968.75</v>
      </c>
      <c r="B68">
        <v>9.4619999999999997</v>
      </c>
      <c r="C68">
        <v>433653.01990028552</v>
      </c>
      <c r="K68" s="8">
        <f t="shared" si="2"/>
        <v>0.82098055206983078</v>
      </c>
      <c r="L68" s="13">
        <f t="shared" si="5"/>
        <v>0.56000000000000028</v>
      </c>
      <c r="M68">
        <v>16.700849659280752</v>
      </c>
      <c r="N68">
        <v>30.315714076227593</v>
      </c>
      <c r="O68" s="15">
        <f t="shared" si="3"/>
        <v>0.5434293469482897</v>
      </c>
      <c r="P68" s="9">
        <f t="shared" si="1"/>
        <v>3.205769325308605</v>
      </c>
      <c r="V68">
        <f t="shared" si="4"/>
        <v>0.82098055206983078</v>
      </c>
      <c r="W68">
        <v>0.56000000000000028</v>
      </c>
      <c r="X68">
        <v>3.1757493770703049</v>
      </c>
      <c r="Y68">
        <v>6.102647490504137</v>
      </c>
    </row>
    <row r="69" spans="1:25" x14ac:dyDescent="0.35">
      <c r="A69">
        <v>1969.25</v>
      </c>
      <c r="B69">
        <v>7.1239999999999997</v>
      </c>
      <c r="C69">
        <v>455886.88567734644</v>
      </c>
      <c r="K69" s="8">
        <f t="shared" si="2"/>
        <v>0.84397007029452964</v>
      </c>
      <c r="L69" s="13">
        <f t="shared" si="5"/>
        <v>0.57000000000000028</v>
      </c>
      <c r="M69">
        <v>16.83064563870655</v>
      </c>
      <c r="N69">
        <v>30.020188720246825</v>
      </c>
      <c r="O69" s="15">
        <f t="shared" si="3"/>
        <v>0.53813185829921906</v>
      </c>
      <c r="P69" s="9">
        <f t="shared" si="1"/>
        <v>3.075973345882808</v>
      </c>
      <c r="V69">
        <f t="shared" si="4"/>
        <v>0.84397007029452964</v>
      </c>
      <c r="W69">
        <v>0.57000000000000028</v>
      </c>
      <c r="X69">
        <v>3.2119110164742346</v>
      </c>
      <c r="Y69">
        <v>6.0664642716891723</v>
      </c>
    </row>
    <row r="70" spans="1:25" x14ac:dyDescent="0.35">
      <c r="A70">
        <v>1969.75</v>
      </c>
      <c r="B70">
        <v>10.725</v>
      </c>
      <c r="C70">
        <v>228661.95205680979</v>
      </c>
      <c r="K70" s="8">
        <f t="shared" si="2"/>
        <v>0.86750056770472372</v>
      </c>
      <c r="L70" s="13">
        <f t="shared" si="5"/>
        <v>0.58000000000000029</v>
      </c>
      <c r="M70">
        <v>16.956738050852607</v>
      </c>
      <c r="N70">
        <v>29.728467528925258</v>
      </c>
      <c r="O70" s="15">
        <f t="shared" si="3"/>
        <v>0.53290256183296258</v>
      </c>
      <c r="P70" s="9">
        <f t="shared" si="1"/>
        <v>2.9498809337367504</v>
      </c>
      <c r="V70">
        <f t="shared" si="4"/>
        <v>0.86750056770472372</v>
      </c>
      <c r="W70">
        <v>0.58000000000000029</v>
      </c>
      <c r="X70">
        <v>3.2476842952997855</v>
      </c>
      <c r="Y70">
        <v>6.0308547031293482</v>
      </c>
    </row>
    <row r="71" spans="1:25" x14ac:dyDescent="0.35">
      <c r="A71">
        <v>1970.25</v>
      </c>
      <c r="B71">
        <v>13.183999999999999</v>
      </c>
      <c r="C71">
        <v>190994.51703620571</v>
      </c>
      <c r="K71" s="8">
        <f t="shared" si="2"/>
        <v>0.8915981192837843</v>
      </c>
      <c r="L71" s="13">
        <f t="shared" si="5"/>
        <v>0.5900000000000003</v>
      </c>
      <c r="M71">
        <v>17.079203604383988</v>
      </c>
      <c r="N71">
        <v>29.440487087335768</v>
      </c>
      <c r="O71" s="15">
        <f t="shared" si="3"/>
        <v>0.52774032079475541</v>
      </c>
      <c r="P71" s="9">
        <f t="shared" si="1"/>
        <v>2.8274153802053696</v>
      </c>
      <c r="V71">
        <f t="shared" si="4"/>
        <v>0.8915981192837843</v>
      </c>
      <c r="W71">
        <v>0.5900000000000003</v>
      </c>
      <c r="X71">
        <v>3.2830772243189448</v>
      </c>
      <c r="Y71">
        <v>5.9958032001554651</v>
      </c>
    </row>
    <row r="72" spans="1:25" x14ac:dyDescent="0.35">
      <c r="A72">
        <v>1970.75</v>
      </c>
      <c r="B72">
        <v>11.704000000000001</v>
      </c>
      <c r="C72">
        <v>365857.79550064233</v>
      </c>
      <c r="K72" s="8">
        <f t="shared" si="2"/>
        <v>0.91629073187415588</v>
      </c>
      <c r="L72" s="13">
        <f t="shared" si="5"/>
        <v>0.60000000000000031</v>
      </c>
      <c r="M72">
        <v>17.198117275232651</v>
      </c>
      <c r="N72">
        <v>29.156185320293453</v>
      </c>
      <c r="O72" s="15">
        <f t="shared" si="3"/>
        <v>0.52264402244560326</v>
      </c>
      <c r="P72" s="9">
        <f t="shared" si="1"/>
        <v>2.7085017093567068</v>
      </c>
      <c r="V72">
        <f t="shared" si="4"/>
        <v>0.91629073187415588</v>
      </c>
      <c r="W72">
        <v>0.60000000000000031</v>
      </c>
      <c r="X72">
        <v>3.3180975238787647</v>
      </c>
      <c r="Y72">
        <v>5.9612947329775823</v>
      </c>
    </row>
    <row r="73" spans="1:25" x14ac:dyDescent="0.35">
      <c r="A73">
        <v>1971.25</v>
      </c>
      <c r="B73">
        <v>5.7320000000000002</v>
      </c>
      <c r="C73">
        <v>125492.34002075167</v>
      </c>
      <c r="K73" s="8">
        <f t="shared" si="2"/>
        <v>0.94160853985844573</v>
      </c>
      <c r="L73" s="13">
        <f t="shared" si="5"/>
        <v>0.61000000000000032</v>
      </c>
      <c r="M73">
        <v>17.313552352115511</v>
      </c>
      <c r="N73">
        <v>28.875501457161295</v>
      </c>
      <c r="O73" s="15">
        <f t="shared" si="3"/>
        <v>0.51761257743140043</v>
      </c>
      <c r="P73" s="9">
        <f t="shared" si="1"/>
        <v>2.5930666324738461</v>
      </c>
      <c r="V73">
        <f t="shared" si="4"/>
        <v>0.94160853985844573</v>
      </c>
      <c r="W73">
        <v>0.61000000000000032</v>
      </c>
      <c r="X73">
        <v>3.3527526389485001</v>
      </c>
      <c r="Y73">
        <v>5.9273148058724336</v>
      </c>
    </row>
    <row r="74" spans="1:25" x14ac:dyDescent="0.35">
      <c r="A74">
        <v>1971.75</v>
      </c>
      <c r="B74">
        <v>8.3179999999999996</v>
      </c>
      <c r="C74">
        <v>69563.828098682789</v>
      </c>
      <c r="K74" s="8">
        <f t="shared" si="2"/>
        <v>0.96758402626170648</v>
      </c>
      <c r="L74" s="13">
        <f t="shared" si="5"/>
        <v>0.62000000000000033</v>
      </c>
      <c r="M74">
        <v>17.425580480625101</v>
      </c>
      <c r="N74">
        <v>28.598375997759394</v>
      </c>
      <c r="O74" s="15">
        <f t="shared" si="3"/>
        <v>0.51264491917183097</v>
      </c>
      <c r="P74" s="9">
        <f t="shared" si="1"/>
        <v>2.4810385039642568</v>
      </c>
      <c r="V74">
        <f t="shared" si="4"/>
        <v>0.96758402626170648</v>
      </c>
      <c r="W74">
        <v>0.62000000000000033</v>
      </c>
      <c r="X74">
        <v>3.3870497534435473</v>
      </c>
      <c r="Y74">
        <v>5.8938494372184262</v>
      </c>
    </row>
    <row r="75" spans="1:25" x14ac:dyDescent="0.35">
      <c r="A75">
        <v>1972.25</v>
      </c>
      <c r="B75">
        <v>3.9390000000000001</v>
      </c>
      <c r="C75">
        <v>172818.98565406553</v>
      </c>
      <c r="J75" s="11"/>
      <c r="K75" s="8">
        <f t="shared" si="2"/>
        <v>0.99425227334386779</v>
      </c>
      <c r="L75" s="13">
        <f t="shared" si="5"/>
        <v>0.63000000000000034</v>
      </c>
      <c r="M75">
        <v>17.534271705944786</v>
      </c>
      <c r="N75">
        <v>28.324750679337715</v>
      </c>
      <c r="O75" s="15">
        <f t="shared" si="3"/>
        <v>0.50774000326833213</v>
      </c>
      <c r="P75" s="9">
        <f t="shared" si="1"/>
        <v>2.3723472786445718</v>
      </c>
      <c r="V75">
        <f t="shared" si="4"/>
        <v>0.99425227334386779</v>
      </c>
      <c r="W75">
        <v>0.63000000000000034</v>
      </c>
      <c r="X75">
        <v>3.4209958038616382</v>
      </c>
      <c r="Y75">
        <v>5.8608851403403506</v>
      </c>
    </row>
    <row r="76" spans="1:25" x14ac:dyDescent="0.35">
      <c r="A76">
        <v>1972.75</v>
      </c>
      <c r="B76">
        <v>1.74</v>
      </c>
      <c r="C76">
        <v>142914.2387054562</v>
      </c>
      <c r="K76" s="8">
        <f t="shared" si="2"/>
        <v>1.0216512475319823</v>
      </c>
      <c r="L76" s="13">
        <f t="shared" si="5"/>
        <v>0.64000000000000035</v>
      </c>
      <c r="M76">
        <v>17.6396945142384</v>
      </c>
      <c r="N76">
        <v>28.054568444573864</v>
      </c>
      <c r="O76" s="15">
        <f t="shared" si="3"/>
        <v>0.50289680693043415</v>
      </c>
      <c r="P76" s="9">
        <f t="shared" ref="P76:P139" si="6">$P$10-M76</f>
        <v>2.2669244703509577</v>
      </c>
      <c r="V76">
        <f t="shared" si="4"/>
        <v>1.0216512475319823</v>
      </c>
      <c r="W76">
        <v>0.64000000000000035</v>
      </c>
      <c r="X76">
        <v>3.4545974922648965</v>
      </c>
      <c r="Y76">
        <v>5.8284089051277528</v>
      </c>
    </row>
    <row r="77" spans="1:25" x14ac:dyDescent="0.35">
      <c r="A77">
        <v>1973.25</v>
      </c>
      <c r="B77">
        <v>2.1150000000000002</v>
      </c>
      <c r="C77">
        <v>164390.5042665138</v>
      </c>
      <c r="K77" s="8">
        <f t="shared" ref="K77:K110" si="7">-LN(1-L77)</f>
        <v>1.0498221244986787</v>
      </c>
      <c r="L77" s="13">
        <f t="shared" si="5"/>
        <v>0.65000000000000036</v>
      </c>
      <c r="M77">
        <v>17.741915872761925</v>
      </c>
      <c r="N77">
        <v>27.787773410558845</v>
      </c>
      <c r="O77" s="15">
        <f t="shared" ref="O77:O140" si="8">+N77/$N$12</f>
        <v>0.49811432841980852</v>
      </c>
      <c r="P77" s="9">
        <f t="shared" si="6"/>
        <v>2.164703111827432</v>
      </c>
      <c r="V77">
        <f t="shared" ref="V77:V110" si="9">-LN(1-W77)</f>
        <v>1.0498221244986787</v>
      </c>
      <c r="W77">
        <v>0.65000000000000036</v>
      </c>
      <c r="X77">
        <v>3.4878612986396087</v>
      </c>
      <c r="Y77">
        <v>5.7964081803926337</v>
      </c>
    </row>
    <row r="78" spans="1:25" x14ac:dyDescent="0.35">
      <c r="A78">
        <v>1973.75</v>
      </c>
      <c r="B78">
        <v>2.2440000000000002</v>
      </c>
      <c r="C78">
        <v>59278.384051005742</v>
      </c>
      <c r="K78" s="8">
        <f t="shared" si="7"/>
        <v>1.0788096613719311</v>
      </c>
      <c r="L78" s="13">
        <f t="shared" ref="L78:L141" si="10">L77+0.01</f>
        <v>0.66000000000000036</v>
      </c>
      <c r="M78">
        <v>17.841001268743128</v>
      </c>
      <c r="N78">
        <v>27.524310838735492</v>
      </c>
      <c r="O78" s="15">
        <f t="shared" si="8"/>
        <v>0.49339158651139498</v>
      </c>
      <c r="P78" s="9">
        <f t="shared" si="6"/>
        <v>2.0656177158462299</v>
      </c>
      <c r="V78">
        <f t="shared" si="9"/>
        <v>1.0788096613719311</v>
      </c>
      <c r="W78">
        <v>0.66000000000000036</v>
      </c>
      <c r="X78">
        <v>3.5207934926639983</v>
      </c>
      <c r="Y78">
        <v>5.7648708569339808</v>
      </c>
    </row>
    <row r="79" spans="1:25" x14ac:dyDescent="0.35">
      <c r="A79">
        <v>1974.25</v>
      </c>
      <c r="B79">
        <v>4.0990000000000002</v>
      </c>
      <c r="C79">
        <v>154817.14657623274</v>
      </c>
      <c r="K79" s="8">
        <f t="shared" si="7"/>
        <v>1.1086626245216122</v>
      </c>
      <c r="L79" s="13">
        <f t="shared" si="10"/>
        <v>0.67000000000000037</v>
      </c>
      <c r="M79">
        <v>17.937014747072986</v>
      </c>
      <c r="N79">
        <v>27.264127105755591</v>
      </c>
      <c r="O79" s="15">
        <f t="shared" si="8"/>
        <v>0.48872761997099579</v>
      </c>
      <c r="P79" s="9">
        <f t="shared" si="6"/>
        <v>1.9696042375163714</v>
      </c>
      <c r="V79">
        <f t="shared" si="9"/>
        <v>1.1086626245216122</v>
      </c>
      <c r="W79">
        <v>0.67000000000000037</v>
      </c>
      <c r="X79">
        <v>3.5534001449125934</v>
      </c>
      <c r="Y79">
        <v>5.733785251277963</v>
      </c>
    </row>
    <row r="80" spans="1:25" x14ac:dyDescent="0.35">
      <c r="A80">
        <v>1974.75</v>
      </c>
      <c r="B80">
        <v>2.8639999999999999</v>
      </c>
      <c r="C80">
        <v>44801.638885518551</v>
      </c>
      <c r="K80" s="8">
        <f t="shared" si="7"/>
        <v>1.1394342831883659</v>
      </c>
      <c r="L80" s="13">
        <f t="shared" si="10"/>
        <v>0.68000000000000038</v>
      </c>
      <c r="M80">
        <v>18.030018946851182</v>
      </c>
      <c r="N80">
        <v>27.007169675223111</v>
      </c>
      <c r="O80" s="15">
        <f t="shared" si="8"/>
        <v>0.48412148704875413</v>
      </c>
      <c r="P80" s="9">
        <f t="shared" si="6"/>
        <v>1.8766000377381751</v>
      </c>
      <c r="V80">
        <f t="shared" si="9"/>
        <v>1.1394342831883659</v>
      </c>
      <c r="W80">
        <v>0.68000000000000038</v>
      </c>
      <c r="X80">
        <v>3.5856871375244705</v>
      </c>
      <c r="Y80">
        <v>5.7031400900643199</v>
      </c>
    </row>
    <row r="81" spans="1:25" x14ac:dyDescent="0.35">
      <c r="A81">
        <v>1975.25</v>
      </c>
      <c r="B81">
        <v>2.843</v>
      </c>
      <c r="C81">
        <v>115844.03041946566</v>
      </c>
      <c r="K81" s="8">
        <f t="shared" si="7"/>
        <v>1.1711829815029464</v>
      </c>
      <c r="L81" s="13">
        <f t="shared" si="10"/>
        <v>0.69000000000000039</v>
      </c>
      <c r="M81">
        <v>18.120075136825914</v>
      </c>
      <c r="N81">
        <v>26.753387070292231</v>
      </c>
      <c r="O81" s="15">
        <f t="shared" si="8"/>
        <v>0.47957226498795597</v>
      </c>
      <c r="P81" s="9">
        <f t="shared" si="6"/>
        <v>1.7865438477634434</v>
      </c>
      <c r="V81">
        <f t="shared" si="9"/>
        <v>1.1711829815029464</v>
      </c>
      <c r="W81">
        <v>0.69000000000000039</v>
      </c>
      <c r="X81">
        <v>3.617660174361141</v>
      </c>
      <c r="Y81">
        <v>5.6729244950507862</v>
      </c>
    </row>
    <row r="82" spans="1:25" x14ac:dyDescent="0.35">
      <c r="A82">
        <v>1975.75</v>
      </c>
      <c r="B82">
        <v>3.423</v>
      </c>
      <c r="C82">
        <v>162754.79141900392</v>
      </c>
      <c r="K82" s="8">
        <f t="shared" si="7"/>
        <v>1.2039728043259372</v>
      </c>
      <c r="L82" s="13">
        <f t="shared" si="10"/>
        <v>0.7000000000000004</v>
      </c>
      <c r="M82">
        <v>18.207243249767075</v>
      </c>
      <c r="N82">
        <v>26.502728847090157</v>
      </c>
      <c r="O82" s="15">
        <f t="shared" si="8"/>
        <v>0.47507904954861602</v>
      </c>
      <c r="P82" s="9">
        <f t="shared" si="6"/>
        <v>1.6993757348222829</v>
      </c>
      <c r="V82">
        <f t="shared" si="9"/>
        <v>1.2039728043259372</v>
      </c>
      <c r="W82">
        <v>0.7000000000000004</v>
      </c>
      <c r="X82">
        <v>3.6493247906786448</v>
      </c>
      <c r="Y82">
        <v>5.6431279687087947</v>
      </c>
    </row>
    <row r="83" spans="1:25" x14ac:dyDescent="0.35">
      <c r="A83">
        <v>1976.25</v>
      </c>
      <c r="B83">
        <v>4.194</v>
      </c>
      <c r="C83">
        <v>86681.867484349132</v>
      </c>
      <c r="J83" s="11"/>
      <c r="K83" s="8">
        <f t="shared" si="7"/>
        <v>1.2378743560016188</v>
      </c>
      <c r="L83" s="13">
        <f t="shared" si="10"/>
        <v>0.71000000000000041</v>
      </c>
      <c r="M83">
        <v>18.291581915809864</v>
      </c>
      <c r="N83">
        <v>26.255145568935962</v>
      </c>
      <c r="O83" s="15">
        <f t="shared" si="8"/>
        <v>0.47064095454533333</v>
      </c>
      <c r="P83" s="9">
        <f t="shared" si="6"/>
        <v>1.6150370687794933</v>
      </c>
      <c r="V83">
        <f t="shared" si="9"/>
        <v>1.2378743560016188</v>
      </c>
      <c r="W83">
        <v>0.71000000000000041</v>
      </c>
      <c r="X83">
        <v>3.6806863623370405</v>
      </c>
      <c r="Y83">
        <v>5.6137403803848791</v>
      </c>
    </row>
    <row r="84" spans="1:25" x14ac:dyDescent="0.35">
      <c r="A84">
        <v>1976.75</v>
      </c>
      <c r="B84">
        <v>3.286</v>
      </c>
      <c r="C84">
        <v>43477.55035210459</v>
      </c>
      <c r="K84" s="8">
        <f t="shared" si="7"/>
        <v>1.2729656758128889</v>
      </c>
      <c r="L84" s="47">
        <f t="shared" si="10"/>
        <v>0.72000000000000042</v>
      </c>
      <c r="M84" s="19">
        <v>18.373148494804799</v>
      </c>
      <c r="N84" s="19">
        <v>26.010588781327723</v>
      </c>
      <c r="O84" s="48">
        <f t="shared" si="8"/>
        <v>0.46625711139891934</v>
      </c>
      <c r="P84" s="25">
        <f t="shared" si="6"/>
        <v>1.533470489784559</v>
      </c>
      <c r="V84">
        <f t="shared" si="9"/>
        <v>1.2729656758128889</v>
      </c>
      <c r="W84">
        <v>0.72000000000000042</v>
      </c>
      <c r="X84">
        <v>3.7117501145694862</v>
      </c>
      <c r="Y84">
        <v>5.5847519530035257</v>
      </c>
    </row>
    <row r="85" spans="1:25" x14ac:dyDescent="0.35">
      <c r="A85">
        <v>1977.25</v>
      </c>
      <c r="B85">
        <v>2.1139999999999999</v>
      </c>
      <c r="C85">
        <v>73865.414992780425</v>
      </c>
      <c r="K85" s="8">
        <f t="shared" si="7"/>
        <v>1.3093333199837638</v>
      </c>
      <c r="L85" s="13">
        <f t="shared" si="10"/>
        <v>0.73000000000000043</v>
      </c>
      <c r="M85">
        <v>18.451999107708371</v>
      </c>
      <c r="N85">
        <v>25.769010987671344</v>
      </c>
      <c r="O85" s="15">
        <f t="shared" si="8"/>
        <v>0.46192666870132049</v>
      </c>
      <c r="P85" s="9">
        <f t="shared" si="6"/>
        <v>1.4546198768809866</v>
      </c>
      <c r="V85">
        <f t="shared" si="9"/>
        <v>1.3093333199837638</v>
      </c>
      <c r="W85">
        <v>0.73000000000000043</v>
      </c>
      <c r="X85">
        <v>3.7425211303318124</v>
      </c>
      <c r="Y85">
        <v>5.5561532502882818</v>
      </c>
    </row>
    <row r="86" spans="1:25" x14ac:dyDescent="0.35">
      <c r="A86">
        <v>1977.75</v>
      </c>
      <c r="B86">
        <v>0.95299999999999996</v>
      </c>
      <c r="C86">
        <v>98715.771010760494</v>
      </c>
      <c r="K86" s="8">
        <f t="shared" si="7"/>
        <v>1.347073647966611</v>
      </c>
      <c r="L86" s="13">
        <f t="shared" si="10"/>
        <v>0.74000000000000044</v>
      </c>
      <c r="M86">
        <v>18.528188667047452</v>
      </c>
      <c r="N86">
        <v>25.530365625725643</v>
      </c>
      <c r="O86" s="15">
        <f t="shared" si="8"/>
        <v>0.45764879179338097</v>
      </c>
      <c r="P86" s="9">
        <f t="shared" si="6"/>
        <v>1.3784303175419055</v>
      </c>
      <c r="V86">
        <f t="shared" si="9"/>
        <v>1.347073647966611</v>
      </c>
      <c r="W86">
        <v>0.74000000000000044</v>
      </c>
      <c r="X86">
        <v>3.773004358252563</v>
      </c>
      <c r="Y86">
        <v>5.5279351644790227</v>
      </c>
    </row>
    <row r="87" spans="1:25" x14ac:dyDescent="0.35">
      <c r="A87">
        <v>1978.25</v>
      </c>
      <c r="B87">
        <v>1.2350000000000001</v>
      </c>
      <c r="C87">
        <v>99707.881003261093</v>
      </c>
      <c r="K87" s="8">
        <f t="shared" si="7"/>
        <v>1.3862943611198923</v>
      </c>
      <c r="L87" s="13">
        <f t="shared" si="10"/>
        <v>0.75000000000000044</v>
      </c>
      <c r="M87" s="19">
        <v>18.601770906489151</v>
      </c>
      <c r="N87" s="19">
        <v>25.294607044739035</v>
      </c>
      <c r="O87" s="15">
        <f t="shared" si="8"/>
        <v>0.45342266235500256</v>
      </c>
      <c r="P87" s="9">
        <f t="shared" si="6"/>
        <v>1.304848078100207</v>
      </c>
      <c r="V87">
        <f t="shared" si="9"/>
        <v>1.3862943611198923</v>
      </c>
      <c r="W87">
        <v>0.75000000000000044</v>
      </c>
      <c r="X87">
        <v>3.8032046202024468</v>
      </c>
      <c r="Y87">
        <v>5.5000889045243575</v>
      </c>
    </row>
    <row r="88" spans="1:25" x14ac:dyDescent="0.35">
      <c r="A88">
        <v>1978.75</v>
      </c>
      <c r="B88">
        <v>1.9490000000000001</v>
      </c>
      <c r="C88">
        <v>106937.51811151943</v>
      </c>
      <c r="K88" s="8">
        <f t="shared" si="7"/>
        <v>1.4271163556401476</v>
      </c>
      <c r="L88" s="13">
        <f t="shared" si="10"/>
        <v>0.76000000000000045</v>
      </c>
      <c r="M88" s="19">
        <v>18.67279840954663</v>
      </c>
      <c r="N88" s="19">
        <v>25.06169048325431</v>
      </c>
      <c r="O88" s="15">
        <f t="shared" si="8"/>
        <v>0.44924747800728043</v>
      </c>
      <c r="P88" s="9">
        <f t="shared" si="6"/>
        <v>1.2338205750427278</v>
      </c>
      <c r="V88">
        <f t="shared" si="9"/>
        <v>1.4271163556401476</v>
      </c>
      <c r="W88">
        <v>0.76000000000000045</v>
      </c>
      <c r="X88">
        <v>3.8331266185011859</v>
      </c>
      <c r="Y88">
        <v>5.472605984729058</v>
      </c>
    </row>
    <row r="89" spans="1:25" x14ac:dyDescent="0.35">
      <c r="A89">
        <v>1979.25</v>
      </c>
      <c r="B89">
        <v>2.41</v>
      </c>
      <c r="C89">
        <v>35596.407541764493</v>
      </c>
      <c r="K89" s="8">
        <f t="shared" si="7"/>
        <v>1.4696759700589437</v>
      </c>
      <c r="L89" s="13">
        <f t="shared" si="10"/>
        <v>0.77000000000000046</v>
      </c>
      <c r="M89">
        <v>18.741322637450164</v>
      </c>
      <c r="N89">
        <v>24.831572047558865</v>
      </c>
      <c r="O89" s="15">
        <f t="shared" si="8"/>
        <v>0.44512245192620919</v>
      </c>
      <c r="P89" s="9">
        <f t="shared" si="6"/>
        <v>1.1652963471391935</v>
      </c>
      <c r="V89">
        <f t="shared" si="9"/>
        <v>1.4696759700589437</v>
      </c>
      <c r="W89">
        <v>0.77000000000000046</v>
      </c>
      <c r="X89">
        <v>3.8627749427788727</v>
      </c>
      <c r="Y89">
        <v>5.4454782138374123</v>
      </c>
    </row>
    <row r="90" spans="1:25" x14ac:dyDescent="0.35">
      <c r="A90">
        <v>1979.75</v>
      </c>
      <c r="B90">
        <v>2.8839999999999999</v>
      </c>
      <c r="C90">
        <v>78432.997165073684</v>
      </c>
      <c r="K90" s="8">
        <f t="shared" si="7"/>
        <v>1.5141277326297777</v>
      </c>
      <c r="L90" s="13">
        <f t="shared" si="10"/>
        <v>0.78000000000000047</v>
      </c>
      <c r="M90">
        <v>18.807393956211666</v>
      </c>
      <c r="N90">
        <v>24.60420869075849</v>
      </c>
      <c r="O90" s="15">
        <f t="shared" si="8"/>
        <v>0.44104681246756666</v>
      </c>
      <c r="P90" s="9">
        <f t="shared" si="6"/>
        <v>1.0992250283776919</v>
      </c>
      <c r="V90">
        <f t="shared" si="9"/>
        <v>1.5141277326297777</v>
      </c>
      <c r="W90">
        <v>0.78000000000000047</v>
      </c>
      <c r="X90">
        <v>3.8921540765080973</v>
      </c>
      <c r="Y90">
        <v>5.4186976845341768</v>
      </c>
    </row>
    <row r="91" spans="1:25" x14ac:dyDescent="0.35">
      <c r="A91">
        <v>1980.25</v>
      </c>
      <c r="B91">
        <v>2.0920000000000001</v>
      </c>
      <c r="C91">
        <v>32532.666936042515</v>
      </c>
      <c r="K91" s="8">
        <f t="shared" si="7"/>
        <v>1.5606477482646706</v>
      </c>
      <c r="L91" s="13">
        <f t="shared" si="10"/>
        <v>0.79000000000000048</v>
      </c>
      <c r="M91">
        <v>18.87106166290976</v>
      </c>
      <c r="N91">
        <v>24.379558192453889</v>
      </c>
      <c r="O91" s="15">
        <f t="shared" si="8"/>
        <v>0.43701980280260183</v>
      </c>
      <c r="P91" s="9">
        <f t="shared" si="6"/>
        <v>1.0355573216795975</v>
      </c>
      <c r="V91">
        <f t="shared" si="9"/>
        <v>1.5606477482646706</v>
      </c>
      <c r="W91">
        <v>0.79000000000000048</v>
      </c>
      <c r="X91">
        <v>3.9212684032223155</v>
      </c>
      <c r="Y91">
        <v>5.3922567633457366</v>
      </c>
    </row>
    <row r="92" spans="1:25" x14ac:dyDescent="0.35">
      <c r="A92">
        <v>1980.75</v>
      </c>
      <c r="B92">
        <v>2.1579999999999999</v>
      </c>
      <c r="C92">
        <v>95798.279068189891</v>
      </c>
      <c r="K92" s="8">
        <f t="shared" si="7"/>
        <v>1.6094379124341027</v>
      </c>
      <c r="L92" s="13">
        <f t="shared" si="10"/>
        <v>0.80000000000000049</v>
      </c>
      <c r="M92">
        <v>18.932374011221448</v>
      </c>
      <c r="N92">
        <v>24.157579138999658</v>
      </c>
      <c r="O92" s="15">
        <f t="shared" si="8"/>
        <v>0.43304068056416428</v>
      </c>
      <c r="P92" s="9">
        <f t="shared" si="6"/>
        <v>0.97424497336790949</v>
      </c>
      <c r="V92">
        <f t="shared" si="9"/>
        <v>1.6094379124341027</v>
      </c>
      <c r="W92">
        <v>0.80000000000000049</v>
      </c>
      <c r="X92">
        <v>3.9501222124351614</v>
      </c>
      <c r="Y92">
        <v>5.3661480809248534</v>
      </c>
    </row>
    <row r="93" spans="1:25" x14ac:dyDescent="0.35">
      <c r="A93">
        <v>1981.25</v>
      </c>
      <c r="B93">
        <v>1.325</v>
      </c>
      <c r="C93">
        <v>44801.638885518551</v>
      </c>
      <c r="K93" s="8">
        <f t="shared" si="7"/>
        <v>1.6607312068216535</v>
      </c>
      <c r="L93" s="13">
        <f t="shared" si="10"/>
        <v>0.8100000000000005</v>
      </c>
      <c r="M93">
        <v>18.991378236225472</v>
      </c>
      <c r="N93">
        <v>23.938230904326467</v>
      </c>
      <c r="O93" s="15">
        <f t="shared" si="8"/>
        <v>0.42910871750292851</v>
      </c>
      <c r="P93" s="9">
        <f t="shared" si="6"/>
        <v>0.91524074836388536</v>
      </c>
      <c r="V93">
        <f t="shared" si="9"/>
        <v>1.6607312068216535</v>
      </c>
      <c r="W93">
        <v>0.8100000000000005</v>
      </c>
      <c r="X93">
        <v>3.978719705274687</v>
      </c>
      <c r="Y93">
        <v>5.3403645227030614</v>
      </c>
    </row>
    <row r="94" spans="1:25" x14ac:dyDescent="0.35">
      <c r="A94">
        <v>1981.75</v>
      </c>
      <c r="B94">
        <v>1.9610000000000001</v>
      </c>
      <c r="C94">
        <v>73865.414992780425</v>
      </c>
      <c r="K94" s="8">
        <f t="shared" si="7"/>
        <v>1.7147984280919295</v>
      </c>
      <c r="L94" s="13">
        <f t="shared" si="10"/>
        <v>0.82000000000000051</v>
      </c>
      <c r="M94">
        <v>19.048120578501504</v>
      </c>
      <c r="N94">
        <v>23.721473631307656</v>
      </c>
      <c r="O94" s="15">
        <f t="shared" si="8"/>
        <v>0.42522319915337814</v>
      </c>
      <c r="P94" s="9">
        <f t="shared" si="6"/>
        <v>0.85849840608785399</v>
      </c>
      <c r="V94">
        <f t="shared" si="9"/>
        <v>1.7147984280919295</v>
      </c>
      <c r="W94">
        <v>0.82000000000000051</v>
      </c>
      <c r="X94">
        <v>4.0070649998458165</v>
      </c>
      <c r="Y94">
        <v>5.3148992198956</v>
      </c>
    </row>
    <row r="95" spans="1:25" x14ac:dyDescent="0.35">
      <c r="A95">
        <v>1982.25</v>
      </c>
      <c r="B95">
        <v>1.4450000000000001</v>
      </c>
      <c r="C95">
        <v>82454.342921784657</v>
      </c>
      <c r="K95" s="8">
        <f t="shared" si="7"/>
        <v>1.7719568419318783</v>
      </c>
      <c r="L95" s="13">
        <f t="shared" si="10"/>
        <v>0.83000000000000052</v>
      </c>
      <c r="M95">
        <v>19.102646307548312</v>
      </c>
      <c r="N95">
        <v>23.507268213652367</v>
      </c>
      <c r="O95" s="15">
        <f t="shared" si="8"/>
        <v>0.42138342450922817</v>
      </c>
      <c r="P95" s="9">
        <f t="shared" si="6"/>
        <v>0.80397267704104536</v>
      </c>
      <c r="V95">
        <f t="shared" si="9"/>
        <v>1.7719568419318783</v>
      </c>
      <c r="W95">
        <v>0.83000000000000052</v>
      </c>
      <c r="X95">
        <v>4.0351621363337271</v>
      </c>
      <c r="Y95">
        <v>5.2897455408444172</v>
      </c>
    </row>
    <row r="96" spans="1:25" x14ac:dyDescent="0.35">
      <c r="A96">
        <v>1982.75</v>
      </c>
      <c r="B96">
        <v>0.88100000000000001</v>
      </c>
      <c r="C96">
        <v>131926.46988040826</v>
      </c>
      <c r="J96" t="s">
        <v>58</v>
      </c>
      <c r="K96" s="8">
        <f t="shared" si="7"/>
        <v>1.8325814637483133</v>
      </c>
      <c r="L96" s="13">
        <f t="shared" si="10"/>
        <v>0.84000000000000052</v>
      </c>
      <c r="M96">
        <v>19.15499974454335</v>
      </c>
      <c r="N96">
        <v>23.295576278307966</v>
      </c>
      <c r="O96" s="15">
        <f t="shared" si="8"/>
        <v>0.41758870570797657</v>
      </c>
      <c r="P96" s="9">
        <f t="shared" si="6"/>
        <v>0.75161924004600777</v>
      </c>
      <c r="V96">
        <f t="shared" si="9"/>
        <v>1.8325814637483133</v>
      </c>
      <c r="W96">
        <v>0.84000000000000052</v>
      </c>
      <c r="X96">
        <v>4.0630150818601392</v>
      </c>
      <c r="Y96">
        <v>5.2648970826853425</v>
      </c>
    </row>
    <row r="97" spans="1:25" x14ac:dyDescent="0.35">
      <c r="A97">
        <v>1983.25</v>
      </c>
      <c r="B97">
        <v>1.6539999999999999</v>
      </c>
      <c r="C97">
        <v>29732.618852891435</v>
      </c>
      <c r="K97" s="8">
        <f t="shared" si="7"/>
        <v>1.8971199848858848</v>
      </c>
      <c r="L97" s="13">
        <f t="shared" si="10"/>
        <v>0.85000000000000053</v>
      </c>
      <c r="M97">
        <v>19.205224284465178</v>
      </c>
      <c r="N97">
        <v>23.086360168355061</v>
      </c>
      <c r="O97" s="15">
        <f t="shared" si="8"/>
        <v>0.41383836772428639</v>
      </c>
      <c r="P97" s="9">
        <f t="shared" si="6"/>
        <v>0.70139470012417959</v>
      </c>
      <c r="V97">
        <f t="shared" si="9"/>
        <v>1.8971199848858848</v>
      </c>
      <c r="W97">
        <v>0.85000000000000053</v>
      </c>
      <c r="X97">
        <v>4.0906277351040226</v>
      </c>
      <c r="Y97">
        <v>5.2403476633263084</v>
      </c>
    </row>
    <row r="98" spans="1:25" x14ac:dyDescent="0.35">
      <c r="A98">
        <v>1983.75</v>
      </c>
      <c r="B98">
        <v>2.3809999999999998</v>
      </c>
      <c r="C98">
        <v>30031.436640212873</v>
      </c>
      <c r="K98" s="8">
        <f t="shared" si="7"/>
        <v>1.9661128563728367</v>
      </c>
      <c r="L98" s="13">
        <f t="shared" si="10"/>
        <v>0.86000000000000054</v>
      </c>
      <c r="M98" s="19">
        <v>19.253362417599483</v>
      </c>
      <c r="N98" s="19">
        <v>22.879582926379118</v>
      </c>
      <c r="O98" s="32">
        <f t="shared" si="8"/>
        <v>0.41013174807191044</v>
      </c>
      <c r="P98" s="25">
        <f t="shared" si="6"/>
        <v>0.65325656698987444</v>
      </c>
      <c r="Q98" s="19"/>
      <c r="V98">
        <f t="shared" si="9"/>
        <v>1.9661128563728367</v>
      </c>
      <c r="W98">
        <v>0.86000000000000054</v>
      </c>
      <c r="X98">
        <v>4.1180039306976246</v>
      </c>
      <c r="Y98">
        <v>5.2160913137239353</v>
      </c>
    </row>
    <row r="99" spans="1:25" x14ac:dyDescent="0.35">
      <c r="A99">
        <v>1984.25</v>
      </c>
      <c r="B99">
        <v>4.3369999999999997</v>
      </c>
      <c r="C99">
        <v>31571.181322503653</v>
      </c>
      <c r="K99" s="8">
        <f t="shared" si="7"/>
        <v>2.0402208285265591</v>
      </c>
      <c r="L99" s="13">
        <f t="shared" si="10"/>
        <v>0.87000000000000055</v>
      </c>
      <c r="M99" s="19">
        <v>19.299455750448683</v>
      </c>
      <c r="N99" s="19">
        <v>22.67520827830327</v>
      </c>
      <c r="O99" s="32">
        <f t="shared" si="8"/>
        <v>0.40646819651388411</v>
      </c>
      <c r="P99" s="25">
        <f t="shared" si="6"/>
        <v>0.60716323414067475</v>
      </c>
      <c r="Q99" s="19"/>
      <c r="V99">
        <f t="shared" si="9"/>
        <v>2.0402208285265591</v>
      </c>
      <c r="W99">
        <v>0.87000000000000055</v>
      </c>
      <c r="X99">
        <v>4.1451474434081916</v>
      </c>
      <c r="Y99">
        <v>5.1921222704464292</v>
      </c>
    </row>
    <row r="100" spans="1:25" x14ac:dyDescent="0.35">
      <c r="A100">
        <v>1984.75</v>
      </c>
      <c r="B100">
        <v>4.0970000000000004</v>
      </c>
      <c r="C100">
        <v>151751.56167916086</v>
      </c>
      <c r="J100" t="s">
        <v>42</v>
      </c>
      <c r="K100" s="8">
        <f t="shared" si="7"/>
        <v>2.1202635362000959</v>
      </c>
      <c r="L100" s="13">
        <f t="shared" si="10"/>
        <v>0.88000000000000056</v>
      </c>
      <c r="M100" s="19">
        <v>19.343545026064163</v>
      </c>
      <c r="N100" s="19">
        <v>22.473200617667477</v>
      </c>
      <c r="O100" s="32">
        <f t="shared" si="8"/>
        <v>0.40284707478071852</v>
      </c>
      <c r="P100" s="25">
        <f t="shared" si="6"/>
        <v>0.56307395852519448</v>
      </c>
      <c r="Q100" s="19"/>
      <c r="V100">
        <f t="shared" si="9"/>
        <v>2.1202635362000959</v>
      </c>
      <c r="W100">
        <v>0.88000000000000056</v>
      </c>
      <c r="X100">
        <v>4.1720619921153128</v>
      </c>
      <c r="Y100">
        <v>5.1684349685112867</v>
      </c>
    </row>
    <row r="101" spans="1:25" x14ac:dyDescent="0.35">
      <c r="A101">
        <v>1985.25</v>
      </c>
      <c r="B101">
        <v>2.782</v>
      </c>
      <c r="C101">
        <v>153276.69022931982</v>
      </c>
      <c r="K101" s="8">
        <f t="shared" si="7"/>
        <v>2.207274913189726</v>
      </c>
      <c r="L101" s="13">
        <f t="shared" si="10"/>
        <v>0.89000000000000057</v>
      </c>
      <c r="M101">
        <v>19.385670143819937</v>
      </c>
      <c r="N101">
        <v>22.273524990339656</v>
      </c>
      <c r="O101" s="15">
        <f t="shared" si="8"/>
        <v>0.39926775629633765</v>
      </c>
      <c r="P101" s="9">
        <f t="shared" si="6"/>
        <v>0.52094884076942094</v>
      </c>
      <c r="V101">
        <f t="shared" si="9"/>
        <v>2.207274913189726</v>
      </c>
      <c r="W101">
        <v>0.89000000000000057</v>
      </c>
      <c r="X101">
        <v>4.1987512435932723</v>
      </c>
      <c r="Y101">
        <v>5.1450240344867471</v>
      </c>
    </row>
    <row r="102" spans="1:25" x14ac:dyDescent="0.35">
      <c r="A102">
        <v>1985.75</v>
      </c>
      <c r="B102">
        <v>7.6070000000000002</v>
      </c>
      <c r="C102">
        <v>35242.217368791578</v>
      </c>
      <c r="K102" s="8">
        <f t="shared" si="7"/>
        <v>2.3025850929940517</v>
      </c>
      <c r="L102" s="13">
        <f t="shared" si="10"/>
        <v>0.90000000000000058</v>
      </c>
      <c r="M102">
        <v>19.425870178645187</v>
      </c>
      <c r="N102">
        <v>22.076147079645121</v>
      </c>
      <c r="O102" s="15">
        <f t="shared" si="8"/>
        <v>0.39572962591151328</v>
      </c>
      <c r="P102" s="9">
        <f t="shared" si="6"/>
        <v>0.48074880594417024</v>
      </c>
      <c r="V102">
        <f t="shared" si="9"/>
        <v>2.3025850929940517</v>
      </c>
      <c r="W102">
        <v>0.90000000000000058</v>
      </c>
      <c r="X102">
        <v>4.2252188161073967</v>
      </c>
      <c r="Y102">
        <v>5.1218842798464603</v>
      </c>
    </row>
    <row r="103" spans="1:25" x14ac:dyDescent="0.35">
      <c r="A103">
        <v>1986.25</v>
      </c>
      <c r="B103">
        <v>11.563000000000001</v>
      </c>
      <c r="C103">
        <v>50513.706789018259</v>
      </c>
      <c r="K103" s="8">
        <f t="shared" si="7"/>
        <v>2.4079456086518785</v>
      </c>
      <c r="L103" s="13">
        <f t="shared" si="10"/>
        <v>0.91000000000000059</v>
      </c>
      <c r="M103">
        <v>19.464183399733265</v>
      </c>
      <c r="N103">
        <v>21.881033191900865</v>
      </c>
      <c r="O103" s="15">
        <f t="shared" si="8"/>
        <v>0.39223207964455764</v>
      </c>
      <c r="P103" s="9">
        <f t="shared" si="6"/>
        <v>0.44243558485609213</v>
      </c>
      <c r="V103">
        <f t="shared" si="9"/>
        <v>2.4079456086518785</v>
      </c>
      <c r="W103">
        <v>0.91000000000000059</v>
      </c>
      <c r="X103">
        <v>4.2514682828329793</v>
      </c>
      <c r="Y103">
        <v>5.0990106945673075</v>
      </c>
    </row>
    <row r="104" spans="1:25" x14ac:dyDescent="0.35">
      <c r="A104">
        <v>1986.75</v>
      </c>
      <c r="B104">
        <v>9.8230000000000004</v>
      </c>
      <c r="C104">
        <v>130613.77957221285</v>
      </c>
      <c r="K104" s="8">
        <f t="shared" si="7"/>
        <v>2.5257286443082627</v>
      </c>
      <c r="L104" s="13">
        <f t="shared" si="10"/>
        <v>0.9200000000000006</v>
      </c>
      <c r="M104">
        <v>19.500647288743409</v>
      </c>
      <c r="N104">
        <v>21.688150242342097</v>
      </c>
      <c r="O104" s="15">
        <f t="shared" si="8"/>
        <v>0.38877452442904731</v>
      </c>
      <c r="P104" s="9">
        <f t="shared" si="6"/>
        <v>0.40597169584594894</v>
      </c>
      <c r="V104">
        <f t="shared" si="9"/>
        <v>2.5257286443082627</v>
      </c>
      <c r="W104">
        <v>0.9200000000000006</v>
      </c>
      <c r="X104">
        <v>4.2775031751048509</v>
      </c>
      <c r="Y104">
        <v>5.0763984409606939</v>
      </c>
    </row>
    <row r="105" spans="1:25" x14ac:dyDescent="0.35">
      <c r="A105">
        <v>1987.25</v>
      </c>
      <c r="B105">
        <v>3.6669999999999998</v>
      </c>
      <c r="C105">
        <v>117008.28228088471</v>
      </c>
      <c r="K105" s="8">
        <f t="shared" si="7"/>
        <v>2.6592600369327868</v>
      </c>
      <c r="L105" s="13">
        <f t="shared" si="10"/>
        <v>0.9300000000000006</v>
      </c>
      <c r="M105">
        <v>19.535298557511293</v>
      </c>
      <c r="N105">
        <v>21.497465741428474</v>
      </c>
      <c r="O105" s="15">
        <f t="shared" si="8"/>
        <v>0.38535637786835297</v>
      </c>
      <c r="P105" s="9">
        <f t="shared" si="6"/>
        <v>0.37132042707806434</v>
      </c>
      <c r="V105">
        <f t="shared" si="9"/>
        <v>2.6592600369327868</v>
      </c>
      <c r="W105">
        <v>0.9300000000000006</v>
      </c>
      <c r="X105">
        <v>4.3033269855054508</v>
      </c>
      <c r="Y105">
        <v>5.0540428477281178</v>
      </c>
    </row>
    <row r="106" spans="1:25" x14ac:dyDescent="0.35">
      <c r="A106">
        <v>1987.75</v>
      </c>
      <c r="B106">
        <v>2.7829999999999999</v>
      </c>
      <c r="C106">
        <v>103777.0368200868</v>
      </c>
      <c r="K106" s="8">
        <f t="shared" si="7"/>
        <v>2.8134107167600466</v>
      </c>
      <c r="L106" s="13">
        <f t="shared" si="10"/>
        <v>0.94000000000000061</v>
      </c>
      <c r="M106" s="19">
        <v>19.56817316528377</v>
      </c>
      <c r="N106" s="19">
        <v>21.308947781518292</v>
      </c>
      <c r="O106" s="15">
        <f t="shared" si="8"/>
        <v>0.38197706799676567</v>
      </c>
      <c r="P106" s="25">
        <f t="shared" si="6"/>
        <v>0.33844581930558704</v>
      </c>
      <c r="V106">
        <f t="shared" si="9"/>
        <v>2.8134107167600466</v>
      </c>
      <c r="W106">
        <v>0.94000000000000061</v>
      </c>
      <c r="X106">
        <v>4.3289431707987243</v>
      </c>
      <c r="Y106">
        <v>5.0319394042321726</v>
      </c>
    </row>
    <row r="107" spans="1:25" x14ac:dyDescent="0.35">
      <c r="A107">
        <v>1988.25</v>
      </c>
      <c r="B107">
        <v>3.4249999999999998</v>
      </c>
      <c r="C107">
        <v>187212.5722077534</v>
      </c>
      <c r="K107" s="8">
        <f t="shared" si="7"/>
        <v>2.9957322735540033</v>
      </c>
      <c r="L107" s="13">
        <f t="shared" si="10"/>
        <v>0.95000000000000062</v>
      </c>
      <c r="M107" s="19">
        <v>19.599306335492695</v>
      </c>
      <c r="N107" s="19">
        <v>21.122565023899018</v>
      </c>
      <c r="O107" s="15">
        <f t="shared" si="8"/>
        <v>0.37863603304701038</v>
      </c>
      <c r="P107" s="25">
        <f t="shared" si="6"/>
        <v>0.30731264909666223</v>
      </c>
      <c r="V107">
        <f t="shared" si="9"/>
        <v>2.9957322735540033</v>
      </c>
      <c r="W107">
        <v>0.95000000000000062</v>
      </c>
      <c r="X107">
        <v>4.3543551547169139</v>
      </c>
      <c r="Y107">
        <v>5.0100837549744988</v>
      </c>
    </row>
    <row r="108" spans="1:25" x14ac:dyDescent="0.35">
      <c r="A108">
        <v>1988.75</v>
      </c>
      <c r="B108">
        <v>4.0410000000000004</v>
      </c>
      <c r="C108">
        <v>79221.261891494738</v>
      </c>
      <c r="K108" s="8">
        <f t="shared" si="7"/>
        <v>3.2188758248682166</v>
      </c>
      <c r="L108" s="13">
        <f t="shared" si="10"/>
        <v>0.96000000000000063</v>
      </c>
      <c r="M108" s="19">
        <v>19.628732572082065</v>
      </c>
      <c r="N108" s="19">
        <v>20.938286686163252</v>
      </c>
      <c r="O108" s="15">
        <f t="shared" si="8"/>
        <v>0.37533272122395189</v>
      </c>
      <c r="P108" s="25">
        <f t="shared" si="6"/>
        <v>0.27788641250729285</v>
      </c>
      <c r="V108">
        <f t="shared" si="9"/>
        <v>3.2188758248682166</v>
      </c>
      <c r="W108">
        <v>0.96000000000000063</v>
      </c>
      <c r="X108">
        <v>4.3795663306070045</v>
      </c>
      <c r="Y108">
        <v>4.9884716942726763</v>
      </c>
    </row>
    <row r="109" spans="1:25" x14ac:dyDescent="0.35">
      <c r="A109">
        <v>1989.25</v>
      </c>
      <c r="B109">
        <v>7.9390000000000001</v>
      </c>
      <c r="C109">
        <v>62943.954605509491</v>
      </c>
      <c r="K109" s="8">
        <f t="shared" si="7"/>
        <v>3.5065578973200031</v>
      </c>
      <c r="L109" s="13">
        <f t="shared" si="10"/>
        <v>0.97000000000000064</v>
      </c>
      <c r="M109" s="19">
        <v>19.65648567540233</v>
      </c>
      <c r="N109" s="19">
        <v>20.756082529919247</v>
      </c>
      <c r="O109" s="15">
        <f t="shared" si="8"/>
        <v>0.37206659048429741</v>
      </c>
      <c r="P109" s="25">
        <f t="shared" si="6"/>
        <v>0.25013330918702792</v>
      </c>
      <c r="V109">
        <f t="shared" si="9"/>
        <v>3.5065578973200031</v>
      </c>
      <c r="W109">
        <v>0.97000000000000064</v>
      </c>
      <c r="X109">
        <v>4.4045800639431665</v>
      </c>
      <c r="Y109">
        <v>4.9670991611282096</v>
      </c>
    </row>
    <row r="110" spans="1:25" x14ac:dyDescent="0.35">
      <c r="A110">
        <v>1989.75</v>
      </c>
      <c r="B110">
        <v>5.5880000000000001</v>
      </c>
      <c r="C110">
        <v>35242.217368791578</v>
      </c>
      <c r="K110" s="8">
        <f t="shared" si="7"/>
        <v>3.9120230054281784</v>
      </c>
      <c r="L110" s="13">
        <f t="shared" si="10"/>
        <v>0.98000000000000065</v>
      </c>
      <c r="M110" s="19">
        <v>19.68259875768527</v>
      </c>
      <c r="N110" s="19">
        <v>20.575922848825851</v>
      </c>
      <c r="O110" s="15">
        <f t="shared" si="8"/>
        <v>0.36883710832211508</v>
      </c>
      <c r="P110" s="25">
        <f t="shared" si="6"/>
        <v>0.22402022690408785</v>
      </c>
      <c r="V110">
        <f t="shared" si="9"/>
        <v>3.9120230054281784</v>
      </c>
      <c r="W110">
        <v>0.98000000000000065</v>
      </c>
      <c r="X110">
        <v>4.429399694711349</v>
      </c>
      <c r="Y110">
        <v>4.9459622342782561</v>
      </c>
    </row>
    <row r="111" spans="1:25" x14ac:dyDescent="0.35">
      <c r="A111">
        <v>1990.25</v>
      </c>
      <c r="B111">
        <v>4.1959999999999997</v>
      </c>
      <c r="C111">
        <v>167711.41274037142</v>
      </c>
      <c r="K111" s="8">
        <f>-LN(1-L111)</f>
        <v>4.6051701859881575</v>
      </c>
      <c r="L111" s="13">
        <f t="shared" si="10"/>
        <v>0.99000000000000066</v>
      </c>
      <c r="M111" s="19">
        <v>19.707104258112174</v>
      </c>
      <c r="N111" s="19">
        <v>20.397778456941818</v>
      </c>
      <c r="O111" s="15">
        <f t="shared" si="8"/>
        <v>0.36564375155998774</v>
      </c>
      <c r="P111" s="25">
        <f t="shared" si="6"/>
        <v>0.19951472647718305</v>
      </c>
      <c r="V111">
        <f>-LN(1-W111)</f>
        <v>4.6051701859881575</v>
      </c>
      <c r="W111">
        <v>0.99000000000000066</v>
      </c>
      <c r="X111">
        <v>4.4540285396718584</v>
      </c>
      <c r="Y111">
        <v>4.9250571274239903</v>
      </c>
    </row>
    <row r="112" spans="1:25" x14ac:dyDescent="0.35">
      <c r="A112">
        <v>1990.75</v>
      </c>
      <c r="B112">
        <v>1.4770000000000001</v>
      </c>
      <c r="C112">
        <v>51021.377982288555</v>
      </c>
      <c r="K112" s="8"/>
      <c r="L112" s="13">
        <f t="shared" si="10"/>
        <v>1.0000000000000007</v>
      </c>
      <c r="M112" s="19">
        <v>19.730033957487812</v>
      </c>
      <c r="N112" s="19">
        <v>20.221620677379974</v>
      </c>
      <c r="O112" s="15">
        <f t="shared" si="8"/>
        <v>0.36248600614563115</v>
      </c>
      <c r="P112" s="22">
        <f t="shared" si="6"/>
        <v>0.17658502710154522</v>
      </c>
      <c r="W112">
        <v>1.0000000000000007</v>
      </c>
      <c r="X112">
        <v>4.4784698945054204</v>
      </c>
      <c r="Y112">
        <v>4.9043801846287431</v>
      </c>
    </row>
    <row r="113" spans="1:25" x14ac:dyDescent="0.35">
      <c r="A113">
        <v>1991.25</v>
      </c>
      <c r="B113">
        <v>3.5510000000000002</v>
      </c>
      <c r="C113">
        <v>73130.441833415447</v>
      </c>
      <c r="L113" s="13">
        <f t="shared" si="10"/>
        <v>1.0100000000000007</v>
      </c>
      <c r="M113" s="19">
        <v>19.751418992532191</v>
      </c>
      <c r="N113" s="19">
        <v>20.047421331256874</v>
      </c>
      <c r="O113" s="15">
        <f t="shared" si="8"/>
        <v>0.35936336695380922</v>
      </c>
      <c r="P113" s="22">
        <f t="shared" si="6"/>
        <v>0.15519999205716672</v>
      </c>
      <c r="W113">
        <v>1.0100000000000007</v>
      </c>
      <c r="X113">
        <v>4.5027270358481113</v>
      </c>
      <c r="Y113">
        <v>4.8839278758794675</v>
      </c>
    </row>
    <row r="114" spans="1:25" x14ac:dyDescent="0.35">
      <c r="A114">
        <v>1991.75</v>
      </c>
      <c r="B114">
        <v>2.3119999999999998</v>
      </c>
      <c r="C114">
        <v>94845.070264917827</v>
      </c>
      <c r="L114" s="13">
        <f t="shared" si="10"/>
        <v>1.0200000000000007</v>
      </c>
      <c r="M114" s="19">
        <v>19.771289869801585</v>
      </c>
      <c r="N114" s="19">
        <v>19.875152726929127</v>
      </c>
      <c r="O114" s="15">
        <f t="shared" si="8"/>
        <v>0.35627533759338814</v>
      </c>
      <c r="P114" s="22">
        <f t="shared" si="6"/>
        <v>0.13532911478777265</v>
      </c>
      <c r="W114">
        <v>1.0200000000000007</v>
      </c>
      <c r="X114">
        <v>4.526803223220119</v>
      </c>
      <c r="Y114">
        <v>4.863696792805225</v>
      </c>
    </row>
    <row r="115" spans="1:25" x14ac:dyDescent="0.35">
      <c r="A115">
        <v>1992.25</v>
      </c>
      <c r="B115">
        <v>1.577</v>
      </c>
      <c r="C115">
        <v>198789.15114295439</v>
      </c>
      <c r="L115" s="13">
        <f t="shared" si="10"/>
        <v>1.0300000000000007</v>
      </c>
      <c r="M115" s="19">
        <v>19.789676479250115</v>
      </c>
      <c r="N115" s="19">
        <v>19.704787649507626</v>
      </c>
      <c r="O115" s="15">
        <f t="shared" si="8"/>
        <v>0.35322143021937186</v>
      </c>
      <c r="P115" s="22">
        <f t="shared" si="6"/>
        <v>0.11694250533924233</v>
      </c>
      <c r="W115">
        <v>1.0300000000000007</v>
      </c>
      <c r="X115">
        <v>4.5507017008532769</v>
      </c>
      <c r="Y115">
        <v>4.8436836445467488</v>
      </c>
    </row>
    <row r="116" spans="1:25" x14ac:dyDescent="0.35">
      <c r="A116">
        <v>1992.75</v>
      </c>
      <c r="B116">
        <v>2.286</v>
      </c>
      <c r="C116">
        <v>124243.67037433927</v>
      </c>
      <c r="L116" s="24">
        <f t="shared" si="10"/>
        <v>1.0400000000000007</v>
      </c>
      <c r="M116" s="23">
        <v>19.806608107442539</v>
      </c>
      <c r="N116" s="23">
        <v>19.536299350641492</v>
      </c>
      <c r="O116" s="15">
        <f t="shared" si="8"/>
        <v>0.35020116534977247</v>
      </c>
      <c r="P116" s="41">
        <f t="shared" si="6"/>
        <v>0.10001087714681844</v>
      </c>
      <c r="R116" s="8"/>
      <c r="W116">
        <v>1.0400000000000007</v>
      </c>
      <c r="X116">
        <v>4.574425699421826</v>
      </c>
      <c r="Y116">
        <v>4.8238852537713042</v>
      </c>
    </row>
    <row r="117" spans="1:25" x14ac:dyDescent="0.35">
      <c r="A117" s="42">
        <v>1993.25</v>
      </c>
      <c r="B117" s="42">
        <v>4.7850000000000001</v>
      </c>
      <c r="C117" s="42">
        <v>174555.84533520529</v>
      </c>
      <c r="L117" s="13">
        <f t="shared" si="10"/>
        <v>1.0500000000000007</v>
      </c>
      <c r="M117" s="19">
        <v>19.822113450428819</v>
      </c>
      <c r="N117" s="19">
        <v>19.369661538563488</v>
      </c>
      <c r="O117" s="15">
        <f t="shared" si="8"/>
        <v>0.34721407168716756</v>
      </c>
      <c r="P117" s="22">
        <f t="shared" si="6"/>
        <v>8.4505534160538076E-2</v>
      </c>
      <c r="W117">
        <v>1.0500000000000007</v>
      </c>
      <c r="X117">
        <v>4.5979784376809523</v>
      </c>
      <c r="Y117">
        <v>4.8042985528273592</v>
      </c>
    </row>
    <row r="118" spans="1:25" x14ac:dyDescent="0.35">
      <c r="A118" s="42">
        <v>1993.75</v>
      </c>
      <c r="B118" s="42">
        <v>4.6479999999999997</v>
      </c>
      <c r="C118" s="42">
        <v>213202.99094539962</v>
      </c>
      <c r="L118" s="13">
        <f t="shared" si="10"/>
        <v>1.0600000000000007</v>
      </c>
      <c r="M118" s="19">
        <v>19.836220626290348</v>
      </c>
      <c r="N118" s="19">
        <v>19.204848368389353</v>
      </c>
      <c r="O118" s="15">
        <f t="shared" si="8"/>
        <v>0.34425968594480955</v>
      </c>
      <c r="P118" s="22">
        <f t="shared" si="6"/>
        <v>7.0398358299009089E-2</v>
      </c>
      <c r="W118">
        <v>1.0600000000000007</v>
      </c>
      <c r="X118">
        <v>4.6213631240171686</v>
      </c>
      <c r="Y118">
        <v>4.7849205800338117</v>
      </c>
    </row>
    <row r="119" spans="1:25" x14ac:dyDescent="0.35">
      <c r="A119" s="42">
        <v>1994.25</v>
      </c>
      <c r="B119" s="42">
        <v>10.737</v>
      </c>
      <c r="C119" s="42">
        <v>91126.141866192993</v>
      </c>
      <c r="L119" s="13">
        <f t="shared" si="10"/>
        <v>1.0700000000000007</v>
      </c>
      <c r="M119" s="19">
        <v>19.848957187367727</v>
      </c>
      <c r="N119" s="19">
        <v>19.041834432663297</v>
      </c>
      <c r="O119" s="15">
        <f t="shared" si="8"/>
        <v>0.34133755267714733</v>
      </c>
      <c r="P119" s="22">
        <f t="shared" si="6"/>
        <v>5.7661797221630451E-2</v>
      </c>
      <c r="W119">
        <v>1.0700000000000007</v>
      </c>
      <c r="X119">
        <v>4.6445829579146238</v>
      </c>
      <c r="Y119">
        <v>4.7657484760986701</v>
      </c>
    </row>
    <row r="120" spans="1:25" x14ac:dyDescent="0.35">
      <c r="A120" s="42">
        <v>1994.75</v>
      </c>
      <c r="B120" s="42">
        <v>10.294</v>
      </c>
      <c r="C120" s="42">
        <v>123007.42519850106</v>
      </c>
      <c r="L120" s="13">
        <f t="shared" si="10"/>
        <v>1.0800000000000007</v>
      </c>
      <c r="M120" s="19">
        <v>19.860350132179398</v>
      </c>
      <c r="N120" s="19">
        <v>18.880594752142613</v>
      </c>
      <c r="O120" s="15">
        <f t="shared" si="8"/>
        <v>0.33844722411463407</v>
      </c>
      <c r="P120" s="22">
        <f t="shared" si="6"/>
        <v>4.6268852409959038E-2</v>
      </c>
      <c r="W120">
        <v>1.0800000000000007</v>
      </c>
      <c r="X120">
        <v>4.6676411313411146</v>
      </c>
      <c r="Y120">
        <v>4.7467794806623562</v>
      </c>
    </row>
    <row r="121" spans="1:25" x14ac:dyDescent="0.35">
      <c r="A121" s="42">
        <v>1995.25</v>
      </c>
      <c r="B121" s="42">
        <v>6.2990000000000004</v>
      </c>
      <c r="C121" s="42">
        <v>125492.34002075167</v>
      </c>
      <c r="L121" s="13">
        <f t="shared" si="10"/>
        <v>1.0900000000000007</v>
      </c>
      <c r="M121" s="19">
        <v>19.870425917040198</v>
      </c>
      <c r="N121" s="19">
        <v>18.721104766814193</v>
      </c>
      <c r="O121" s="15">
        <f t="shared" si="8"/>
        <v>0.33558826000269254</v>
      </c>
      <c r="P121" s="22">
        <f t="shared" si="6"/>
        <v>3.6193067549159963E-2</v>
      </c>
      <c r="W121">
        <v>1.0900000000000007</v>
      </c>
      <c r="X121">
        <v>4.69054083005748</v>
      </c>
      <c r="Y121">
        <v>4.7280109289609999</v>
      </c>
    </row>
    <row r="122" spans="1:25" x14ac:dyDescent="0.35">
      <c r="A122" s="42">
        <v>1995.75</v>
      </c>
      <c r="B122" s="42">
        <v>4.3499999999999996</v>
      </c>
      <c r="C122" s="42">
        <v>145801.29783621029</v>
      </c>
      <c r="L122" s="13">
        <f t="shared" si="10"/>
        <v>1.1000000000000008</v>
      </c>
      <c r="M122" s="19">
        <v>19.879210467388706</v>
      </c>
      <c r="N122" s="19">
        <v>18.563340327136331</v>
      </c>
      <c r="O122" s="15">
        <f t="shared" si="8"/>
        <v>0.3327602274447185</v>
      </c>
      <c r="P122" s="22">
        <f t="shared" si="6"/>
        <v>2.7408517200651517E-2</v>
      </c>
      <c r="W122">
        <v>1.1000000000000008</v>
      </c>
      <c r="X122">
        <v>4.7132852348538075</v>
      </c>
      <c r="Y122">
        <v>4.7094402486051674</v>
      </c>
    </row>
    <row r="123" spans="1:25" x14ac:dyDescent="0.35">
      <c r="A123" s="42">
        <v>1996.25</v>
      </c>
      <c r="B123" s="42">
        <v>4.5039999999999996</v>
      </c>
      <c r="C123" s="42">
        <v>154817.14657623274</v>
      </c>
      <c r="L123" s="13">
        <f t="shared" si="10"/>
        <v>1.1100000000000008</v>
      </c>
      <c r="M123" s="19">
        <v>19.886729188831733</v>
      </c>
      <c r="N123" s="19">
        <v>18.407277685499146</v>
      </c>
      <c r="O123" s="15">
        <f t="shared" si="8"/>
        <v>0.32996270074900313</v>
      </c>
      <c r="P123" s="22">
        <f t="shared" si="6"/>
        <v>1.9889795757624285E-2</v>
      </c>
      <c r="W123">
        <v>1.1100000000000008</v>
      </c>
      <c r="X123">
        <v>4.7358775227158807</v>
      </c>
      <c r="Y123">
        <v>4.691064956469889</v>
      </c>
    </row>
    <row r="124" spans="1:25" x14ac:dyDescent="0.35">
      <c r="A124" s="42">
        <v>1996.75</v>
      </c>
      <c r="B124" s="42">
        <v>6.3129999999999997</v>
      </c>
      <c r="C124" s="42">
        <v>71682.362063450695</v>
      </c>
      <c r="L124" s="13">
        <f t="shared" si="10"/>
        <v>1.1200000000000008</v>
      </c>
      <c r="M124" s="19">
        <v>19.893006977914254</v>
      </c>
      <c r="N124" s="19">
        <v>18.252893487897285</v>
      </c>
      <c r="O124" s="15">
        <f t="shared" si="8"/>
        <v>0.32719526127946075</v>
      </c>
      <c r="P124" s="22">
        <f t="shared" si="6"/>
        <v>1.3612006675103316E-2</v>
      </c>
      <c r="W124">
        <v>1.1200000000000008</v>
      </c>
      <c r="X124">
        <v>4.7583208679248985</v>
      </c>
      <c r="Y124">
        <v>4.6728826556916871</v>
      </c>
    </row>
    <row r="125" spans="1:25" x14ac:dyDescent="0.35">
      <c r="A125" s="42">
        <v>1997.25</v>
      </c>
      <c r="B125" s="42">
        <v>6.7270000000000003</v>
      </c>
      <c r="C125" s="42">
        <v>75357.595357266968</v>
      </c>
      <c r="L125" s="13">
        <f t="shared" si="10"/>
        <v>1.1300000000000008</v>
      </c>
      <c r="M125" s="19">
        <v>19.898068232622709</v>
      </c>
      <c r="N125" s="19">
        <v>18.10016476580887</v>
      </c>
      <c r="O125" s="15">
        <f t="shared" si="8"/>
        <v>0.32445749731005324</v>
      </c>
      <c r="P125" s="22">
        <f t="shared" si="6"/>
        <v>8.5507519666485621E-3</v>
      </c>
      <c r="W125">
        <v>1.1300000000000008</v>
      </c>
      <c r="X125">
        <v>4.7806184430936387</v>
      </c>
      <c r="Y125">
        <v>4.6548910327688198</v>
      </c>
    </row>
    <row r="126" spans="1:25" x14ac:dyDescent="0.35">
      <c r="A126" s="42">
        <v>1997.75</v>
      </c>
      <c r="B126" s="42">
        <v>2.8410000000000002</v>
      </c>
      <c r="C126" s="42">
        <v>119372.00637718744</v>
      </c>
      <c r="L126" s="13">
        <f t="shared" si="10"/>
        <v>1.1400000000000008</v>
      </c>
      <c r="M126" s="19">
        <v>19.901936862629277</v>
      </c>
      <c r="N126" s="19">
        <v>17.949068928274606</v>
      </c>
      <c r="O126" s="15">
        <f t="shared" si="8"/>
        <v>0.32174900388280336</v>
      </c>
      <c r="P126" s="22">
        <f t="shared" si="6"/>
        <v>4.6821219600801101E-3</v>
      </c>
      <c r="W126">
        <v>1.1400000000000008</v>
      </c>
      <c r="X126">
        <v>4.802773420141877</v>
      </c>
      <c r="Y126">
        <v>4.6370878547608472</v>
      </c>
    </row>
    <row r="127" spans="1:25" x14ac:dyDescent="0.35">
      <c r="A127" s="42">
        <v>1998.25</v>
      </c>
      <c r="B127" s="42">
        <v>2.7770000000000001</v>
      </c>
      <c r="C127" s="42">
        <v>103777.0368200868</v>
      </c>
      <c r="L127" s="13">
        <f t="shared" si="10"/>
        <v>1.1500000000000008</v>
      </c>
      <c r="M127" s="19">
        <v>19.904636299284629</v>
      </c>
      <c r="N127" s="19">
        <v>17.799583754171486</v>
      </c>
      <c r="O127" s="15">
        <f t="shared" si="8"/>
        <v>0.31906938266929513</v>
      </c>
      <c r="P127" s="22">
        <f t="shared" si="6"/>
        <v>1.9826853047284487E-3</v>
      </c>
      <c r="W127">
        <v>1.1500000000000008</v>
      </c>
      <c r="X127">
        <v>4.8247889712138505</v>
      </c>
      <c r="Y127">
        <v>4.6194709665839024</v>
      </c>
    </row>
    <row r="128" spans="1:25" x14ac:dyDescent="0.35">
      <c r="A128" s="42">
        <v>1998.75</v>
      </c>
      <c r="B128" s="42">
        <v>3.548</v>
      </c>
      <c r="C128" s="42">
        <v>185349.77599004042</v>
      </c>
      <c r="L128" s="13">
        <f t="shared" si="10"/>
        <v>1.1600000000000008</v>
      </c>
      <c r="M128">
        <v>19.906189505366253</v>
      </c>
      <c r="N128">
        <v>17.651687384675366</v>
      </c>
      <c r="O128" s="15">
        <f t="shared" si="8"/>
        <v>0.31641824183556083</v>
      </c>
      <c r="P128" s="6">
        <f t="shared" si="6"/>
        <v>4.2947922310432318E-4</v>
      </c>
      <c r="W128">
        <v>1.1600000000000008</v>
      </c>
      <c r="X128">
        <v>4.8466682695404382</v>
      </c>
      <c r="Y128">
        <v>4.6020382883982025</v>
      </c>
    </row>
    <row r="129" spans="1:25" x14ac:dyDescent="0.35">
      <c r="A129" s="42">
        <v>1999.25</v>
      </c>
      <c r="B129" s="42">
        <v>7.1310000000000002</v>
      </c>
      <c r="C129" s="42">
        <v>190994.51703620571</v>
      </c>
      <c r="L129" s="13">
        <f t="shared" si="10"/>
        <v>1.1700000000000008</v>
      </c>
      <c r="M129">
        <v>19.906618984589358</v>
      </c>
      <c r="N129">
        <v>17.505358315907198</v>
      </c>
      <c r="O129" s="15">
        <f t="shared" si="8"/>
        <v>0.31379519591025995</v>
      </c>
      <c r="P129" s="6">
        <f t="shared" si="6"/>
        <v>0</v>
      </c>
      <c r="W129">
        <v>1.1700000000000008</v>
      </c>
      <c r="X129">
        <v>4.8684144902485302</v>
      </c>
      <c r="Y129">
        <v>4.5847878130844055</v>
      </c>
    </row>
    <row r="130" spans="1:25" x14ac:dyDescent="0.35">
      <c r="A130" s="42">
        <v>1999.75</v>
      </c>
      <c r="B130" s="42">
        <v>9.7129999999999992</v>
      </c>
      <c r="C130" s="42">
        <v>71682.362063450695</v>
      </c>
      <c r="L130" s="13">
        <f t="shared" si="10"/>
        <v>1.1800000000000008</v>
      </c>
      <c r="M130">
        <v>19.905946790887086</v>
      </c>
      <c r="N130">
        <v>17.360575391757639</v>
      </c>
      <c r="O130" s="15">
        <f t="shared" si="8"/>
        <v>0.31119986565605501</v>
      </c>
      <c r="P130" s="6">
        <f t="shared" si="6"/>
        <v>6.7219370227178388E-4</v>
      </c>
      <c r="W130">
        <v>1.1800000000000008</v>
      </c>
      <c r="X130">
        <v>4.8900308111200577</v>
      </c>
      <c r="Y130">
        <v>4.5677176038055931</v>
      </c>
    </row>
    <row r="131" spans="1:25" x14ac:dyDescent="0.35">
      <c r="A131" s="42">
        <v>2000.25</v>
      </c>
      <c r="B131" s="42">
        <v>11.659000000000001</v>
      </c>
      <c r="C131" s="42">
        <v>140084.34717573319</v>
      </c>
      <c r="L131" s="13">
        <f t="shared" si="10"/>
        <v>1.1900000000000008</v>
      </c>
      <c r="M131">
        <v>19.904194537466456</v>
      </c>
      <c r="N131">
        <v>17.217317796884984</v>
      </c>
      <c r="O131" s="15">
        <f t="shared" si="8"/>
        <v>0.30863187794409552</v>
      </c>
      <c r="P131" s="6">
        <f t="shared" si="6"/>
        <v>2.4244471229017961E-3</v>
      </c>
      <c r="W131">
        <v>1.1900000000000008</v>
      </c>
      <c r="X131">
        <v>4.9115204133029424</v>
      </c>
      <c r="Y131">
        <v>4.5508257916517998</v>
      </c>
    </row>
    <row r="132" spans="1:25" x14ac:dyDescent="0.35">
      <c r="A132" s="42">
        <v>2000.75</v>
      </c>
      <c r="B132" s="42">
        <v>7.0609999999999999</v>
      </c>
      <c r="C132" s="42">
        <v>217509.97706020888</v>
      </c>
      <c r="L132" s="13">
        <f t="shared" si="10"/>
        <v>1.2000000000000008</v>
      </c>
      <c r="M132">
        <v>19.901383405646378</v>
      </c>
      <c r="N132">
        <v>17.075565049881657</v>
      </c>
      <c r="O132" s="15">
        <f t="shared" si="8"/>
        <v>0.30609086563152232</v>
      </c>
      <c r="P132" s="6">
        <f t="shared" si="6"/>
        <v>5.2355789429796573E-3</v>
      </c>
      <c r="W132">
        <v>1.2000000000000008</v>
      </c>
      <c r="X132">
        <v>4.9328864819761877</v>
      </c>
      <c r="Y132">
        <v>4.534110573364087</v>
      </c>
    </row>
    <row r="133" spans="1:25" x14ac:dyDescent="0.35">
      <c r="A133" s="42">
        <v>2001.25</v>
      </c>
      <c r="B133" s="42">
        <v>6.194</v>
      </c>
      <c r="C133" s="42">
        <v>144350.55068315295</v>
      </c>
      <c r="L133" s="13">
        <f t="shared" si="10"/>
        <v>1.2100000000000009</v>
      </c>
      <c r="M133">
        <v>19.897534153483932</v>
      </c>
      <c r="N133">
        <v>16.935296996604443</v>
      </c>
      <c r="O133" s="15">
        <f t="shared" si="8"/>
        <v>0.30357646744190758</v>
      </c>
      <c r="P133" s="6">
        <f t="shared" si="6"/>
        <v>9.0848311054259057E-3</v>
      </c>
      <c r="W133">
        <v>1.2100000000000009</v>
      </c>
      <c r="X133">
        <v>4.9541322069712521</v>
      </c>
      <c r="Y133">
        <v>4.5175702091353296</v>
      </c>
    </row>
    <row r="134" spans="1:25" x14ac:dyDescent="0.35">
      <c r="A134" s="42">
        <v>2001.75</v>
      </c>
      <c r="B134" s="42">
        <v>8.4290000000000003</v>
      </c>
      <c r="C134" s="42">
        <v>200787.01532646132</v>
      </c>
      <c r="L134" s="13">
        <f t="shared" si="10"/>
        <v>1.2200000000000009</v>
      </c>
      <c r="M134">
        <v>19.892667124194588</v>
      </c>
      <c r="N134">
        <v>16.796493803663967</v>
      </c>
      <c r="O134" s="15">
        <f t="shared" si="8"/>
        <v>0.30108832784854966</v>
      </c>
      <c r="P134" s="6">
        <f t="shared" si="6"/>
        <v>1.3951860394769255E-2</v>
      </c>
      <c r="W134">
        <v>1.2200000000000009</v>
      </c>
      <c r="X134">
        <v>4.9752607833516365</v>
      </c>
      <c r="Y134">
        <v>4.5012030204849136</v>
      </c>
    </row>
    <row r="135" spans="1:25" x14ac:dyDescent="0.35">
      <c r="A135" s="42">
        <v>2002.25</v>
      </c>
      <c r="B135" s="42">
        <v>12.45</v>
      </c>
      <c r="C135" s="42">
        <v>161135.35418626538</v>
      </c>
      <c r="L135" s="13">
        <f t="shared" si="10"/>
        <v>1.2300000000000009</v>
      </c>
      <c r="M135">
        <v>19.886802254372309</v>
      </c>
      <c r="N135">
        <v>16.659135952068954</v>
      </c>
      <c r="O135" s="15">
        <f t="shared" si="8"/>
        <v>0.29862609696054193</v>
      </c>
      <c r="P135" s="6">
        <f t="shared" si="6"/>
        <v>1.9816730217048217E-2</v>
      </c>
      <c r="W135">
        <v>1.2300000000000009</v>
      </c>
      <c r="X135">
        <v>4.9962754119526993</v>
      </c>
      <c r="Y135">
        <v>4.4850073882047781</v>
      </c>
    </row>
    <row r="136" spans="1:25" x14ac:dyDescent="0.35">
      <c r="A136" s="42">
        <v>2002.75</v>
      </c>
      <c r="B136" s="42">
        <v>10.464</v>
      </c>
      <c r="C136" s="42">
        <v>166042.65630144285</v>
      </c>
      <c r="L136" s="13">
        <f t="shared" si="10"/>
        <v>1.2400000000000009</v>
      </c>
      <c r="M136">
        <v>19.879959082014913</v>
      </c>
      <c r="N136">
        <v>16.523204231021076</v>
      </c>
      <c r="O136" s="15">
        <f t="shared" si="8"/>
        <v>0.2961894304115415</v>
      </c>
      <c r="P136" s="6">
        <f t="shared" si="6"/>
        <v>2.6659902574444061E-2</v>
      </c>
      <c r="W136">
        <v>1.2400000000000009</v>
      </c>
      <c r="X136">
        <v>5.0171792998834759</v>
      </c>
      <c r="Y136">
        <v>4.4689817503741764</v>
      </c>
    </row>
    <row r="137" spans="1:25" x14ac:dyDescent="0.35">
      <c r="A137" s="42">
        <v>2003.25</v>
      </c>
      <c r="B137" s="42">
        <v>6.4390000000000001</v>
      </c>
      <c r="C137" s="42">
        <v>219695.9886721379</v>
      </c>
      <c r="L137" s="13">
        <f t="shared" si="10"/>
        <v>1.2500000000000009</v>
      </c>
      <c r="M137">
        <v>19.872156754360141</v>
      </c>
      <c r="N137">
        <v>16.388679731856097</v>
      </c>
      <c r="O137" s="15">
        <f t="shared" si="8"/>
        <v>0.29377798925116005</v>
      </c>
      <c r="P137" s="6">
        <f t="shared" si="6"/>
        <v>3.4462230229216573E-2</v>
      </c>
      <c r="W137">
        <v>1.2500000000000009</v>
      </c>
      <c r="X137">
        <v>5.0379756609922914</v>
      </c>
      <c r="Y137">
        <v>4.4531246004407778</v>
      </c>
    </row>
    <row r="138" spans="1:25" x14ac:dyDescent="0.35">
      <c r="A138" s="42">
        <v>2003.75</v>
      </c>
      <c r="B138" s="42">
        <v>6.2080000000000002</v>
      </c>
      <c r="C138" s="42">
        <v>219695.9886721379</v>
      </c>
      <c r="L138" s="13">
        <f t="shared" si="10"/>
        <v>1.2600000000000009</v>
      </c>
      <c r="M138">
        <v>19.863414035537559</v>
      </c>
      <c r="N138">
        <v>16.25554384212748</v>
      </c>
      <c r="O138" s="15">
        <f t="shared" si="8"/>
        <v>0.29139143983890869</v>
      </c>
      <c r="P138" s="6">
        <f t="shared" si="6"/>
        <v>4.320494905179828E-2</v>
      </c>
      <c r="W138">
        <v>1.2600000000000009</v>
      </c>
      <c r="X138">
        <v>5.058667716297836</v>
      </c>
      <c r="Y138">
        <v>4.4374344853657286</v>
      </c>
    </row>
    <row r="139" spans="1:25" x14ac:dyDescent="0.35">
      <c r="A139" s="42">
        <v>2004.25</v>
      </c>
      <c r="B139" s="42">
        <v>10.477</v>
      </c>
      <c r="C139" s="42">
        <v>90219.421604827498</v>
      </c>
      <c r="L139" s="13">
        <f t="shared" si="10"/>
        <v>1.2700000000000009</v>
      </c>
      <c r="M139">
        <v>19.853749314041391</v>
      </c>
      <c r="N139">
        <v>16.123778239828422</v>
      </c>
      <c r="O139" s="15">
        <f t="shared" si="8"/>
        <v>0.28902945374062389</v>
      </c>
      <c r="P139" s="6">
        <f t="shared" si="6"/>
        <v>5.2869670547966763E-2</v>
      </c>
      <c r="W139">
        <v>1.2700000000000009</v>
      </c>
      <c r="X139">
        <v>5.0792586943873097</v>
      </c>
      <c r="Y139">
        <v>4.4219100038304058</v>
      </c>
    </row>
    <row r="140" spans="1:25" x14ac:dyDescent="0.35">
      <c r="A140" s="42">
        <v>2004.75</v>
      </c>
      <c r="B140" s="42">
        <v>11.407999999999999</v>
      </c>
      <c r="C140" s="42">
        <v>250196.02760239498</v>
      </c>
      <c r="L140" s="13">
        <f t="shared" si="10"/>
        <v>1.2800000000000009</v>
      </c>
      <c r="M140">
        <v>19.843180610029073</v>
      </c>
      <c r="N140">
        <v>15.99336488774863</v>
      </c>
      <c r="O140" s="15">
        <f t="shared" si="8"/>
        <v>0.28669170762730928</v>
      </c>
      <c r="P140" s="6">
        <f t="shared" ref="P140:P203" si="11">$P$10-M140</f>
        <v>6.3438374560284672E-2</v>
      </c>
      <c r="W140">
        <v>1.2800000000000009</v>
      </c>
      <c r="X140">
        <v>5.0997518317831982</v>
      </c>
      <c r="Y140">
        <v>4.4065498045027303</v>
      </c>
    </row>
    <row r="141" spans="1:25" x14ac:dyDescent="0.35">
      <c r="A141" s="42">
        <v>2005.25</v>
      </c>
      <c r="B141" s="42">
        <v>12.683999999999999</v>
      </c>
      <c r="C141" s="42">
        <v>198789.15114295439</v>
      </c>
      <c r="L141" s="13">
        <f t="shared" si="10"/>
        <v>1.2900000000000009</v>
      </c>
      <c r="M141">
        <v>19.831725582450328</v>
      </c>
      <c r="N141">
        <v>15.864286027962153</v>
      </c>
      <c r="O141" s="15">
        <f t="shared" ref="O141:O204" si="12">+N141/$N$12</f>
        <v>0.28437788317632595</v>
      </c>
      <c r="P141" s="6">
        <f t="shared" si="11"/>
        <v>7.4893402139029064E-2</v>
      </c>
      <c r="W141">
        <v>1.2900000000000009</v>
      </c>
      <c r="X141">
        <v>5.1201503732800955</v>
      </c>
      <c r="Y141">
        <v>4.3913525843608872</v>
      </c>
    </row>
    <row r="142" spans="1:25" x14ac:dyDescent="0.35">
      <c r="A142" s="42">
        <v>2005.75</v>
      </c>
      <c r="B142" s="42">
        <v>13.414999999999999</v>
      </c>
      <c r="C142" s="42">
        <v>98715.771010760494</v>
      </c>
      <c r="L142" s="13">
        <f t="shared" ref="L142:L205" si="13">L141+0.01</f>
        <v>1.3000000000000009</v>
      </c>
      <c r="M142">
        <v>19.819401536011281</v>
      </c>
      <c r="N142">
        <v>15.73652417644276</v>
      </c>
      <c r="O142" s="15">
        <f t="shared" si="12"/>
        <v>0.28208766697486981</v>
      </c>
      <c r="P142" s="6">
        <f t="shared" si="11"/>
        <v>8.7217448578076784E-2</v>
      </c>
      <c r="W142">
        <v>1.3000000000000009</v>
      </c>
      <c r="X142">
        <v>5.140457572253025</v>
      </c>
      <c r="Y142">
        <v>4.3763170870724935</v>
      </c>
    </row>
    <row r="143" spans="1:25" x14ac:dyDescent="0.35">
      <c r="A143" s="42">
        <v>2006.25</v>
      </c>
      <c r="B143" s="42">
        <v>12.382</v>
      </c>
      <c r="C143" s="42">
        <v>140084.34717573319</v>
      </c>
      <c r="L143" s="13">
        <f t="shared" si="13"/>
        <v>1.3100000000000009</v>
      </c>
      <c r="M143">
        <v>19.806225427978088</v>
      </c>
      <c r="N143">
        <v>15.610062117803404</v>
      </c>
      <c r="O143" s="15">
        <f t="shared" si="12"/>
        <v>0.27982075042567289</v>
      </c>
      <c r="P143" s="6">
        <f t="shared" si="11"/>
        <v>0.10039355661126947</v>
      </c>
      <c r="W143">
        <v>1.3100000000000009</v>
      </c>
      <c r="X143">
        <v>5.1606766909386073</v>
      </c>
      <c r="Y143">
        <v>4.3614421014272651</v>
      </c>
    </row>
    <row r="144" spans="1:25" x14ac:dyDescent="0.35">
      <c r="A144" s="42">
        <v>2006.75</v>
      </c>
      <c r="B144" s="42">
        <v>10.368</v>
      </c>
      <c r="C144" s="42">
        <v>192914.04384457952</v>
      </c>
      <c r="L144" s="13">
        <f t="shared" si="13"/>
        <v>1.320000000000001</v>
      </c>
      <c r="M144">
        <v>19.792213874824331</v>
      </c>
      <c r="N144">
        <v>15.484882900156475</v>
      </c>
      <c r="O144" s="15">
        <f t="shared" si="12"/>
        <v>0.27757682965487002</v>
      </c>
      <c r="P144" s="6">
        <f t="shared" si="11"/>
        <v>0.11440510976502694</v>
      </c>
      <c r="W144">
        <v>1.320000000000001</v>
      </c>
      <c r="X144">
        <v>5.1808110006902934</v>
      </c>
      <c r="Y144">
        <v>4.3467264598212854</v>
      </c>
    </row>
    <row r="145" spans="1:25" x14ac:dyDescent="0.35">
      <c r="A145" s="42">
        <v>2007.25</v>
      </c>
      <c r="B145" s="42">
        <v>7.7450000000000001</v>
      </c>
      <c r="C145" s="42">
        <v>94845.070264917827</v>
      </c>
      <c r="L145" s="13">
        <f t="shared" si="13"/>
        <v>1.330000000000001</v>
      </c>
      <c r="M145">
        <v>19.777383158726398</v>
      </c>
      <c r="N145">
        <v>15.360969830091587</v>
      </c>
      <c r="O145" s="15">
        <f t="shared" si="12"/>
        <v>0.27535560542197218</v>
      </c>
      <c r="P145" s="6">
        <f t="shared" si="11"/>
        <v>0.12923582586295979</v>
      </c>
      <c r="W145">
        <v>1.330000000000001</v>
      </c>
      <c r="X145">
        <v>5.2008637822089918</v>
      </c>
      <c r="Y145">
        <v>4.3321690367911332</v>
      </c>
    </row>
    <row r="146" spans="1:25" x14ac:dyDescent="0.35">
      <c r="A146" s="42">
        <v>2007.75</v>
      </c>
      <c r="B146" s="42">
        <v>6.07</v>
      </c>
      <c r="C146" s="42">
        <v>135944.22903674893</v>
      </c>
      <c r="L146" s="13">
        <f t="shared" si="13"/>
        <v>1.340000000000001</v>
      </c>
      <c r="M146">
        <v>19.761749233910884</v>
      </c>
      <c r="N146">
        <v>15.238306467767828</v>
      </c>
      <c r="O146" s="15">
        <f t="shared" si="12"/>
        <v>0.27315678303189184</v>
      </c>
      <c r="P146" s="6">
        <f t="shared" si="11"/>
        <v>0.14486975067847396</v>
      </c>
      <c r="W146">
        <v>1.340000000000001</v>
      </c>
      <c r="X146">
        <v>5.2208383257501669</v>
      </c>
      <c r="Y146">
        <v>4.3177687475961086</v>
      </c>
    </row>
    <row r="147" spans="1:25" x14ac:dyDescent="0.35">
      <c r="A147" s="42">
        <v>2008.25</v>
      </c>
      <c r="B147" s="42">
        <v>6.194</v>
      </c>
      <c r="C147" s="42">
        <v>140084.34717573319</v>
      </c>
      <c r="L147" s="13">
        <f t="shared" si="13"/>
        <v>1.350000000000001</v>
      </c>
      <c r="M147">
        <v>19.745327732857891</v>
      </c>
      <c r="N147">
        <v>15.116876622117372</v>
      </c>
      <c r="O147" s="15">
        <f t="shared" si="12"/>
        <v>0.27098007224896481</v>
      </c>
      <c r="P147" s="6">
        <f t="shared" si="11"/>
        <v>0.16129125173146619</v>
      </c>
      <c r="W147">
        <v>1.350000000000001</v>
      </c>
      <c r="X147">
        <v>5.2407379313086055</v>
      </c>
      <c r="Y147">
        <v>4.3035245468469014</v>
      </c>
    </row>
    <row r="148" spans="1:25" x14ac:dyDescent="0.35">
      <c r="A148" s="42">
        <v>2008.75</v>
      </c>
      <c r="B148" s="42">
        <v>5.0910000000000002</v>
      </c>
      <c r="C148" s="42">
        <v>159532.03062322538</v>
      </c>
      <c r="L148" s="13">
        <f t="shared" si="13"/>
        <v>1.360000000000001</v>
      </c>
      <c r="M148">
        <v>19.728133972364034</v>
      </c>
      <c r="N148">
        <v>14.996664346157576</v>
      </c>
      <c r="O148" s="15">
        <f t="shared" si="12"/>
        <v>0.26882518721291587</v>
      </c>
      <c r="P148" s="6">
        <f t="shared" si="11"/>
        <v>0.1784850122253232</v>
      </c>
      <c r="W148">
        <v>1.360000000000001</v>
      </c>
      <c r="X148">
        <v>5.2605659087818832</v>
      </c>
      <c r="Y148">
        <v>4.2894354271791251</v>
      </c>
    </row>
    <row r="149" spans="1:25" x14ac:dyDescent="0.35">
      <c r="A149" s="42">
        <v>2009.25</v>
      </c>
      <c r="B149" s="42">
        <v>3.6160000000000001</v>
      </c>
      <c r="C149" s="42">
        <v>156373.08476681827</v>
      </c>
      <c r="L149" s="13">
        <f t="shared" si="13"/>
        <v>1.370000000000001</v>
      </c>
      <c r="M149">
        <v>19.710182959468913</v>
      </c>
      <c r="N149">
        <v>14.877653932408684</v>
      </c>
      <c r="O149" s="15">
        <f t="shared" si="12"/>
        <v>0.26669184635671878</v>
      </c>
      <c r="P149" s="6">
        <f t="shared" si="11"/>
        <v>0.19643602512044467</v>
      </c>
      <c r="W149">
        <v>1.370000000000001</v>
      </c>
      <c r="X149">
        <v>5.2803255781135672</v>
      </c>
      <c r="Y149">
        <v>4.275500417970119</v>
      </c>
    </row>
    <row r="150" spans="1:25" x14ac:dyDescent="0.35">
      <c r="A150" s="42">
        <v>2009.75</v>
      </c>
      <c r="B150" s="42">
        <v>4.1559999999999997</v>
      </c>
      <c r="C150" s="42">
        <v>159532.03062322538</v>
      </c>
      <c r="L150" s="13">
        <f t="shared" si="13"/>
        <v>1.380000000000001</v>
      </c>
      <c r="M150">
        <v>19.691489397248535</v>
      </c>
      <c r="N150">
        <v>14.759829908414357</v>
      </c>
      <c r="O150" s="15">
        <f t="shared" si="12"/>
        <v>0.26457977232629815</v>
      </c>
      <c r="P150" s="6">
        <f t="shared" si="11"/>
        <v>0.21512958734082233</v>
      </c>
      <c r="W150">
        <v>1.380000000000001</v>
      </c>
      <c r="X150">
        <v>5.3000202694171721</v>
      </c>
      <c r="Y150">
        <v>4.2617185840976166</v>
      </c>
    </row>
    <row r="151" spans="1:25" x14ac:dyDescent="0.35">
      <c r="A151" s="42">
        <v>2010.25</v>
      </c>
      <c r="B151" s="42">
        <v>5.3949999999999996</v>
      </c>
      <c r="C151" s="42">
        <v>296558.5652982028</v>
      </c>
      <c r="L151" s="13">
        <f t="shared" si="13"/>
        <v>1.390000000000001</v>
      </c>
      <c r="M151">
        <v>19.672067690479192</v>
      </c>
      <c r="N151">
        <v>14.643177032362384</v>
      </c>
      <c r="O151" s="15">
        <f t="shared" si="12"/>
        <v>0.26248869190202828</v>
      </c>
      <c r="P151" s="6">
        <f t="shared" si="11"/>
        <v>0.23455129411016529</v>
      </c>
      <c r="W151">
        <v>1.390000000000001</v>
      </c>
      <c r="X151">
        <v>5.3196533230817371</v>
      </c>
      <c r="Y151">
        <v>4.2480890247387713</v>
      </c>
    </row>
    <row r="152" spans="1:25" x14ac:dyDescent="0.35">
      <c r="A152" s="42">
        <v>2010.75</v>
      </c>
      <c r="B152" s="42">
        <v>5.1429999999999998</v>
      </c>
      <c r="C152" s="42">
        <v>101722.11381075524</v>
      </c>
      <c r="L152" s="13">
        <f t="shared" si="13"/>
        <v>1.400000000000001</v>
      </c>
      <c r="M152" s="19">
        <v>19.651931951175168</v>
      </c>
      <c r="N152" s="19">
        <v>14.527680288802944</v>
      </c>
      <c r="O152" s="15">
        <f t="shared" si="12"/>
        <v>0.26041833592197972</v>
      </c>
      <c r="P152" s="6">
        <f t="shared" si="11"/>
        <v>0.2546870334141893</v>
      </c>
      <c r="W152">
        <v>1.400000000000001</v>
      </c>
      <c r="X152">
        <v>5.3392280898600104</v>
      </c>
      <c r="Y152">
        <v>4.2346108722082052</v>
      </c>
    </row>
    <row r="153" spans="1:25" x14ac:dyDescent="0.35">
      <c r="A153" s="42">
        <v>2011.25</v>
      </c>
      <c r="B153" s="42">
        <v>11.128</v>
      </c>
      <c r="C153" s="42">
        <v>114691.36305762557</v>
      </c>
      <c r="L153" s="13">
        <f t="shared" si="13"/>
        <v>1.410000000000001</v>
      </c>
      <c r="M153" s="19">
        <v>19.631096004003588</v>
      </c>
      <c r="N153" s="19">
        <v>14.413324884461895</v>
      </c>
      <c r="O153" s="15">
        <f t="shared" si="12"/>
        <v>0.25836843920686997</v>
      </c>
      <c r="P153" s="6">
        <f t="shared" si="11"/>
        <v>0.27552298058576952</v>
      </c>
      <c r="W153">
        <v>1.410000000000001</v>
      </c>
      <c r="X153">
        <v>5.3587479309400381</v>
      </c>
      <c r="Y153">
        <v>4.2212832908337612</v>
      </c>
    </row>
    <row r="154" spans="1:25" x14ac:dyDescent="0.35">
      <c r="A154" s="42">
        <v>2011.75</v>
      </c>
      <c r="B154" s="42">
        <v>12.342000000000001</v>
      </c>
      <c r="C154" s="42">
        <v>145801.29783621029</v>
      </c>
      <c r="L154" s="13">
        <f t="shared" si="13"/>
        <v>1.420000000000001</v>
      </c>
      <c r="M154" s="19">
        <v>19.609573391579453</v>
      </c>
      <c r="N154" s="19">
        <v>14.300096244146667</v>
      </c>
      <c r="O154" s="15">
        <f t="shared" si="12"/>
        <v>0.25633874048667399</v>
      </c>
      <c r="P154" s="6">
        <f t="shared" si="11"/>
        <v>0.29704559300990496</v>
      </c>
      <c r="W154">
        <v>1.420000000000001</v>
      </c>
      <c r="X154">
        <v>5.3782162180009943</v>
      </c>
      <c r="Y154">
        <v>4.2081054758686403</v>
      </c>
    </row>
    <row r="155" spans="1:25" x14ac:dyDescent="0.35">
      <c r="A155" s="42">
        <v>2012.25</v>
      </c>
      <c r="B155" s="42">
        <v>9.8740000000000006</v>
      </c>
      <c r="C155" s="42">
        <v>171099.40801550748</v>
      </c>
      <c r="L155" s="13">
        <f t="shared" si="13"/>
        <v>1.430000000000001</v>
      </c>
      <c r="M155" s="19">
        <v>19.587377379644046</v>
      </c>
      <c r="N155" s="19">
        <v>14.187980006742306</v>
      </c>
      <c r="O155" s="15">
        <f t="shared" si="12"/>
        <v>0.25432898232885021</v>
      </c>
      <c r="P155" s="6">
        <f t="shared" si="11"/>
        <v>0.31924160494531151</v>
      </c>
      <c r="W155">
        <v>1.430000000000001</v>
      </c>
      <c r="X155">
        <v>5.3976363332540673</v>
      </c>
      <c r="Y155">
        <v>4.1950766524387362</v>
      </c>
    </row>
    <row r="156" spans="1:25" x14ac:dyDescent="0.35">
      <c r="A156" s="42">
        <v>2012.75</v>
      </c>
      <c r="B156" s="42">
        <v>4.7770000000000001</v>
      </c>
      <c r="C156" s="42">
        <v>135944.22903674893</v>
      </c>
      <c r="L156" s="13">
        <f t="shared" si="13"/>
        <v>1.4400000000000011</v>
      </c>
      <c r="M156" s="19">
        <v>19.564520962129681</v>
      </c>
      <c r="N156" s="19">
        <v>14.076962021295467</v>
      </c>
      <c r="O156" s="15">
        <f t="shared" si="12"/>
        <v>0.25233891106814388</v>
      </c>
      <c r="P156" s="6">
        <f t="shared" si="11"/>
        <v>0.3420980224596768</v>
      </c>
      <c r="W156">
        <v>1.4400000000000011</v>
      </c>
      <c r="X156">
        <v>5.4170116694691197</v>
      </c>
      <c r="Y156">
        <v>4.1821960745239473</v>
      </c>
    </row>
    <row r="157" spans="1:25" x14ac:dyDescent="0.35">
      <c r="A157" s="42">
        <v>2013.25</v>
      </c>
      <c r="B157" s="42">
        <v>8.4809999999999999</v>
      </c>
      <c r="C157" s="42">
        <v>117008.28228088471</v>
      </c>
      <c r="L157" s="13">
        <f t="shared" si="13"/>
        <v>1.4500000000000011</v>
      </c>
      <c r="M157" s="19">
        <v>19.541016866113662</v>
      </c>
      <c r="N157" s="19">
        <v>13.967028343184012</v>
      </c>
      <c r="O157" s="15">
        <f t="shared" si="12"/>
        <v>0.25036827673792444</v>
      </c>
      <c r="P157" s="6">
        <f t="shared" si="11"/>
        <v>0.3656021184756959</v>
      </c>
      <c r="W157">
        <v>1.4500000000000011</v>
      </c>
      <c r="X157">
        <v>5.4363456299878576</v>
      </c>
      <c r="Y157">
        <v>4.1694630239723445</v>
      </c>
    </row>
    <row r="158" spans="1:25" x14ac:dyDescent="0.35">
      <c r="A158" s="42">
        <v>2013.75</v>
      </c>
      <c r="B158" s="42">
        <v>8.94</v>
      </c>
      <c r="C158" s="42">
        <v>135944.22903674893</v>
      </c>
      <c r="L158" s="13">
        <f t="shared" si="13"/>
        <v>1.4600000000000011</v>
      </c>
      <c r="M158" s="19">
        <v>19.516877556664301</v>
      </c>
      <c r="N158" s="19">
        <v>13.858165230370101</v>
      </c>
      <c r="O158" s="15">
        <f t="shared" si="12"/>
        <v>0.24841683300301956</v>
      </c>
      <c r="P158" s="6">
        <f t="shared" si="11"/>
        <v>0.38974142792505617</v>
      </c>
      <c r="W158">
        <v>1.4600000000000011</v>
      </c>
      <c r="X158">
        <v>5.4556416287242113</v>
      </c>
      <c r="Y158">
        <v>4.1568768095460866</v>
      </c>
    </row>
    <row r="159" spans="1:25" x14ac:dyDescent="0.35">
      <c r="A159" s="42">
        <v>2014.25</v>
      </c>
      <c r="B159" s="42">
        <v>7.0590000000000002</v>
      </c>
      <c r="C159" s="42">
        <v>138690.48463219541</v>
      </c>
      <c r="L159" s="13">
        <f t="shared" si="13"/>
        <v>1.4700000000000011</v>
      </c>
      <c r="M159" s="19">
        <v>19.492115241581715</v>
      </c>
      <c r="N159" s="19">
        <v>13.750359139734632</v>
      </c>
      <c r="O159" s="15">
        <f t="shared" si="12"/>
        <v>0.24648433709400777</v>
      </c>
      <c r="P159" s="6">
        <f t="shared" si="11"/>
        <v>0.41450374300764281</v>
      </c>
      <c r="W159">
        <v>1.4700000000000011</v>
      </c>
      <c r="X159">
        <v>5.4749030901525524</v>
      </c>
      <c r="Y159">
        <v>4.1444367659979964</v>
      </c>
    </row>
    <row r="160" spans="1:25" x14ac:dyDescent="0.35">
      <c r="A160" s="42">
        <v>2014.75</v>
      </c>
      <c r="B160" s="42">
        <v>4.6310000000000002</v>
      </c>
      <c r="C160" s="42">
        <v>86681.867484349132</v>
      </c>
      <c r="L160" s="13">
        <f t="shared" si="13"/>
        <v>1.4800000000000011</v>
      </c>
      <c r="M160" s="19">
        <v>19.466741876036018</v>
      </c>
      <c r="N160" s="19">
        <v>13.643596723490969</v>
      </c>
      <c r="O160" s="15">
        <f t="shared" si="12"/>
        <v>0.24457054974293196</v>
      </c>
      <c r="P160" s="6">
        <f t="shared" si="11"/>
        <v>0.43987710855333972</v>
      </c>
      <c r="W160">
        <v>1.4800000000000011</v>
      </c>
      <c r="X160">
        <v>5.4941334492844156</v>
      </c>
      <c r="Y160">
        <v>4.1321422531778165</v>
      </c>
    </row>
    <row r="161" spans="1:25" x14ac:dyDescent="0.35">
      <c r="A161" s="42">
        <v>2015.25</v>
      </c>
      <c r="B161" s="42">
        <v>5.8360000000000003</v>
      </c>
      <c r="C161" s="42">
        <v>109097.79927650755</v>
      </c>
      <c r="L161" s="13">
        <f t="shared" si="13"/>
        <v>1.4900000000000011</v>
      </c>
      <c r="M161" s="19">
        <v>19.440769167105618</v>
      </c>
      <c r="N161" s="19">
        <v>13.537864825676021</v>
      </c>
      <c r="O161" s="15">
        <f t="shared" si="12"/>
        <v>0.24267523512039971</v>
      </c>
      <c r="P161" s="6">
        <f t="shared" si="11"/>
        <v>0.46584981748373977</v>
      </c>
      <c r="W161">
        <v>1.4900000000000011</v>
      </c>
      <c r="X161">
        <v>5.5133361516343005</v>
      </c>
      <c r="Y161">
        <v>4.1199926551671124</v>
      </c>
    </row>
    <row r="162" spans="1:25" x14ac:dyDescent="0.35">
      <c r="A162" s="42">
        <v>2015.75</v>
      </c>
      <c r="B162" s="42">
        <v>4.3819999999999997</v>
      </c>
      <c r="C162" s="42">
        <v>129314.15075081984</v>
      </c>
      <c r="L162" s="13">
        <f t="shared" si="13"/>
        <v>1.5000000000000011</v>
      </c>
      <c r="M162" s="19">
        <v>19.41420857821792</v>
      </c>
      <c r="N162" s="19">
        <v>13.433150478716634</v>
      </c>
      <c r="O162" s="15">
        <f t="shared" si="12"/>
        <v>0.24079816077403363</v>
      </c>
      <c r="P162" s="6">
        <f t="shared" si="11"/>
        <v>0.4924104063714374</v>
      </c>
      <c r="W162">
        <v>1.5000000000000011</v>
      </c>
      <c r="X162">
        <v>5.5325146531751503</v>
      </c>
      <c r="Y162">
        <v>4.1079873794419139</v>
      </c>
    </row>
    <row r="163" spans="1:25" x14ac:dyDescent="0.35">
      <c r="A163" s="42">
        <v>2016.25</v>
      </c>
      <c r="B163" s="42">
        <v>3.37</v>
      </c>
      <c r="C163" s="42">
        <v>206901.89030214623</v>
      </c>
      <c r="L163" s="13">
        <f t="shared" si="13"/>
        <v>1.5100000000000011</v>
      </c>
      <c r="M163">
        <v>19.387071333495086</v>
      </c>
      <c r="N163">
        <v>13.329440900069525</v>
      </c>
      <c r="O163" s="15">
        <f t="shared" si="12"/>
        <v>0.23893909756823981</v>
      </c>
      <c r="P163" s="6">
        <f t="shared" si="11"/>
        <v>0.51954765109427115</v>
      </c>
      <c r="W163">
        <v>1.5100000000000011</v>
      </c>
      <c r="X163">
        <v>5.5516724202840368</v>
      </c>
      <c r="Y163">
        <v>4.0961258560621125</v>
      </c>
    </row>
    <row r="164" spans="1:25" x14ac:dyDescent="0.35">
      <c r="A164" s="42">
        <v>2016.75</v>
      </c>
      <c r="B164" s="42">
        <v>3.4489999999999998</v>
      </c>
      <c r="C164" s="42">
        <v>144350.55068315295</v>
      </c>
      <c r="L164" s="13">
        <f t="shared" si="13"/>
        <v>1.5200000000000011</v>
      </c>
      <c r="M164">
        <v>19.35936842200703</v>
      </c>
      <c r="N164">
        <v>13.226723488932834</v>
      </c>
      <c r="O164" s="15">
        <f t="shared" si="12"/>
        <v>0.2370978196252603</v>
      </c>
      <c r="P164" s="6">
        <f t="shared" si="11"/>
        <v>0.5472505625823274</v>
      </c>
      <c r="W164">
        <v>1.5200000000000011</v>
      </c>
      <c r="X164">
        <v>5.5708129296786009</v>
      </c>
      <c r="Y164">
        <v>4.0844075368868058</v>
      </c>
    </row>
    <row r="165" spans="1:25" x14ac:dyDescent="0.35">
      <c r="A165" s="42">
        <v>2017.25</v>
      </c>
      <c r="B165" s="42">
        <v>6.0720000000000001</v>
      </c>
      <c r="C165" s="42">
        <v>59278.384051005742</v>
      </c>
      <c r="L165" s="13">
        <f t="shared" si="13"/>
        <v>1.5300000000000011</v>
      </c>
      <c r="M165">
        <v>19.331110601934114</v>
      </c>
      <c r="N165">
        <v>13.124985823027592</v>
      </c>
      <c r="O165" s="15">
        <f t="shared" si="12"/>
        <v>0.2352741042674788</v>
      </c>
      <c r="P165" s="6">
        <f t="shared" si="11"/>
        <v>0.57550838265524362</v>
      </c>
      <c r="W165">
        <v>1.5300000000000011</v>
      </c>
      <c r="X165">
        <v>5.5899396683447344</v>
      </c>
      <c r="Y165">
        <v>4.0728318948146738</v>
      </c>
    </row>
    <row r="166" spans="1:25" x14ac:dyDescent="0.35">
      <c r="A166" s="42">
        <v>2017.75</v>
      </c>
      <c r="B166" s="42">
        <v>6.3380000000000001</v>
      </c>
      <c r="C166" s="42">
        <v>311763.44808074262</v>
      </c>
      <c r="L166" s="13">
        <f t="shared" si="13"/>
        <v>1.5400000000000011</v>
      </c>
      <c r="M166">
        <v>19.302308404641611</v>
      </c>
      <c r="N166">
        <v>13.024215655447328</v>
      </c>
      <c r="O166" s="15">
        <f t="shared" si="12"/>
        <v>0.23346773196094772</v>
      </c>
      <c r="P166" s="6">
        <f t="shared" si="11"/>
        <v>0.60431057994774662</v>
      </c>
      <c r="W166">
        <v>1.5400000000000011</v>
      </c>
      <c r="X166">
        <v>5.6090561334560256</v>
      </c>
      <c r="Y166">
        <v>4.0613984230485842</v>
      </c>
    </row>
    <row r="167" spans="1:25" x14ac:dyDescent="0.35">
      <c r="L167" s="13">
        <f t="shared" si="13"/>
        <v>1.5500000000000012</v>
      </c>
      <c r="M167">
        <v>19.272972138668266</v>
      </c>
      <c r="N167">
        <v>12.924400911574157</v>
      </c>
      <c r="O167" s="15">
        <f t="shared" si="12"/>
        <v>0.23167848626010693</v>
      </c>
      <c r="P167" s="6">
        <f t="shared" si="11"/>
        <v>0.63364684592109199</v>
      </c>
      <c r="W167">
        <v>1.5500000000000012</v>
      </c>
      <c r="X167">
        <v>5.6281658322853465</v>
      </c>
      <c r="Y167">
        <v>4.0501066343836269</v>
      </c>
    </row>
    <row r="168" spans="1:25" x14ac:dyDescent="0.35">
      <c r="A168" t="s">
        <v>54</v>
      </c>
      <c r="B168" t="s">
        <v>56</v>
      </c>
      <c r="L168" s="13">
        <f t="shared" si="13"/>
        <v>1.5600000000000012</v>
      </c>
      <c r="M168">
        <v>19.243111893630889</v>
      </c>
      <c r="N168">
        <v>12.825529686059715</v>
      </c>
      <c r="O168" s="15">
        <f t="shared" si="12"/>
        <v>0.22990615375366524</v>
      </c>
      <c r="P168" s="6">
        <f t="shared" si="11"/>
        <v>0.66350709095846838</v>
      </c>
      <c r="W168">
        <v>1.5600000000000012</v>
      </c>
      <c r="X168">
        <v>5.647272282109129</v>
      </c>
      <c r="Y168">
        <v>4.0389560605178252</v>
      </c>
    </row>
    <row r="169" spans="1:25" x14ac:dyDescent="0.35">
      <c r="A169" t="s">
        <v>53</v>
      </c>
      <c r="B169" t="s">
        <v>52</v>
      </c>
      <c r="C169" t="s">
        <v>51</v>
      </c>
      <c r="D169" t="s">
        <v>55</v>
      </c>
      <c r="E169" s="18" t="s">
        <v>57</v>
      </c>
      <c r="L169" s="13">
        <f t="shared" si="13"/>
        <v>1.5700000000000012</v>
      </c>
      <c r="M169">
        <v>19.212737544047251</v>
      </c>
      <c r="N169">
        <v>12.727590239869375</v>
      </c>
      <c r="O169" s="15">
        <f t="shared" si="12"/>
        <v>0.22815052401161576</v>
      </c>
      <c r="P169" s="6">
        <f t="shared" si="11"/>
        <v>0.69388144054210699</v>
      </c>
      <c r="W169">
        <v>1.5700000000000012</v>
      </c>
      <c r="X169">
        <v>5.6663790101046656</v>
      </c>
      <c r="Y169">
        <v>4.0279462513847335</v>
      </c>
    </row>
    <row r="170" spans="1:25" x14ac:dyDescent="0.35">
      <c r="B170">
        <v>0</v>
      </c>
      <c r="C170">
        <v>0</v>
      </c>
      <c r="E170" s="18"/>
      <c r="L170" s="13">
        <f t="shared" si="13"/>
        <v>1.5800000000000012</v>
      </c>
      <c r="M170">
        <v>19.181858753079055</v>
      </c>
      <c r="N170">
        <v>12.630570997388158</v>
      </c>
      <c r="O170" s="15">
        <f t="shared" si="12"/>
        <v>0.22641138953335754</v>
      </c>
      <c r="P170" s="6">
        <f t="shared" si="11"/>
        <v>0.72476023151030233</v>
      </c>
      <c r="W170">
        <v>1.5800000000000012</v>
      </c>
      <c r="X170">
        <v>5.6854895532408989</v>
      </c>
      <c r="Y170">
        <v>4.0170767745072933</v>
      </c>
    </row>
    <row r="171" spans="1:25" x14ac:dyDescent="0.35">
      <c r="B171">
        <v>0</v>
      </c>
      <c r="C171">
        <v>0</v>
      </c>
      <c r="E171" s="18"/>
      <c r="F171" s="10"/>
      <c r="L171" s="13">
        <f t="shared" si="13"/>
        <v>1.5900000000000012</v>
      </c>
      <c r="M171">
        <v>19.150484976197056</v>
      </c>
      <c r="N171">
        <v>12.534460543586885</v>
      </c>
      <c r="O171" s="15">
        <f t="shared" si="12"/>
        <v>0.22468854569689695</v>
      </c>
      <c r="P171" s="6">
        <f t="shared" si="11"/>
        <v>0.75613400839230138</v>
      </c>
      <c r="W171">
        <v>1.5900000000000012</v>
      </c>
      <c r="X171">
        <v>5.7046074581630242</v>
      </c>
      <c r="Y171">
        <v>4.0063472143721395</v>
      </c>
    </row>
    <row r="172" spans="1:25" x14ac:dyDescent="0.35">
      <c r="B172">
        <v>0</v>
      </c>
      <c r="C172">
        <v>0</v>
      </c>
      <c r="L172" s="13">
        <f t="shared" si="13"/>
        <v>1.6000000000000012</v>
      </c>
      <c r="M172">
        <v>19.11862546477019</v>
      </c>
      <c r="N172">
        <v>12.439247621247093</v>
      </c>
      <c r="O172" s="15">
        <f t="shared" si="12"/>
        <v>0.22298179070910251</v>
      </c>
      <c r="P172" s="6">
        <f t="shared" si="11"/>
        <v>0.78799351981916743</v>
      </c>
      <c r="W172">
        <v>1.6000000000000012</v>
      </c>
      <c r="X172">
        <v>5.723736281071357</v>
      </c>
      <c r="Y172">
        <v>3.9957571718238096</v>
      </c>
    </row>
    <row r="173" spans="1:25" x14ac:dyDescent="0.35">
      <c r="B173">
        <v>0</v>
      </c>
      <c r="C173">
        <v>0</v>
      </c>
      <c r="L173" s="13">
        <f t="shared" si="13"/>
        <v>1.6100000000000012</v>
      </c>
      <c r="M173">
        <v>19.086289269580487</v>
      </c>
      <c r="N173">
        <v>12.344921128243278</v>
      </c>
      <c r="O173" s="15">
        <f t="shared" si="12"/>
        <v>0.22129092555698721</v>
      </c>
      <c r="P173" s="6">
        <f t="shared" si="11"/>
        <v>0.82032971500887086</v>
      </c>
      <c r="W173">
        <v>1.6100000000000012</v>
      </c>
      <c r="X173">
        <v>5.7428795875947136</v>
      </c>
      <c r="Y173">
        <v>3.9853062634781242</v>
      </c>
    </row>
    <row r="174" spans="1:25" x14ac:dyDescent="0.35">
      <c r="B174">
        <v>0</v>
      </c>
      <c r="C174">
        <v>0</v>
      </c>
      <c r="L174" s="13">
        <f t="shared" si="13"/>
        <v>1.6200000000000012</v>
      </c>
      <c r="M174">
        <v>19.05348524426563</v>
      </c>
      <c r="N174">
        <v>12.251470114881164</v>
      </c>
      <c r="O174" s="15">
        <f t="shared" si="12"/>
        <v>0.21961575395999511</v>
      </c>
      <c r="P174" s="6">
        <f t="shared" si="11"/>
        <v>0.85313374032372735</v>
      </c>
      <c r="W174">
        <v>1.6200000000000012</v>
      </c>
      <c r="X174">
        <v>5.7620409526587553</v>
      </c>
      <c r="Y174">
        <v>3.9749941211541588</v>
      </c>
    </row>
    <row r="175" spans="1:25" x14ac:dyDescent="0.35">
      <c r="B175">
        <v>0</v>
      </c>
      <c r="C175">
        <v>0</v>
      </c>
      <c r="L175" s="13">
        <f t="shared" si="13"/>
        <v>1.6300000000000012</v>
      </c>
      <c r="M175">
        <v>19.020222048690879</v>
      </c>
      <c r="N175">
        <v>12.158883781290534</v>
      </c>
      <c r="O175" s="15">
        <f t="shared" si="12"/>
        <v>0.21795608232326638</v>
      </c>
      <c r="P175" s="6">
        <f t="shared" si="11"/>
        <v>0.88639693589847823</v>
      </c>
      <c r="W175">
        <v>1.6300000000000012</v>
      </c>
      <c r="X175">
        <v>5.7812239603495144</v>
      </c>
      <c r="Y175">
        <v>3.9648203913242015</v>
      </c>
    </row>
    <row r="176" spans="1:25" x14ac:dyDescent="0.35">
      <c r="B176">
        <v>0</v>
      </c>
      <c r="C176">
        <v>0</v>
      </c>
      <c r="L176" s="13">
        <f t="shared" si="13"/>
        <v>1.6400000000000012</v>
      </c>
      <c r="M176">
        <v>18.986508152251943</v>
      </c>
      <c r="N176">
        <v>12.067151474871439</v>
      </c>
      <c r="O176" s="15">
        <f t="shared" si="12"/>
        <v>0.21631171969185867</v>
      </c>
      <c r="P176" s="6">
        <f t="shared" si="11"/>
        <v>0.92011083233741431</v>
      </c>
      <c r="W176">
        <v>1.6400000000000012</v>
      </c>
      <c r="X176">
        <v>5.800432203772492</v>
      </c>
      <c r="Y176">
        <v>3.954784734581096</v>
      </c>
    </row>
    <row r="177" spans="2:25" x14ac:dyDescent="0.35">
      <c r="B177">
        <v>0</v>
      </c>
      <c r="C177">
        <v>0</v>
      </c>
      <c r="L177" s="13">
        <f t="shared" si="13"/>
        <v>1.6500000000000012</v>
      </c>
      <c r="M177">
        <v>18.952351837110616</v>
      </c>
      <c r="N177">
        <v>11.976262687792453</v>
      </c>
      <c r="O177" s="15">
        <f t="shared" si="12"/>
        <v>0.21468247770590174</v>
      </c>
      <c r="P177" s="6">
        <f t="shared" si="11"/>
        <v>0.95426714747874186</v>
      </c>
      <c r="W177">
        <v>1.6500000000000012</v>
      </c>
      <c r="X177">
        <v>5.8196692849075689</v>
      </c>
      <c r="Y177">
        <v>3.944886825122452</v>
      </c>
    </row>
    <row r="178" spans="2:25" x14ac:dyDescent="0.35">
      <c r="B178">
        <v>0</v>
      </c>
      <c r="C178">
        <v>0</v>
      </c>
      <c r="L178" s="13">
        <f t="shared" si="13"/>
        <v>1.6600000000000013</v>
      </c>
      <c r="M178">
        <v>18.917761201364613</v>
      </c>
      <c r="N178">
        <v>11.886207054539737</v>
      </c>
      <c r="O178" s="15">
        <f t="shared" si="12"/>
        <v>0.2130681705566628</v>
      </c>
      <c r="P178" s="6">
        <f t="shared" si="11"/>
        <v>0.98885778322474494</v>
      </c>
      <c r="W178">
        <v>1.6600000000000013</v>
      </c>
      <c r="X178">
        <v>5.8389388144600369</v>
      </c>
      <c r="Y178">
        <v>3.935126350251136</v>
      </c>
    </row>
    <row r="179" spans="2:25" x14ac:dyDescent="0.35">
      <c r="B179">
        <v>0</v>
      </c>
      <c r="C179">
        <v>0</v>
      </c>
      <c r="L179" s="13">
        <f t="shared" si="13"/>
        <v>1.6700000000000013</v>
      </c>
      <c r="M179">
        <v>18.882744162153273</v>
      </c>
      <c r="N179">
        <v>11.796974349515757</v>
      </c>
      <c r="O179" s="15">
        <f t="shared" si="12"/>
        <v>0.21146861494350189</v>
      </c>
      <c r="P179" s="6">
        <f t="shared" si="11"/>
        <v>1.0238748224360847</v>
      </c>
      <c r="W179">
        <v>1.6700000000000013</v>
      </c>
      <c r="X179">
        <v>5.8582444117079921</v>
      </c>
      <c r="Y179">
        <v>3.9255030098915404</v>
      </c>
    </row>
    <row r="180" spans="2:25" x14ac:dyDescent="0.35">
      <c r="B180">
        <v>0</v>
      </c>
      <c r="C180">
        <v>0</v>
      </c>
      <c r="L180" s="13">
        <f t="shared" si="13"/>
        <v>1.6800000000000013</v>
      </c>
      <c r="M180">
        <v>18.847308458700553</v>
      </c>
      <c r="N180">
        <v>11.708554484686427</v>
      </c>
      <c r="O180" s="15">
        <f t="shared" si="12"/>
        <v>0.20988363003169547</v>
      </c>
      <c r="P180" s="6">
        <f t="shared" si="11"/>
        <v>1.0593105258888045</v>
      </c>
      <c r="W180">
        <v>1.6800000000000013</v>
      </c>
      <c r="X180">
        <v>5.8775897043464207</v>
      </c>
      <c r="Y180">
        <v>3.9160165161211582</v>
      </c>
    </row>
    <row r="181" spans="2:25" x14ac:dyDescent="0.35">
      <c r="B181">
        <v>0</v>
      </c>
      <c r="C181">
        <v>0</v>
      </c>
      <c r="L181" s="13">
        <f t="shared" si="13"/>
        <v>1.6900000000000013</v>
      </c>
      <c r="M181">
        <v>18.811461655296796</v>
      </c>
      <c r="N181">
        <v>11.620937507275595</v>
      </c>
      <c r="O181" s="15">
        <f t="shared" si="12"/>
        <v>0.20831303741110835</v>
      </c>
      <c r="P181" s="6">
        <f t="shared" si="11"/>
        <v>1.0951573292925616</v>
      </c>
      <c r="W181">
        <v>1.6900000000000013</v>
      </c>
      <c r="X181">
        <v>5.8969783283280828</v>
      </c>
      <c r="Y181">
        <v>3.9066665927168907</v>
      </c>
    </row>
    <row r="182" spans="2:25" x14ac:dyDescent="0.35">
      <c r="B182">
        <v>0</v>
      </c>
      <c r="C182">
        <v>0</v>
      </c>
      <c r="L182" s="13">
        <f t="shared" si="13"/>
        <v>1.7000000000000013</v>
      </c>
      <c r="M182">
        <v>18.775211144220869</v>
      </c>
      <c r="N182">
        <v>11.534113597505741</v>
      </c>
      <c r="O182" s="15">
        <f t="shared" si="12"/>
        <v>0.20675666105569446</v>
      </c>
      <c r="P182" s="6">
        <f t="shared" si="11"/>
        <v>1.1314078403684888</v>
      </c>
      <c r="W182">
        <v>1.7000000000000013</v>
      </c>
      <c r="X182">
        <v>5.9164139277016146</v>
      </c>
      <c r="Y182">
        <v>3.8974529747157245</v>
      </c>
    </row>
    <row r="183" spans="2:25" x14ac:dyDescent="0.35">
      <c r="B183">
        <v>0</v>
      </c>
      <c r="C183">
        <v>0</v>
      </c>
      <c r="L183" s="13">
        <f t="shared" si="13"/>
        <v>1.7100000000000013</v>
      </c>
      <c r="M183">
        <v>18.738564148603722</v>
      </c>
      <c r="N183">
        <v>11.448073066383779</v>
      </c>
      <c r="O183" s="15">
        <f t="shared" si="12"/>
        <v>0.20521432728380562</v>
      </c>
      <c r="P183" s="6">
        <f t="shared" si="11"/>
        <v>1.168054835985636</v>
      </c>
      <c r="W183">
        <v>1.7100000000000013</v>
      </c>
      <c r="X183">
        <v>5.935900154446875</v>
      </c>
      <c r="Y183">
        <v>3.8883754079892374</v>
      </c>
    </row>
    <row r="184" spans="2:25" x14ac:dyDescent="0.35">
      <c r="B184">
        <v>0</v>
      </c>
      <c r="C184">
        <v>0</v>
      </c>
      <c r="L184" s="13">
        <f t="shared" si="13"/>
        <v>1.7200000000000013</v>
      </c>
      <c r="M184">
        <v>18.701527725235096</v>
      </c>
      <c r="N184">
        <v>11.362806353530997</v>
      </c>
      <c r="O184" s="15">
        <f t="shared" si="12"/>
        <v>0.20368586471929193</v>
      </c>
      <c r="P184" s="6">
        <f t="shared" si="11"/>
        <v>1.205091259354262</v>
      </c>
      <c r="W184">
        <v>1.7200000000000013</v>
      </c>
      <c r="X184">
        <v>5.9554406683079248</v>
      </c>
      <c r="Y184">
        <v>3.8794336488315313</v>
      </c>
    </row>
    <row r="185" spans="2:25" x14ac:dyDescent="0.35">
      <c r="B185">
        <v>0</v>
      </c>
      <c r="C185">
        <v>0</v>
      </c>
      <c r="L185" s="13">
        <f t="shared" si="13"/>
        <v>1.7300000000000013</v>
      </c>
      <c r="M185">
        <v>18.664108767314456</v>
      </c>
      <c r="N185">
        <v>11.278304025056034</v>
      </c>
      <c r="O185" s="15">
        <f t="shared" si="12"/>
        <v>0.2021711042533734</v>
      </c>
      <c r="P185" s="6">
        <f t="shared" si="11"/>
        <v>1.2425102172749014</v>
      </c>
      <c r="W185">
        <v>1.7300000000000013</v>
      </c>
      <c r="X185">
        <v>5.9750391366237201</v>
      </c>
      <c r="Y185">
        <v>3.8706274635601647</v>
      </c>
    </row>
    <row r="186" spans="2:25" x14ac:dyDescent="0.35">
      <c r="B186">
        <v>0</v>
      </c>
      <c r="C186">
        <v>0</v>
      </c>
      <c r="L186" s="13">
        <f t="shared" si="13"/>
        <v>1.7400000000000013</v>
      </c>
      <c r="M186">
        <v>18.626314007147489</v>
      </c>
      <c r="N186">
        <v>11.194556771469911</v>
      </c>
      <c r="O186" s="15">
        <f t="shared" si="12"/>
        <v>0.20066987900726554</v>
      </c>
      <c r="P186" s="6">
        <f t="shared" si="11"/>
        <v>1.2803049774418689</v>
      </c>
      <c r="W186">
        <v>1.7400000000000013</v>
      </c>
      <c r="X186">
        <v>5.9946992341567791</v>
      </c>
      <c r="Y186">
        <v>3.8619566281296738</v>
      </c>
    </row>
    <row r="187" spans="2:25" x14ac:dyDescent="0.35">
      <c r="B187">
        <v>0</v>
      </c>
      <c r="C187">
        <v>0</v>
      </c>
      <c r="L187" s="13">
        <f t="shared" si="13"/>
        <v>1.7500000000000013</v>
      </c>
      <c r="M187">
        <v>18.588150018789538</v>
      </c>
      <c r="N187">
        <v>11.111555405642219</v>
      </c>
      <c r="O187" s="15">
        <f t="shared" si="12"/>
        <v>0.19918202429554269</v>
      </c>
      <c r="P187" s="6">
        <f t="shared" si="11"/>
        <v>1.3184689657998199</v>
      </c>
      <c r="W187">
        <v>1.7500000000000013</v>
      </c>
      <c r="X187">
        <v>6.0144246429199777</v>
      </c>
      <c r="Y187">
        <v>3.8534209277572655</v>
      </c>
    </row>
    <row r="188" spans="2:25" x14ac:dyDescent="0.35">
      <c r="B188">
        <v>0</v>
      </c>
      <c r="C188">
        <v>0</v>
      </c>
      <c r="L188" s="13">
        <f t="shared" si="13"/>
        <v>1.7600000000000013</v>
      </c>
      <c r="M188">
        <v>18.549623220636953</v>
      </c>
      <c r="N188">
        <v>11.029290860797422</v>
      </c>
      <c r="O188" s="15">
        <f t="shared" si="12"/>
        <v>0.19770737759022025</v>
      </c>
      <c r="P188" s="6">
        <f t="shared" si="11"/>
        <v>1.3569957639524048</v>
      </c>
      <c r="W188">
        <v>1.7600000000000013</v>
      </c>
      <c r="X188">
        <v>6.0342190520016814</v>
      </c>
      <c r="Y188">
        <v>3.845020156560337</v>
      </c>
    </row>
    <row r="189" spans="2:25" x14ac:dyDescent="0.35">
      <c r="B189">
        <v>0</v>
      </c>
      <c r="C189">
        <v>0</v>
      </c>
      <c r="L189" s="13">
        <f t="shared" si="13"/>
        <v>1.7700000000000014</v>
      </c>
      <c r="M189">
        <v>18.510739877967819</v>
      </c>
      <c r="N189">
        <v>10.947754188550421</v>
      </c>
      <c r="O189" s="15">
        <f t="shared" si="12"/>
        <v>0.19624577848554106</v>
      </c>
      <c r="P189" s="6">
        <f t="shared" si="11"/>
        <v>1.395879106621539</v>
      </c>
      <c r="W189">
        <v>1.7700000000000014</v>
      </c>
      <c r="X189">
        <v>6.0540861573893316</v>
      </c>
      <c r="Y189">
        <v>3.8367541172054</v>
      </c>
    </row>
    <row r="190" spans="2:25" x14ac:dyDescent="0.35">
      <c r="B190">
        <v>0</v>
      </c>
      <c r="C190">
        <v>0</v>
      </c>
      <c r="L190" s="13">
        <f t="shared" si="13"/>
        <v>1.7800000000000014</v>
      </c>
      <c r="M190">
        <v>18.471506105432979</v>
      </c>
      <c r="N190">
        <v>10.866936556980487</v>
      </c>
      <c r="O190" s="15">
        <f t="shared" si="12"/>
        <v>0.19479706866344929</v>
      </c>
      <c r="P190" s="6">
        <f t="shared" si="11"/>
        <v>1.4351128791563781</v>
      </c>
      <c r="W190">
        <v>1.7800000000000014</v>
      </c>
      <c r="X190">
        <v>6.074029661791716</v>
      </c>
      <c r="Y190">
        <v>3.828622620568106</v>
      </c>
    </row>
    <row r="191" spans="2:25" x14ac:dyDescent="0.35">
      <c r="B191">
        <v>0</v>
      </c>
      <c r="C191">
        <v>0</v>
      </c>
      <c r="L191" s="13">
        <f t="shared" si="13"/>
        <v>1.7900000000000014</v>
      </c>
      <c r="M191">
        <v>18.431927869498665</v>
      </c>
      <c r="N191">
        <v>10.786829248742643</v>
      </c>
      <c r="O191" s="15">
        <f t="shared" si="12"/>
        <v>0.19336109185973568</v>
      </c>
      <c r="P191" s="6">
        <f t="shared" si="11"/>
        <v>1.4746911150906925</v>
      </c>
      <c r="W191">
        <v>1.7900000000000014</v>
      </c>
      <c r="X191">
        <v>6.0940532744600064</v>
      </c>
      <c r="Y191">
        <v>3.8206254854039741</v>
      </c>
    </row>
    <row r="192" spans="2:25" x14ac:dyDescent="0.35">
      <c r="B192">
        <v>0</v>
      </c>
      <c r="C192">
        <v>0</v>
      </c>
      <c r="L192" s="13">
        <f t="shared" si="13"/>
        <v>1.8000000000000014</v>
      </c>
      <c r="M192">
        <v>18.392010990841673</v>
      </c>
      <c r="N192">
        <v>10.70742365921569</v>
      </c>
      <c r="O192" s="15">
        <f t="shared" si="12"/>
        <v>0.19193769383083972</v>
      </c>
      <c r="P192" s="6">
        <f t="shared" si="11"/>
        <v>1.5146079937476848</v>
      </c>
      <c r="W192">
        <v>1.8000000000000014</v>
      </c>
      <c r="X192">
        <v>6.1141607110077798</v>
      </c>
      <c r="Y192">
        <v>3.8127625380295309</v>
      </c>
    </row>
    <row r="193" spans="2:25" x14ac:dyDescent="0.35">
      <c r="B193">
        <v>0</v>
      </c>
      <c r="C193">
        <v>0</v>
      </c>
      <c r="L193" s="13">
        <f t="shared" si="13"/>
        <v>1.8100000000000014</v>
      </c>
      <c r="M193">
        <v>18.351761146698305</v>
      </c>
      <c r="N193">
        <v>10.62871129468607</v>
      </c>
      <c r="O193" s="15">
        <f t="shared" si="12"/>
        <v>0.19052672232129414</v>
      </c>
      <c r="P193" s="6">
        <f t="shared" si="11"/>
        <v>1.5548578378910527</v>
      </c>
      <c r="W193">
        <v>1.8100000000000014</v>
      </c>
      <c r="X193">
        <v>6.134355693230094</v>
      </c>
      <c r="Y193">
        <v>3.8050336120134967</v>
      </c>
    </row>
    <row r="194" spans="2:25" x14ac:dyDescent="0.35">
      <c r="B194">
        <v>0</v>
      </c>
      <c r="C194">
        <v>0</v>
      </c>
      <c r="L194" s="13">
        <f t="shared" si="13"/>
        <v>1.8200000000000014</v>
      </c>
      <c r="M194">
        <v>18.311183873167987</v>
      </c>
      <c r="N194">
        <v>10.550683770566666</v>
      </c>
      <c r="O194" s="15">
        <f t="shared" si="12"/>
        <v>0.18912802703179574</v>
      </c>
      <c r="P194" s="6">
        <f t="shared" si="11"/>
        <v>1.5954351114213701</v>
      </c>
      <c r="W194">
        <v>1.8200000000000014</v>
      </c>
      <c r="X194">
        <v>6.1546419489218032</v>
      </c>
      <c r="Y194">
        <v>3.7974385478777384</v>
      </c>
    </row>
    <row r="195" spans="2:25" x14ac:dyDescent="0.35">
      <c r="B195">
        <v>0</v>
      </c>
      <c r="C195">
        <v>0</v>
      </c>
      <c r="L195" s="13">
        <f t="shared" si="13"/>
        <v>1.8300000000000014</v>
      </c>
      <c r="M195">
        <v>18.270284567472657</v>
      </c>
      <c r="N195">
        <v>10.473332809649875</v>
      </c>
      <c r="O195" s="15">
        <f t="shared" si="12"/>
        <v>0.18774145958789057</v>
      </c>
      <c r="P195" s="6">
        <f t="shared" si="11"/>
        <v>1.6363344171167</v>
      </c>
      <c r="W195">
        <v>1.8300000000000014</v>
      </c>
      <c r="X195">
        <v>6.1750232116952297</v>
      </c>
      <c r="Y195">
        <v>3.7899771928076667</v>
      </c>
    </row>
    <row r="196" spans="2:25" x14ac:dyDescent="0.35">
      <c r="B196">
        <v>0</v>
      </c>
      <c r="C196">
        <v>0</v>
      </c>
      <c r="L196" s="13">
        <f t="shared" si="13"/>
        <v>1.8400000000000014</v>
      </c>
      <c r="M196">
        <v>18.229068490172899</v>
      </c>
      <c r="N196">
        <v>10.396650240394113</v>
      </c>
      <c r="O196" s="15">
        <f t="shared" si="12"/>
        <v>0.1863668735092584</v>
      </c>
      <c r="P196" s="6">
        <f t="shared" si="11"/>
        <v>1.6775504944164581</v>
      </c>
      <c r="W196">
        <v>1.8400000000000014</v>
      </c>
      <c r="X196">
        <v>6.1955032207972636</v>
      </c>
      <c r="Y196">
        <v>3.7826494003717777</v>
      </c>
    </row>
    <row r="197" spans="2:25" x14ac:dyDescent="0.35">
      <c r="B197">
        <v>0</v>
      </c>
      <c r="C197">
        <v>0</v>
      </c>
      <c r="L197" s="13">
        <f t="shared" si="13"/>
        <v>1.8500000000000014</v>
      </c>
      <c r="M197">
        <v>18.187540767341741</v>
      </c>
      <c r="N197">
        <v>10.320627995243022</v>
      </c>
      <c r="O197" s="15">
        <f t="shared" si="12"/>
        <v>0.18500412417958334</v>
      </c>
      <c r="P197" s="6">
        <f t="shared" si="11"/>
        <v>1.7190782172476169</v>
      </c>
      <c r="W197">
        <v>1.8500000000000014</v>
      </c>
      <c r="X197">
        <v>6.2160857209261104</v>
      </c>
      <c r="Y197">
        <v>3.775455030250082</v>
      </c>
    </row>
    <row r="198" spans="2:25" x14ac:dyDescent="0.35">
      <c r="B198">
        <v>0</v>
      </c>
      <c r="C198">
        <v>0</v>
      </c>
      <c r="L198" s="13">
        <f t="shared" si="13"/>
        <v>1.8600000000000014</v>
      </c>
      <c r="M198">
        <v>18.145706392697107</v>
      </c>
      <c r="N198">
        <v>10.245258108976666</v>
      </c>
      <c r="O198" s="15">
        <f t="shared" si="12"/>
        <v>0.18365306881699794</v>
      </c>
      <c r="P198" s="6">
        <f t="shared" si="11"/>
        <v>1.7609125918922501</v>
      </c>
      <c r="W198">
        <v>1.8600000000000014</v>
      </c>
      <c r="X198">
        <v>6.2367744620476806</v>
      </c>
      <c r="Y198">
        <v>3.7683939479711235</v>
      </c>
    </row>
    <row r="199" spans="2:25" x14ac:dyDescent="0.35">
      <c r="B199">
        <v>0</v>
      </c>
      <c r="C199">
        <v>0</v>
      </c>
      <c r="L199" s="13">
        <f t="shared" si="13"/>
        <v>1.8700000000000014</v>
      </c>
      <c r="M199">
        <v>18.103570229693879</v>
      </c>
      <c r="N199">
        <v>10.170532717093991</v>
      </c>
      <c r="O199" s="15">
        <f t="shared" si="12"/>
        <v>0.18231356644508778</v>
      </c>
      <c r="P199" s="6">
        <f t="shared" si="11"/>
        <v>1.8030487548954781</v>
      </c>
      <c r="W199">
        <v>1.8700000000000014</v>
      </c>
      <c r="X199">
        <v>6.2575731992117838</v>
      </c>
      <c r="Y199">
        <v>3.7614660246573171</v>
      </c>
    </row>
    <row r="200" spans="2:25" x14ac:dyDescent="0.35">
      <c r="B200">
        <v>0</v>
      </c>
      <c r="C200">
        <v>0</v>
      </c>
      <c r="L200" s="13">
        <f t="shared" si="13"/>
        <v>1.8800000000000014</v>
      </c>
      <c r="M200">
        <v>18.061137013576264</v>
      </c>
      <c r="N200">
        <v>10.096444054225881</v>
      </c>
      <c r="O200" s="15">
        <f t="shared" si="12"/>
        <v>0.18098547786444436</v>
      </c>
      <c r="P200" s="6">
        <f t="shared" si="11"/>
        <v>1.8454819710130934</v>
      </c>
      <c r="W200">
        <v>1.8800000000000014</v>
      </c>
      <c r="X200">
        <v>6.2784856923682542</v>
      </c>
      <c r="Y200">
        <v>3.7546711367783736</v>
      </c>
    </row>
    <row r="201" spans="2:25" x14ac:dyDescent="0.35">
      <c r="B201">
        <v>0</v>
      </c>
      <c r="C201">
        <v>0</v>
      </c>
      <c r="L201" s="13">
        <f t="shared" si="13"/>
        <v>1.8900000000000015</v>
      </c>
      <c r="M201">
        <v>18.018411353391691</v>
      </c>
      <c r="N201">
        <v>10.022984452578115</v>
      </c>
      <c r="O201" s="15">
        <f t="shared" si="12"/>
        <v>0.17966866562475409</v>
      </c>
      <c r="P201" s="6">
        <f t="shared" si="11"/>
        <v>1.8882076311976661</v>
      </c>
      <c r="W201">
        <v>1.8900000000000015</v>
      </c>
      <c r="X201">
        <v>6.2995157061830209</v>
      </c>
      <c r="Y201">
        <v>3.7480091659125359</v>
      </c>
    </row>
    <row r="202" spans="2:25" x14ac:dyDescent="0.35">
      <c r="B202">
        <v>0</v>
      </c>
      <c r="C202">
        <v>0</v>
      </c>
      <c r="L202" s="13">
        <f t="shared" si="13"/>
        <v>1.9000000000000015</v>
      </c>
      <c r="M202">
        <v>17.975397733966581</v>
      </c>
      <c r="N202">
        <v>9.9501463404035757</v>
      </c>
      <c r="O202" s="15">
        <f t="shared" si="12"/>
        <v>0.17836299399741165</v>
      </c>
      <c r="P202" s="6">
        <f t="shared" si="11"/>
        <v>1.9312212506227766</v>
      </c>
      <c r="W202">
        <v>1.9000000000000015</v>
      </c>
      <c r="X202">
        <v>6.3206670098542972</v>
      </c>
      <c r="Y202">
        <v>3.741479998515409</v>
      </c>
    </row>
    <row r="203" spans="2:25" x14ac:dyDescent="0.35">
      <c r="B203">
        <v>0</v>
      </c>
      <c r="C203">
        <v>0</v>
      </c>
      <c r="L203" s="13">
        <f t="shared" si="13"/>
        <v>1.9100000000000015</v>
      </c>
      <c r="M203">
        <v>17.932100517845424</v>
      </c>
      <c r="N203">
        <v>9.877922240503116</v>
      </c>
      <c r="O203" s="15">
        <f t="shared" si="12"/>
        <v>0.17706832894864699</v>
      </c>
      <c r="P203" s="6">
        <f t="shared" si="11"/>
        <v>1.9745184667439339</v>
      </c>
      <c r="W203">
        <v>1.9100000000000015</v>
      </c>
      <c r="X203">
        <v>6.3419433769289046</v>
      </c>
      <c r="Y203">
        <v>3.7350835256961226</v>
      </c>
    </row>
    <row r="204" spans="2:25" x14ac:dyDescent="0.35">
      <c r="B204">
        <v>0</v>
      </c>
      <c r="C204">
        <v>0</v>
      </c>
      <c r="L204" s="13">
        <f t="shared" si="13"/>
        <v>1.9200000000000015</v>
      </c>
      <c r="M204">
        <v>17.888523947193427</v>
      </c>
      <c r="N204">
        <v>9.8063047687543303</v>
      </c>
      <c r="O204" s="15">
        <f t="shared" si="12"/>
        <v>0.17578453811315256</v>
      </c>
      <c r="P204" s="6">
        <f t="shared" ref="P204:P212" si="14">$P$10-M204</f>
        <v>2.0180950373959305</v>
      </c>
      <c r="W204">
        <v>1.9200000000000015</v>
      </c>
      <c r="X204">
        <v>6.3633485851188718</v>
      </c>
      <c r="Y204">
        <v>3.7288196430006364</v>
      </c>
    </row>
    <row r="205" spans="2:25" x14ac:dyDescent="0.35">
      <c r="B205">
        <v>0</v>
      </c>
      <c r="C205">
        <v>0</v>
      </c>
      <c r="L205" s="13">
        <f t="shared" si="13"/>
        <v>1.9300000000000015</v>
      </c>
      <c r="M205">
        <v>17.844672145663793</v>
      </c>
      <c r="N205">
        <v>9.7352866326678082</v>
      </c>
      <c r="O205" s="15">
        <f t="shared" ref="O205:O212" si="15">+N205/$N$12</f>
        <v>0.17451149076820327</v>
      </c>
      <c r="P205" s="6">
        <f t="shared" si="14"/>
        <v>2.0619468389255644</v>
      </c>
      <c r="W205">
        <v>1.9300000000000015</v>
      </c>
      <c r="X205">
        <v>6.3848864161183307</v>
      </c>
      <c r="Y205">
        <v>3.7226882502019283</v>
      </c>
    </row>
    <row r="206" spans="2:25" x14ac:dyDescent="0.35">
      <c r="B206">
        <v>0</v>
      </c>
      <c r="C206">
        <v>0</v>
      </c>
      <c r="L206" s="13">
        <f t="shared" ref="L206:L212" si="16">L205+0.01</f>
        <v>1.9400000000000015</v>
      </c>
      <c r="M206">
        <v>17.800549120230432</v>
      </c>
      <c r="N206">
        <v>9.6648606299701072</v>
      </c>
      <c r="O206" s="15">
        <f t="shared" si="15"/>
        <v>0.17324905780825525</v>
      </c>
      <c r="P206" s="6">
        <f t="shared" si="14"/>
        <v>2.1060698643589255</v>
      </c>
      <c r="W206">
        <v>1.9400000000000015</v>
      </c>
      <c r="X206">
        <v>6.4065606554208383</v>
      </c>
      <c r="Y206">
        <v>3.7166892510968954</v>
      </c>
    </row>
    <row r="207" spans="2:25" x14ac:dyDescent="0.35">
      <c r="B207">
        <v>0</v>
      </c>
      <c r="C207">
        <v>0</v>
      </c>
      <c r="L207" s="13">
        <f t="shared" si="16"/>
        <v>1.9500000000000015</v>
      </c>
      <c r="M207">
        <v>17.756158762986665</v>
      </c>
      <c r="N207">
        <v>9.5950196472129861</v>
      </c>
      <c r="O207" s="15">
        <f t="shared" si="15"/>
        <v>0.17199711172001544</v>
      </c>
      <c r="P207" s="6">
        <f t="shared" si="14"/>
        <v>2.1504602216026925</v>
      </c>
      <c r="W207">
        <v>1.9500000000000015</v>
      </c>
      <c r="X207">
        <v>6.4283750921371219</v>
      </c>
      <c r="Y207">
        <v>3.7108225533097228</v>
      </c>
    </row>
    <row r="208" spans="2:25" x14ac:dyDescent="0.35">
      <c r="B208">
        <v>0</v>
      </c>
      <c r="C208">
        <v>0</v>
      </c>
      <c r="L208" s="13">
        <f t="shared" si="16"/>
        <v>1.9600000000000015</v>
      </c>
      <c r="M208">
        <v>17.711504852910839</v>
      </c>
      <c r="N208">
        <v>9.5257566584082589</v>
      </c>
      <c r="O208" s="15">
        <f t="shared" si="15"/>
        <v>0.17075552655797058</v>
      </c>
      <c r="P208" s="6">
        <f t="shared" si="14"/>
        <v>2.195114131678519</v>
      </c>
      <c r="W208">
        <v>1.9600000000000015</v>
      </c>
      <c r="X208">
        <v>6.450333518813407</v>
      </c>
      <c r="Y208">
        <v>3.7050880681015661</v>
      </c>
    </row>
    <row r="209" spans="2:25" x14ac:dyDescent="0.35">
      <c r="B209">
        <v>0</v>
      </c>
      <c r="C209">
        <v>0</v>
      </c>
      <c r="L209" s="13">
        <f t="shared" si="16"/>
        <v>1.9700000000000015</v>
      </c>
      <c r="M209">
        <v>17.666591057599383</v>
      </c>
      <c r="N209">
        <v>9.4570647236877683</v>
      </c>
      <c r="O209" s="15">
        <f t="shared" si="15"/>
        <v>0.16952417792036606</v>
      </c>
      <c r="P209" s="6">
        <f t="shared" si="14"/>
        <v>2.2400279269899741</v>
      </c>
      <c r="W209">
        <v>1.9700000000000015</v>
      </c>
      <c r="X209">
        <v>6.4724397312502768</v>
      </c>
      <c r="Y209">
        <v>3.6994857101862975</v>
      </c>
    </row>
    <row r="210" spans="2:25" x14ac:dyDescent="0.35">
      <c r="B210">
        <v>0</v>
      </c>
      <c r="C210">
        <v>0</v>
      </c>
      <c r="L210" s="13">
        <f t="shared" si="16"/>
        <v>1.9800000000000015</v>
      </c>
      <c r="M210">
        <v>17.621420934968221</v>
      </c>
      <c r="N210">
        <v>9.3889369879878988</v>
      </c>
      <c r="O210" s="15">
        <f t="shared" si="15"/>
        <v>0.16830294292562525</v>
      </c>
      <c r="P210" s="6">
        <f t="shared" si="14"/>
        <v>2.2851980496211368</v>
      </c>
      <c r="W210">
        <v>1.9800000000000015</v>
      </c>
      <c r="X210">
        <v>6.4946975283222539</v>
      </c>
      <c r="Y210">
        <v>3.6940153975522061</v>
      </c>
    </row>
    <row r="211" spans="2:25" x14ac:dyDescent="0.35">
      <c r="B211">
        <v>0</v>
      </c>
      <c r="C211">
        <v>0</v>
      </c>
      <c r="L211" s="13">
        <f t="shared" si="16"/>
        <v>1.9900000000000015</v>
      </c>
      <c r="M211">
        <v>17.57599793492296</v>
      </c>
      <c r="N211">
        <v>9.3213666797581567</v>
      </c>
      <c r="O211" s="15">
        <f t="shared" si="15"/>
        <v>0.16709170018919972</v>
      </c>
      <c r="P211" s="6">
        <f t="shared" si="14"/>
        <v>2.3306210496663979</v>
      </c>
      <c r="W211">
        <v>1.9900000000000015</v>
      </c>
      <c r="X211">
        <v>6.5171107117980132</v>
      </c>
      <c r="Y211">
        <v>3.6886770512893845</v>
      </c>
    </row>
    <row r="212" spans="2:25" x14ac:dyDescent="0.35">
      <c r="B212">
        <v>0</v>
      </c>
      <c r="C212">
        <v>0</v>
      </c>
      <c r="L212" s="13">
        <f t="shared" si="16"/>
        <v>2.0000000000000013</v>
      </c>
      <c r="M212">
        <v>17.530325400998777</v>
      </c>
      <c r="N212">
        <v>9.2543471096932475</v>
      </c>
      <c r="O212" s="15">
        <f t="shared" si="15"/>
        <v>0.16589032980084104</v>
      </c>
      <c r="P212" s="6">
        <f t="shared" si="14"/>
        <v>2.3762935835905807</v>
      </c>
      <c r="W212">
        <v>2.0000000000000013</v>
      </c>
      <c r="X212">
        <v>6.5396830861614097</v>
      </c>
      <c r="Y212">
        <v>3.6834705954227087</v>
      </c>
    </row>
    <row r="213" spans="2:25" x14ac:dyDescent="0.35">
      <c r="B213">
        <v>0</v>
      </c>
      <c r="C213">
        <v>0</v>
      </c>
      <c r="P213" s="13"/>
    </row>
    <row r="214" spans="2:25" x14ac:dyDescent="0.35">
      <c r="B214">
        <v>0</v>
      </c>
      <c r="C214">
        <v>0</v>
      </c>
      <c r="P214" s="13"/>
    </row>
    <row r="215" spans="2:25" x14ac:dyDescent="0.35">
      <c r="B215">
        <v>0</v>
      </c>
      <c r="C215">
        <v>0</v>
      </c>
      <c r="P215" s="13"/>
    </row>
    <row r="216" spans="2:25" x14ac:dyDescent="0.35">
      <c r="B216">
        <v>0</v>
      </c>
      <c r="C216">
        <v>0</v>
      </c>
      <c r="P216" s="13"/>
    </row>
    <row r="217" spans="2:25" x14ac:dyDescent="0.35">
      <c r="B217">
        <v>0</v>
      </c>
      <c r="C217">
        <v>0</v>
      </c>
      <c r="P217" s="13"/>
    </row>
    <row r="218" spans="2:25" x14ac:dyDescent="0.35">
      <c r="B218">
        <v>0</v>
      </c>
      <c r="C218">
        <v>0</v>
      </c>
      <c r="P218" s="13"/>
    </row>
    <row r="219" spans="2:25" x14ac:dyDescent="0.35">
      <c r="B219">
        <v>0</v>
      </c>
      <c r="C219">
        <v>0</v>
      </c>
      <c r="P219" s="13"/>
    </row>
    <row r="220" spans="2:25" x14ac:dyDescent="0.35">
      <c r="B220">
        <v>0</v>
      </c>
      <c r="C220">
        <v>0</v>
      </c>
      <c r="P220" s="13"/>
    </row>
    <row r="221" spans="2:25" x14ac:dyDescent="0.35">
      <c r="B221">
        <v>0</v>
      </c>
      <c r="C221">
        <v>0</v>
      </c>
      <c r="P221" s="13"/>
    </row>
    <row r="222" spans="2:25" x14ac:dyDescent="0.35">
      <c r="B222">
        <v>0</v>
      </c>
      <c r="C222">
        <v>0</v>
      </c>
    </row>
    <row r="223" spans="2:25" x14ac:dyDescent="0.35">
      <c r="B223">
        <v>0</v>
      </c>
      <c r="C223">
        <v>0</v>
      </c>
    </row>
    <row r="224" spans="2:25" x14ac:dyDescent="0.35">
      <c r="B224">
        <v>0</v>
      </c>
      <c r="C224">
        <v>0</v>
      </c>
    </row>
    <row r="225" spans="2:3" x14ac:dyDescent="0.35">
      <c r="B225">
        <v>0</v>
      </c>
      <c r="C225">
        <v>0</v>
      </c>
    </row>
    <row r="226" spans="2:3" x14ac:dyDescent="0.35">
      <c r="B226">
        <v>0</v>
      </c>
      <c r="C226">
        <v>0</v>
      </c>
    </row>
    <row r="227" spans="2:3" x14ac:dyDescent="0.35">
      <c r="B227">
        <v>0</v>
      </c>
      <c r="C227">
        <v>0</v>
      </c>
    </row>
    <row r="228" spans="2:3" x14ac:dyDescent="0.35">
      <c r="B228">
        <v>0</v>
      </c>
      <c r="C228">
        <v>0</v>
      </c>
    </row>
    <row r="229" spans="2:3" x14ac:dyDescent="0.35">
      <c r="B229">
        <v>0</v>
      </c>
      <c r="C229">
        <v>0</v>
      </c>
    </row>
    <row r="230" spans="2:3" x14ac:dyDescent="0.35">
      <c r="B230">
        <v>0</v>
      </c>
      <c r="C230">
        <v>0</v>
      </c>
    </row>
    <row r="231" spans="2:3" x14ac:dyDescent="0.35">
      <c r="B231">
        <v>0</v>
      </c>
      <c r="C231">
        <v>0</v>
      </c>
    </row>
    <row r="232" spans="2:3" x14ac:dyDescent="0.35">
      <c r="B232">
        <v>0</v>
      </c>
      <c r="C232">
        <v>0</v>
      </c>
    </row>
    <row r="233" spans="2:3" x14ac:dyDescent="0.35">
      <c r="B233">
        <v>0</v>
      </c>
      <c r="C233">
        <v>0</v>
      </c>
    </row>
    <row r="234" spans="2:3" x14ac:dyDescent="0.35">
      <c r="B234">
        <v>0</v>
      </c>
      <c r="C234">
        <v>0</v>
      </c>
    </row>
    <row r="235" spans="2:3" x14ac:dyDescent="0.35">
      <c r="B235">
        <v>0</v>
      </c>
      <c r="C235">
        <v>0</v>
      </c>
    </row>
    <row r="236" spans="2:3" x14ac:dyDescent="0.35">
      <c r="B236">
        <v>0</v>
      </c>
      <c r="C236">
        <v>0</v>
      </c>
    </row>
    <row r="237" spans="2:3" x14ac:dyDescent="0.35">
      <c r="B237">
        <v>0</v>
      </c>
      <c r="C237">
        <v>0</v>
      </c>
    </row>
    <row r="238" spans="2:3" x14ac:dyDescent="0.35">
      <c r="B238">
        <v>0</v>
      </c>
      <c r="C238">
        <v>0</v>
      </c>
    </row>
    <row r="239" spans="2:3" x14ac:dyDescent="0.35">
      <c r="B239">
        <v>0</v>
      </c>
      <c r="C239">
        <v>0</v>
      </c>
    </row>
    <row r="240" spans="2:3" x14ac:dyDescent="0.35">
      <c r="B240">
        <v>0</v>
      </c>
      <c r="C240">
        <v>0</v>
      </c>
    </row>
    <row r="241" spans="1:4" x14ac:dyDescent="0.35">
      <c r="B241">
        <v>0</v>
      </c>
      <c r="C241">
        <v>0</v>
      </c>
    </row>
    <row r="242" spans="1:4" x14ac:dyDescent="0.35">
      <c r="B242">
        <v>0</v>
      </c>
      <c r="C242">
        <v>0</v>
      </c>
    </row>
    <row r="243" spans="1:4" x14ac:dyDescent="0.35">
      <c r="B243">
        <v>0</v>
      </c>
      <c r="C243">
        <v>0</v>
      </c>
    </row>
    <row r="244" spans="1:4" x14ac:dyDescent="0.35">
      <c r="B244">
        <v>0</v>
      </c>
      <c r="C244">
        <v>0</v>
      </c>
    </row>
    <row r="245" spans="1:4" x14ac:dyDescent="0.35">
      <c r="B245">
        <v>0</v>
      </c>
      <c r="C245">
        <v>0</v>
      </c>
    </row>
    <row r="246" spans="1:4" x14ac:dyDescent="0.35">
      <c r="B246">
        <v>0</v>
      </c>
      <c r="C246">
        <v>0</v>
      </c>
    </row>
    <row r="247" spans="1:4" x14ac:dyDescent="0.35">
      <c r="B247">
        <v>0</v>
      </c>
      <c r="C247">
        <v>0</v>
      </c>
    </row>
    <row r="248" spans="1:4" x14ac:dyDescent="0.35">
      <c r="B248">
        <v>0</v>
      </c>
      <c r="C248">
        <v>0</v>
      </c>
    </row>
    <row r="249" spans="1:4" x14ac:dyDescent="0.35">
      <c r="B249">
        <v>0</v>
      </c>
      <c r="C249">
        <v>0</v>
      </c>
    </row>
    <row r="250" spans="1:4" x14ac:dyDescent="0.35">
      <c r="A250" s="42">
        <v>1993.25</v>
      </c>
      <c r="B250" s="42">
        <v>4.7850000000000001</v>
      </c>
      <c r="C250" s="57">
        <v>174555.84533520529</v>
      </c>
      <c r="D250" s="42">
        <v>1</v>
      </c>
    </row>
    <row r="251" spans="1:4" x14ac:dyDescent="0.35">
      <c r="A251" s="42">
        <v>1993.75</v>
      </c>
      <c r="B251" s="42">
        <v>4.6479999999999997</v>
      </c>
      <c r="C251" s="57">
        <v>213202.99094539962</v>
      </c>
      <c r="D251" s="42">
        <v>2</v>
      </c>
    </row>
    <row r="252" spans="1:4" x14ac:dyDescent="0.35">
      <c r="A252" s="42">
        <v>1994.25</v>
      </c>
      <c r="B252" s="42">
        <v>10.737</v>
      </c>
      <c r="C252" s="57">
        <v>91126.141866192993</v>
      </c>
      <c r="D252" s="42">
        <v>1</v>
      </c>
    </row>
    <row r="253" spans="1:4" x14ac:dyDescent="0.35">
      <c r="A253" s="42">
        <v>1994.75</v>
      </c>
      <c r="B253" s="42">
        <v>10.294</v>
      </c>
      <c r="C253" s="57">
        <v>123007.42519850106</v>
      </c>
      <c r="D253" s="42">
        <v>2</v>
      </c>
    </row>
    <row r="254" spans="1:4" x14ac:dyDescent="0.35">
      <c r="A254" s="42">
        <v>1995.25</v>
      </c>
      <c r="B254" s="42">
        <v>6.2990000000000004</v>
      </c>
      <c r="C254" s="57">
        <v>125492.34002075167</v>
      </c>
      <c r="D254" s="42">
        <v>1</v>
      </c>
    </row>
    <row r="255" spans="1:4" x14ac:dyDescent="0.35">
      <c r="A255" s="42">
        <v>1995.75</v>
      </c>
      <c r="B255" s="42">
        <v>4.3499999999999996</v>
      </c>
      <c r="C255" s="57">
        <v>145801.29783621029</v>
      </c>
      <c r="D255" s="42">
        <v>2</v>
      </c>
    </row>
    <row r="256" spans="1:4" x14ac:dyDescent="0.35">
      <c r="A256" s="42">
        <v>1996.25</v>
      </c>
      <c r="B256" s="42">
        <v>4.5039999999999996</v>
      </c>
      <c r="C256" s="57">
        <v>154817.14657623274</v>
      </c>
      <c r="D256" s="42">
        <v>1</v>
      </c>
    </row>
    <row r="257" spans="1:4" x14ac:dyDescent="0.35">
      <c r="A257" s="42">
        <v>1996.75</v>
      </c>
      <c r="B257" s="42">
        <v>6.3129999999999997</v>
      </c>
      <c r="C257" s="57">
        <v>71682.362063450695</v>
      </c>
      <c r="D257" s="42">
        <v>2</v>
      </c>
    </row>
    <row r="258" spans="1:4" x14ac:dyDescent="0.35">
      <c r="A258" s="42">
        <v>1997.25</v>
      </c>
      <c r="B258" s="42">
        <v>6.7270000000000003</v>
      </c>
      <c r="C258" s="57">
        <v>75357.595357266968</v>
      </c>
      <c r="D258" s="42">
        <v>1</v>
      </c>
    </row>
    <row r="259" spans="1:4" x14ac:dyDescent="0.35">
      <c r="A259" s="42">
        <v>1997.75</v>
      </c>
      <c r="B259" s="42">
        <v>2.8410000000000002</v>
      </c>
      <c r="C259" s="57">
        <v>119372.00637718744</v>
      </c>
      <c r="D259" s="42">
        <v>2</v>
      </c>
    </row>
    <row r="260" spans="1:4" x14ac:dyDescent="0.35">
      <c r="A260" s="42">
        <v>1998.25</v>
      </c>
      <c r="B260" s="42">
        <v>2.7770000000000001</v>
      </c>
      <c r="C260" s="57">
        <v>103777.0368200868</v>
      </c>
      <c r="D260" s="42">
        <v>1</v>
      </c>
    </row>
    <row r="261" spans="1:4" x14ac:dyDescent="0.35">
      <c r="A261" s="42">
        <v>1998.75</v>
      </c>
      <c r="B261" s="42">
        <v>3.548</v>
      </c>
      <c r="C261" s="57">
        <v>185349.77599004042</v>
      </c>
      <c r="D261" s="42">
        <v>2</v>
      </c>
    </row>
    <row r="262" spans="1:4" x14ac:dyDescent="0.35">
      <c r="A262" s="42">
        <v>1999.25</v>
      </c>
      <c r="B262" s="42">
        <v>7.1310000000000002</v>
      </c>
      <c r="C262" s="57">
        <v>190994.51703620571</v>
      </c>
      <c r="D262" s="42">
        <v>1</v>
      </c>
    </row>
    <row r="263" spans="1:4" x14ac:dyDescent="0.35">
      <c r="A263" s="42">
        <v>1999.75</v>
      </c>
      <c r="B263" s="42">
        <v>9.7129999999999992</v>
      </c>
      <c r="C263" s="57">
        <v>71682.362063450695</v>
      </c>
      <c r="D263" s="42">
        <v>2</v>
      </c>
    </row>
    <row r="264" spans="1:4" x14ac:dyDescent="0.35">
      <c r="A264" s="42">
        <v>2000.25</v>
      </c>
      <c r="B264" s="42">
        <v>11.659000000000001</v>
      </c>
      <c r="C264" s="57">
        <v>140084.34717573319</v>
      </c>
      <c r="D264" s="42">
        <v>1</v>
      </c>
    </row>
    <row r="265" spans="1:4" x14ac:dyDescent="0.35">
      <c r="A265" s="42">
        <v>2000.75</v>
      </c>
      <c r="B265" s="42">
        <v>7.0609999999999999</v>
      </c>
      <c r="C265" s="57">
        <v>217509.97706020888</v>
      </c>
      <c r="D265" s="42">
        <v>2</v>
      </c>
    </row>
    <row r="266" spans="1:4" x14ac:dyDescent="0.35">
      <c r="A266" s="42">
        <v>2001.25</v>
      </c>
      <c r="B266" s="42">
        <v>6.194</v>
      </c>
      <c r="C266" s="57">
        <v>144350.55068315295</v>
      </c>
      <c r="D266" s="42">
        <v>1</v>
      </c>
    </row>
    <row r="267" spans="1:4" x14ac:dyDescent="0.35">
      <c r="A267" s="42">
        <v>2001.75</v>
      </c>
      <c r="B267" s="42">
        <v>8.4290000000000003</v>
      </c>
      <c r="C267" s="57">
        <v>200787.01532646132</v>
      </c>
      <c r="D267" s="42">
        <v>2</v>
      </c>
    </row>
    <row r="268" spans="1:4" x14ac:dyDescent="0.35">
      <c r="A268" s="42">
        <v>2002.25</v>
      </c>
      <c r="B268" s="42">
        <v>12.45</v>
      </c>
      <c r="C268" s="57">
        <v>161135.35418626538</v>
      </c>
      <c r="D268" s="42">
        <v>1</v>
      </c>
    </row>
    <row r="269" spans="1:4" x14ac:dyDescent="0.35">
      <c r="A269" s="42">
        <v>2002.75</v>
      </c>
      <c r="B269" s="42">
        <v>10.464</v>
      </c>
      <c r="C269" s="57">
        <v>166042.65630144285</v>
      </c>
      <c r="D269" s="42">
        <v>2</v>
      </c>
    </row>
    <row r="270" spans="1:4" x14ac:dyDescent="0.35">
      <c r="A270" s="42">
        <v>2003.25</v>
      </c>
      <c r="B270" s="42">
        <v>6.4390000000000001</v>
      </c>
      <c r="C270" s="57">
        <v>219695.9886721379</v>
      </c>
      <c r="D270" s="42">
        <v>1</v>
      </c>
    </row>
    <row r="271" spans="1:4" x14ac:dyDescent="0.35">
      <c r="A271" s="42">
        <v>2003.75</v>
      </c>
      <c r="B271" s="42">
        <v>6.2080000000000002</v>
      </c>
      <c r="C271" s="57">
        <v>219695.9886721379</v>
      </c>
      <c r="D271" s="42">
        <v>2</v>
      </c>
    </row>
    <row r="272" spans="1:4" x14ac:dyDescent="0.35">
      <c r="A272" s="42">
        <v>2004.25</v>
      </c>
      <c r="B272" s="42">
        <v>10.477</v>
      </c>
      <c r="C272" s="57">
        <v>90219.421604827498</v>
      </c>
      <c r="D272" s="42">
        <v>1</v>
      </c>
    </row>
    <row r="273" spans="1:4" x14ac:dyDescent="0.35">
      <c r="A273" s="42">
        <v>2004.75</v>
      </c>
      <c r="B273" s="42">
        <v>11.407999999999999</v>
      </c>
      <c r="C273" s="57">
        <v>250196.02760239498</v>
      </c>
      <c r="D273" s="42">
        <v>2</v>
      </c>
    </row>
    <row r="274" spans="1:4" x14ac:dyDescent="0.35">
      <c r="A274" s="42">
        <v>2005.25</v>
      </c>
      <c r="B274" s="42">
        <v>12.683999999999999</v>
      </c>
      <c r="C274" s="57">
        <v>198789.15114295439</v>
      </c>
      <c r="D274" s="42">
        <v>1</v>
      </c>
    </row>
    <row r="275" spans="1:4" x14ac:dyDescent="0.35">
      <c r="A275" s="42">
        <v>2005.75</v>
      </c>
      <c r="B275" s="42">
        <v>13.414999999999999</v>
      </c>
      <c r="C275" s="57">
        <v>98715.771010760494</v>
      </c>
      <c r="D275" s="42">
        <v>2</v>
      </c>
    </row>
    <row r="276" spans="1:4" x14ac:dyDescent="0.35">
      <c r="A276" s="42">
        <v>2006.25</v>
      </c>
      <c r="B276" s="42">
        <v>12.382</v>
      </c>
      <c r="C276" s="57">
        <v>140084.34717573319</v>
      </c>
      <c r="D276" s="42">
        <v>1</v>
      </c>
    </row>
    <row r="277" spans="1:4" x14ac:dyDescent="0.35">
      <c r="A277" s="42">
        <v>2006.75</v>
      </c>
      <c r="B277" s="42">
        <v>10.368</v>
      </c>
      <c r="C277" s="57">
        <v>192914.04384457952</v>
      </c>
      <c r="D277" s="42">
        <v>2</v>
      </c>
    </row>
    <row r="278" spans="1:4" x14ac:dyDescent="0.35">
      <c r="A278" s="42">
        <v>2007.25</v>
      </c>
      <c r="B278" s="42">
        <v>7.7450000000000001</v>
      </c>
      <c r="C278" s="57">
        <v>94845.070264917827</v>
      </c>
      <c r="D278" s="42">
        <v>1</v>
      </c>
    </row>
    <row r="279" spans="1:4" x14ac:dyDescent="0.35">
      <c r="A279" s="42">
        <v>2007.75</v>
      </c>
      <c r="B279" s="42">
        <v>6.07</v>
      </c>
      <c r="C279" s="57">
        <v>135944.22903674893</v>
      </c>
      <c r="D279" s="42">
        <v>2</v>
      </c>
    </row>
    <row r="280" spans="1:4" x14ac:dyDescent="0.35">
      <c r="A280" s="42">
        <v>2008.25</v>
      </c>
      <c r="B280" s="42">
        <v>6.194</v>
      </c>
      <c r="C280" s="57">
        <v>140084.34717573319</v>
      </c>
      <c r="D280" s="42">
        <v>1</v>
      </c>
    </row>
    <row r="281" spans="1:4" x14ac:dyDescent="0.35">
      <c r="A281" s="42">
        <v>2008.75</v>
      </c>
      <c r="B281" s="42">
        <v>5.0910000000000002</v>
      </c>
      <c r="C281" s="57">
        <v>159532.03062322538</v>
      </c>
      <c r="D281" s="42">
        <v>2</v>
      </c>
    </row>
    <row r="282" spans="1:4" x14ac:dyDescent="0.35">
      <c r="A282" s="42">
        <v>2009.25</v>
      </c>
      <c r="B282" s="42">
        <v>3.6160000000000001</v>
      </c>
      <c r="C282" s="57">
        <v>156373.08476681827</v>
      </c>
      <c r="D282" s="42">
        <v>1</v>
      </c>
    </row>
    <row r="283" spans="1:4" x14ac:dyDescent="0.35">
      <c r="A283" s="42">
        <v>2009.75</v>
      </c>
      <c r="B283" s="42">
        <v>4.1559999999999997</v>
      </c>
      <c r="C283" s="57">
        <v>159532.03062322538</v>
      </c>
      <c r="D283" s="42">
        <v>2</v>
      </c>
    </row>
    <row r="284" spans="1:4" x14ac:dyDescent="0.35">
      <c r="A284" s="42">
        <v>2010.25</v>
      </c>
      <c r="B284" s="42">
        <v>5.3949999999999996</v>
      </c>
      <c r="C284" s="57">
        <v>296558.5652982028</v>
      </c>
      <c r="D284" s="42">
        <v>1</v>
      </c>
    </row>
    <row r="285" spans="1:4" x14ac:dyDescent="0.35">
      <c r="A285" s="42">
        <v>2010.75</v>
      </c>
      <c r="B285" s="42">
        <v>5.1429999999999998</v>
      </c>
      <c r="C285" s="57">
        <v>101722.11381075524</v>
      </c>
      <c r="D285" s="42">
        <v>2</v>
      </c>
    </row>
    <row r="286" spans="1:4" x14ac:dyDescent="0.35">
      <c r="A286" s="42">
        <v>2011.25</v>
      </c>
      <c r="B286" s="42">
        <v>11.128</v>
      </c>
      <c r="C286" s="57">
        <v>114691.36305762557</v>
      </c>
      <c r="D286" s="42">
        <v>1</v>
      </c>
    </row>
    <row r="287" spans="1:4" x14ac:dyDescent="0.35">
      <c r="A287" s="42">
        <v>2011.75</v>
      </c>
      <c r="B287" s="42">
        <v>12.342000000000001</v>
      </c>
      <c r="C287" s="57">
        <v>145801.29783621029</v>
      </c>
      <c r="D287" s="42">
        <v>2</v>
      </c>
    </row>
    <row r="288" spans="1:4" x14ac:dyDescent="0.35">
      <c r="A288" s="42">
        <v>2012.25</v>
      </c>
      <c r="B288" s="42">
        <v>9.8740000000000006</v>
      </c>
      <c r="C288" s="57">
        <v>171099.40801550748</v>
      </c>
      <c r="D288" s="42">
        <v>1</v>
      </c>
    </row>
    <row r="289" spans="1:4" x14ac:dyDescent="0.35">
      <c r="A289" s="42">
        <v>2012.75</v>
      </c>
      <c r="B289" s="42">
        <v>4.7770000000000001</v>
      </c>
      <c r="C289" s="57">
        <v>135944.22903674893</v>
      </c>
      <c r="D289" s="42">
        <v>2</v>
      </c>
    </row>
    <row r="290" spans="1:4" x14ac:dyDescent="0.35">
      <c r="A290" s="42">
        <v>2013.25</v>
      </c>
      <c r="B290" s="42">
        <v>8.4809999999999999</v>
      </c>
      <c r="C290" s="57">
        <v>117008.28228088471</v>
      </c>
      <c r="D290" s="42">
        <v>1</v>
      </c>
    </row>
    <row r="291" spans="1:4" x14ac:dyDescent="0.35">
      <c r="A291" s="42">
        <v>2013.75</v>
      </c>
      <c r="B291" s="42">
        <v>8.94</v>
      </c>
      <c r="C291" s="57">
        <v>135944.22903674893</v>
      </c>
      <c r="D291" s="42">
        <v>2</v>
      </c>
    </row>
    <row r="292" spans="1:4" x14ac:dyDescent="0.35">
      <c r="A292" s="42">
        <v>2014.25</v>
      </c>
      <c r="B292" s="42">
        <v>7.0590000000000002</v>
      </c>
      <c r="C292" s="57">
        <v>138690.48463219541</v>
      </c>
      <c r="D292" s="42">
        <v>1</v>
      </c>
    </row>
    <row r="293" spans="1:4" x14ac:dyDescent="0.35">
      <c r="A293" s="42">
        <v>2014.75</v>
      </c>
      <c r="B293" s="42">
        <v>4.6310000000000002</v>
      </c>
      <c r="C293" s="57">
        <v>86681.867484349132</v>
      </c>
      <c r="D293" s="42">
        <v>2</v>
      </c>
    </row>
    <row r="294" spans="1:4" x14ac:dyDescent="0.35">
      <c r="A294" s="42">
        <v>2015.25</v>
      </c>
      <c r="B294" s="42">
        <v>5.8360000000000003</v>
      </c>
      <c r="C294" s="57">
        <v>109097.79927650755</v>
      </c>
      <c r="D294" s="42">
        <v>1</v>
      </c>
    </row>
    <row r="295" spans="1:4" x14ac:dyDescent="0.35">
      <c r="A295" s="42">
        <v>2015.75</v>
      </c>
      <c r="B295" s="42">
        <v>4.3819999999999997</v>
      </c>
      <c r="C295" s="57">
        <v>129314.15075081984</v>
      </c>
      <c r="D295" s="42">
        <v>2</v>
      </c>
    </row>
    <row r="296" spans="1:4" x14ac:dyDescent="0.35">
      <c r="A296" s="42">
        <v>2016.25</v>
      </c>
      <c r="B296" s="42">
        <v>3.37</v>
      </c>
      <c r="C296" s="57">
        <v>206901.89030214623</v>
      </c>
      <c r="D296" s="42">
        <v>1</v>
      </c>
    </row>
    <row r="297" spans="1:4" x14ac:dyDescent="0.35">
      <c r="A297" s="42">
        <v>2016.75</v>
      </c>
      <c r="B297" s="42">
        <v>3.4489999999999998</v>
      </c>
      <c r="C297" s="57">
        <v>144350.55068315295</v>
      </c>
      <c r="D297" s="42">
        <v>2</v>
      </c>
    </row>
    <row r="298" spans="1:4" x14ac:dyDescent="0.35">
      <c r="A298" s="42">
        <v>2017.25</v>
      </c>
      <c r="B298" s="42">
        <v>6.0720000000000001</v>
      </c>
      <c r="C298" s="57">
        <v>59278.384051005742</v>
      </c>
      <c r="D298" s="42">
        <v>1</v>
      </c>
    </row>
    <row r="299" spans="1:4" x14ac:dyDescent="0.35">
      <c r="A299" s="42">
        <v>2017.75</v>
      </c>
      <c r="B299" s="42">
        <v>6.3380000000000001</v>
      </c>
      <c r="C299" s="57">
        <v>311763.44808074262</v>
      </c>
      <c r="D299" s="42">
        <v>2</v>
      </c>
    </row>
  </sheetData>
  <pageMargins left="0.7" right="0.7" top="0.75" bottom="0.75" header="0.3" footer="0.3"/>
  <pageSetup orientation="portrait" horizontalDpi="4294967293" verticalDpi="0" r:id="rId1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Y221"/>
  <sheetViews>
    <sheetView topLeftCell="A106" zoomScale="92" zoomScaleNormal="92" workbookViewId="0">
      <selection activeCell="E16" sqref="E16"/>
    </sheetView>
  </sheetViews>
  <sheetFormatPr baseColWidth="10" defaultColWidth="8.7265625" defaultRowHeight="14.5" x14ac:dyDescent="0.35"/>
  <cols>
    <col min="1" max="1" width="20.08984375" customWidth="1"/>
    <col min="2" max="2" width="13.1796875" customWidth="1"/>
    <col min="3" max="4" width="13.26953125" customWidth="1"/>
    <col min="7" max="7" width="12.7265625" customWidth="1"/>
    <col min="8" max="8" width="11.54296875" customWidth="1"/>
    <col min="9" max="9" width="12" bestFit="1" customWidth="1"/>
    <col min="12" max="12" width="9.7265625" customWidth="1"/>
  </cols>
  <sheetData>
    <row r="1" spans="1:25" x14ac:dyDescent="0.35">
      <c r="A1" t="s">
        <v>30</v>
      </c>
      <c r="C1" t="s">
        <v>39</v>
      </c>
    </row>
    <row r="2" spans="1:25" ht="16.5" x14ac:dyDescent="0.45">
      <c r="A2" t="s">
        <v>46</v>
      </c>
      <c r="B2">
        <f>+EXP(-C2)</f>
        <v>0.27527078308975234</v>
      </c>
      <c r="C2" s="4">
        <v>1.29</v>
      </c>
      <c r="D2" s="4"/>
      <c r="T2">
        <v>5</v>
      </c>
    </row>
    <row r="3" spans="1:25" ht="16.5" x14ac:dyDescent="0.45">
      <c r="A3" t="s">
        <v>47</v>
      </c>
      <c r="B3">
        <f>+EXP(-C3)</f>
        <v>0.40252422403363597</v>
      </c>
      <c r="C3" s="4">
        <v>0.91</v>
      </c>
      <c r="D3" s="4"/>
    </row>
    <row r="4" spans="1:25" ht="16.5" x14ac:dyDescent="0.45">
      <c r="A4" t="s">
        <v>48</v>
      </c>
      <c r="B4">
        <f>+EXP(-C4)</f>
        <v>0.43604928632153561</v>
      </c>
      <c r="C4" s="46">
        <v>0.83</v>
      </c>
      <c r="D4" s="46"/>
    </row>
    <row r="5" spans="1:25" x14ac:dyDescent="0.35">
      <c r="A5" t="s">
        <v>1</v>
      </c>
      <c r="B5" s="10">
        <v>0.2</v>
      </c>
      <c r="T5">
        <f>+EXP(T2)</f>
        <v>148.4131591025766</v>
      </c>
    </row>
    <row r="6" spans="1:25" x14ac:dyDescent="0.35">
      <c r="A6" t="s">
        <v>6</v>
      </c>
      <c r="B6">
        <v>1</v>
      </c>
      <c r="T6">
        <f>+LN(T5)</f>
        <v>5</v>
      </c>
    </row>
    <row r="7" spans="1:25" x14ac:dyDescent="0.35">
      <c r="A7" t="s">
        <v>8</v>
      </c>
      <c r="B7" s="8">
        <f>SUM(G12:G20)</f>
        <v>7.0526551857993756</v>
      </c>
    </row>
    <row r="8" spans="1:25" x14ac:dyDescent="0.35">
      <c r="A8" t="s">
        <v>9</v>
      </c>
      <c r="B8" s="10">
        <f>B7/B6</f>
        <v>7.0526551857993756</v>
      </c>
    </row>
    <row r="9" spans="1:25" x14ac:dyDescent="0.35">
      <c r="A9" t="s">
        <v>12</v>
      </c>
      <c r="B9" s="8">
        <f>SUM(H12:H20)/B6</f>
        <v>36.619408796204901</v>
      </c>
      <c r="L9" s="11" t="s">
        <v>14</v>
      </c>
    </row>
    <row r="10" spans="1:25" ht="18.75" customHeight="1" x14ac:dyDescent="0.35">
      <c r="B10" s="8"/>
      <c r="M10" s="10" t="s">
        <v>9</v>
      </c>
      <c r="N10" t="s">
        <v>12</v>
      </c>
      <c r="P10" s="10">
        <f>+MAX(M12:M212)</f>
        <v>15.087821778563791</v>
      </c>
    </row>
    <row r="11" spans="1:25" ht="39" customHeight="1" x14ac:dyDescent="0.35">
      <c r="A11" s="4" t="s">
        <v>4</v>
      </c>
      <c r="B11" s="4" t="s">
        <v>5</v>
      </c>
      <c r="C11" s="5" t="s">
        <v>2</v>
      </c>
      <c r="D11" s="4" t="s">
        <v>10</v>
      </c>
      <c r="E11" s="4" t="s">
        <v>3</v>
      </c>
      <c r="F11" s="4" t="s">
        <v>0</v>
      </c>
      <c r="G11" s="4" t="s">
        <v>7</v>
      </c>
      <c r="H11" s="4" t="s">
        <v>11</v>
      </c>
      <c r="I11" s="45"/>
      <c r="K11" s="49" t="s">
        <v>37</v>
      </c>
      <c r="L11" t="s">
        <v>1</v>
      </c>
      <c r="M11" s="12">
        <f>B8</f>
        <v>7.0526551857993756</v>
      </c>
      <c r="N11" s="14">
        <f>B9</f>
        <v>36.619408796204901</v>
      </c>
      <c r="O11" t="s">
        <v>45</v>
      </c>
      <c r="P11" t="s">
        <v>31</v>
      </c>
      <c r="V11" t="s">
        <v>37</v>
      </c>
      <c r="W11" t="s">
        <v>13</v>
      </c>
      <c r="X11" s="10" t="s">
        <v>9</v>
      </c>
      <c r="Y11" t="s">
        <v>12</v>
      </c>
    </row>
    <row r="12" spans="1:25" x14ac:dyDescent="0.35">
      <c r="A12">
        <v>1</v>
      </c>
      <c r="B12" s="47">
        <v>15.07167763276775</v>
      </c>
      <c r="C12" s="8">
        <v>0.88609836152277721</v>
      </c>
      <c r="D12" s="8">
        <v>14.704662834712254</v>
      </c>
      <c r="E12" s="34">
        <f>B6</f>
        <v>1</v>
      </c>
      <c r="F12" s="2">
        <f t="shared" ref="F12:F15" si="0">E12*B12</f>
        <v>15.07167763276775</v>
      </c>
      <c r="G12" s="8">
        <f t="shared" ref="G12:G13" si="1">B12*E12*C12*$B$5</f>
        <v>2.6709977711589987</v>
      </c>
      <c r="H12" s="8">
        <f>D12*E12</f>
        <v>14.704662834712254</v>
      </c>
      <c r="K12">
        <f>-LN(1-L12)</f>
        <v>0</v>
      </c>
      <c r="L12" s="13">
        <v>0</v>
      </c>
      <c r="M12" s="10">
        <f t="dataTable" ref="M12:N212" dt2D="0" dtr="0" r1="B5"/>
        <v>0</v>
      </c>
      <c r="N12" s="9">
        <v>46.694124758961394</v>
      </c>
      <c r="O12" s="15">
        <f>+N12/$N$12</f>
        <v>1</v>
      </c>
      <c r="P12" s="9">
        <f t="shared" ref="P12:P75" si="2">$P$10-M12</f>
        <v>15.087821778563791</v>
      </c>
      <c r="V12">
        <f>-LN(1-W12)</f>
        <v>0</v>
      </c>
      <c r="W12">
        <v>0</v>
      </c>
      <c r="X12">
        <v>0</v>
      </c>
      <c r="Y12">
        <v>9.9688287372010222</v>
      </c>
    </row>
    <row r="13" spans="1:25" x14ac:dyDescent="0.35">
      <c r="A13">
        <v>2</v>
      </c>
      <c r="B13" s="47">
        <v>37.241619020207978</v>
      </c>
      <c r="C13" s="8">
        <v>0.99949465507486368</v>
      </c>
      <c r="D13" s="8">
        <v>37.241294799550964</v>
      </c>
      <c r="E13" s="34">
        <f>(1-C12*$B$5)*$B$3*E12</f>
        <v>0.33118901295574954</v>
      </c>
      <c r="F13" s="2">
        <f t="shared" si="0"/>
        <v>12.334015044176748</v>
      </c>
      <c r="G13" s="8">
        <f t="shared" si="1"/>
        <v>2.465556422453524</v>
      </c>
      <c r="H13" s="8">
        <f>D13*E13</f>
        <v>12.333907665857373</v>
      </c>
      <c r="K13">
        <f t="shared" ref="K13:K76" si="3">-LN(1-L13)</f>
        <v>1.0050335853501451E-2</v>
      </c>
      <c r="L13" s="13">
        <f>L12+0.01</f>
        <v>0.01</v>
      </c>
      <c r="M13" s="10">
        <v>0.44747228623627494</v>
      </c>
      <c r="N13" s="9">
        <v>46.104815574334189</v>
      </c>
      <c r="O13" s="15">
        <f t="shared" ref="O13:O76" si="4">+N13/$N$12</f>
        <v>0.98737937186596247</v>
      </c>
      <c r="P13" s="9">
        <f t="shared" si="2"/>
        <v>14.640349492327516</v>
      </c>
      <c r="V13">
        <f t="shared" ref="V13:V76" si="5">-LN(1-W13)</f>
        <v>1.0050335853501451E-2</v>
      </c>
      <c r="W13">
        <v>0.01</v>
      </c>
      <c r="X13">
        <v>9.4014263418027863E-2</v>
      </c>
      <c r="Y13">
        <v>9.8407554264254244</v>
      </c>
    </row>
    <row r="14" spans="1:25" x14ac:dyDescent="0.35">
      <c r="A14">
        <v>3</v>
      </c>
      <c r="B14" s="47">
        <v>51.490046066117962</v>
      </c>
      <c r="C14" s="8">
        <v>0.99995371719719384</v>
      </c>
      <c r="D14" s="8">
        <v>51.490031647034115</v>
      </c>
      <c r="E14" s="34">
        <f>(1-C13*$B$5)*$B$4*E13</f>
        <v>0.1155463820399714</v>
      </c>
      <c r="F14" s="2">
        <f t="shared" si="0"/>
        <v>5.949488534011393</v>
      </c>
      <c r="G14" s="8">
        <f>B14*E14*C14*$B$5</f>
        <v>1.1898426350013551</v>
      </c>
      <c r="H14" s="8">
        <f>D14*E14</f>
        <v>5.9494868679384219</v>
      </c>
      <c r="K14">
        <f t="shared" si="3"/>
        <v>2.0202707317519466E-2</v>
      </c>
      <c r="L14" s="13">
        <f t="shared" ref="L14:L77" si="6">L13+0.01</f>
        <v>0.02</v>
      </c>
      <c r="M14" s="10">
        <v>0.88336541030024474</v>
      </c>
      <c r="N14" s="9">
        <v>45.525779198138821</v>
      </c>
      <c r="O14" s="15">
        <f t="shared" si="4"/>
        <v>0.97497874589461386</v>
      </c>
      <c r="P14" s="9">
        <f t="shared" si="2"/>
        <v>14.204456368263546</v>
      </c>
      <c r="V14">
        <f t="shared" si="5"/>
        <v>2.0202707317519466E-2</v>
      </c>
      <c r="W14">
        <v>0.02</v>
      </c>
      <c r="X14">
        <v>0.18554516503747345</v>
      </c>
      <c r="Y14">
        <v>9.7164409161388949</v>
      </c>
    </row>
    <row r="15" spans="1:25" x14ac:dyDescent="0.35">
      <c r="A15">
        <v>4</v>
      </c>
      <c r="B15" s="47">
        <v>58.663337508062853</v>
      </c>
      <c r="C15" s="8">
        <v>0.9999835123660632</v>
      </c>
      <c r="D15" s="8">
        <v>58.663333782348836</v>
      </c>
      <c r="E15" s="34">
        <f>(1-C14*$B$5)*$B$4/(1-(1-C14*$B$5)*$B$4)*E14</f>
        <v>6.1901552359260578E-2</v>
      </c>
      <c r="F15" s="2">
        <f t="shared" si="0"/>
        <v>3.6313516583243275</v>
      </c>
      <c r="G15" s="8">
        <f>B15*E15*C15*$B$5</f>
        <v>0.72625835718549792</v>
      </c>
      <c r="H15" s="8">
        <f t="shared" ref="H15" si="7">D15*E15</f>
        <v>3.6313514276968464</v>
      </c>
      <c r="K15">
        <f t="shared" si="3"/>
        <v>3.0459207484708574E-2</v>
      </c>
      <c r="L15" s="13">
        <f t="shared" si="6"/>
        <v>0.03</v>
      </c>
      <c r="M15" s="10">
        <v>1.3079804121048979</v>
      </c>
      <c r="N15" s="9">
        <v>44.95677769787396</v>
      </c>
      <c r="O15" s="15">
        <f t="shared" si="4"/>
        <v>0.96279302653051646</v>
      </c>
      <c r="P15" s="9">
        <f>$P$10-M15</f>
        <v>13.779841366458893</v>
      </c>
      <c r="V15">
        <f t="shared" si="5"/>
        <v>3.0459207484708574E-2</v>
      </c>
      <c r="W15">
        <v>0.03</v>
      </c>
      <c r="X15">
        <v>0.27470112574584565</v>
      </c>
      <c r="Y15">
        <v>9.5957407953497498</v>
      </c>
    </row>
    <row r="16" spans="1:25" x14ac:dyDescent="0.35">
      <c r="B16" s="47"/>
      <c r="C16" s="8"/>
      <c r="D16" s="8"/>
      <c r="E16" s="34"/>
      <c r="F16" s="2"/>
      <c r="G16" s="8"/>
      <c r="H16" s="8"/>
      <c r="K16">
        <f t="shared" si="3"/>
        <v>4.0821994520255166E-2</v>
      </c>
      <c r="L16" s="13">
        <f t="shared" si="6"/>
        <v>0.04</v>
      </c>
      <c r="M16" s="10">
        <v>1.7216090999241029</v>
      </c>
      <c r="N16" s="9">
        <v>44.397580278771002</v>
      </c>
      <c r="O16" s="15">
        <f t="shared" si="4"/>
        <v>0.95081727107970593</v>
      </c>
      <c r="P16" s="9">
        <f t="shared" si="2"/>
        <v>13.366212678639688</v>
      </c>
      <c r="V16">
        <f t="shared" si="5"/>
        <v>4.0821994520255166E-2</v>
      </c>
      <c r="W16">
        <v>0.04</v>
      </c>
      <c r="X16">
        <v>0.36158504294364491</v>
      </c>
      <c r="Y16">
        <v>9.4785169686571589</v>
      </c>
    </row>
    <row r="17" spans="1:25" x14ac:dyDescent="0.35">
      <c r="A17" s="1"/>
      <c r="B17" s="2"/>
      <c r="C17" s="6"/>
      <c r="D17" s="10"/>
      <c r="E17" s="34"/>
      <c r="F17" s="2"/>
      <c r="G17" s="8"/>
      <c r="H17" s="8"/>
      <c r="K17">
        <f t="shared" si="3"/>
        <v>5.1293294387550578E-2</v>
      </c>
      <c r="L17" s="13">
        <f t="shared" si="6"/>
        <v>0.05</v>
      </c>
      <c r="M17" s="10">
        <v>2.1245343939904249</v>
      </c>
      <c r="N17" s="9">
        <v>43.847963018130557</v>
      </c>
      <c r="O17" s="15">
        <f t="shared" si="4"/>
        <v>0.93904668402025004</v>
      </c>
      <c r="P17" s="9">
        <f t="shared" si="2"/>
        <v>12.963287384573366</v>
      </c>
      <c r="V17">
        <f t="shared" si="5"/>
        <v>5.1293294387550578E-2</v>
      </c>
      <c r="W17">
        <v>0.05</v>
      </c>
      <c r="X17">
        <v>0.44629459085946571</v>
      </c>
      <c r="Y17">
        <v>9.3646373472704418</v>
      </c>
    </row>
    <row r="18" spans="1:25" x14ac:dyDescent="0.35">
      <c r="A18" s="1"/>
      <c r="B18" s="2"/>
      <c r="C18" s="6"/>
      <c r="D18" s="10"/>
      <c r="E18" s="34"/>
      <c r="F18" s="2"/>
      <c r="G18" s="8"/>
      <c r="H18" s="8"/>
      <c r="K18">
        <f t="shared" si="3"/>
        <v>6.1875403718087529E-2</v>
      </c>
      <c r="L18" s="13">
        <f t="shared" si="6"/>
        <v>6.0000000000000005E-2</v>
      </c>
      <c r="M18" s="10">
        <v>2.5170306548600534</v>
      </c>
      <c r="N18" s="9">
        <v>43.307708611436759</v>
      </c>
      <c r="O18" s="15">
        <f t="shared" si="4"/>
        <v>0.92747661156504013</v>
      </c>
      <c r="P18" s="9">
        <f t="shared" si="2"/>
        <v>12.570791123703739</v>
      </c>
      <c r="V18">
        <f t="shared" si="5"/>
        <v>6.1875403718087529E-2</v>
      </c>
      <c r="W18">
        <v>6.0000000000000005E-2</v>
      </c>
      <c r="X18">
        <v>0.52892250334388402</v>
      </c>
      <c r="Y18">
        <v>9.2539755569750621</v>
      </c>
    </row>
    <row r="19" spans="1:25" x14ac:dyDescent="0.35">
      <c r="A19" s="1"/>
      <c r="B19" s="2"/>
      <c r="C19" s="6"/>
      <c r="D19" s="10"/>
      <c r="E19" s="34"/>
      <c r="F19" s="2"/>
      <c r="G19" s="8"/>
      <c r="H19" s="8"/>
      <c r="K19">
        <f t="shared" si="3"/>
        <v>7.2570692834835498E-2</v>
      </c>
      <c r="L19" s="13">
        <f t="shared" si="6"/>
        <v>7.0000000000000007E-2</v>
      </c>
      <c r="M19" s="10">
        <v>2.8993639973269394</v>
      </c>
      <c r="N19" s="9">
        <v>42.776606129644691</v>
      </c>
      <c r="O19" s="15">
        <f t="shared" si="4"/>
        <v>0.91610253646386497</v>
      </c>
      <c r="P19" s="9">
        <f t="shared" si="2"/>
        <v>12.188457781236853</v>
      </c>
      <c r="V19">
        <f t="shared" si="5"/>
        <v>7.2570692834835498E-2</v>
      </c>
      <c r="W19">
        <v>7.0000000000000007E-2</v>
      </c>
      <c r="X19">
        <v>0.60955684025586465</v>
      </c>
      <c r="Y19">
        <v>9.1464106620098864</v>
      </c>
    </row>
    <row r="20" spans="1:25" x14ac:dyDescent="0.35">
      <c r="A20" s="1"/>
      <c r="B20" s="2"/>
      <c r="C20" s="6"/>
      <c r="D20" s="10"/>
      <c r="E20" s="34"/>
      <c r="F20" s="2"/>
      <c r="G20" s="8"/>
      <c r="H20" s="8"/>
      <c r="K20">
        <f t="shared" si="3"/>
        <v>8.3381608939051013E-2</v>
      </c>
      <c r="L20" s="13">
        <f t="shared" si="6"/>
        <v>0.08</v>
      </c>
      <c r="M20" s="10">
        <v>3.271792590622693</v>
      </c>
      <c r="N20" s="9">
        <v>42.254450787071342</v>
      </c>
      <c r="O20" s="15">
        <f t="shared" si="4"/>
        <v>0.90492007303257138</v>
      </c>
      <c r="P20" s="9">
        <f t="shared" si="2"/>
        <v>11.816029187941098</v>
      </c>
      <c r="V20">
        <f t="shared" si="5"/>
        <v>8.3381608939051013E-2</v>
      </c>
      <c r="W20">
        <v>0.08</v>
      </c>
      <c r="X20">
        <v>0.68828123847819789</v>
      </c>
      <c r="Y20">
        <v>9.041826903890243</v>
      </c>
    </row>
    <row r="21" spans="1:25" x14ac:dyDescent="0.35">
      <c r="D21" t="s">
        <v>40</v>
      </c>
      <c r="E21" s="8">
        <f>+SUM(E12:E20)</f>
        <v>1.5086369473549814</v>
      </c>
      <c r="F21" s="8">
        <f>+SUM(F12:F20)</f>
        <v>36.986532869280218</v>
      </c>
      <c r="G21" s="8">
        <f>+SUM(G12:G20)</f>
        <v>7.0526551857993756</v>
      </c>
      <c r="H21" s="8">
        <f>+SUM(H12:H20)</f>
        <v>36.619408796204901</v>
      </c>
      <c r="K21">
        <f t="shared" si="3"/>
        <v>9.431067947124129E-2</v>
      </c>
      <c r="L21" s="13">
        <f t="shared" si="6"/>
        <v>0.09</v>
      </c>
      <c r="M21" s="10">
        <v>3.6345669455961813</v>
      </c>
      <c r="N21" s="9">
        <v>41.741043719353648</v>
      </c>
      <c r="O21" s="15">
        <f t="shared" si="4"/>
        <v>0.89392496239781927</v>
      </c>
      <c r="P21" s="9">
        <f t="shared" si="2"/>
        <v>11.453254832967609</v>
      </c>
      <c r="V21">
        <f t="shared" si="5"/>
        <v>9.431067947124129E-2</v>
      </c>
      <c r="W21">
        <v>0.09</v>
      </c>
      <c r="X21">
        <v>0.7651751485270476</v>
      </c>
      <c r="Y21">
        <v>8.9401134542759433</v>
      </c>
    </row>
    <row r="22" spans="1:25" x14ac:dyDescent="0.35">
      <c r="A22" s="1"/>
      <c r="B22" s="2"/>
      <c r="C22" s="6"/>
      <c r="D22" s="6"/>
      <c r="E22" s="20"/>
      <c r="F22" s="3"/>
      <c r="G22" s="7"/>
      <c r="H22" s="7"/>
      <c r="K22">
        <f t="shared" si="3"/>
        <v>0.10536051565782628</v>
      </c>
      <c r="L22" s="13">
        <f t="shared" si="6"/>
        <v>9.9999999999999992E-2</v>
      </c>
      <c r="M22" s="10">
        <v>3.9879301895269537</v>
      </c>
      <c r="N22" s="9">
        <v>41.236191770967856</v>
      </c>
      <c r="O22" s="15">
        <f t="shared" si="4"/>
        <v>0.8831130679466036</v>
      </c>
      <c r="P22" s="9">
        <f t="shared" si="2"/>
        <v>11.099891589036837</v>
      </c>
      <c r="V22">
        <f t="shared" si="5"/>
        <v>0.10536051565782628</v>
      </c>
      <c r="W22">
        <v>9.9999999999999992E-2</v>
      </c>
      <c r="X22">
        <v>0.84031405765463496</v>
      </c>
      <c r="Y22">
        <v>8.8411641810433643</v>
      </c>
    </row>
    <row r="23" spans="1:25" x14ac:dyDescent="0.35">
      <c r="A23" s="1"/>
      <c r="B23" s="44" t="s">
        <v>43</v>
      </c>
      <c r="C23" s="6"/>
      <c r="D23" s="6"/>
      <c r="E23" s="20"/>
      <c r="F23" s="3"/>
      <c r="G23" s="7"/>
      <c r="H23" s="7"/>
      <c r="K23">
        <f t="shared" si="3"/>
        <v>0.11653381625595151</v>
      </c>
      <c r="L23" s="13">
        <f t="shared" si="6"/>
        <v>0.10999999999999999</v>
      </c>
      <c r="M23" s="10">
        <v>4.3321183291892904</v>
      </c>
      <c r="N23" s="9">
        <v>40.739707291833255</v>
      </c>
      <c r="O23" s="15">
        <f t="shared" si="4"/>
        <v>0.8724803709703246</v>
      </c>
      <c r="P23" s="9">
        <f t="shared" si="2"/>
        <v>10.755703449374501</v>
      </c>
      <c r="V23">
        <f t="shared" si="5"/>
        <v>0.11653381625595151</v>
      </c>
      <c r="W23">
        <v>0.10999999999999999</v>
      </c>
      <c r="X23">
        <v>0.91376970028291538</v>
      </c>
      <c r="Y23">
        <v>8.7448774267763003</v>
      </c>
    </row>
    <row r="24" spans="1:25" x14ac:dyDescent="0.35">
      <c r="A24" s="11" t="s">
        <v>41</v>
      </c>
      <c r="B24" s="8">
        <f>+L81</f>
        <v>0.69000000000000039</v>
      </c>
      <c r="C24" s="8"/>
      <c r="E24" s="7"/>
      <c r="F24" s="7"/>
      <c r="G24" s="7"/>
      <c r="H24" s="7"/>
      <c r="K24">
        <f t="shared" si="3"/>
        <v>0.12783337150988489</v>
      </c>
      <c r="L24" s="13">
        <f t="shared" si="6"/>
        <v>0.11999999999999998</v>
      </c>
      <c r="M24" s="10">
        <v>4.6673605027488057</v>
      </c>
      <c r="N24" s="9">
        <v>40.251407942550365</v>
      </c>
      <c r="O24" s="15">
        <f t="shared" si="4"/>
        <v>0.86202296649377586</v>
      </c>
      <c r="P24" s="9">
        <f t="shared" si="2"/>
        <v>10.420461275814986</v>
      </c>
      <c r="V24">
        <f t="shared" si="5"/>
        <v>0.12783337150988489</v>
      </c>
      <c r="W24">
        <v>0.11999999999999998</v>
      </c>
      <c r="X24">
        <v>0.98561025654948686</v>
      </c>
      <c r="Y24">
        <v>8.651155798941879</v>
      </c>
    </row>
    <row r="25" spans="1:25" x14ac:dyDescent="0.35">
      <c r="A25" s="11" t="s">
        <v>44</v>
      </c>
      <c r="B25" s="8"/>
      <c r="C25" s="6"/>
      <c r="H25" s="7"/>
      <c r="K25">
        <f t="shared" si="3"/>
        <v>0.13926206733350766</v>
      </c>
      <c r="L25" s="13">
        <f t="shared" si="6"/>
        <v>0.12999999999999998</v>
      </c>
      <c r="M25" s="10">
        <v>4.9938792210407943</v>
      </c>
      <c r="N25" s="9">
        <v>39.771116507849008</v>
      </c>
      <c r="O25" s="15">
        <f t="shared" si="4"/>
        <v>0.85173705927995269</v>
      </c>
      <c r="P25" s="9">
        <f t="shared" si="2"/>
        <v>10.093942557522997</v>
      </c>
      <c r="V25">
        <f t="shared" si="5"/>
        <v>0.13926206733350766</v>
      </c>
      <c r="W25">
        <v>0.12999999999999998</v>
      </c>
      <c r="X25">
        <v>1.0559005396944727</v>
      </c>
      <c r="Y25">
        <v>8.5599059710655627</v>
      </c>
    </row>
    <row r="26" spans="1:25" x14ac:dyDescent="0.35">
      <c r="A26" s="11" t="s">
        <v>42</v>
      </c>
      <c r="B26" s="8">
        <f>+L52</f>
        <v>0.40000000000000019</v>
      </c>
      <c r="C26" s="8"/>
      <c r="H26" s="7"/>
      <c r="K26">
        <f t="shared" si="3"/>
        <v>0.15082288973458366</v>
      </c>
      <c r="L26" s="13">
        <f t="shared" si="6"/>
        <v>0.13999999999999999</v>
      </c>
      <c r="M26" s="10">
        <v>5.3118905987488665</v>
      </c>
      <c r="N26" s="9">
        <v>39.29866071784523</v>
      </c>
      <c r="O26" s="15">
        <f t="shared" si="4"/>
        <v>0.84161896000209646</v>
      </c>
      <c r="P26" s="9">
        <f t="shared" si="2"/>
        <v>9.7759311798149255</v>
      </c>
      <c r="V26">
        <f t="shared" si="5"/>
        <v>0.15082288973458366</v>
      </c>
      <c r="W26">
        <v>0.13999999999999999</v>
      </c>
      <c r="X26">
        <v>1.1247021729684969</v>
      </c>
      <c r="Y26">
        <v>8.4710384942638868</v>
      </c>
    </row>
    <row r="27" spans="1:25" x14ac:dyDescent="0.35">
      <c r="C27" s="8"/>
      <c r="D27" s="6"/>
      <c r="E27" s="20"/>
      <c r="F27" s="3"/>
      <c r="G27" s="7"/>
      <c r="H27" s="7"/>
      <c r="K27">
        <f t="shared" si="3"/>
        <v>0.16251892949777494</v>
      </c>
      <c r="L27" s="13">
        <f t="shared" si="6"/>
        <v>0.15</v>
      </c>
      <c r="M27" s="10">
        <v>5.6216045759736977</v>
      </c>
      <c r="N27" s="9">
        <v>38.833873076728466</v>
      </c>
      <c r="O27" s="15">
        <f t="shared" si="4"/>
        <v>0.83166508157486319</v>
      </c>
      <c r="P27" s="9">
        <f t="shared" si="2"/>
        <v>9.4662172025900944</v>
      </c>
      <c r="V27">
        <f t="shared" si="5"/>
        <v>0.16251892949777494</v>
      </c>
      <c r="W27">
        <v>0.15</v>
      </c>
      <c r="X27">
        <v>1.1920737566967194</v>
      </c>
      <c r="Y27">
        <v>8.3844676185346625</v>
      </c>
    </row>
    <row r="28" spans="1:25" x14ac:dyDescent="0.35">
      <c r="A28" s="26"/>
      <c r="B28" s="2"/>
      <c r="C28" s="6"/>
      <c r="D28" s="6"/>
      <c r="E28" s="20"/>
      <c r="F28" s="3"/>
      <c r="G28" s="7"/>
      <c r="H28" s="7"/>
      <c r="K28">
        <f t="shared" si="3"/>
        <v>0.1743533871447778</v>
      </c>
      <c r="L28" s="13">
        <f t="shared" si="6"/>
        <v>0.16</v>
      </c>
      <c r="M28" s="10">
        <v>5.9232251306547186</v>
      </c>
      <c r="N28" s="9">
        <v>38.376590698520985</v>
      </c>
      <c r="O28" s="15">
        <f t="shared" si="4"/>
        <v>0.82187193563695327</v>
      </c>
      <c r="P28" s="9">
        <f t="shared" si="2"/>
        <v>9.1645966479090717</v>
      </c>
      <c r="V28">
        <f t="shared" si="5"/>
        <v>0.1743533871447778</v>
      </c>
      <c r="W28">
        <v>0.16</v>
      </c>
      <c r="X28">
        <v>1.2580710260920656</v>
      </c>
      <c r="Y28">
        <v>8.3001111232429565</v>
      </c>
    </row>
    <row r="29" spans="1:25" x14ac:dyDescent="0.35">
      <c r="E29" s="21"/>
      <c r="F29" s="7"/>
      <c r="G29" s="7"/>
      <c r="K29">
        <f t="shared" si="3"/>
        <v>0.18632957819149348</v>
      </c>
      <c r="L29" s="13">
        <f t="shared" si="6"/>
        <v>0.17</v>
      </c>
      <c r="M29" s="10">
        <v>6.2169504822823143</v>
      </c>
      <c r="N29" s="9">
        <v>37.926655149571445</v>
      </c>
      <c r="O29" s="15">
        <f t="shared" si="4"/>
        <v>0.81223612917795784</v>
      </c>
      <c r="P29" s="9">
        <f t="shared" si="2"/>
        <v>8.8708712962814769</v>
      </c>
      <c r="V29">
        <f t="shared" si="5"/>
        <v>0.18632957819149348</v>
      </c>
      <c r="W29">
        <v>0.17</v>
      </c>
      <c r="X29">
        <v>1.3227470003718536</v>
      </c>
      <c r="Y29">
        <v>8.217890156276626</v>
      </c>
    </row>
    <row r="30" spans="1:25" x14ac:dyDescent="0.35">
      <c r="E30" s="19"/>
      <c r="K30">
        <f t="shared" si="3"/>
        <v>0.19845093872383832</v>
      </c>
      <c r="L30" s="13">
        <f t="shared" si="6"/>
        <v>0.18000000000000002</v>
      </c>
      <c r="M30" s="9">
        <v>6.5029732873142923</v>
      </c>
      <c r="N30" s="9">
        <v>37.483912297462403</v>
      </c>
      <c r="O30" s="15">
        <f t="shared" si="4"/>
        <v>0.80275436130256639</v>
      </c>
      <c r="P30" s="9">
        <f t="shared" si="2"/>
        <v>8.5848484912494989</v>
      </c>
      <c r="V30">
        <f t="shared" si="5"/>
        <v>0.19845093872383832</v>
      </c>
      <c r="W30">
        <v>0.18000000000000002</v>
      </c>
      <c r="X30">
        <v>1.3861521236959895</v>
      </c>
      <c r="Y30">
        <v>8.1377290813786036</v>
      </c>
    </row>
    <row r="31" spans="1:25" x14ac:dyDescent="0.35">
      <c r="E31" s="19"/>
      <c r="K31">
        <f t="shared" si="3"/>
        <v>0.21072103131565267</v>
      </c>
      <c r="L31" s="13">
        <f t="shared" si="6"/>
        <v>0.19000000000000003</v>
      </c>
      <c r="M31" s="9">
        <v>6.7814808266881119</v>
      </c>
      <c r="N31" s="9">
        <v>37.048212166029401</v>
      </c>
      <c r="O31" s="15">
        <f t="shared" si="4"/>
        <v>0.79342342012565981</v>
      </c>
      <c r="P31" s="9">
        <f t="shared" si="2"/>
        <v>8.3063409518756792</v>
      </c>
      <c r="V31">
        <f t="shared" si="5"/>
        <v>0.21072103131565267</v>
      </c>
      <c r="W31">
        <v>0.19000000000000003</v>
      </c>
      <c r="X31">
        <v>1.4483343984112642</v>
      </c>
      <c r="Y31">
        <v>8.0595553331939218</v>
      </c>
    </row>
    <row r="32" spans="1:25" x14ac:dyDescent="0.35">
      <c r="E32" s="19"/>
      <c r="K32">
        <f t="shared" si="3"/>
        <v>0.22314355131420985</v>
      </c>
      <c r="L32" s="16">
        <f t="shared" si="6"/>
        <v>0.20000000000000004</v>
      </c>
      <c r="M32" s="17">
        <v>7.0526551857993764</v>
      </c>
      <c r="N32" s="17">
        <v>36.619408796204901</v>
      </c>
      <c r="O32" s="15">
        <f t="shared" si="4"/>
        <v>0.78424017979214855</v>
      </c>
      <c r="P32" s="9">
        <f t="shared" si="2"/>
        <v>8.0351665927644156</v>
      </c>
      <c r="V32">
        <f t="shared" si="5"/>
        <v>0.22314355131420985</v>
      </c>
      <c r="W32">
        <v>0.20000000000000004</v>
      </c>
      <c r="X32">
        <v>1.50933951105515</v>
      </c>
      <c r="Y32">
        <v>7.9832992795982856</v>
      </c>
    </row>
    <row r="33" spans="5:25" x14ac:dyDescent="0.35">
      <c r="E33" s="19"/>
      <c r="K33">
        <f t="shared" si="3"/>
        <v>0.23572233352106997</v>
      </c>
      <c r="L33" s="13">
        <f t="shared" si="6"/>
        <v>0.21000000000000005</v>
      </c>
      <c r="M33" s="9">
        <v>7.3166734272973502</v>
      </c>
      <c r="N33">
        <v>36.19736011241595</v>
      </c>
      <c r="O33" s="15">
        <f t="shared" si="4"/>
        <v>0.77520159761574847</v>
      </c>
      <c r="P33" s="9">
        <f t="shared" si="2"/>
        <v>7.771148351266441</v>
      </c>
      <c r="V33">
        <f t="shared" si="5"/>
        <v>0.23572233352106997</v>
      </c>
      <c r="W33">
        <v>0.21000000000000005</v>
      </c>
      <c r="X33">
        <v>1.5692109515434352</v>
      </c>
      <c r="Y33">
        <v>7.9088940909018186</v>
      </c>
    </row>
    <row r="34" spans="5:25" x14ac:dyDescent="0.35">
      <c r="E34" s="19"/>
      <c r="K34">
        <f t="shared" si="3"/>
        <v>0.24846135929849975</v>
      </c>
      <c r="L34" s="13">
        <f t="shared" si="6"/>
        <v>0.22000000000000006</v>
      </c>
      <c r="M34">
        <v>7.5737077570297622</v>
      </c>
      <c r="N34">
        <v>35.781927794278786</v>
      </c>
      <c r="O34" s="15">
        <f t="shared" si="4"/>
        <v>0.76630471133119649</v>
      </c>
      <c r="P34" s="9">
        <f t="shared" si="2"/>
        <v>7.514114021534029</v>
      </c>
      <c r="V34">
        <f t="shared" si="5"/>
        <v>0.24846135929849975</v>
      </c>
      <c r="W34">
        <v>0.22000000000000006</v>
      </c>
      <c r="X34">
        <v>1.6279901259390581</v>
      </c>
      <c r="Y34">
        <v>7.8362756155466817</v>
      </c>
    </row>
    <row r="35" spans="5:25" x14ac:dyDescent="0.35">
      <c r="E35" s="19"/>
      <c r="K35">
        <f t="shared" si="3"/>
        <v>0.26136476413440762</v>
      </c>
      <c r="L35" s="13">
        <f t="shared" si="6"/>
        <v>0.23000000000000007</v>
      </c>
      <c r="M35">
        <v>7.8239256834516917</v>
      </c>
      <c r="N35">
        <v>35.372977153346788</v>
      </c>
      <c r="O35" s="15">
        <f t="shared" si="4"/>
        <v>0.75754663645468834</v>
      </c>
      <c r="P35" s="9">
        <f t="shared" si="2"/>
        <v>7.2638960951120994</v>
      </c>
      <c r="V35">
        <f t="shared" si="5"/>
        <v>0.26136476413440762</v>
      </c>
      <c r="W35">
        <v>0.23000000000000007</v>
      </c>
      <c r="X35">
        <v>1.6857164631743291</v>
      </c>
      <c r="Y35">
        <v>7.7653822619404655</v>
      </c>
    </row>
    <row r="36" spans="5:25" x14ac:dyDescent="0.35">
      <c r="E36" s="19"/>
      <c r="K36">
        <f t="shared" si="3"/>
        <v>0.27443684570176041</v>
      </c>
      <c r="L36" s="13">
        <f t="shared" si="6"/>
        <v>0.24000000000000007</v>
      </c>
      <c r="M36">
        <v>8.0674901707968907</v>
      </c>
      <c r="N36">
        <v>34.970377014681283</v>
      </c>
      <c r="O36" s="15">
        <f t="shared" si="4"/>
        <v>0.74892456374760241</v>
      </c>
      <c r="P36" s="9">
        <f t="shared" si="2"/>
        <v>7.0203316077669005</v>
      </c>
      <c r="V36">
        <f t="shared" si="5"/>
        <v>0.27443684570176041</v>
      </c>
      <c r="W36">
        <v>0.24000000000000007</v>
      </c>
      <c r="X36">
        <v>1.742427516075352</v>
      </c>
      <c r="Y36">
        <v>7.6961548860891993</v>
      </c>
    </row>
    <row r="37" spans="5:25" x14ac:dyDescent="0.35">
      <c r="E37" s="19"/>
      <c r="K37">
        <f t="shared" si="3"/>
        <v>0.2876820724517809</v>
      </c>
      <c r="L37" s="13">
        <f t="shared" si="6"/>
        <v>0.25000000000000006</v>
      </c>
      <c r="M37">
        <v>8.30455978629446</v>
      </c>
      <c r="N37">
        <v>34.573999603026266</v>
      </c>
      <c r="O37" s="15">
        <f t="shared" si="4"/>
        <v>0.74043575677882112</v>
      </c>
      <c r="P37" s="9">
        <f t="shared" si="2"/>
        <v>6.7832619922693311</v>
      </c>
      <c r="V37">
        <f t="shared" si="5"/>
        <v>0.2876820724517809</v>
      </c>
      <c r="W37">
        <v>0.25000000000000006</v>
      </c>
      <c r="X37">
        <v>1.7981590570155903</v>
      </c>
      <c r="Y37">
        <v>7.628536684713918</v>
      </c>
    </row>
    <row r="38" spans="5:25" x14ac:dyDescent="0.35">
      <c r="E38" s="19"/>
      <c r="K38">
        <f t="shared" si="3"/>
        <v>0.30110509278392161</v>
      </c>
      <c r="L38" s="13">
        <f t="shared" si="6"/>
        <v>0.26000000000000006</v>
      </c>
      <c r="M38">
        <v>8.5352888416992077</v>
      </c>
      <c r="N38">
        <v>34.183720433379833</v>
      </c>
      <c r="O38" s="15">
        <f t="shared" si="4"/>
        <v>0.73207754958121141</v>
      </c>
      <c r="P38" s="9">
        <f t="shared" si="2"/>
        <v>6.5525329368645835</v>
      </c>
      <c r="V38">
        <f t="shared" si="5"/>
        <v>0.30110509278392161</v>
      </c>
      <c r="W38">
        <v>0.26000000000000006</v>
      </c>
      <c r="X38">
        <v>1.8529451685052263</v>
      </c>
      <c r="Y38">
        <v>7.5624730935539262</v>
      </c>
    </row>
    <row r="39" spans="5:25" x14ac:dyDescent="0.35">
      <c r="E39" s="19"/>
      <c r="K39">
        <f t="shared" si="3"/>
        <v>0.31471074483970024</v>
      </c>
      <c r="L39" s="13">
        <f t="shared" si="6"/>
        <v>0.27000000000000007</v>
      </c>
      <c r="M39">
        <v>8.7598275293902983</v>
      </c>
      <c r="N39">
        <v>33.799418205765136</v>
      </c>
      <c r="O39" s="15">
        <f t="shared" si="4"/>
        <v>0.72384734439804344</v>
      </c>
      <c r="P39" s="9">
        <f t="shared" si="2"/>
        <v>6.3279942491734928</v>
      </c>
      <c r="V39">
        <f t="shared" si="5"/>
        <v>0.31471074483970024</v>
      </c>
      <c r="W39">
        <v>0.27000000000000007</v>
      </c>
      <c r="X39">
        <v>1.9068183290039489</v>
      </c>
      <c r="Y39">
        <v>7.4979116905774417</v>
      </c>
    </row>
    <row r="40" spans="5:25" x14ac:dyDescent="0.35">
      <c r="E40" s="19"/>
      <c r="K40">
        <f t="shared" si="3"/>
        <v>0.3285040669720361</v>
      </c>
      <c r="L40" s="13">
        <f t="shared" si="6"/>
        <v>0.28000000000000008</v>
      </c>
      <c r="M40">
        <v>8.9783220532798484</v>
      </c>
      <c r="N40">
        <v>33.420974704014334</v>
      </c>
      <c r="O40" s="15">
        <f t="shared" si="4"/>
        <v>0.71574260951534985</v>
      </c>
      <c r="P40" s="9">
        <f t="shared" si="2"/>
        <v>6.1094997252839427</v>
      </c>
      <c r="V40">
        <f t="shared" si="5"/>
        <v>0.3285040669720361</v>
      </c>
      <c r="W40">
        <v>0.28000000000000008</v>
      </c>
      <c r="X40">
        <v>1.9598094942271498</v>
      </c>
      <c r="Y40">
        <v>7.4348021038370042</v>
      </c>
    </row>
    <row r="41" spans="5:25" x14ac:dyDescent="0.35">
      <c r="E41" s="19"/>
      <c r="K41">
        <f t="shared" si="3"/>
        <v>0.34249030894677601</v>
      </c>
      <c r="L41" s="13">
        <f t="shared" si="6"/>
        <v>0.29000000000000009</v>
      </c>
      <c r="M41">
        <v>9.1909147547609127</v>
      </c>
      <c r="N41">
        <v>33.0482746983879</v>
      </c>
      <c r="O41" s="15">
        <f t="shared" si="4"/>
        <v>0.70776087717642411</v>
      </c>
      <c r="P41" s="9">
        <f t="shared" si="2"/>
        <v>5.8969070238028785</v>
      </c>
      <c r="V41">
        <f t="shared" si="5"/>
        <v>0.34249030894677601</v>
      </c>
      <c r="W41">
        <v>0.29000000000000009</v>
      </c>
      <c r="X41">
        <v>2.011948174198952</v>
      </c>
      <c r="Y41">
        <v>7.3730959237224232</v>
      </c>
    </row>
    <row r="42" spans="5:25" x14ac:dyDescent="0.35">
      <c r="E42" s="19"/>
      <c r="K42">
        <f t="shared" si="3"/>
        <v>0.35667494393873245</v>
      </c>
      <c r="L42" s="13">
        <f t="shared" si="6"/>
        <v>0.3000000000000001</v>
      </c>
      <c r="M42">
        <v>9.3977442339128086</v>
      </c>
      <c r="N42">
        <v>32.681205851860966</v>
      </c>
      <c r="O42" s="15">
        <f t="shared" si="4"/>
        <v>0.6998997415748518</v>
      </c>
      <c r="P42" s="9">
        <f t="shared" si="2"/>
        <v>5.6900775446509826</v>
      </c>
      <c r="V42">
        <f t="shared" si="5"/>
        <v>0.35667494393873245</v>
      </c>
      <c r="W42">
        <v>0.3000000000000001</v>
      </c>
      <c r="X42">
        <v>2.0632625062900898</v>
      </c>
      <c r="Y42">
        <v>7.3127466193786272</v>
      </c>
    </row>
    <row r="43" spans="5:25" x14ac:dyDescent="0.35">
      <c r="K43">
        <f t="shared" si="3"/>
        <v>0.37106368139083207</v>
      </c>
      <c r="L43" s="13">
        <f t="shared" si="6"/>
        <v>0.31000000000000011</v>
      </c>
      <c r="M43">
        <v>9.5989454661707931</v>
      </c>
      <c r="N43">
        <v>32.319658629916404</v>
      </c>
      <c r="O43" s="15">
        <f t="shared" si="4"/>
        <v>0.69215685692264128</v>
      </c>
      <c r="P43" s="9">
        <f t="shared" si="2"/>
        <v>5.488876312392998</v>
      </c>
      <c r="V43">
        <f t="shared" si="5"/>
        <v>0.37106368139083207</v>
      </c>
      <c r="W43">
        <v>0.31000000000000011</v>
      </c>
      <c r="X43">
        <v>2.1137793244642422</v>
      </c>
      <c r="Y43">
        <v>7.2537094590692615</v>
      </c>
    </row>
    <row r="44" spans="5:25" x14ac:dyDescent="0.35">
      <c r="K44">
        <f t="shared" si="3"/>
        <v>0.38566248081198479</v>
      </c>
      <c r="L44" s="13">
        <f t="shared" si="6"/>
        <v>0.32000000000000012</v>
      </c>
      <c r="M44">
        <v>9.794649914656933</v>
      </c>
      <c r="N44">
        <v>31.96352621369272</v>
      </c>
      <c r="O44" s="15">
        <f t="shared" si="4"/>
        <v>0.68452993559020248</v>
      </c>
      <c r="P44" s="9">
        <f t="shared" si="2"/>
        <v>5.2931718639068581</v>
      </c>
      <c r="V44">
        <f t="shared" si="5"/>
        <v>0.38566248081198479</v>
      </c>
      <c r="W44">
        <v>0.32000000000000012</v>
      </c>
      <c r="X44">
        <v>2.1635242249429671</v>
      </c>
      <c r="Y44">
        <v>7.1959414342796633</v>
      </c>
    </row>
    <row r="45" spans="5:25" x14ac:dyDescent="0.35">
      <c r="K45">
        <f t="shared" si="3"/>
        <v>0.40047756659712541</v>
      </c>
      <c r="L45" s="13">
        <f t="shared" si="6"/>
        <v>0.33000000000000013</v>
      </c>
      <c r="M45">
        <v>9.984985638359209</v>
      </c>
      <c r="N45">
        <v>31.612704416341977</v>
      </c>
      <c r="O45" s="15">
        <f t="shared" si="4"/>
        <v>0.67701674631506958</v>
      </c>
      <c r="P45" s="9">
        <f t="shared" si="2"/>
        <v>5.1028361402045821</v>
      </c>
      <c r="V45">
        <f t="shared" si="5"/>
        <v>0.40047756659712541</v>
      </c>
      <c r="W45">
        <v>0.33000000000000013</v>
      </c>
      <c r="X45">
        <v>2.2125216284867713</v>
      </c>
      <c r="Y45">
        <v>7.1394011873645988</v>
      </c>
    </row>
    <row r="46" spans="5:25" x14ac:dyDescent="0.35">
      <c r="K46">
        <f t="shared" si="3"/>
        <v>0.41551544396166595</v>
      </c>
      <c r="L46" s="13">
        <f t="shared" si="6"/>
        <v>0.34000000000000014</v>
      </c>
      <c r="M46">
        <v>10.170077396336831</v>
      </c>
      <c r="N46">
        <v>31.267091602460155</v>
      </c>
      <c r="O46" s="15">
        <f t="shared" si="4"/>
        <v>0.66961511247642502</v>
      </c>
      <c r="P46" s="9">
        <f t="shared" si="2"/>
        <v>4.9177443822269602</v>
      </c>
      <c r="V46">
        <f t="shared" si="5"/>
        <v>0.41551544396166595</v>
      </c>
      <c r="W46">
        <v>0.34000000000000014</v>
      </c>
      <c r="X46">
        <v>2.2607948394781259</v>
      </c>
      <c r="Y46">
        <v>7.0840489425575379</v>
      </c>
    </row>
    <row r="47" spans="5:25" x14ac:dyDescent="0.35">
      <c r="K47">
        <f t="shared" si="3"/>
        <v>0.43078291609245439</v>
      </c>
      <c r="L47" s="13">
        <f t="shared" si="6"/>
        <v>0.35000000000000014</v>
      </c>
      <c r="M47">
        <v>10.350046748120958</v>
      </c>
      <c r="N47">
        <v>30.926588610459177</v>
      </c>
      <c r="O47" s="15">
        <f t="shared" si="4"/>
        <v>0.66232291043262015</v>
      </c>
      <c r="P47" s="9">
        <f t="shared" si="2"/>
        <v>4.7377750304428332</v>
      </c>
      <c r="V47">
        <f t="shared" si="5"/>
        <v>0.43078291609245439</v>
      </c>
      <c r="W47">
        <v>0.35000000000000014</v>
      </c>
      <c r="X47">
        <v>2.3083661019811541</v>
      </c>
      <c r="Y47">
        <v>7.0298464401683551</v>
      </c>
    </row>
    <row r="48" spans="5:25" x14ac:dyDescent="0.35">
      <c r="K48">
        <f t="shared" si="3"/>
        <v>0.44628710262841964</v>
      </c>
      <c r="L48" s="13">
        <f t="shared" si="6"/>
        <v>0.36000000000000015</v>
      </c>
      <c r="M48">
        <v>10.525012150471998</v>
      </c>
      <c r="N48">
        <v>30.591098677755941</v>
      </c>
      <c r="O48" s="15">
        <f t="shared" si="4"/>
        <v>0.6551380679190264</v>
      </c>
      <c r="P48" s="9">
        <f t="shared" si="2"/>
        <v>4.5628096280917934</v>
      </c>
      <c r="V48">
        <f t="shared" si="5"/>
        <v>0.44628710262841964</v>
      </c>
      <c r="W48">
        <v>0.36000000000000015</v>
      </c>
      <c r="X48">
        <v>2.3552566529424959</v>
      </c>
      <c r="Y48">
        <v>6.9767568738064725</v>
      </c>
    </row>
    <row r="49" spans="10:25" x14ac:dyDescent="0.35">
      <c r="K49">
        <f t="shared" si="3"/>
        <v>0.46203545959655884</v>
      </c>
      <c r="L49" s="13">
        <f t="shared" si="6"/>
        <v>0.37000000000000016</v>
      </c>
      <c r="M49">
        <v>10.695089050646709</v>
      </c>
      <c r="N49">
        <v>30.260527368659936</v>
      </c>
      <c r="O49" s="15">
        <f t="shared" si="4"/>
        <v>0.64805856250367833</v>
      </c>
      <c r="P49" s="9">
        <f t="shared" si="2"/>
        <v>4.3927327279170818</v>
      </c>
      <c r="V49">
        <f t="shared" si="5"/>
        <v>0.46203545959655884</v>
      </c>
      <c r="W49">
        <v>0.37000000000000016</v>
      </c>
      <c r="X49">
        <v>2.4014867726881177</v>
      </c>
      <c r="Y49">
        <v>6.9247448304754124</v>
      </c>
    </row>
    <row r="50" spans="10:25" x14ac:dyDescent="0.35">
      <c r="K50">
        <f t="shared" si="3"/>
        <v>0.47803580094300002</v>
      </c>
      <c r="L50" s="13">
        <f t="shared" si="6"/>
        <v>0.38000000000000017</v>
      </c>
      <c r="M50">
        <v>10.860389976321194</v>
      </c>
      <c r="N50">
        <v>29.934782504846442</v>
      </c>
      <c r="O50" s="15">
        <f t="shared" si="4"/>
        <v>0.64108242009828975</v>
      </c>
      <c r="P50" s="9">
        <f t="shared" si="2"/>
        <v>4.227431802242597</v>
      </c>
      <c r="V50">
        <f t="shared" si="5"/>
        <v>0.47803580094300002</v>
      </c>
      <c r="W50">
        <v>0.38000000000000017</v>
      </c>
      <c r="X50">
        <v>2.447075832861878</v>
      </c>
      <c r="Y50">
        <v>6.8737762333934809</v>
      </c>
    </row>
    <row r="51" spans="10:25" x14ac:dyDescent="0.35">
      <c r="K51">
        <f t="shared" si="3"/>
        <v>0.49429632181478034</v>
      </c>
      <c r="L51" s="13">
        <f t="shared" si="6"/>
        <v>0.39000000000000018</v>
      </c>
      <c r="M51">
        <v>11.021024622308769</v>
      </c>
      <c r="N51">
        <v>29.613774098307882</v>
      </c>
      <c r="O51" s="15">
        <f t="shared" si="4"/>
        <v>0.63420771352234195</v>
      </c>
      <c r="P51" s="9">
        <f t="shared" si="2"/>
        <v>4.0667971562550225</v>
      </c>
      <c r="V51">
        <f t="shared" si="5"/>
        <v>0.49429632181478034</v>
      </c>
      <c r="W51">
        <v>0.39000000000000018</v>
      </c>
      <c r="X51">
        <v>2.4920423419430988</v>
      </c>
      <c r="Y51">
        <v>6.8238182874033102</v>
      </c>
    </row>
    <row r="52" spans="10:25" x14ac:dyDescent="0.35">
      <c r="K52">
        <f t="shared" si="3"/>
        <v>0.51082562376599094</v>
      </c>
      <c r="L52" s="13">
        <f t="shared" si="6"/>
        <v>0.40000000000000019</v>
      </c>
      <c r="M52">
        <v>11.177099934205254</v>
      </c>
      <c r="N52">
        <v>29.297414286680805</v>
      </c>
      <c r="O52" s="15">
        <f t="shared" si="4"/>
        <v>0.62743256111804802</v>
      </c>
      <c r="P52" s="9">
        <f t="shared" si="2"/>
        <v>3.9107218443585374</v>
      </c>
      <c r="V52">
        <f t="shared" si="5"/>
        <v>0.51082562376599094</v>
      </c>
      <c r="W52">
        <v>0.40000000000000019</v>
      </c>
      <c r="X52">
        <v>2.5364039884725749</v>
      </c>
      <c r="Y52">
        <v>6.774839426840698</v>
      </c>
    </row>
    <row r="53" spans="10:25" x14ac:dyDescent="0.35">
      <c r="J53" s="11"/>
      <c r="K53">
        <f t="shared" si="3"/>
        <v>0.52763274208237221</v>
      </c>
      <c r="L53" s="16">
        <f t="shared" si="6"/>
        <v>0.4100000000000002</v>
      </c>
      <c r="M53" s="42">
        <v>11.328720189087942</v>
      </c>
      <c r="N53" s="42">
        <v>28.98561727085097</v>
      </c>
      <c r="O53" s="43">
        <f t="shared" si="4"/>
        <v>0.62075512541410549</v>
      </c>
      <c r="P53" s="17">
        <f t="shared" si="2"/>
        <v>3.7591015894758488</v>
      </c>
      <c r="V53">
        <f t="shared" si="5"/>
        <v>0.52763274208237221</v>
      </c>
      <c r="W53">
        <v>0.4100000000000002</v>
      </c>
      <c r="X53">
        <v>2.5801776821088933</v>
      </c>
      <c r="Y53">
        <v>6.7268092657402052</v>
      </c>
    </row>
    <row r="54" spans="10:25" x14ac:dyDescent="0.35">
      <c r="K54">
        <f t="shared" si="3"/>
        <v>0.54472717544167226</v>
      </c>
      <c r="L54" s="13">
        <f t="shared" si="6"/>
        <v>0.42000000000000021</v>
      </c>
      <c r="M54">
        <v>11.475987073388579</v>
      </c>
      <c r="N54">
        <v>28.678299254743376</v>
      </c>
      <c r="O54" s="15">
        <f t="shared" si="4"/>
        <v>0.6141736118362412</v>
      </c>
      <c r="P54" s="9">
        <f t="shared" si="2"/>
        <v>3.6118347051752124</v>
      </c>
      <c r="V54">
        <f t="shared" si="5"/>
        <v>0.54472717544167226</v>
      </c>
      <c r="W54">
        <v>0.42000000000000021</v>
      </c>
      <c r="X54">
        <v>2.6233795926300254</v>
      </c>
      <c r="Y54">
        <v>6.6796985502617847</v>
      </c>
    </row>
    <row r="55" spans="10:25" x14ac:dyDescent="0.35">
      <c r="K55">
        <f t="shared" si="3"/>
        <v>0.56211891815354154</v>
      </c>
      <c r="L55" s="13">
        <f t="shared" si="6"/>
        <v>0.43000000000000022</v>
      </c>
      <c r="M55">
        <v>11.618999758055203</v>
      </c>
      <c r="N55">
        <v>28.375378387208517</v>
      </c>
      <c r="O55" s="15">
        <f t="shared" si="4"/>
        <v>0.60768626746264909</v>
      </c>
      <c r="P55" s="9">
        <f t="shared" si="2"/>
        <v>3.468822020508588</v>
      </c>
      <c r="V55">
        <f t="shared" si="5"/>
        <v>0.56211891815354154</v>
      </c>
      <c r="W55">
        <v>0.43000000000000022</v>
      </c>
      <c r="X55">
        <v>2.666025186988596</v>
      </c>
      <c r="Y55">
        <v>6.6334791132289181</v>
      </c>
    </row>
    <row r="56" spans="10:25" x14ac:dyDescent="0.35">
      <c r="K56">
        <f t="shared" si="3"/>
        <v>0.57981849525294249</v>
      </c>
      <c r="L56" s="13">
        <f t="shared" si="6"/>
        <v>0.44000000000000022</v>
      </c>
      <c r="M56">
        <v>11.757854971112256</v>
      </c>
      <c r="N56">
        <v>28.076774705920251</v>
      </c>
      <c r="O56" s="15">
        <f t="shared" si="4"/>
        <v>0.60129137982250846</v>
      </c>
      <c r="P56" s="9">
        <f t="shared" si="2"/>
        <v>3.3299668074515356</v>
      </c>
      <c r="V56">
        <f t="shared" si="5"/>
        <v>0.57981849525294249</v>
      </c>
      <c r="W56">
        <v>0.44000000000000022</v>
      </c>
      <c r="X56">
        <v>2.7081292645230732</v>
      </c>
      <c r="Y56">
        <v>6.5881238306748369</v>
      </c>
    </row>
    <row r="57" spans="10:25" x14ac:dyDescent="0.35">
      <c r="K57">
        <f t="shared" si="3"/>
        <v>0.59783700075562074</v>
      </c>
      <c r="L57" s="13">
        <f t="shared" si="6"/>
        <v>0.45000000000000023</v>
      </c>
      <c r="M57">
        <v>11.892647067723521</v>
      </c>
      <c r="N57">
        <v>27.782410083204443</v>
      </c>
      <c r="O57" s="15">
        <f t="shared" si="4"/>
        <v>0.59498727573585208</v>
      </c>
      <c r="P57" s="9">
        <f t="shared" si="2"/>
        <v>3.1951747108402699</v>
      </c>
      <c r="V57">
        <f t="shared" si="5"/>
        <v>0.59783700075562074</v>
      </c>
      <c r="W57">
        <v>0.45000000000000023</v>
      </c>
      <c r="X57">
        <v>2.7497059904213512</v>
      </c>
      <c r="Y57">
        <v>6.5436065802987455</v>
      </c>
    </row>
    <row r="58" spans="10:25" x14ac:dyDescent="0.35">
      <c r="K58">
        <f t="shared" si="3"/>
        <v>0.61618613942381728</v>
      </c>
      <c r="L58" s="13">
        <f t="shared" si="6"/>
        <v>0.46000000000000024</v>
      </c>
      <c r="M58">
        <v>12.023468097857489</v>
      </c>
      <c r="N58">
        <v>27.492208173721323</v>
      </c>
      <c r="O58" s="15">
        <f t="shared" si="4"/>
        <v>0.58877232019313308</v>
      </c>
      <c r="P58" s="9">
        <f t="shared" si="2"/>
        <v>3.0643536807063025</v>
      </c>
      <c r="V58">
        <f t="shared" si="5"/>
        <v>0.61618613942381728</v>
      </c>
      <c r="W58">
        <v>0.46000000000000024</v>
      </c>
      <c r="X58">
        <v>2.7907689275278251</v>
      </c>
      <c r="Y58">
        <v>6.4999022017395198</v>
      </c>
    </row>
    <row r="59" spans="10:25" x14ac:dyDescent="0.35">
      <c r="K59">
        <f t="shared" si="3"/>
        <v>0.63487827243596995</v>
      </c>
      <c r="L59" s="13">
        <f t="shared" si="6"/>
        <v>0.47000000000000025</v>
      </c>
      <c r="M59">
        <v>12.15040787165039</v>
      </c>
      <c r="N59">
        <v>27.206094363928038</v>
      </c>
      <c r="O59" s="15">
        <f t="shared" si="4"/>
        <v>0.58264491527291618</v>
      </c>
      <c r="P59" s="9">
        <f t="shared" si="2"/>
        <v>2.9374139069134007</v>
      </c>
      <c r="V59">
        <f t="shared" si="5"/>
        <v>0.63487827243596995</v>
      </c>
      <c r="W59">
        <v>0.47000000000000025</v>
      </c>
      <c r="X59">
        <v>2.8313310665798666</v>
      </c>
      <c r="Y59">
        <v>6.4569864585789425</v>
      </c>
    </row>
    <row r="60" spans="10:25" x14ac:dyDescent="0.35">
      <c r="K60">
        <f t="shared" si="3"/>
        <v>0.65392646740666438</v>
      </c>
      <c r="L60" s="13">
        <f t="shared" si="6"/>
        <v>0.48000000000000026</v>
      </c>
      <c r="M60">
        <v>12.27355402255775</v>
      </c>
      <c r="N60">
        <v>26.923995723251011</v>
      </c>
      <c r="O60" s="15">
        <f t="shared" si="4"/>
        <v>0.57660349909618636</v>
      </c>
      <c r="P60" s="9">
        <f t="shared" si="2"/>
        <v>2.814267756006041</v>
      </c>
      <c r="V60">
        <f t="shared" si="5"/>
        <v>0.65392646740666438</v>
      </c>
      <c r="W60">
        <v>0.48000000000000026</v>
      </c>
      <c r="X60">
        <v>2.871404854954966</v>
      </c>
      <c r="Y60">
        <v>6.414836001991592</v>
      </c>
    </row>
    <row r="61" spans="10:25" x14ac:dyDescent="0.35">
      <c r="K61">
        <f t="shared" si="3"/>
        <v>0.67334455326376597</v>
      </c>
      <c r="L61" s="13">
        <f t="shared" si="6"/>
        <v>0.49000000000000027</v>
      </c>
      <c r="M61">
        <v>12.392992068381258</v>
      </c>
      <c r="N61">
        <v>26.645840956901075</v>
      </c>
      <c r="O61" s="15">
        <f t="shared" si="4"/>
        <v>0.57064654481583976</v>
      </c>
      <c r="P61" s="9">
        <f t="shared" si="2"/>
        <v>2.6948297101825336</v>
      </c>
      <c r="V61">
        <f t="shared" si="5"/>
        <v>0.67334455326376597</v>
      </c>
      <c r="W61">
        <v>0.49000000000000027</v>
      </c>
      <c r="X61">
        <v>2.9110022240051641</v>
      </c>
      <c r="Y61">
        <v>6.3734283359625055</v>
      </c>
    </row>
    <row r="62" spans="10:25" x14ac:dyDescent="0.35">
      <c r="K62">
        <f t="shared" si="3"/>
        <v>0.69314718055994573</v>
      </c>
      <c r="L62" s="13">
        <f t="shared" si="6"/>
        <v>0.50000000000000022</v>
      </c>
      <c r="M62">
        <v>12.508805470253929</v>
      </c>
      <c r="N62">
        <v>26.371560360267303</v>
      </c>
      <c r="O62" s="15">
        <f t="shared" si="4"/>
        <v>0.56477255963998241</v>
      </c>
      <c r="P62" s="9">
        <f t="shared" si="2"/>
        <v>2.5790163083098623</v>
      </c>
      <c r="V62">
        <f t="shared" si="5"/>
        <v>0.69314718055994573</v>
      </c>
      <c r="W62">
        <v>0.50000000000000022</v>
      </c>
      <c r="X62">
        <v>2.9501346150512724</v>
      </c>
      <c r="Y62">
        <v>6.3327417839981734</v>
      </c>
    </row>
    <row r="63" spans="10:25" x14ac:dyDescent="0.35">
      <c r="K63">
        <f t="shared" si="3"/>
        <v>0.71334988787746523</v>
      </c>
      <c r="L63" s="13">
        <f t="shared" si="6"/>
        <v>0.51000000000000023</v>
      </c>
      <c r="M63">
        <v>12.621075689662746</v>
      </c>
      <c r="N63">
        <v>26.101085774828075</v>
      </c>
      <c r="O63" s="15">
        <f t="shared" si="4"/>
        <v>0.55898008388772369</v>
      </c>
      <c r="P63" s="9">
        <f t="shared" si="2"/>
        <v>2.4667460889010453</v>
      </c>
      <c r="V63">
        <f t="shared" si="5"/>
        <v>0.71334988787746523</v>
      </c>
      <c r="W63">
        <v>0.51000000000000023</v>
      </c>
      <c r="X63">
        <v>2.9888130041053667</v>
      </c>
      <c r="Y63">
        <v>6.2927554572601192</v>
      </c>
    </row>
    <row r="64" spans="10:25" x14ac:dyDescent="0.35">
      <c r="K64">
        <f t="shared" si="3"/>
        <v>0.73396917508020099</v>
      </c>
      <c r="L64" s="13">
        <f t="shared" si="6"/>
        <v>0.52000000000000024</v>
      </c>
      <c r="M64">
        <v>12.729882243584587</v>
      </c>
      <c r="N64">
        <v>25.834350545521062</v>
      </c>
      <c r="O64" s="15">
        <f t="shared" si="4"/>
        <v>0.55326769007621268</v>
      </c>
      <c r="P64" s="9">
        <f t="shared" si="2"/>
        <v>2.3579395349792041</v>
      </c>
      <c r="V64">
        <f t="shared" si="5"/>
        <v>0.73396917508020099</v>
      </c>
      <c r="W64">
        <v>0.52000000000000024</v>
      </c>
      <c r="X64">
        <v>3.0270479253862774</v>
      </c>
      <c r="Y64">
        <v>6.2534492240541182</v>
      </c>
    </row>
    <row r="65" spans="11:25" x14ac:dyDescent="0.35">
      <c r="K65">
        <f t="shared" si="3"/>
        <v>0.75502258427803326</v>
      </c>
      <c r="L65" s="13">
        <f t="shared" si="6"/>
        <v>0.53000000000000025</v>
      </c>
      <c r="M65">
        <v>12.835302757807842</v>
      </c>
      <c r="N65">
        <v>25.571289479515908</v>
      </c>
      <c r="O65" s="15">
        <f t="shared" si="4"/>
        <v>0.54763398203771541</v>
      </c>
      <c r="P65" s="9">
        <f t="shared" si="2"/>
        <v>2.2525190207559493</v>
      </c>
      <c r="V65">
        <f t="shared" si="5"/>
        <v>0.75502258427803326</v>
      </c>
      <c r="W65">
        <v>0.53000000000000025</v>
      </c>
      <c r="X65">
        <v>3.0648494936893078</v>
      </c>
      <c r="Y65">
        <v>6.2148036806114844</v>
      </c>
    </row>
    <row r="66" spans="11:25" x14ac:dyDescent="0.35">
      <c r="K66">
        <f t="shared" si="3"/>
        <v>0.77652878949899695</v>
      </c>
      <c r="L66" s="13">
        <f t="shared" si="6"/>
        <v>0.54000000000000026</v>
      </c>
      <c r="M66">
        <v>12.937413018509005</v>
      </c>
      <c r="N66">
        <v>25.311838806336151</v>
      </c>
      <c r="O66" s="15">
        <f t="shared" si="4"/>
        <v>0.54207759406558709</v>
      </c>
      <c r="P66" s="9">
        <f t="shared" si="2"/>
        <v>2.1504087600547859</v>
      </c>
      <c r="V66">
        <f t="shared" si="5"/>
        <v>0.77652878949899695</v>
      </c>
      <c r="W66">
        <v>0.54000000000000026</v>
      </c>
      <c r="X66">
        <v>3.1022274256680866</v>
      </c>
      <c r="Y66">
        <v>6.176800123102212</v>
      </c>
    </row>
    <row r="67" spans="11:25" x14ac:dyDescent="0.35">
      <c r="K67">
        <f t="shared" si="3"/>
        <v>0.79850769621777218</v>
      </c>
      <c r="L67" s="13">
        <f t="shared" si="6"/>
        <v>0.55000000000000027</v>
      </c>
      <c r="M67">
        <v>13.036287022150523</v>
      </c>
      <c r="N67">
        <v>25.055936139279165</v>
      </c>
      <c r="O67" s="15">
        <f t="shared" si="4"/>
        <v>0.53659719008804219</v>
      </c>
      <c r="P67" s="9">
        <f t="shared" si="2"/>
        <v>2.0515347564132682</v>
      </c>
      <c r="V67">
        <f t="shared" si="5"/>
        <v>0.79850769621777218</v>
      </c>
      <c r="W67">
        <v>0.55000000000000027</v>
      </c>
      <c r="X67">
        <v>3.1391910600833204</v>
      </c>
      <c r="Y67">
        <v>6.1394205208227355</v>
      </c>
    </row>
    <row r="68" spans="11:25" x14ac:dyDescent="0.35">
      <c r="K68">
        <f t="shared" si="3"/>
        <v>0.82098055206983078</v>
      </c>
      <c r="L68" s="13">
        <f t="shared" si="6"/>
        <v>0.56000000000000028</v>
      </c>
      <c r="M68">
        <v>13.131997023763248</v>
      </c>
      <c r="N68">
        <v>24.803520438085034</v>
      </c>
      <c r="O68" s="15">
        <f t="shared" si="4"/>
        <v>0.53119146286867314</v>
      </c>
      <c r="P68" s="9">
        <f t="shared" si="2"/>
        <v>1.9558247548005436</v>
      </c>
      <c r="V68">
        <f t="shared" si="5"/>
        <v>0.82098055206983078</v>
      </c>
      <c r="W68">
        <v>0.56000000000000028</v>
      </c>
      <c r="X68">
        <v>3.1757493770703049</v>
      </c>
      <c r="Y68">
        <v>6.102647490504137</v>
      </c>
    </row>
    <row r="69" spans="11:25" x14ac:dyDescent="0.35">
      <c r="K69">
        <f t="shared" si="3"/>
        <v>0.84397007029452964</v>
      </c>
      <c r="L69" s="13">
        <f t="shared" si="6"/>
        <v>0.57000000000000028</v>
      </c>
      <c r="M69">
        <v>13.224613583674241</v>
      </c>
      <c r="N69">
        <v>24.554531972807467</v>
      </c>
      <c r="O69" s="15">
        <f t="shared" si="4"/>
        <v>0.52585913323271016</v>
      </c>
      <c r="P69" s="9">
        <f t="shared" si="2"/>
        <v>1.86320819488955</v>
      </c>
      <c r="V69">
        <f t="shared" si="5"/>
        <v>0.84397007029452964</v>
      </c>
      <c r="W69">
        <v>0.57000000000000028</v>
      </c>
      <c r="X69">
        <v>3.2119110164742346</v>
      </c>
      <c r="Y69">
        <v>6.0664642716891723</v>
      </c>
    </row>
    <row r="70" spans="11:25" x14ac:dyDescent="0.35">
      <c r="K70">
        <f t="shared" si="3"/>
        <v>0.86750056770472372</v>
      </c>
      <c r="L70" s="13">
        <f t="shared" si="6"/>
        <v>0.58000000000000029</v>
      </c>
      <c r="M70">
        <v>13.314205612738</v>
      </c>
      <c r="N70">
        <v>24.308912288841888</v>
      </c>
      <c r="O70" s="15">
        <f t="shared" si="4"/>
        <v>0.52059894931806372</v>
      </c>
      <c r="P70" s="9">
        <f t="shared" si="2"/>
        <v>1.773616165825791</v>
      </c>
      <c r="V70">
        <f t="shared" si="5"/>
        <v>0.86750056770472372</v>
      </c>
      <c r="W70">
        <v>0.58000000000000029</v>
      </c>
      <c r="X70">
        <v>3.2476842952997855</v>
      </c>
      <c r="Y70">
        <v>6.0308547031293482</v>
      </c>
    </row>
    <row r="71" spans="11:25" x14ac:dyDescent="0.35">
      <c r="K71">
        <f t="shared" si="3"/>
        <v>0.8915981192837843</v>
      </c>
      <c r="L71" s="13">
        <f t="shared" si="6"/>
        <v>0.5900000000000003</v>
      </c>
      <c r="M71">
        <v>13.400840416126696</v>
      </c>
      <c r="N71">
        <v>24.066604173067603</v>
      </c>
      <c r="O71" s="15">
        <f t="shared" si="4"/>
        <v>0.51540968585022706</v>
      </c>
      <c r="P71" s="9">
        <f t="shared" si="2"/>
        <v>1.6869813624370948</v>
      </c>
      <c r="V71">
        <f t="shared" si="5"/>
        <v>0.8915981192837843</v>
      </c>
      <c r="W71">
        <v>0.5900000000000003</v>
      </c>
      <c r="X71">
        <v>3.2830772243189448</v>
      </c>
      <c r="Y71">
        <v>5.9958032001554651</v>
      </c>
    </row>
    <row r="72" spans="11:25" x14ac:dyDescent="0.35">
      <c r="K72">
        <f t="shared" si="3"/>
        <v>0.91629073187415588</v>
      </c>
      <c r="L72" s="13">
        <f t="shared" si="6"/>
        <v>0.60000000000000031</v>
      </c>
      <c r="M72">
        <v>13.484583735732755</v>
      </c>
      <c r="N72">
        <v>23.827551621062913</v>
      </c>
      <c r="O72" s="15">
        <f t="shared" si="4"/>
        <v>0.51029014344015522</v>
      </c>
      <c r="P72" s="9">
        <f t="shared" si="2"/>
        <v>1.6032380428310358</v>
      </c>
      <c r="V72">
        <f t="shared" si="5"/>
        <v>0.91629073187415588</v>
      </c>
      <c r="W72">
        <v>0.60000000000000031</v>
      </c>
      <c r="X72">
        <v>3.3180975238787647</v>
      </c>
      <c r="Y72">
        <v>5.9612947329775823</v>
      </c>
    </row>
    <row r="73" spans="11:25" x14ac:dyDescent="0.35">
      <c r="K73">
        <f t="shared" si="3"/>
        <v>0.94160853985844573</v>
      </c>
      <c r="L73" s="13">
        <f t="shared" si="6"/>
        <v>0.61000000000000032</v>
      </c>
      <c r="M73">
        <v>13.565499791234764</v>
      </c>
      <c r="N73">
        <v>23.591699805353727</v>
      </c>
      <c r="O73" s="15">
        <f t="shared" si="4"/>
        <v>0.50523914790427848</v>
      </c>
      <c r="P73" s="9">
        <f t="shared" si="2"/>
        <v>1.5223219873290272</v>
      </c>
      <c r="V73">
        <f t="shared" si="5"/>
        <v>0.94160853985844573</v>
      </c>
      <c r="W73">
        <v>0.61000000000000032</v>
      </c>
      <c r="X73">
        <v>3.3527526389485001</v>
      </c>
      <c r="Y73">
        <v>5.9273148058724336</v>
      </c>
    </row>
    <row r="74" spans="11:25" x14ac:dyDescent="0.35">
      <c r="K74">
        <f t="shared" si="3"/>
        <v>0.96758402626170648</v>
      </c>
      <c r="L74" s="13">
        <f t="shared" si="6"/>
        <v>0.62000000000000033</v>
      </c>
      <c r="M74">
        <v>13.64365131987565</v>
      </c>
      <c r="N74">
        <v>23.358995044657792</v>
      </c>
      <c r="O74" s="15">
        <f t="shared" si="4"/>
        <v>0.50025554960583785</v>
      </c>
      <c r="P74" s="9">
        <f t="shared" si="2"/>
        <v>1.4441704586881414</v>
      </c>
      <c r="V74">
        <f t="shared" si="5"/>
        <v>0.96758402626170648</v>
      </c>
      <c r="W74">
        <v>0.62000000000000033</v>
      </c>
      <c r="X74">
        <v>3.3870497534435473</v>
      </c>
      <c r="Y74">
        <v>5.8938494372184262</v>
      </c>
    </row>
    <row r="75" spans="11:25" x14ac:dyDescent="0.35">
      <c r="K75">
        <f t="shared" si="3"/>
        <v>0.99425227334386779</v>
      </c>
      <c r="L75" s="13">
        <f t="shared" si="6"/>
        <v>0.63000000000000034</v>
      </c>
      <c r="M75">
        <v>13.719099614999948</v>
      </c>
      <c r="N75">
        <v>23.129384774088415</v>
      </c>
      <c r="O75" s="15">
        <f t="shared" si="4"/>
        <v>0.4953382228167687</v>
      </c>
      <c r="P75" s="9">
        <f t="shared" si="2"/>
        <v>1.3687221635638434</v>
      </c>
      <c r="V75">
        <f t="shared" si="5"/>
        <v>0.99425227334386779</v>
      </c>
      <c r="W75">
        <v>0.63000000000000034</v>
      </c>
      <c r="X75">
        <v>3.4209958038616382</v>
      </c>
      <c r="Y75">
        <v>5.8608851403403506</v>
      </c>
    </row>
    <row r="76" spans="11:25" x14ac:dyDescent="0.35">
      <c r="K76">
        <f t="shared" si="3"/>
        <v>1.0216512475319823</v>
      </c>
      <c r="L76" s="13">
        <f t="shared" si="6"/>
        <v>0.64000000000000035</v>
      </c>
      <c r="M76">
        <v>13.791904563395139</v>
      </c>
      <c r="N76">
        <v>22.902817516282795</v>
      </c>
      <c r="O76" s="15">
        <f t="shared" si="4"/>
        <v>0.49048606509938614</v>
      </c>
      <c r="P76" s="9">
        <f t="shared" ref="P76:P139" si="8">$P$10-M76</f>
        <v>1.295917215168652</v>
      </c>
      <c r="V76">
        <f t="shared" si="5"/>
        <v>1.0216512475319823</v>
      </c>
      <c r="W76">
        <v>0.64000000000000035</v>
      </c>
      <c r="X76">
        <v>3.4545974922648965</v>
      </c>
      <c r="Y76">
        <v>5.8284089051277528</v>
      </c>
    </row>
    <row r="77" spans="11:25" x14ac:dyDescent="0.35">
      <c r="K77">
        <f t="shared" ref="K77:K111" si="9">-LN(1-L77)</f>
        <v>1.0498221244986787</v>
      </c>
      <c r="L77" s="13">
        <f t="shared" si="6"/>
        <v>0.65000000000000036</v>
      </c>
      <c r="M77">
        <v>13.862124681480086</v>
      </c>
      <c r="N77">
        <v>22.679242853421819</v>
      </c>
      <c r="O77" s="15">
        <f t="shared" ref="O77:O140" si="10">+N77/$N$12</f>
        <v>0.48569799670716152</v>
      </c>
      <c r="P77" s="9">
        <f t="shared" si="8"/>
        <v>1.2256970970837049</v>
      </c>
      <c r="V77">
        <f t="shared" ref="V77:V110" si="11">-LN(1-W77)</f>
        <v>1.0498221244986787</v>
      </c>
      <c r="W77">
        <v>0.65000000000000036</v>
      </c>
      <c r="X77">
        <v>3.4878612986396087</v>
      </c>
      <c r="Y77">
        <v>5.7964081803926337</v>
      </c>
    </row>
    <row r="78" spans="11:25" x14ac:dyDescent="0.35">
      <c r="K78">
        <f t="shared" si="9"/>
        <v>1.0788096613719311</v>
      </c>
      <c r="L78" s="13">
        <f t="shared" ref="L78:L141" si="12">L77+0.01</f>
        <v>0.66000000000000036</v>
      </c>
      <c r="M78">
        <v>13.929817150381924</v>
      </c>
      <c r="N78">
        <v>22.45861140010927</v>
      </c>
      <c r="O78" s="15">
        <f t="shared" si="10"/>
        <v>0.4809729600039046</v>
      </c>
      <c r="P78" s="9">
        <f t="shared" si="8"/>
        <v>1.1580046281818674</v>
      </c>
      <c r="V78">
        <f t="shared" si="11"/>
        <v>1.0788096613719311</v>
      </c>
      <c r="W78">
        <v>0.66000000000000036</v>
      </c>
      <c r="X78">
        <v>3.5207934926639983</v>
      </c>
      <c r="Y78">
        <v>5.7648708569339808</v>
      </c>
    </row>
    <row r="79" spans="11:25" x14ac:dyDescent="0.35">
      <c r="K79">
        <f t="shared" si="9"/>
        <v>1.1086626245216122</v>
      </c>
      <c r="L79" s="13">
        <f t="shared" si="12"/>
        <v>0.67000000000000037</v>
      </c>
      <c r="M79">
        <v>13.995037849940999</v>
      </c>
      <c r="N79">
        <v>22.240874777079785</v>
      </c>
      <c r="O79" s="15">
        <f t="shared" si="10"/>
        <v>0.47630991890069391</v>
      </c>
      <c r="P79" s="9">
        <f t="shared" si="8"/>
        <v>1.0927839286227918</v>
      </c>
      <c r="V79">
        <f t="shared" si="11"/>
        <v>1.1086626245216122</v>
      </c>
      <c r="W79">
        <v>0.67000000000000037</v>
      </c>
      <c r="X79">
        <v>3.5534001449125934</v>
      </c>
      <c r="Y79">
        <v>5.733785251277963</v>
      </c>
    </row>
    <row r="80" spans="11:25" x14ac:dyDescent="0.35">
      <c r="K80">
        <f t="shared" si="9"/>
        <v>1.1394342831883659</v>
      </c>
      <c r="L80" s="13">
        <f t="shared" si="12"/>
        <v>0.68000000000000038</v>
      </c>
      <c r="M80">
        <v>14.057841391681922</v>
      </c>
      <c r="N80">
        <v>22.025985585706316</v>
      </c>
      <c r="O80" s="15">
        <f t="shared" si="10"/>
        <v>0.47170785830992917</v>
      </c>
      <c r="P80" s="9">
        <f t="shared" si="8"/>
        <v>1.0299803868818689</v>
      </c>
      <c r="V80">
        <f t="shared" si="11"/>
        <v>1.1394342831883659</v>
      </c>
      <c r="W80">
        <v>0.68000000000000038</v>
      </c>
      <c r="X80">
        <v>3.5856871375244705</v>
      </c>
      <c r="Y80">
        <v>5.7031400900643199</v>
      </c>
    </row>
    <row r="81" spans="10:25" x14ac:dyDescent="0.35">
      <c r="K81">
        <f t="shared" si="9"/>
        <v>1.1711829815029464</v>
      </c>
      <c r="L81" s="13">
        <f t="shared" si="12"/>
        <v>0.69000000000000039</v>
      </c>
      <c r="M81">
        <v>14.118281150787158</v>
      </c>
      <c r="N81">
        <v>21.813897383278686</v>
      </c>
      <c r="O81" s="15">
        <f t="shared" si="10"/>
        <v>0.46716578361589761</v>
      </c>
      <c r="P81" s="9">
        <f t="shared" si="8"/>
        <v>0.96954062777663275</v>
      </c>
      <c r="V81">
        <f t="shared" si="11"/>
        <v>1.1711829815029464</v>
      </c>
      <c r="W81">
        <v>0.69000000000000039</v>
      </c>
      <c r="X81">
        <v>3.617660174361141</v>
      </c>
      <c r="Y81">
        <v>5.6729244950507862</v>
      </c>
    </row>
    <row r="82" spans="10:25" x14ac:dyDescent="0.35">
      <c r="K82">
        <f t="shared" si="9"/>
        <v>1.2039728043259372</v>
      </c>
      <c r="L82" s="13">
        <f t="shared" si="12"/>
        <v>0.7000000000000004</v>
      </c>
      <c r="M82">
        <v>14.176409297108277</v>
      </c>
      <c r="N82">
        <v>21.604564659026291</v>
      </c>
      <c r="O82" s="15">
        <f t="shared" si="10"/>
        <v>0.46268272016127704</v>
      </c>
      <c r="P82" s="9">
        <f t="shared" si="8"/>
        <v>0.91141248145551401</v>
      </c>
      <c r="V82">
        <f t="shared" si="11"/>
        <v>1.2039728043259372</v>
      </c>
      <c r="W82">
        <v>0.7000000000000004</v>
      </c>
      <c r="X82">
        <v>3.6493247906786448</v>
      </c>
      <c r="Y82">
        <v>5.6431279687087947</v>
      </c>
    </row>
    <row r="83" spans="10:25" x14ac:dyDescent="0.35">
      <c r="J83" s="11"/>
      <c r="K83">
        <f t="shared" si="9"/>
        <v>1.2378743560016188</v>
      </c>
      <c r="L83" s="13">
        <f t="shared" si="12"/>
        <v>0.71000000000000041</v>
      </c>
      <c r="M83">
        <v>14.232276825248393</v>
      </c>
      <c r="N83">
        <v>21.397942810858897</v>
      </c>
      <c r="O83" s="15">
        <f t="shared" si="10"/>
        <v>0.45825771274901711</v>
      </c>
      <c r="P83" s="9">
        <f t="shared" si="8"/>
        <v>0.85554495331539826</v>
      </c>
      <c r="V83">
        <f t="shared" si="11"/>
        <v>1.2378743560016188</v>
      </c>
      <c r="W83">
        <v>0.71000000000000041</v>
      </c>
      <c r="X83">
        <v>3.6806863623370405</v>
      </c>
      <c r="Y83">
        <v>5.6137403803848791</v>
      </c>
    </row>
    <row r="84" spans="10:25" x14ac:dyDescent="0.35">
      <c r="K84">
        <f t="shared" si="9"/>
        <v>1.2729656758128889</v>
      </c>
      <c r="L84" s="47">
        <f t="shared" si="12"/>
        <v>0.72000000000000042</v>
      </c>
      <c r="M84" s="19">
        <v>14.28593358374814</v>
      </c>
      <c r="N84" s="19">
        <v>21.193988122800608</v>
      </c>
      <c r="O84" s="48">
        <f t="shared" si="10"/>
        <v>0.45388982515906612</v>
      </c>
      <c r="P84" s="25">
        <f t="shared" si="8"/>
        <v>0.80188819481565154</v>
      </c>
      <c r="V84">
        <f t="shared" si="11"/>
        <v>1.2729656758128889</v>
      </c>
      <c r="W84">
        <v>0.72000000000000042</v>
      </c>
      <c r="X84">
        <v>3.7117501145694862</v>
      </c>
      <c r="Y84">
        <v>5.5847519530035257</v>
      </c>
    </row>
    <row r="85" spans="10:25" x14ac:dyDescent="0.35">
      <c r="K85">
        <f t="shared" si="9"/>
        <v>1.3093333199837638</v>
      </c>
      <c r="L85" s="13">
        <f t="shared" si="12"/>
        <v>0.73000000000000043</v>
      </c>
      <c r="M85">
        <v>14.337428303406201</v>
      </c>
      <c r="N85">
        <v>20.992657743092931</v>
      </c>
      <c r="O85" s="15">
        <f t="shared" si="10"/>
        <v>0.44957813967942689</v>
      </c>
      <c r="P85" s="9">
        <f t="shared" si="8"/>
        <v>0.75039347515759047</v>
      </c>
      <c r="V85">
        <f t="shared" si="11"/>
        <v>1.3093333199837638</v>
      </c>
      <c r="W85">
        <v>0.73000000000000043</v>
      </c>
      <c r="X85">
        <v>3.7425211303318124</v>
      </c>
      <c r="Y85">
        <v>5.5561532502882818</v>
      </c>
    </row>
    <row r="86" spans="10:25" x14ac:dyDescent="0.35">
      <c r="K86">
        <f t="shared" si="9"/>
        <v>1.347073647966611</v>
      </c>
      <c r="L86" s="13">
        <f t="shared" si="12"/>
        <v>0.74000000000000044</v>
      </c>
      <c r="M86">
        <v>14.386808624764127</v>
      </c>
      <c r="N86">
        <v>20.793909662944035</v>
      </c>
      <c r="O86" s="15">
        <f t="shared" si="10"/>
        <v>0.44532175665105128</v>
      </c>
      <c r="P86" s="9">
        <f t="shared" si="8"/>
        <v>0.70101315379966422</v>
      </c>
      <c r="V86">
        <f t="shared" si="11"/>
        <v>1.347073647966611</v>
      </c>
      <c r="W86">
        <v>0.74000000000000044</v>
      </c>
      <c r="X86">
        <v>3.773004358252563</v>
      </c>
      <c r="Y86">
        <v>5.5279351644790227</v>
      </c>
    </row>
    <row r="87" spans="10:25" x14ac:dyDescent="0.35">
      <c r="K87">
        <f t="shared" si="9"/>
        <v>1.3862943611198923</v>
      </c>
      <c r="L87" s="13">
        <f t="shared" si="12"/>
        <v>0.75000000000000044</v>
      </c>
      <c r="M87" s="19">
        <v>14.434121124784175</v>
      </c>
      <c r="N87" s="19">
        <v>20.597702695901933</v>
      </c>
      <c r="O87" s="15">
        <f t="shared" si="10"/>
        <v>0.44111979402609713</v>
      </c>
      <c r="P87" s="9">
        <f t="shared" si="8"/>
        <v>0.65370065377961595</v>
      </c>
      <c r="V87">
        <f t="shared" si="11"/>
        <v>1.3862943611198923</v>
      </c>
      <c r="W87">
        <v>0.75000000000000044</v>
      </c>
      <c r="X87">
        <v>3.8032046202024468</v>
      </c>
      <c r="Y87">
        <v>5.5000889045243575</v>
      </c>
    </row>
    <row r="88" spans="10:25" x14ac:dyDescent="0.35">
      <c r="K88">
        <f t="shared" si="9"/>
        <v>1.4271163556401476</v>
      </c>
      <c r="L88" s="13">
        <f t="shared" si="12"/>
        <v>0.76000000000000045</v>
      </c>
      <c r="M88" s="19">
        <v>14.479411342747568</v>
      </c>
      <c r="N88" s="19">
        <v>20.403996457830441</v>
      </c>
      <c r="O88" s="15">
        <f t="shared" si="10"/>
        <v>0.43697138693909382</v>
      </c>
      <c r="P88" s="9">
        <f t="shared" si="8"/>
        <v>0.60841043581622323</v>
      </c>
      <c r="V88">
        <f t="shared" si="11"/>
        <v>1.4271163556401476</v>
      </c>
      <c r="W88">
        <v>0.76000000000000045</v>
      </c>
      <c r="X88">
        <v>3.8331266185011859</v>
      </c>
      <c r="Y88">
        <v>5.472605984729058</v>
      </c>
    </row>
    <row r="89" spans="10:25" x14ac:dyDescent="0.35">
      <c r="K89">
        <f t="shared" si="9"/>
        <v>1.4696759700589437</v>
      </c>
      <c r="L89" s="13">
        <f t="shared" si="12"/>
        <v>0.77000000000000046</v>
      </c>
      <c r="M89">
        <v>14.522723805399673</v>
      </c>
      <c r="N89">
        <v>20.212751347467364</v>
      </c>
      <c r="O89" s="15">
        <f t="shared" si="10"/>
        <v>0.43287568729057707</v>
      </c>
      <c r="P89" s="9">
        <f t="shared" si="8"/>
        <v>0.56509797316411792</v>
      </c>
      <c r="V89">
        <f t="shared" si="11"/>
        <v>1.4696759700589437</v>
      </c>
      <c r="W89">
        <v>0.77000000000000046</v>
      </c>
      <c r="X89">
        <v>3.8627749427788727</v>
      </c>
      <c r="Y89">
        <v>5.4454782138374123</v>
      </c>
    </row>
    <row r="90" spans="10:25" x14ac:dyDescent="0.35">
      <c r="K90">
        <f t="shared" si="9"/>
        <v>1.5141277326297777</v>
      </c>
      <c r="L90" s="13">
        <f t="shared" si="12"/>
        <v>0.78000000000000047</v>
      </c>
      <c r="M90">
        <v>14.564102051367566</v>
      </c>
      <c r="N90">
        <v>20.023928527545326</v>
      </c>
      <c r="O90" s="15">
        <f t="shared" si="10"/>
        <v>0.42883186334277301</v>
      </c>
      <c r="P90" s="9">
        <f t="shared" si="8"/>
        <v>0.52371972719622484</v>
      </c>
      <c r="V90">
        <f t="shared" si="11"/>
        <v>1.5141277326297777</v>
      </c>
      <c r="W90">
        <v>0.78000000000000047</v>
      </c>
      <c r="X90">
        <v>3.8921540765080973</v>
      </c>
      <c r="Y90">
        <v>5.4186976845341768</v>
      </c>
    </row>
    <row r="91" spans="10:25" x14ac:dyDescent="0.35">
      <c r="K91">
        <f t="shared" si="9"/>
        <v>1.5606477482646706</v>
      </c>
      <c r="L91" s="13">
        <f t="shared" si="12"/>
        <v>0.79000000000000048</v>
      </c>
      <c r="M91">
        <v>14.603588654874329</v>
      </c>
      <c r="N91">
        <v>19.837489906456263</v>
      </c>
      <c r="O91" s="15">
        <f t="shared" si="10"/>
        <v>0.42483909932692576</v>
      </c>
      <c r="P91" s="9">
        <f t="shared" si="8"/>
        <v>0.48423312368946192</v>
      </c>
      <c r="V91">
        <f t="shared" si="11"/>
        <v>1.5606477482646706</v>
      </c>
      <c r="W91">
        <v>0.79000000000000048</v>
      </c>
      <c r="X91">
        <v>3.9212684032223155</v>
      </c>
      <c r="Y91">
        <v>5.3922567633457366</v>
      </c>
    </row>
    <row r="92" spans="10:25" x14ac:dyDescent="0.35">
      <c r="K92">
        <f t="shared" si="9"/>
        <v>1.6094379124341027</v>
      </c>
      <c r="L92" s="13">
        <f t="shared" si="12"/>
        <v>0.80000000000000049</v>
      </c>
      <c r="M92">
        <v>14.64122524877369</v>
      </c>
      <c r="N92">
        <v>19.653398120441508</v>
      </c>
      <c r="O92" s="15">
        <f t="shared" si="10"/>
        <v>0.42089659506188065</v>
      </c>
      <c r="P92" s="9">
        <f t="shared" si="8"/>
        <v>0.44659652979010112</v>
      </c>
      <c r="V92">
        <f t="shared" si="11"/>
        <v>1.6094379124341027</v>
      </c>
      <c r="W92">
        <v>0.80000000000000049</v>
      </c>
      <c r="X92">
        <v>3.9501222124351614</v>
      </c>
      <c r="Y92">
        <v>5.3661480809248534</v>
      </c>
    </row>
    <row r="93" spans="10:25" x14ac:dyDescent="0.35">
      <c r="K93">
        <f t="shared" si="9"/>
        <v>1.6607312068216535</v>
      </c>
      <c r="L93" s="13">
        <f t="shared" si="12"/>
        <v>0.8100000000000005</v>
      </c>
      <c r="M93">
        <v>14.677052546927584</v>
      </c>
      <c r="N93">
        <v>19.471616516289867</v>
      </c>
      <c r="O93" s="15">
        <f t="shared" si="10"/>
        <v>0.41700356558354668</v>
      </c>
      <c r="P93" s="9">
        <f t="shared" si="8"/>
        <v>0.41076923163620727</v>
      </c>
      <c r="V93">
        <f t="shared" si="11"/>
        <v>1.6607312068216535</v>
      </c>
      <c r="W93">
        <v>0.8100000000000005</v>
      </c>
      <c r="X93">
        <v>3.978719705274687</v>
      </c>
      <c r="Y93">
        <v>5.3403645227030614</v>
      </c>
    </row>
    <row r="94" spans="10:25" x14ac:dyDescent="0.35">
      <c r="K94">
        <f t="shared" si="9"/>
        <v>1.7147984280919295</v>
      </c>
      <c r="L94" s="13">
        <f t="shared" si="12"/>
        <v>0.82000000000000051</v>
      </c>
      <c r="M94">
        <v>14.711110365948375</v>
      </c>
      <c r="N94">
        <v>19.292109134526903</v>
      </c>
      <c r="O94" s="15">
        <f t="shared" si="10"/>
        <v>0.41315924078487887</v>
      </c>
      <c r="P94" s="9">
        <f t="shared" si="8"/>
        <v>0.37671141261541585</v>
      </c>
      <c r="V94">
        <f t="shared" si="11"/>
        <v>1.7147984280919295</v>
      </c>
      <c r="W94">
        <v>0.82000000000000051</v>
      </c>
      <c r="X94">
        <v>4.0070649998458165</v>
      </c>
      <c r="Y94">
        <v>5.3148992198956</v>
      </c>
    </row>
    <row r="95" spans="10:25" x14ac:dyDescent="0.35">
      <c r="K95">
        <f t="shared" si="9"/>
        <v>1.7719568419318783</v>
      </c>
      <c r="L95" s="13">
        <f t="shared" si="12"/>
        <v>0.83000000000000052</v>
      </c>
      <c r="M95">
        <v>14.743437646326752</v>
      </c>
      <c r="N95">
        <v>19.114840693079291</v>
      </c>
      <c r="O95" s="15">
        <f t="shared" si="10"/>
        <v>0.40936286506603442</v>
      </c>
      <c r="P95" s="9">
        <f t="shared" si="8"/>
        <v>0.3443841322370389</v>
      </c>
      <c r="V95">
        <f t="shared" si="11"/>
        <v>1.7719568419318783</v>
      </c>
      <c r="W95">
        <v>0.83000000000000052</v>
      </c>
      <c r="X95">
        <v>4.0351621363337271</v>
      </c>
      <c r="Y95">
        <v>5.2897455408444172</v>
      </c>
    </row>
    <row r="96" spans="10:25" x14ac:dyDescent="0.35">
      <c r="K96">
        <f t="shared" si="9"/>
        <v>1.8325814637483133</v>
      </c>
      <c r="L96" s="13">
        <f t="shared" si="12"/>
        <v>0.84000000000000052</v>
      </c>
      <c r="M96">
        <v>14.774072472965388</v>
      </c>
      <c r="N96">
        <v>18.939776571398518</v>
      </c>
      <c r="O96" s="15">
        <f t="shared" si="10"/>
        <v>0.40561369699436661</v>
      </c>
      <c r="P96" s="9">
        <f t="shared" si="8"/>
        <v>0.31374930559840308</v>
      </c>
      <c r="V96">
        <f t="shared" si="11"/>
        <v>1.8325814637483133</v>
      </c>
      <c r="W96">
        <v>0.84000000000000052</v>
      </c>
      <c r="X96">
        <v>4.0630150818601392</v>
      </c>
      <c r="Y96">
        <v>5.2648970826853425</v>
      </c>
    </row>
    <row r="97" spans="11:25" x14ac:dyDescent="0.35">
      <c r="K97">
        <f t="shared" si="9"/>
        <v>1.8971199848858848</v>
      </c>
      <c r="L97" s="13">
        <f t="shared" si="12"/>
        <v>0.85000000000000053</v>
      </c>
      <c r="M97">
        <v>14.803052095137797</v>
      </c>
      <c r="N97">
        <v>18.766882795029105</v>
      </c>
      <c r="O97" s="15">
        <f t="shared" si="10"/>
        <v>0.40191100897393783</v>
      </c>
      <c r="P97" s="9">
        <f t="shared" si="8"/>
        <v>0.28476968342599385</v>
      </c>
      <c r="V97">
        <f t="shared" si="11"/>
        <v>1.8971199848858848</v>
      </c>
      <c r="W97">
        <v>0.85000000000000053</v>
      </c>
      <c r="X97">
        <v>4.0906277351040226</v>
      </c>
      <c r="Y97">
        <v>5.2403476633263084</v>
      </c>
    </row>
    <row r="98" spans="11:25" x14ac:dyDescent="0.35">
      <c r="K98">
        <f t="shared" si="9"/>
        <v>1.9661128563728367</v>
      </c>
      <c r="L98" s="13">
        <f t="shared" si="12"/>
        <v>0.86000000000000054</v>
      </c>
      <c r="M98" s="19">
        <v>14.830412945891089</v>
      </c>
      <c r="N98" s="19">
        <v>18.596126020606729</v>
      </c>
      <c r="O98" s="32">
        <f t="shared" si="10"/>
        <v>0.39825408692424025</v>
      </c>
      <c r="P98" s="25">
        <f t="shared" si="8"/>
        <v>0.2574088326727022</v>
      </c>
      <c r="Q98" s="19"/>
      <c r="V98">
        <f t="shared" si="11"/>
        <v>1.9661128563728367</v>
      </c>
      <c r="W98">
        <v>0.86000000000000054</v>
      </c>
      <c r="X98">
        <v>4.1180039306976246</v>
      </c>
      <c r="Y98">
        <v>5.2160913137239353</v>
      </c>
    </row>
    <row r="99" spans="11:25" x14ac:dyDescent="0.35">
      <c r="K99">
        <f t="shared" si="9"/>
        <v>2.0402208285265591</v>
      </c>
      <c r="L99" s="13">
        <f t="shared" si="12"/>
        <v>0.87000000000000055</v>
      </c>
      <c r="M99" s="19">
        <v>14.856190660910583</v>
      </c>
      <c r="N99" s="19">
        <v>18.427473521272468</v>
      </c>
      <c r="O99" s="32">
        <f t="shared" si="10"/>
        <v>0.39464222996782744</v>
      </c>
      <c r="P99" s="25">
        <f t="shared" si="8"/>
        <v>0.23163111765320821</v>
      </c>
      <c r="Q99" s="19"/>
      <c r="V99">
        <f t="shared" si="11"/>
        <v>2.0402208285265591</v>
      </c>
      <c r="W99">
        <v>0.87000000000000055</v>
      </c>
      <c r="X99">
        <v>4.1451474434081916</v>
      </c>
      <c r="Y99">
        <v>5.1921222704464292</v>
      </c>
    </row>
    <row r="100" spans="11:25" x14ac:dyDescent="0.35">
      <c r="K100">
        <f t="shared" si="9"/>
        <v>2.1202635362000959</v>
      </c>
      <c r="L100" s="13">
        <f t="shared" si="12"/>
        <v>0.88000000000000056</v>
      </c>
      <c r="M100" s="19">
        <v>14.88042009686365</v>
      </c>
      <c r="N100" s="19">
        <v>18.260893172489677</v>
      </c>
      <c r="O100" s="32">
        <f t="shared" si="10"/>
        <v>0.39107475012656923</v>
      </c>
      <c r="P100" s="25">
        <f t="shared" si="8"/>
        <v>0.20740168170014073</v>
      </c>
      <c r="Q100" s="19"/>
      <c r="V100">
        <f t="shared" si="11"/>
        <v>2.1202635362000959</v>
      </c>
      <c r="W100">
        <v>0.88000000000000056</v>
      </c>
      <c r="X100">
        <v>4.1720619921153128</v>
      </c>
      <c r="Y100">
        <v>5.1684349685112867</v>
      </c>
    </row>
    <row r="101" spans="11:25" x14ac:dyDescent="0.35">
      <c r="K101">
        <f t="shared" si="9"/>
        <v>2.207274913189726</v>
      </c>
      <c r="L101" s="13">
        <f t="shared" si="12"/>
        <v>0.89000000000000057</v>
      </c>
      <c r="M101">
        <v>14.90313534923944</v>
      </c>
      <c r="N101">
        <v>18.096353438250642</v>
      </c>
      <c r="O101" s="15">
        <f t="shared" si="10"/>
        <v>0.3875509720262536</v>
      </c>
      <c r="P101" s="9">
        <f t="shared" si="8"/>
        <v>0.18468642932435131</v>
      </c>
      <c r="V101">
        <f t="shared" si="11"/>
        <v>2.207274913189726</v>
      </c>
      <c r="W101">
        <v>0.89000000000000057</v>
      </c>
      <c r="X101">
        <v>4.1987512435932723</v>
      </c>
      <c r="Y101">
        <v>5.1450240344867471</v>
      </c>
    </row>
    <row r="102" spans="11:25" x14ac:dyDescent="0.35">
      <c r="K102">
        <f t="shared" si="9"/>
        <v>2.3025850929940517</v>
      </c>
      <c r="L102" s="13">
        <f t="shared" si="12"/>
        <v>0.90000000000000058</v>
      </c>
      <c r="M102">
        <v>14.924369769700611</v>
      </c>
      <c r="N102">
        <v>17.933823357660533</v>
      </c>
      <c r="O102" s="15">
        <f t="shared" si="10"/>
        <v>0.38407023260926909</v>
      </c>
      <c r="P102" s="9">
        <f t="shared" si="8"/>
        <v>0.1634520088631799</v>
      </c>
      <c r="V102">
        <f t="shared" si="11"/>
        <v>2.3025850929940517</v>
      </c>
      <c r="W102">
        <v>0.90000000000000058</v>
      </c>
      <c r="X102">
        <v>4.2252188161073967</v>
      </c>
      <c r="Y102">
        <v>5.1218842798464603</v>
      </c>
    </row>
    <row r="103" spans="11:25" x14ac:dyDescent="0.35">
      <c r="K103">
        <f t="shared" si="9"/>
        <v>2.4079456086518785</v>
      </c>
      <c r="L103" s="13">
        <f t="shared" si="12"/>
        <v>0.91000000000000059</v>
      </c>
      <c r="M103">
        <v>14.944155982962558</v>
      </c>
      <c r="N103">
        <v>17.773272531886708</v>
      </c>
      <c r="O103" s="15">
        <f t="shared" si="10"/>
        <v>0.38063188085511157</v>
      </c>
      <c r="P103" s="9">
        <f t="shared" si="8"/>
        <v>0.14366579560123327</v>
      </c>
      <c r="V103">
        <f t="shared" si="11"/>
        <v>2.4079456086518785</v>
      </c>
      <c r="W103">
        <v>0.91000000000000059</v>
      </c>
      <c r="X103">
        <v>4.2514682828329793</v>
      </c>
      <c r="Y103">
        <v>5.0990106945673075</v>
      </c>
    </row>
    <row r="104" spans="11:25" x14ac:dyDescent="0.35">
      <c r="K104">
        <f t="shared" si="9"/>
        <v>2.5257286443082627</v>
      </c>
      <c r="L104" s="13">
        <f t="shared" si="12"/>
        <v>0.9200000000000006</v>
      </c>
      <c r="M104">
        <v>14.962525903215079</v>
      </c>
      <c r="N104">
        <v>17.614671111461782</v>
      </c>
      <c r="O104" s="15">
        <f t="shared" si="10"/>
        <v>0.37723527750846703</v>
      </c>
      <c r="P104" s="9">
        <f t="shared" si="8"/>
        <v>0.12529587534871212</v>
      </c>
      <c r="V104">
        <f t="shared" si="11"/>
        <v>2.5257286443082627</v>
      </c>
      <c r="W104">
        <v>0.9200000000000006</v>
      </c>
      <c r="X104">
        <v>4.2775031751048509</v>
      </c>
      <c r="Y104">
        <v>5.0763984409606939</v>
      </c>
    </row>
    <row r="105" spans="11:25" x14ac:dyDescent="0.35">
      <c r="K105">
        <f t="shared" si="9"/>
        <v>2.6592600369327868</v>
      </c>
      <c r="L105" s="13">
        <f t="shared" si="12"/>
        <v>0.9300000000000006</v>
      </c>
      <c r="M105">
        <v>14.979510750100882</v>
      </c>
      <c r="N105">
        <v>17.457989783929349</v>
      </c>
      <c r="O105" s="15">
        <f t="shared" si="10"/>
        <v>0.37387979481463274</v>
      </c>
      <c r="P105" s="9">
        <f t="shared" si="8"/>
        <v>0.10831102846290896</v>
      </c>
      <c r="V105">
        <f t="shared" si="11"/>
        <v>2.6592600369327868</v>
      </c>
      <c r="W105">
        <v>0.9300000000000006</v>
      </c>
      <c r="X105">
        <v>4.3033269855054508</v>
      </c>
      <c r="Y105">
        <v>5.0540428477281178</v>
      </c>
    </row>
    <row r="106" spans="11:25" x14ac:dyDescent="0.35">
      <c r="K106">
        <f t="shared" si="9"/>
        <v>2.8134107167600466</v>
      </c>
      <c r="L106" s="13">
        <f t="shared" si="12"/>
        <v>0.94000000000000061</v>
      </c>
      <c r="M106" s="19">
        <v>14.995141064264841</v>
      </c>
      <c r="N106" s="19">
        <v>17.303199761821567</v>
      </c>
      <c r="O106" s="15">
        <f t="shared" si="10"/>
        <v>0.37056481626204568</v>
      </c>
      <c r="P106" s="25">
        <f t="shared" si="8"/>
        <v>9.2680714298950306E-2</v>
      </c>
      <c r="V106">
        <f t="shared" si="11"/>
        <v>2.8134107167600466</v>
      </c>
      <c r="W106">
        <v>0.94000000000000061</v>
      </c>
      <c r="X106">
        <v>4.3289431707987243</v>
      </c>
      <c r="Y106">
        <v>5.0319394042321726</v>
      </c>
    </row>
    <row r="107" spans="11:25" x14ac:dyDescent="0.35">
      <c r="K107">
        <f t="shared" si="9"/>
        <v>2.9957322735540033</v>
      </c>
      <c r="L107" s="13">
        <f t="shared" si="12"/>
        <v>0.95000000000000062</v>
      </c>
      <c r="M107" s="19">
        <v>15.009446722487349</v>
      </c>
      <c r="N107" s="19">
        <v>17.150272770958338</v>
      </c>
      <c r="O107" s="15">
        <f t="shared" si="10"/>
        <v>0.36728973633169792</v>
      </c>
      <c r="P107" s="25">
        <f t="shared" si="8"/>
        <v>7.8375056076442462E-2</v>
      </c>
      <c r="V107">
        <f t="shared" si="11"/>
        <v>2.9957322735540033</v>
      </c>
      <c r="W107">
        <v>0.95000000000000062</v>
      </c>
      <c r="X107">
        <v>4.3543551547169139</v>
      </c>
      <c r="Y107">
        <v>5.0100837549744988</v>
      </c>
    </row>
    <row r="108" spans="11:25" x14ac:dyDescent="0.35">
      <c r="K108">
        <f t="shared" si="9"/>
        <v>3.2188758248682166</v>
      </c>
      <c r="L108" s="13">
        <f t="shared" si="12"/>
        <v>0.96000000000000063</v>
      </c>
      <c r="M108" s="19">
        <v>15.022456952414776</v>
      </c>
      <c r="N108" s="19">
        <v>16.999181039057991</v>
      </c>
      <c r="O108" s="15">
        <f t="shared" si="10"/>
        <v>0.36405396025322351</v>
      </c>
      <c r="P108" s="25">
        <f t="shared" si="8"/>
        <v>6.5364826149014732E-2</v>
      </c>
      <c r="V108">
        <f t="shared" si="11"/>
        <v>3.2188758248682166</v>
      </c>
      <c r="W108">
        <v>0.96000000000000063</v>
      </c>
      <c r="X108">
        <v>4.3795663306070045</v>
      </c>
      <c r="Y108">
        <v>4.9884716942726763</v>
      </c>
    </row>
    <row r="109" spans="11:25" x14ac:dyDescent="0.35">
      <c r="K109">
        <f t="shared" si="9"/>
        <v>3.5065578973200031</v>
      </c>
      <c r="L109" s="13">
        <f t="shared" si="12"/>
        <v>0.97000000000000064</v>
      </c>
      <c r="M109" s="19">
        <v>15.034200346899381</v>
      </c>
      <c r="N109" s="19">
        <v>16.849897284649924</v>
      </c>
      <c r="O109" s="15">
        <f t="shared" si="10"/>
        <v>0.36085690376745189</v>
      </c>
      <c r="P109" s="25">
        <f t="shared" si="8"/>
        <v>5.3621431664410579E-2</v>
      </c>
      <c r="V109">
        <f t="shared" si="11"/>
        <v>3.5065578973200031</v>
      </c>
      <c r="W109">
        <v>0.97000000000000064</v>
      </c>
      <c r="X109">
        <v>4.4045800639431665</v>
      </c>
      <c r="Y109">
        <v>4.9670991611282096</v>
      </c>
    </row>
    <row r="110" spans="11:25" x14ac:dyDescent="0.35">
      <c r="K110">
        <f t="shared" si="9"/>
        <v>3.9120230054281784</v>
      </c>
      <c r="L110" s="13">
        <f t="shared" si="12"/>
        <v>0.98000000000000065</v>
      </c>
      <c r="M110" s="19">
        <v>15.044704877960779</v>
      </c>
      <c r="N110" s="19">
        <v>16.702394706279858</v>
      </c>
      <c r="O110" s="15">
        <f t="shared" si="10"/>
        <v>0.35769799289522791</v>
      </c>
      <c r="P110" s="25">
        <f t="shared" si="8"/>
        <v>4.3116900603012098E-2</v>
      </c>
      <c r="V110">
        <f t="shared" si="11"/>
        <v>3.9120230054281784</v>
      </c>
      <c r="W110">
        <v>0.98000000000000065</v>
      </c>
      <c r="X110">
        <v>4.429399694711349</v>
      </c>
      <c r="Y110">
        <v>4.9459622342782561</v>
      </c>
    </row>
    <row r="111" spans="11:25" x14ac:dyDescent="0.35">
      <c r="K111">
        <f t="shared" si="9"/>
        <v>4.6051701859881575</v>
      </c>
      <c r="L111" s="13">
        <f t="shared" si="12"/>
        <v>0.99000000000000066</v>
      </c>
      <c r="M111" s="19">
        <v>15.053997910380568</v>
      </c>
      <c r="N111" s="19">
        <v>16.556646971998742</v>
      </c>
      <c r="O111" s="15">
        <f t="shared" si="10"/>
        <v>0.35457666371230656</v>
      </c>
      <c r="P111" s="25">
        <f t="shared" si="8"/>
        <v>3.3823868183223027E-2</v>
      </c>
      <c r="V111">
        <f>-LN(1-W111)</f>
        <v>4.6051701859881575</v>
      </c>
      <c r="W111">
        <v>0.99000000000000066</v>
      </c>
      <c r="X111">
        <v>4.4540285396718584</v>
      </c>
      <c r="Y111">
        <v>4.9250571274239903</v>
      </c>
    </row>
    <row r="112" spans="11:25" x14ac:dyDescent="0.35">
      <c r="L112" s="13">
        <f t="shared" si="12"/>
        <v>1.0000000000000007</v>
      </c>
      <c r="M112" s="19">
        <v>15.062106214941245</v>
      </c>
      <c r="N112" s="19">
        <v>16.412628209126623</v>
      </c>
      <c r="O112" s="15">
        <f t="shared" si="10"/>
        <v>0.35149236213013635</v>
      </c>
      <c r="P112" s="22">
        <f t="shared" si="8"/>
        <v>2.5715563622545901E-2</v>
      </c>
      <c r="W112">
        <v>1.0000000000000007</v>
      </c>
      <c r="X112">
        <v>4.4784698945054204</v>
      </c>
      <c r="Y112">
        <v>4.9043801846287431</v>
      </c>
    </row>
    <row r="113" spans="12:25" x14ac:dyDescent="0.35">
      <c r="L113" s="13">
        <f t="shared" si="12"/>
        <v>1.0100000000000007</v>
      </c>
      <c r="M113" s="19">
        <v>15.069055981320298</v>
      </c>
      <c r="N113" s="19">
        <v>16.270312994283206</v>
      </c>
      <c r="O113" s="15">
        <f t="shared" si="10"/>
        <v>0.34844454368235389</v>
      </c>
      <c r="P113" s="22">
        <f t="shared" si="8"/>
        <v>1.8765797243492699E-2</v>
      </c>
      <c r="W113">
        <v>1.0100000000000007</v>
      </c>
      <c r="X113">
        <v>4.5027270358481113</v>
      </c>
      <c r="Y113">
        <v>4.8839278758794675</v>
      </c>
    </row>
    <row r="114" spans="12:25" x14ac:dyDescent="0.35">
      <c r="L114" s="13">
        <f t="shared" si="12"/>
        <v>1.0200000000000007</v>
      </c>
      <c r="M114" s="19">
        <v>15.074872830649882</v>
      </c>
      <c r="N114" s="19">
        <v>16.129676343676941</v>
      </c>
      <c r="O114" s="15">
        <f t="shared" si="10"/>
        <v>0.3454326733168156</v>
      </c>
      <c r="P114" s="22">
        <f t="shared" si="8"/>
        <v>1.2948947913908881E-2</v>
      </c>
      <c r="W114">
        <v>1.0200000000000007</v>
      </c>
      <c r="X114">
        <v>4.526803223220119</v>
      </c>
      <c r="Y114">
        <v>4.863696792805225</v>
      </c>
    </row>
    <row r="115" spans="12:25" x14ac:dyDescent="0.35">
      <c r="L115" s="13">
        <f t="shared" si="12"/>
        <v>1.0300000000000007</v>
      </c>
      <c r="M115" s="19">
        <v>15.079581827752103</v>
      </c>
      <c r="N115" s="19">
        <v>15.990693703644922</v>
      </c>
      <c r="O115" s="15">
        <f t="shared" si="10"/>
        <v>0.34245622519300006</v>
      </c>
      <c r="P115" s="22">
        <f t="shared" si="8"/>
        <v>8.2399508116886011E-3</v>
      </c>
      <c r="W115">
        <v>1.0300000000000007</v>
      </c>
      <c r="X115">
        <v>4.5507017008532769</v>
      </c>
      <c r="Y115">
        <v>4.8436836445467488</v>
      </c>
    </row>
    <row r="116" spans="12:25" x14ac:dyDescent="0.35">
      <c r="L116" s="24">
        <f t="shared" si="12"/>
        <v>1.0400000000000007</v>
      </c>
      <c r="M116" s="23">
        <v>15.083207493059744</v>
      </c>
      <c r="N116" s="23">
        <v>15.853340941436009</v>
      </c>
      <c r="O116" s="15">
        <f t="shared" si="10"/>
        <v>0.33951468248461997</v>
      </c>
      <c r="P116" s="41">
        <f t="shared" si="8"/>
        <v>4.6142855040471886E-3</v>
      </c>
      <c r="R116" s="8"/>
      <c r="W116">
        <v>1.0400000000000007</v>
      </c>
      <c r="X116">
        <v>4.574425699421826</v>
      </c>
      <c r="Y116">
        <v>4.8238852537713042</v>
      </c>
    </row>
    <row r="117" spans="12:25" x14ac:dyDescent="0.35">
      <c r="L117" s="13">
        <f t="shared" si="12"/>
        <v>1.0500000000000007</v>
      </c>
      <c r="M117" s="19">
        <v>15.085773814231723</v>
      </c>
      <c r="N117" s="19">
        <v>15.717594336229954</v>
      </c>
      <c r="O117" s="15">
        <f t="shared" si="10"/>
        <v>0.33660753718728781</v>
      </c>
      <c r="P117" s="22">
        <f t="shared" si="8"/>
        <v>2.0479643320676644E-3</v>
      </c>
      <c r="W117">
        <v>1.0500000000000007</v>
      </c>
      <c r="X117">
        <v>4.5979784376809523</v>
      </c>
      <c r="Y117">
        <v>4.8042985528273592</v>
      </c>
    </row>
    <row r="118" spans="12:25" x14ac:dyDescent="0.35">
      <c r="L118" s="13">
        <f t="shared" si="12"/>
        <v>1.0600000000000007</v>
      </c>
      <c r="M118" s="19">
        <v>15.087304257472448</v>
      </c>
      <c r="N118" s="19">
        <v>15.583430570385497</v>
      </c>
      <c r="O118" s="15">
        <f t="shared" si="10"/>
        <v>0.33373428993108545</v>
      </c>
      <c r="P118" s="22">
        <f t="shared" si="8"/>
        <v>5.1752109134284296E-4</v>
      </c>
      <c r="W118">
        <v>1.0600000000000007</v>
      </c>
      <c r="X118">
        <v>4.6213631240171686</v>
      </c>
      <c r="Y118">
        <v>4.7849205800338117</v>
      </c>
    </row>
    <row r="119" spans="12:25" x14ac:dyDescent="0.35">
      <c r="L119" s="13">
        <f t="shared" si="12"/>
        <v>1.0700000000000007</v>
      </c>
      <c r="M119" s="19">
        <v>15.087821778563791</v>
      </c>
      <c r="N119" s="19">
        <v>15.45082672091066</v>
      </c>
      <c r="O119" s="15">
        <f t="shared" si="10"/>
        <v>0.33089444979789207</v>
      </c>
      <c r="P119" s="22">
        <f t="shared" si="8"/>
        <v>0</v>
      </c>
      <c r="W119">
        <v>1.0700000000000007</v>
      </c>
      <c r="X119">
        <v>4.6445829579146238</v>
      </c>
      <c r="Y119">
        <v>4.7657484760986701</v>
      </c>
    </row>
    <row r="120" spans="12:25" x14ac:dyDescent="0.35">
      <c r="L120" s="13">
        <f t="shared" si="12"/>
        <v>1.0800000000000007</v>
      </c>
      <c r="M120" s="19">
        <v>15.087348833618146</v>
      </c>
      <c r="N120" s="19">
        <v>15.31976025114866</v>
      </c>
      <c r="O120" s="15">
        <f t="shared" si="10"/>
        <v>0.32808753414333008</v>
      </c>
      <c r="P120" s="22">
        <f t="shared" si="8"/>
        <v>4.7294494564553702E-4</v>
      </c>
      <c r="W120">
        <v>1.0800000000000007</v>
      </c>
      <c r="X120">
        <v>4.6676411313411146</v>
      </c>
      <c r="Y120">
        <v>4.7467794806623562</v>
      </c>
    </row>
    <row r="121" spans="12:25" x14ac:dyDescent="0.35">
      <c r="L121" s="13">
        <f t="shared" si="12"/>
        <v>1.0900000000000007</v>
      </c>
      <c r="M121" s="19">
        <v>15.085907389560827</v>
      </c>
      <c r="N121" s="19">
        <v>15.190209002673113</v>
      </c>
      <c r="O121" s="15">
        <f t="shared" si="10"/>
        <v>0.32531306842319291</v>
      </c>
      <c r="P121" s="22">
        <f t="shared" si="8"/>
        <v>1.9143890029642563E-3</v>
      </c>
      <c r="W121">
        <v>1.0900000000000007</v>
      </c>
      <c r="X121">
        <v>4.69054083005748</v>
      </c>
      <c r="Y121">
        <v>4.7280109289609999</v>
      </c>
    </row>
    <row r="122" spans="12:25" x14ac:dyDescent="0.35">
      <c r="L122" s="13">
        <f t="shared" si="12"/>
        <v>1.1000000000000008</v>
      </c>
      <c r="M122" s="19">
        <v>15.083518934349659</v>
      </c>
      <c r="N122" s="19">
        <v>15.06215118738646</v>
      </c>
      <c r="O122" s="15">
        <f t="shared" si="10"/>
        <v>0.32257058602422523</v>
      </c>
      <c r="P122" s="22">
        <f t="shared" si="8"/>
        <v>4.3028442141324064E-3</v>
      </c>
      <c r="W122">
        <v>1.1000000000000008</v>
      </c>
      <c r="X122">
        <v>4.7132852348538075</v>
      </c>
      <c r="Y122">
        <v>4.7094402486051674</v>
      </c>
    </row>
    <row r="123" spans="12:25" x14ac:dyDescent="0.35">
      <c r="L123" s="13">
        <f t="shared" si="12"/>
        <v>1.1100000000000008</v>
      </c>
      <c r="M123" s="19">
        <v>15.080204486939419</v>
      </c>
      <c r="N123" s="19">
        <v>14.935565379815612</v>
      </c>
      <c r="O123" s="15">
        <f t="shared" si="10"/>
        <v>0.3198596280991266</v>
      </c>
      <c r="P123" s="22">
        <f t="shared" si="8"/>
        <v>7.6172916243724131E-3</v>
      </c>
      <c r="W123">
        <v>1.1100000000000008</v>
      </c>
      <c r="X123">
        <v>4.7358775227158807</v>
      </c>
      <c r="Y123">
        <v>4.691064956469889</v>
      </c>
    </row>
    <row r="124" spans="12:25" x14ac:dyDescent="0.35">
      <c r="L124" s="13">
        <f t="shared" si="12"/>
        <v>1.1200000000000008</v>
      </c>
      <c r="M124" s="19">
        <v>15.075984606998597</v>
      </c>
      <c r="N124" s="19">
        <v>14.810430509599158</v>
      </c>
      <c r="O124" s="15">
        <f t="shared" si="10"/>
        <v>0.31717974340565802</v>
      </c>
      <c r="P124" s="22">
        <f t="shared" si="8"/>
        <v>1.1837171565193927E-2</v>
      </c>
      <c r="W124">
        <v>1.1200000000000008</v>
      </c>
      <c r="X124">
        <v>4.7583208679248985</v>
      </c>
      <c r="Y124">
        <v>4.6728826556916871</v>
      </c>
    </row>
    <row r="125" spans="12:25" x14ac:dyDescent="0.35">
      <c r="L125" s="13">
        <f t="shared" si="12"/>
        <v>1.1300000000000008</v>
      </c>
      <c r="M125" s="19">
        <v>15.070879404385531</v>
      </c>
      <c r="N125" s="19">
        <v>14.686725854160573</v>
      </c>
      <c r="O125" s="15">
        <f t="shared" si="10"/>
        <v>0.31453048814973111</v>
      </c>
      <c r="P125" s="22">
        <f t="shared" si="8"/>
        <v>1.6942374178260167E-2</v>
      </c>
      <c r="W125">
        <v>1.1300000000000008</v>
      </c>
      <c r="X125">
        <v>4.7806184430936387</v>
      </c>
      <c r="Y125">
        <v>4.6548910327688198</v>
      </c>
    </row>
    <row r="126" spans="12:25" x14ac:dyDescent="0.35">
      <c r="L126" s="13">
        <f t="shared" si="12"/>
        <v>1.1400000000000008</v>
      </c>
      <c r="M126" s="19">
        <v>15.064908548390919</v>
      </c>
      <c r="N126" s="19">
        <v>14.564431031562089</v>
      </c>
      <c r="O126" s="15">
        <f t="shared" si="10"/>
        <v>0.31191142583236725</v>
      </c>
      <c r="P126" s="22">
        <f t="shared" si="8"/>
        <v>2.2913230172871835E-2</v>
      </c>
      <c r="W126">
        <v>1.1400000000000008</v>
      </c>
      <c r="X126">
        <v>4.802773420141877</v>
      </c>
      <c r="Y126">
        <v>4.6370878547608472</v>
      </c>
    </row>
    <row r="127" spans="12:25" x14ac:dyDescent="0.35">
      <c r="L127" s="13">
        <f t="shared" si="12"/>
        <v>1.1500000000000008</v>
      </c>
      <c r="M127" s="19">
        <v>15.058091276753361</v>
      </c>
      <c r="N127" s="19">
        <v>14.443525993534051</v>
      </c>
      <c r="O127" s="15">
        <f t="shared" si="10"/>
        <v>0.30932212710041412</v>
      </c>
      <c r="P127" s="22">
        <f t="shared" si="8"/>
        <v>2.9730501810430354E-2</v>
      </c>
      <c r="W127">
        <v>1.1500000000000008</v>
      </c>
      <c r="X127">
        <v>4.8247889712138505</v>
      </c>
      <c r="Y127">
        <v>4.6194709665839024</v>
      </c>
    </row>
    <row r="128" spans="12:25" x14ac:dyDescent="0.35">
      <c r="L128" s="13">
        <f t="shared" si="12"/>
        <v>1.1600000000000008</v>
      </c>
      <c r="M128">
        <v>15.050446404454405</v>
      </c>
      <c r="N128">
        <v>14.323991018674723</v>
      </c>
      <c r="O128" s="15">
        <f t="shared" si="10"/>
        <v>0.3067621696009134</v>
      </c>
      <c r="P128" s="6">
        <f t="shared" si="8"/>
        <v>3.7375374109386073E-2</v>
      </c>
      <c r="W128">
        <v>1.1600000000000008</v>
      </c>
      <c r="X128">
        <v>4.8466682695404382</v>
      </c>
      <c r="Y128">
        <v>4.6020382883982025</v>
      </c>
    </row>
    <row r="129" spans="12:25" x14ac:dyDescent="0.35">
      <c r="L129" s="13">
        <f t="shared" si="12"/>
        <v>1.1700000000000008</v>
      </c>
      <c r="M129">
        <v>15.041992332299408</v>
      </c>
      <c r="N129">
        <v>14.205806705815769</v>
      </c>
      <c r="O129" s="15">
        <f t="shared" si="10"/>
        <v>0.30423113783901551</v>
      </c>
      <c r="P129" s="6">
        <f t="shared" si="8"/>
        <v>4.5829446264383122E-2</v>
      </c>
      <c r="W129">
        <v>1.1700000000000008</v>
      </c>
      <c r="X129">
        <v>4.8684144902485302</v>
      </c>
      <c r="Y129">
        <v>4.5847878130844055</v>
      </c>
    </row>
    <row r="130" spans="12:25" x14ac:dyDescent="0.35">
      <c r="L130" s="13">
        <f t="shared" si="12"/>
        <v>1.1800000000000008</v>
      </c>
      <c r="M130">
        <v>15.032747055290182</v>
      </c>
      <c r="N130">
        <v>14.088953967548623</v>
      </c>
      <c r="O130" s="15">
        <f t="shared" si="10"/>
        <v>0.301728623039341</v>
      </c>
      <c r="P130" s="6">
        <f t="shared" si="8"/>
        <v>5.5074723273609294E-2</v>
      </c>
      <c r="W130">
        <v>1.1800000000000008</v>
      </c>
      <c r="X130">
        <v>4.8900308111200577</v>
      </c>
      <c r="Y130">
        <v>4.5677176038055931</v>
      </c>
    </row>
    <row r="131" spans="12:25" x14ac:dyDescent="0.35">
      <c r="L131" s="13">
        <f t="shared" si="12"/>
        <v>1.1900000000000008</v>
      </c>
      <c r="M131">
        <v>15.022728170795425</v>
      </c>
      <c r="N131">
        <v>13.973414023907308</v>
      </c>
      <c r="O131" s="15">
        <f t="shared" si="10"/>
        <v>0.29925422301069199</v>
      </c>
      <c r="P131" s="6">
        <f t="shared" si="8"/>
        <v>6.5093607768366368E-2</v>
      </c>
      <c r="W131">
        <v>1.1900000000000008</v>
      </c>
      <c r="X131">
        <v>4.9115204133029424</v>
      </c>
      <c r="Y131">
        <v>4.5508257916517998</v>
      </c>
    </row>
    <row r="132" spans="12:25" x14ac:dyDescent="0.35">
      <c r="L132" s="13">
        <f t="shared" si="12"/>
        <v>1.2000000000000008</v>
      </c>
      <c r="M132">
        <v>15.011952886524472</v>
      </c>
      <c r="N132">
        <v>13.859168396203261</v>
      </c>
      <c r="O132" s="15">
        <f t="shared" si="10"/>
        <v>0.2968075420140186</v>
      </c>
      <c r="P132" s="6">
        <f t="shared" si="8"/>
        <v>7.5868892039318681E-2</v>
      </c>
      <c r="W132">
        <v>1.2000000000000008</v>
      </c>
      <c r="X132">
        <v>4.9328864819761877</v>
      </c>
      <c r="Y132">
        <v>4.534110573364087</v>
      </c>
    </row>
    <row r="133" spans="12:25" x14ac:dyDescent="0.35">
      <c r="L133" s="13">
        <f t="shared" si="12"/>
        <v>1.2100000000000009</v>
      </c>
      <c r="M133">
        <v>15.000438028309986</v>
      </c>
      <c r="N133">
        <v>13.746198901007904</v>
      </c>
      <c r="O133" s="15">
        <f t="shared" si="10"/>
        <v>0.29438819063355021</v>
      </c>
      <c r="P133" s="6">
        <f t="shared" si="8"/>
        <v>8.7383750253804848E-2</v>
      </c>
      <c r="W133">
        <v>1.2100000000000009</v>
      </c>
      <c r="X133">
        <v>4.9541322069712521</v>
      </c>
      <c r="Y133">
        <v>4.5175702091353296</v>
      </c>
    </row>
    <row r="134" spans="12:25" x14ac:dyDescent="0.35">
      <c r="L134" s="13">
        <f t="shared" si="12"/>
        <v>1.2200000000000009</v>
      </c>
      <c r="M134">
        <v>14.988200047704822</v>
      </c>
      <c r="N134">
        <v>13.634487644278886</v>
      </c>
      <c r="O134" s="15">
        <f t="shared" si="10"/>
        <v>0.29199578565100309</v>
      </c>
      <c r="P134" s="6">
        <f t="shared" si="8"/>
        <v>9.962173085896886E-2</v>
      </c>
      <c r="W134">
        <v>1.2200000000000009</v>
      </c>
      <c r="X134">
        <v>4.9752607833516365</v>
      </c>
      <c r="Y134">
        <v>4.5012030204849136</v>
      </c>
    </row>
    <row r="135" spans="12:25" x14ac:dyDescent="0.35">
      <c r="L135" s="13">
        <f t="shared" si="12"/>
        <v>1.2300000000000009</v>
      </c>
      <c r="M135">
        <v>14.975255029398273</v>
      </c>
      <c r="N135">
        <v>13.524017015625978</v>
      </c>
      <c r="O135" s="15">
        <f t="shared" si="10"/>
        <v>0.28962994992277885</v>
      </c>
      <c r="P135" s="6">
        <f t="shared" si="8"/>
        <v>0.11256674916551823</v>
      </c>
      <c r="W135">
        <v>1.2300000000000009</v>
      </c>
      <c r="X135">
        <v>4.9962754119526993</v>
      </c>
      <c r="Y135">
        <v>4.4850073882047781</v>
      </c>
    </row>
    <row r="136" spans="12:25" x14ac:dyDescent="0.35">
      <c r="L136" s="13">
        <f t="shared" si="12"/>
        <v>1.2400000000000009</v>
      </c>
      <c r="M136">
        <v>14.961618698456679</v>
      </c>
      <c r="N136">
        <v>13.41476968271277</v>
      </c>
      <c r="O136" s="15">
        <f t="shared" si="10"/>
        <v>0.28729031226007185</v>
      </c>
      <c r="P136" s="6">
        <f t="shared" si="8"/>
        <v>0.12620308010711234</v>
      </c>
      <c r="W136">
        <v>1.2400000000000009</v>
      </c>
      <c r="X136">
        <v>5.0171792998834759</v>
      </c>
      <c r="Y136">
        <v>4.4689817503741764</v>
      </c>
    </row>
    <row r="137" spans="12:25" x14ac:dyDescent="0.35">
      <c r="L137" s="13">
        <f t="shared" si="12"/>
        <v>1.2500000000000009</v>
      </c>
      <c r="M137">
        <v>14.947306427393205</v>
      </c>
      <c r="N137">
        <v>13.306728585790454</v>
      </c>
      <c r="O137" s="15">
        <f t="shared" si="10"/>
        <v>0.28497650731180407</v>
      </c>
      <c r="P137" s="6">
        <f t="shared" si="8"/>
        <v>0.14051535117058656</v>
      </c>
      <c r="W137">
        <v>1.2500000000000009</v>
      </c>
      <c r="X137">
        <v>5.0379756609922914</v>
      </c>
      <c r="Y137">
        <v>4.4531246004407778</v>
      </c>
    </row>
    <row r="138" spans="12:25" x14ac:dyDescent="0.35">
      <c r="L138" s="13">
        <f t="shared" si="12"/>
        <v>1.2600000000000009</v>
      </c>
      <c r="M138">
        <v>14.932333243071501</v>
      </c>
      <c r="N138">
        <v>13.199876932360029</v>
      </c>
      <c r="O138" s="15">
        <f t="shared" si="10"/>
        <v>0.28268817545031183</v>
      </c>
      <c r="P138" s="6">
        <f t="shared" si="8"/>
        <v>0.15548853549229058</v>
      </c>
      <c r="W138">
        <v>1.2600000000000009</v>
      </c>
      <c r="X138">
        <v>5.058667716297836</v>
      </c>
      <c r="Y138">
        <v>4.4374344853657286</v>
      </c>
    </row>
    <row r="139" spans="12:25" x14ac:dyDescent="0.35">
      <c r="L139" s="13">
        <f t="shared" si="12"/>
        <v>1.2700000000000009</v>
      </c>
      <c r="M139">
        <v>14.91671383344778</v>
      </c>
      <c r="N139">
        <v>13.094198191959471</v>
      </c>
      <c r="O139" s="15">
        <f t="shared" si="10"/>
        <v>0.28042496265970746</v>
      </c>
      <c r="P139" s="6">
        <f t="shared" si="8"/>
        <v>0.17110794511601135</v>
      </c>
      <c r="W139">
        <v>1.2700000000000009</v>
      </c>
      <c r="X139">
        <v>5.0792586943873097</v>
      </c>
      <c r="Y139">
        <v>4.4219100038304058</v>
      </c>
    </row>
    <row r="140" spans="12:25" x14ac:dyDescent="0.35">
      <c r="L140" s="13">
        <f t="shared" si="12"/>
        <v>1.2800000000000009</v>
      </c>
      <c r="M140">
        <v>14.900462554155679</v>
      </c>
      <c r="N140">
        <v>12.989676091072409</v>
      </c>
      <c r="O140" s="15">
        <f t="shared" si="10"/>
        <v>0.27818652042684389</v>
      </c>
      <c r="P140" s="6">
        <f t="shared" ref="P140:P203" si="13">$P$10-M140</f>
        <v>0.18735922440811237</v>
      </c>
      <c r="W140">
        <v>1.2800000000000009</v>
      </c>
      <c r="X140">
        <v>5.0997518317831982</v>
      </c>
      <c r="Y140">
        <v>4.4065498045027303</v>
      </c>
    </row>
    <row r="141" spans="12:25" x14ac:dyDescent="0.35">
      <c r="L141" s="13">
        <f t="shared" si="12"/>
        <v>1.2900000000000009</v>
      </c>
      <c r="M141">
        <v>14.883593434938211</v>
      </c>
      <c r="N141">
        <v>12.886294608155103</v>
      </c>
      <c r="O141" s="15">
        <f t="shared" ref="O141:O204" si="14">+N141/$N$12</f>
        <v>0.27597250563481229</v>
      </c>
      <c r="P141" s="6">
        <f t="shared" si="13"/>
        <v>0.20422834362558007</v>
      </c>
      <c r="W141">
        <v>1.2900000000000009</v>
      </c>
      <c r="X141">
        <v>5.1201503732800955</v>
      </c>
      <c r="Y141">
        <v>4.3913525843608872</v>
      </c>
    </row>
    <row r="142" spans="12:25" x14ac:dyDescent="0.35">
      <c r="L142" s="13">
        <f t="shared" ref="L142:L205" si="15">L141+0.01</f>
        <v>1.3000000000000009</v>
      </c>
      <c r="M142">
        <v>14.866120185930875</v>
      </c>
      <c r="N142">
        <v>12.784037968778406</v>
      </c>
      <c r="O142" s="15">
        <f t="shared" si="14"/>
        <v>0.27378258045890308</v>
      </c>
      <c r="P142" s="6">
        <f t="shared" si="13"/>
        <v>0.22170159263291644</v>
      </c>
      <c r="W142">
        <v>1.3000000000000009</v>
      </c>
      <c r="X142">
        <v>5.140457572253025</v>
      </c>
      <c r="Y142">
        <v>4.3763170870724935</v>
      </c>
    </row>
    <row r="143" spans="12:25" x14ac:dyDescent="0.35">
      <c r="L143" s="13">
        <f t="shared" si="15"/>
        <v>1.3100000000000009</v>
      </c>
      <c r="M143">
        <v>14.848056203800006</v>
      </c>
      <c r="N143">
        <v>12.682890640881766</v>
      </c>
      <c r="O143" s="15">
        <f t="shared" si="14"/>
        <v>0.27161641226496497</v>
      </c>
      <c r="P143" s="6">
        <f t="shared" si="13"/>
        <v>0.23976557476378524</v>
      </c>
      <c r="W143">
        <v>1.3100000000000009</v>
      </c>
      <c r="X143">
        <v>5.1606766909386073</v>
      </c>
      <c r="Y143">
        <v>4.3614421014272651</v>
      </c>
    </row>
    <row r="144" spans="12:25" x14ac:dyDescent="0.35">
      <c r="L144" s="13">
        <f t="shared" si="15"/>
        <v>1.320000000000001</v>
      </c>
      <c r="M144">
        <v>14.829414577740131</v>
      </c>
      <c r="N144">
        <v>12.582837330136122</v>
      </c>
      <c r="O144" s="15">
        <f t="shared" si="14"/>
        <v>0.26947367351009749</v>
      </c>
      <c r="P144" s="6">
        <f t="shared" si="13"/>
        <v>0.25840720082365998</v>
      </c>
      <c r="W144">
        <v>1.320000000000001</v>
      </c>
      <c r="X144">
        <v>5.1808110006902934</v>
      </c>
      <c r="Y144">
        <v>4.3467264598212854</v>
      </c>
    </row>
    <row r="145" spans="12:25" x14ac:dyDescent="0.35">
      <c r="L145" s="13">
        <f t="shared" si="15"/>
        <v>1.330000000000001</v>
      </c>
      <c r="M145">
        <v>14.81020809533422</v>
      </c>
      <c r="N145">
        <v>12.483862975412901</v>
      </c>
      <c r="O145" s="15">
        <f t="shared" si="14"/>
        <v>0.26735404164561488</v>
      </c>
      <c r="P145" s="6">
        <f t="shared" si="13"/>
        <v>0.27761368322957125</v>
      </c>
      <c r="W145">
        <v>1.330000000000001</v>
      </c>
      <c r="X145">
        <v>5.2008637822089918</v>
      </c>
      <c r="Y145">
        <v>4.3321690367911332</v>
      </c>
    </row>
    <row r="146" spans="12:25" x14ac:dyDescent="0.35">
      <c r="L146" s="13">
        <f t="shared" si="15"/>
        <v>1.340000000000001</v>
      </c>
      <c r="M146">
        <v>14.790449248280391</v>
      </c>
      <c r="N146">
        <v>12.385952744356235</v>
      </c>
      <c r="O146" s="15">
        <f t="shared" si="14"/>
        <v>0.26525719902222089</v>
      </c>
      <c r="P146" s="6">
        <f t="shared" si="13"/>
        <v>0.29737253028340049</v>
      </c>
      <c r="W146">
        <v>1.340000000000001</v>
      </c>
      <c r="X146">
        <v>5.2208383257501669</v>
      </c>
      <c r="Y146">
        <v>4.3177687475961086</v>
      </c>
    </row>
    <row r="147" spans="12:25" x14ac:dyDescent="0.35">
      <c r="L147" s="13">
        <f t="shared" si="15"/>
        <v>1.350000000000001</v>
      </c>
      <c r="M147">
        <v>14.770150237988611</v>
      </c>
      <c r="N147">
        <v>12.289092029055681</v>
      </c>
      <c r="O147" s="15">
        <f t="shared" si="14"/>
        <v>0.26318283279733595</v>
      </c>
      <c r="P147" s="6">
        <f t="shared" si="13"/>
        <v>0.31767154057517999</v>
      </c>
      <c r="W147">
        <v>1.350000000000001</v>
      </c>
      <c r="X147">
        <v>5.2407379313086055</v>
      </c>
      <c r="Y147">
        <v>4.3035245468469014</v>
      </c>
    </row>
    <row r="148" spans="12:25" x14ac:dyDescent="0.35">
      <c r="L148" s="13">
        <f t="shared" si="15"/>
        <v>1.360000000000001</v>
      </c>
      <c r="M148">
        <v>14.749322981050858</v>
      </c>
      <c r="N148">
        <v>12.193266441816792</v>
      </c>
      <c r="O148" s="15">
        <f t="shared" si="14"/>
        <v>0.26113063484451965</v>
      </c>
      <c r="P148" s="6">
        <f t="shared" si="13"/>
        <v>0.33849879751293344</v>
      </c>
      <c r="W148">
        <v>1.360000000000001</v>
      </c>
      <c r="X148">
        <v>5.2605659087818832</v>
      </c>
      <c r="Y148">
        <v>4.2894354271791251</v>
      </c>
    </row>
    <row r="149" spans="12:25" x14ac:dyDescent="0.35">
      <c r="L149" s="13">
        <f t="shared" si="15"/>
        <v>1.370000000000001</v>
      </c>
      <c r="M149">
        <v>14.727979114588086</v>
      </c>
      <c r="N149">
        <v>12.098461811026981</v>
      </c>
      <c r="O149" s="15">
        <f t="shared" si="14"/>
        <v>0.25910030166493442</v>
      </c>
      <c r="P149" s="6">
        <f t="shared" si="13"/>
        <v>0.35984266397570508</v>
      </c>
      <c r="W149">
        <v>1.370000000000001</v>
      </c>
      <c r="X149">
        <v>5.2803255781135672</v>
      </c>
      <c r="Y149">
        <v>4.275500417970119</v>
      </c>
    </row>
    <row r="150" spans="12:25" x14ac:dyDescent="0.35">
      <c r="L150" s="13">
        <f t="shared" si="15"/>
        <v>1.380000000000001</v>
      </c>
      <c r="M150">
        <v>14.706130001477087</v>
      </c>
      <c r="N150">
        <v>12.004664177114135</v>
      </c>
      <c r="O150" s="15">
        <f t="shared" si="14"/>
        <v>0.25709153430079523</v>
      </c>
      <c r="P150" s="6">
        <f t="shared" si="13"/>
        <v>0.38169177708670432</v>
      </c>
      <c r="W150">
        <v>1.380000000000001</v>
      </c>
      <c r="X150">
        <v>5.3000202694171721</v>
      </c>
      <c r="Y150">
        <v>4.2617185840976166</v>
      </c>
    </row>
    <row r="151" spans="12:25" x14ac:dyDescent="0.35">
      <c r="L151" s="13">
        <f t="shared" si="15"/>
        <v>1.390000000000001</v>
      </c>
      <c r="M151">
        <v>14.683786735460604</v>
      </c>
      <c r="N151">
        <v>11.911859788595638</v>
      </c>
      <c r="O151" s="15">
        <f t="shared" si="14"/>
        <v>0.2551040382507555</v>
      </c>
      <c r="P151" s="6">
        <f t="shared" si="13"/>
        <v>0.40403504310318716</v>
      </c>
      <c r="W151">
        <v>1.390000000000001</v>
      </c>
      <c r="X151">
        <v>5.3196533230817371</v>
      </c>
      <c r="Y151">
        <v>4.2480890247387713</v>
      </c>
    </row>
    <row r="152" spans="12:25" x14ac:dyDescent="0.35">
      <c r="L152" s="13">
        <f t="shared" si="15"/>
        <v>1.400000000000001</v>
      </c>
      <c r="M152" s="19">
        <v>14.660960146143513</v>
      </c>
      <c r="N152" s="19">
        <v>11.820035098215381</v>
      </c>
      <c r="O152" s="15">
        <f t="shared" si="14"/>
        <v>0.25313752338717765</v>
      </c>
      <c r="P152" s="6">
        <f t="shared" si="13"/>
        <v>0.42686163242027853</v>
      </c>
      <c r="W152">
        <v>1.400000000000001</v>
      </c>
      <c r="X152">
        <v>5.3392280898600104</v>
      </c>
      <c r="Y152">
        <v>4.2346108722082052</v>
      </c>
    </row>
    <row r="153" spans="12:25" x14ac:dyDescent="0.35">
      <c r="L153" s="13">
        <f t="shared" si="15"/>
        <v>1.410000000000001</v>
      </c>
      <c r="M153" s="19">
        <v>14.63766080387817</v>
      </c>
      <c r="N153" s="19">
        <v>11.729176759166522</v>
      </c>
      <c r="O153" s="15">
        <f t="shared" si="14"/>
        <v>0.25119170387523954</v>
      </c>
      <c r="P153" s="6">
        <f t="shared" si="13"/>
        <v>0.45016097468562144</v>
      </c>
      <c r="W153">
        <v>1.410000000000001</v>
      </c>
      <c r="X153">
        <v>5.3587479309400381</v>
      </c>
      <c r="Y153">
        <v>4.2212832908337612</v>
      </c>
    </row>
    <row r="154" spans="12:25" x14ac:dyDescent="0.35">
      <c r="L154" s="13">
        <f t="shared" si="15"/>
        <v>1.420000000000001</v>
      </c>
      <c r="M154" s="19">
        <v>14.613899024541702</v>
      </c>
      <c r="N154" s="19">
        <v>11.63927162139775</v>
      </c>
      <c r="O154" s="15">
        <f t="shared" si="14"/>
        <v>0.2492662980938298</v>
      </c>
      <c r="P154" s="6">
        <f t="shared" si="13"/>
        <v>0.47392275402208917</v>
      </c>
      <c r="W154">
        <v>1.420000000000001</v>
      </c>
      <c r="X154">
        <v>5.3782162180009943</v>
      </c>
      <c r="Y154">
        <v>4.2081054758686403</v>
      </c>
    </row>
    <row r="155" spans="12:25" x14ac:dyDescent="0.35">
      <c r="L155" s="13">
        <f t="shared" si="15"/>
        <v>1.430000000000001</v>
      </c>
      <c r="M155" s="19">
        <v>14.589684874208054</v>
      </c>
      <c r="N155" s="19">
        <v>11.550306728000962</v>
      </c>
      <c r="O155" s="15">
        <f t="shared" si="14"/>
        <v>0.24736102855818626</v>
      </c>
      <c r="P155" s="6">
        <f t="shared" si="13"/>
        <v>0.49813690435573754</v>
      </c>
      <c r="W155">
        <v>1.430000000000001</v>
      </c>
      <c r="X155">
        <v>5.3976363332540673</v>
      </c>
      <c r="Y155">
        <v>4.1950766524387362</v>
      </c>
    </row>
    <row r="156" spans="12:25" x14ac:dyDescent="0.35">
      <c r="L156" s="13">
        <f t="shared" si="15"/>
        <v>1.4400000000000011</v>
      </c>
      <c r="M156" s="19">
        <v>14.565028173717502</v>
      </c>
      <c r="N156" s="19">
        <v>11.462269311678194</v>
      </c>
      <c r="O156" s="15">
        <f t="shared" si="14"/>
        <v>0.24547562184423191</v>
      </c>
      <c r="P156" s="6">
        <f t="shared" si="13"/>
        <v>0.52279360484628867</v>
      </c>
      <c r="W156">
        <v>1.4400000000000011</v>
      </c>
      <c r="X156">
        <v>5.4170116694691197</v>
      </c>
      <c r="Y156">
        <v>4.1821960745239473</v>
      </c>
    </row>
    <row r="157" spans="12:25" x14ac:dyDescent="0.35">
      <c r="L157" s="13">
        <f t="shared" si="15"/>
        <v>1.4500000000000011</v>
      </c>
      <c r="M157" s="19">
        <v>14.539938503146184</v>
      </c>
      <c r="N157" s="19">
        <v>11.375146791285855</v>
      </c>
      <c r="O157" s="15">
        <f t="shared" si="14"/>
        <v>0.24360980851456632</v>
      </c>
      <c r="P157" s="6">
        <f t="shared" si="13"/>
        <v>0.54788327541760751</v>
      </c>
      <c r="W157">
        <v>1.4500000000000011</v>
      </c>
      <c r="X157">
        <v>5.4363456299878576</v>
      </c>
      <c r="Y157">
        <v>4.1694630239723445</v>
      </c>
    </row>
    <row r="158" spans="12:25" x14ac:dyDescent="0.35">
      <c r="L158" s="13">
        <f t="shared" si="15"/>
        <v>1.4600000000000011</v>
      </c>
      <c r="M158" s="19">
        <v>14.51442520617827</v>
      </c>
      <c r="N158" s="19">
        <v>11.288926768454264</v>
      </c>
      <c r="O158" s="15">
        <f t="shared" si="14"/>
        <v>0.24176332304606968</v>
      </c>
      <c r="P158" s="6">
        <f t="shared" si="13"/>
        <v>0.573396572385521</v>
      </c>
      <c r="W158">
        <v>1.4600000000000011</v>
      </c>
      <c r="X158">
        <v>5.4556416287242113</v>
      </c>
      <c r="Y158">
        <v>4.1568768095460866</v>
      </c>
    </row>
    <row r="159" spans="12:25" x14ac:dyDescent="0.35">
      <c r="L159" s="13">
        <f t="shared" si="15"/>
        <v>1.4700000000000011</v>
      </c>
      <c r="M159" s="19">
        <v>14.488497394383208</v>
      </c>
      <c r="N159" s="19">
        <v>11.203597024280553</v>
      </c>
      <c r="O159" s="15">
        <f t="shared" si="14"/>
        <v>0.23993590375907822</v>
      </c>
      <c r="P159" s="6">
        <f t="shared" si="13"/>
        <v>0.59932438418058354</v>
      </c>
      <c r="W159">
        <v>1.4700000000000011</v>
      </c>
      <c r="X159">
        <v>5.4749030901525524</v>
      </c>
      <c r="Y159">
        <v>4.1444367659979964</v>
      </c>
    </row>
    <row r="160" spans="12:25" x14ac:dyDescent="0.35">
      <c r="L160" s="13">
        <f t="shared" si="15"/>
        <v>1.4800000000000011</v>
      </c>
      <c r="M160" s="19">
        <v>14.462163951400369</v>
      </c>
      <c r="N160" s="19">
        <v>11.119145516093159</v>
      </c>
      <c r="O160" s="15">
        <f t="shared" si="14"/>
        <v>0.23812729274809261</v>
      </c>
      <c r="P160" s="6">
        <f t="shared" si="13"/>
        <v>0.62565782716342255</v>
      </c>
      <c r="W160">
        <v>1.4800000000000011</v>
      </c>
      <c r="X160">
        <v>5.4941334492844156</v>
      </c>
      <c r="Y160">
        <v>4.1321422531778165</v>
      </c>
    </row>
    <row r="161" spans="12:25" x14ac:dyDescent="0.35">
      <c r="L161" s="13">
        <f t="shared" si="15"/>
        <v>1.4900000000000011</v>
      </c>
      <c r="M161" s="19">
        <v>14.435433537033576</v>
      </c>
      <c r="N161" s="19">
        <v>11.035560374286039</v>
      </c>
      <c r="O161" s="15">
        <f t="shared" si="14"/>
        <v>0.23633723581397953</v>
      </c>
      <c r="P161" s="6">
        <f t="shared" si="13"/>
        <v>0.65238824153021469</v>
      </c>
      <c r="W161">
        <v>1.4900000000000011</v>
      </c>
      <c r="X161">
        <v>5.5133361516343005</v>
      </c>
      <c r="Y161">
        <v>4.1199926551671124</v>
      </c>
    </row>
    <row r="162" spans="12:25" x14ac:dyDescent="0.35">
      <c r="L162" s="13">
        <f t="shared" si="15"/>
        <v>1.5000000000000011</v>
      </c>
      <c r="M162" s="19">
        <v>14.408314591257637</v>
      </c>
      <c r="N162" s="19">
        <v>10.952829899220889</v>
      </c>
      <c r="O162" s="15">
        <f t="shared" si="14"/>
        <v>0.23456548239762981</v>
      </c>
      <c r="P162" s="6">
        <f t="shared" si="13"/>
        <v>0.67950718730615378</v>
      </c>
      <c r="W162">
        <v>1.5000000000000011</v>
      </c>
      <c r="X162">
        <v>5.5325146531751503</v>
      </c>
      <c r="Y162">
        <v>4.1079873794419139</v>
      </c>
    </row>
    <row r="163" spans="12:25" x14ac:dyDescent="0.35">
      <c r="L163" s="13">
        <f t="shared" si="15"/>
        <v>1.5100000000000011</v>
      </c>
      <c r="M163">
        <v>14.380815338139115</v>
      </c>
      <c r="N163">
        <v>10.87094255819566</v>
      </c>
      <c r="O163" s="15">
        <f t="shared" si="14"/>
        <v>0.23281178551503617</v>
      </c>
      <c r="P163" s="6">
        <f t="shared" si="13"/>
        <v>0.70700644042467609</v>
      </c>
      <c r="W163">
        <v>1.5100000000000011</v>
      </c>
      <c r="X163">
        <v>5.5516724202840368</v>
      </c>
      <c r="Y163">
        <v>4.0961258560621125</v>
      </c>
    </row>
    <row r="164" spans="12:25" x14ac:dyDescent="0.35">
      <c r="L164" s="13">
        <f t="shared" si="15"/>
        <v>1.5200000000000011</v>
      </c>
      <c r="M164">
        <v>14.352943789673498</v>
      </c>
      <c r="N164">
        <v>10.789886982477729</v>
      </c>
      <c r="O164" s="15">
        <f t="shared" si="14"/>
        <v>0.23107590169375572</v>
      </c>
      <c r="P164" s="6">
        <f t="shared" si="13"/>
        <v>0.73487798889029321</v>
      </c>
      <c r="W164">
        <v>1.5200000000000011</v>
      </c>
      <c r="X164">
        <v>5.5708129296786009</v>
      </c>
      <c r="Y164">
        <v>4.0844075368868058</v>
      </c>
    </row>
    <row r="165" spans="12:25" x14ac:dyDescent="0.35">
      <c r="L165" s="13">
        <f t="shared" si="15"/>
        <v>1.5300000000000011</v>
      </c>
      <c r="M165">
        <v>14.324707749540837</v>
      </c>
      <c r="N165">
        <v>10.709651964400125</v>
      </c>
      <c r="O165" s="15">
        <f t="shared" si="14"/>
        <v>0.22935759091072291</v>
      </c>
      <c r="P165" s="6">
        <f t="shared" si="13"/>
        <v>0.76311402902295455</v>
      </c>
      <c r="W165">
        <v>1.5300000000000011</v>
      </c>
      <c r="X165">
        <v>5.5899396683447344</v>
      </c>
      <c r="Y165">
        <v>4.0728318948146738</v>
      </c>
    </row>
    <row r="166" spans="12:25" x14ac:dyDescent="0.35">
      <c r="L166" s="13">
        <f t="shared" si="15"/>
        <v>1.5400000000000011</v>
      </c>
      <c r="M166">
        <v>14.296114816781845</v>
      </c>
      <c r="N166">
        <v>10.630226454519235</v>
      </c>
      <c r="O166" s="15">
        <f t="shared" si="14"/>
        <v>0.22765661653137881</v>
      </c>
      <c r="P166" s="6">
        <f t="shared" si="13"/>
        <v>0.79170696178194611</v>
      </c>
      <c r="W166">
        <v>1.5400000000000011</v>
      </c>
      <c r="X166">
        <v>5.6090561334560256</v>
      </c>
      <c r="Y166">
        <v>4.0613984230485842</v>
      </c>
    </row>
    <row r="167" spans="12:25" x14ac:dyDescent="0.35">
      <c r="L167" s="13">
        <f t="shared" si="15"/>
        <v>1.5500000000000012</v>
      </c>
      <c r="M167">
        <v>14.267172389396412</v>
      </c>
      <c r="N167">
        <v>10.551599558832494</v>
      </c>
      <c r="O167" s="15">
        <f t="shared" si="14"/>
        <v>0.22597274525008554</v>
      </c>
      <c r="P167" s="6">
        <f t="shared" si="13"/>
        <v>0.82064938916737873</v>
      </c>
      <c r="W167">
        <v>1.5500000000000012</v>
      </c>
      <c r="X167">
        <v>5.6281658322853465</v>
      </c>
      <c r="Y167">
        <v>4.0501066343836269</v>
      </c>
    </row>
    <row r="168" spans="12:25" x14ac:dyDescent="0.35">
      <c r="L168" s="13">
        <f t="shared" si="15"/>
        <v>1.5600000000000012</v>
      </c>
      <c r="M168">
        <v>14.237887667866449</v>
      </c>
      <c r="N168">
        <v>10.473760536054574</v>
      </c>
      <c r="O168" s="15">
        <f t="shared" si="14"/>
        <v>0.22430574703179293</v>
      </c>
      <c r="P168" s="6">
        <f t="shared" si="13"/>
        <v>0.84993411069734215</v>
      </c>
      <c r="W168">
        <v>1.5600000000000012</v>
      </c>
      <c r="X168">
        <v>5.647272282109129</v>
      </c>
      <c r="Y168">
        <v>4.0389560605178252</v>
      </c>
    </row>
    <row r="169" spans="12:25" x14ac:dyDescent="0.35">
      <c r="L169" s="13">
        <f t="shared" si="15"/>
        <v>1.5700000000000012</v>
      </c>
      <c r="M169">
        <v>14.208267658604964</v>
      </c>
      <c r="N169">
        <v>10.396698794950661</v>
      </c>
      <c r="O169" s="15">
        <f t="shared" si="14"/>
        <v>0.22265539505492837</v>
      </c>
      <c r="P169" s="6">
        <f t="shared" si="13"/>
        <v>0.87955411995882748</v>
      </c>
      <c r="W169">
        <v>1.5700000000000012</v>
      </c>
      <c r="X169">
        <v>5.6663790101046656</v>
      </c>
      <c r="Y169">
        <v>4.0279462513847335</v>
      </c>
    </row>
    <row r="170" spans="12:25" x14ac:dyDescent="0.35">
      <c r="L170" s="13">
        <f t="shared" si="15"/>
        <v>1.5800000000000012</v>
      </c>
      <c r="M170">
        <v>14.178319177333023</v>
      </c>
      <c r="N170">
        <v>10.320403891725386</v>
      </c>
      <c r="O170" s="15">
        <f t="shared" si="14"/>
        <v>0.22102146565547789</v>
      </c>
      <c r="P170" s="6">
        <f t="shared" si="13"/>
        <v>0.90950260123076809</v>
      </c>
      <c r="W170">
        <v>1.5800000000000012</v>
      </c>
      <c r="X170">
        <v>5.6854895532408989</v>
      </c>
      <c r="Y170">
        <v>4.0170767745072933</v>
      </c>
    </row>
    <row r="171" spans="12:25" x14ac:dyDescent="0.35">
      <c r="L171" s="13">
        <f t="shared" si="15"/>
        <v>1.5900000000000012</v>
      </c>
      <c r="M171">
        <v>14.148048852386541</v>
      </c>
      <c r="N171">
        <v>10.244865527466141</v>
      </c>
      <c r="O171" s="15">
        <f t="shared" si="14"/>
        <v>0.21940373827223258</v>
      </c>
      <c r="P171" s="6">
        <f t="shared" si="13"/>
        <v>0.93977292617725006</v>
      </c>
      <c r="W171">
        <v>1.5900000000000012</v>
      </c>
      <c r="X171">
        <v>5.7046074581630242</v>
      </c>
      <c r="Y171">
        <v>4.0063472143721395</v>
      </c>
    </row>
    <row r="172" spans="12:25" x14ac:dyDescent="0.35">
      <c r="L172" s="13">
        <f t="shared" si="15"/>
        <v>1.6000000000000012</v>
      </c>
      <c r="M172">
        <v>14.117463127954446</v>
      </c>
      <c r="N172">
        <v>10.170073545639369</v>
      </c>
      <c r="O172" s="15">
        <f t="shared" si="14"/>
        <v>0.21780199539316902</v>
      </c>
      <c r="P172" s="6">
        <f t="shared" si="13"/>
        <v>0.97035865060934512</v>
      </c>
      <c r="W172">
        <v>1.6000000000000012</v>
      </c>
      <c r="X172">
        <v>5.723736281071357</v>
      </c>
      <c r="Y172">
        <v>3.9957571718238096</v>
      </c>
    </row>
    <row r="173" spans="12:25" x14ac:dyDescent="0.35">
      <c r="L173" s="13">
        <f t="shared" si="15"/>
        <v>1.6100000000000012</v>
      </c>
      <c r="M173">
        <v>14.086568267249906</v>
      </c>
      <c r="N173">
        <v>10.096017929638611</v>
      </c>
      <c r="O173" s="15">
        <f t="shared" si="14"/>
        <v>0.21621602250293842</v>
      </c>
      <c r="P173" s="6">
        <f t="shared" si="13"/>
        <v>1.0012535113138856</v>
      </c>
      <c r="W173">
        <v>1.6100000000000012</v>
      </c>
      <c r="X173">
        <v>5.7428795875947136</v>
      </c>
      <c r="Y173">
        <v>3.9853062634781242</v>
      </c>
    </row>
    <row r="174" spans="12:25" x14ac:dyDescent="0.35">
      <c r="L174" s="13">
        <f t="shared" si="15"/>
        <v>1.6200000000000012</v>
      </c>
      <c r="M174">
        <v>14.055370355616295</v>
      </c>
      <c r="N174">
        <v>10.022688800383047</v>
      </c>
      <c r="O174" s="15">
        <f t="shared" si="14"/>
        <v>0.21464560803143706</v>
      </c>
      <c r="P174" s="6">
        <f t="shared" si="13"/>
        <v>1.0324514229474957</v>
      </c>
      <c r="W174">
        <v>1.6200000000000012</v>
      </c>
      <c r="X174">
        <v>5.7620409526587553</v>
      </c>
      <c r="Y174">
        <v>3.9749941211541588</v>
      </c>
    </row>
    <row r="175" spans="12:25" x14ac:dyDescent="0.35">
      <c r="L175" s="13">
        <f t="shared" si="15"/>
        <v>1.6300000000000012</v>
      </c>
      <c r="M175">
        <v>14.023875303569392</v>
      </c>
      <c r="N175">
        <v>9.9500764139653342</v>
      </c>
      <c r="O175" s="15">
        <f t="shared" si="14"/>
        <v>0.21309054330343233</v>
      </c>
      <c r="P175" s="6">
        <f t="shared" si="13"/>
        <v>1.063946474994399</v>
      </c>
      <c r="W175">
        <v>1.6300000000000012</v>
      </c>
      <c r="X175">
        <v>5.7812239603495144</v>
      </c>
      <c r="Y175">
        <v>3.9648203913242015</v>
      </c>
    </row>
    <row r="176" spans="12:25" x14ac:dyDescent="0.35">
      <c r="L176" s="13">
        <f t="shared" si="15"/>
        <v>1.6400000000000012</v>
      </c>
      <c r="M176">
        <v>13.992088849777337</v>
      </c>
      <c r="N176">
        <v>9.8781711593475272</v>
      </c>
      <c r="O176" s="15">
        <f t="shared" si="14"/>
        <v>0.21155062248921883</v>
      </c>
      <c r="P176" s="6">
        <f t="shared" si="13"/>
        <v>1.0957329287864539</v>
      </c>
      <c r="W176">
        <v>1.6400000000000012</v>
      </c>
      <c r="X176">
        <v>5.800432203772492</v>
      </c>
      <c r="Y176">
        <v>3.954784734581096</v>
      </c>
    </row>
    <row r="177" spans="12:25" x14ac:dyDescent="0.35">
      <c r="L177" s="13">
        <f t="shared" si="15"/>
        <v>1.6500000000000012</v>
      </c>
      <c r="M177">
        <v>13.960016563979856</v>
      </c>
      <c r="N177">
        <v>9.8069635561040212</v>
      </c>
      <c r="O177" s="15">
        <f t="shared" si="14"/>
        <v>0.21002564255628109</v>
      </c>
      <c r="P177" s="6">
        <f t="shared" si="13"/>
        <v>1.127805214583935</v>
      </c>
      <c r="W177">
        <v>1.6500000000000012</v>
      </c>
      <c r="X177">
        <v>5.8196692849075689</v>
      </c>
      <c r="Y177">
        <v>3.944886825122452</v>
      </c>
    </row>
    <row r="178" spans="12:25" x14ac:dyDescent="0.35">
      <c r="L178" s="13">
        <f t="shared" si="15"/>
        <v>1.6600000000000013</v>
      </c>
      <c r="M178">
        <v>13.927663849848182</v>
      </c>
      <c r="N178">
        <v>9.7364442522102888</v>
      </c>
      <c r="O178" s="15">
        <f t="shared" si="14"/>
        <v>0.20851540322193746</v>
      </c>
      <c r="P178" s="6">
        <f t="shared" si="13"/>
        <v>1.1601579287156092</v>
      </c>
      <c r="W178">
        <v>1.6600000000000013</v>
      </c>
      <c r="X178">
        <v>5.8389388144600369</v>
      </c>
      <c r="Y178">
        <v>3.935126350251136</v>
      </c>
    </row>
    <row r="179" spans="12:25" x14ac:dyDescent="0.35">
      <c r="L179" s="13">
        <f t="shared" si="15"/>
        <v>1.6700000000000013</v>
      </c>
      <c r="M179">
        <v>13.895035947787084</v>
      </c>
      <c r="N179">
        <v>9.6666040218764344</v>
      </c>
      <c r="O179" s="15">
        <f t="shared" si="14"/>
        <v>0.20701970690694335</v>
      </c>
      <c r="P179" s="6">
        <f t="shared" si="13"/>
        <v>1.1927858307767067</v>
      </c>
      <c r="W179">
        <v>1.6700000000000013</v>
      </c>
      <c r="X179">
        <v>5.8582444117079921</v>
      </c>
      <c r="Y179">
        <v>3.9255030098915404</v>
      </c>
    </row>
    <row r="180" spans="12:25" x14ac:dyDescent="0.35">
      <c r="L180" s="13">
        <f t="shared" si="15"/>
        <v>1.6800000000000013</v>
      </c>
      <c r="M180">
        <v>13.862137937680311</v>
      </c>
      <c r="N180">
        <v>9.5974337634244229</v>
      </c>
      <c r="O180" s="15">
        <f t="shared" si="14"/>
        <v>0.20553835869003012</v>
      </c>
      <c r="P180" s="6">
        <f t="shared" si="13"/>
        <v>1.2256838408834803</v>
      </c>
      <c r="W180">
        <v>1.6800000000000013</v>
      </c>
      <c r="X180">
        <v>5.8775897043464207</v>
      </c>
      <c r="Y180">
        <v>3.9160165161211582</v>
      </c>
    </row>
    <row r="181" spans="12:25" x14ac:dyDescent="0.35">
      <c r="L181" s="13">
        <f t="shared" si="15"/>
        <v>1.6900000000000013</v>
      </c>
      <c r="M181">
        <v>13.828974741580858</v>
      </c>
      <c r="N181">
        <v>9.5289244972080578</v>
      </c>
      <c r="O181" s="15">
        <f t="shared" si="14"/>
        <v>0.20407116626335942</v>
      </c>
      <c r="P181" s="6">
        <f t="shared" si="13"/>
        <v>1.2588470369829334</v>
      </c>
      <c r="W181">
        <v>1.6900000000000013</v>
      </c>
      <c r="X181">
        <v>5.8969783283280828</v>
      </c>
      <c r="Y181">
        <v>3.9066665927168907</v>
      </c>
    </row>
    <row r="182" spans="12:25" x14ac:dyDescent="0.35">
      <c r="L182" s="13">
        <f t="shared" si="15"/>
        <v>1.7000000000000013</v>
      </c>
      <c r="M182">
        <v>13.795551126347302</v>
      </c>
      <c r="N182">
        <v>9.4610673635745872</v>
      </c>
      <c r="O182" s="15">
        <f t="shared" si="14"/>
        <v>0.20261793988886895</v>
      </c>
      <c r="P182" s="6">
        <f t="shared" si="13"/>
        <v>1.2922706522164891</v>
      </c>
      <c r="W182">
        <v>1.7000000000000013</v>
      </c>
      <c r="X182">
        <v>5.9164139277016146</v>
      </c>
      <c r="Y182">
        <v>3.8974529747157245</v>
      </c>
    </row>
    <row r="183" spans="12:25" x14ac:dyDescent="0.35">
      <c r="L183" s="13">
        <f t="shared" si="15"/>
        <v>1.7100000000000013</v>
      </c>
      <c r="M183">
        <v>13.761871706227469</v>
      </c>
      <c r="N183">
        <v>9.393853620867084</v>
      </c>
      <c r="O183" s="15">
        <f t="shared" si="14"/>
        <v>0.20117849235549157</v>
      </c>
      <c r="P183" s="6">
        <f t="shared" si="13"/>
        <v>1.3259500723363224</v>
      </c>
      <c r="W183">
        <v>1.7100000000000013</v>
      </c>
      <c r="X183">
        <v>5.935900154446875</v>
      </c>
      <c r="Y183">
        <v>3.8883754079892374</v>
      </c>
    </row>
    <row r="184" spans="12:25" x14ac:dyDescent="0.35">
      <c r="L184" s="13">
        <f t="shared" si="15"/>
        <v>1.7200000000000013</v>
      </c>
      <c r="M184">
        <v>13.727940945390635</v>
      </c>
      <c r="N184">
        <v>9.3272746434665645</v>
      </c>
      <c r="O184" s="15">
        <f t="shared" si="14"/>
        <v>0.19975263893722522</v>
      </c>
      <c r="P184" s="6">
        <f t="shared" si="13"/>
        <v>1.3598808331731558</v>
      </c>
      <c r="W184">
        <v>1.7200000000000013</v>
      </c>
      <c r="X184">
        <v>5.9554406683079248</v>
      </c>
      <c r="Y184">
        <v>3.8794336488315313</v>
      </c>
    </row>
    <row r="185" spans="12:25" x14ac:dyDescent="0.35">
      <c r="L185" s="13">
        <f t="shared" si="15"/>
        <v>1.7300000000000013</v>
      </c>
      <c r="M185">
        <v>13.693763160409523</v>
      </c>
      <c r="N185">
        <v>9.261321919872989</v>
      </c>
      <c r="O185" s="15">
        <f t="shared" si="14"/>
        <v>0.1983401973520359</v>
      </c>
      <c r="P185" s="6">
        <f t="shared" si="13"/>
        <v>1.3940586181542685</v>
      </c>
      <c r="W185">
        <v>1.7300000000000013</v>
      </c>
      <c r="X185">
        <v>5.9750391366237201</v>
      </c>
      <c r="Y185">
        <v>3.8706274635601647</v>
      </c>
    </row>
    <row r="186" spans="12:25" x14ac:dyDescent="0.35">
      <c r="L186" s="13">
        <f t="shared" si="15"/>
        <v>1.7400000000000013</v>
      </c>
      <c r="M186">
        <v>13.659342522693139</v>
      </c>
      <c r="N186">
        <v>9.1959870508242023</v>
      </c>
      <c r="O186" s="15">
        <f t="shared" si="14"/>
        <v>0.19694098772157276</v>
      </c>
      <c r="P186" s="6">
        <f t="shared" si="13"/>
        <v>1.4284792558706521</v>
      </c>
      <c r="W186">
        <v>1.7400000000000013</v>
      </c>
      <c r="X186">
        <v>5.9946992341567791</v>
      </c>
      <c r="Y186">
        <v>3.8619566281296738</v>
      </c>
    </row>
    <row r="187" spans="12:25" x14ac:dyDescent="0.35">
      <c r="L187" s="13">
        <f t="shared" si="15"/>
        <v>1.7500000000000013</v>
      </c>
      <c r="M187">
        <v>13.624683060871718</v>
      </c>
      <c r="N187">
        <v>9.1312617474519691</v>
      </c>
      <c r="O187" s="15">
        <f t="shared" si="14"/>
        <v>0.19555483253167788</v>
      </c>
      <c r="P187" s="6">
        <f t="shared" si="13"/>
        <v>1.4631387176920736</v>
      </c>
      <c r="W187">
        <v>1.7500000000000013</v>
      </c>
      <c r="X187">
        <v>6.0144246429199777</v>
      </c>
      <c r="Y187">
        <v>3.8534209277572655</v>
      </c>
    </row>
    <row r="188" spans="12:25" x14ac:dyDescent="0.35">
      <c r="L188" s="13">
        <f t="shared" si="15"/>
        <v>1.7600000000000013</v>
      </c>
      <c r="M188">
        <v>13.589788663134751</v>
      </c>
      <c r="N188">
        <v>9.0671378294742286</v>
      </c>
      <c r="O188" s="15">
        <f t="shared" si="14"/>
        <v>0.1941815565936717</v>
      </c>
      <c r="P188" s="6">
        <f t="shared" si="13"/>
        <v>1.4980331154290401</v>
      </c>
      <c r="W188">
        <v>1.7600000000000013</v>
      </c>
      <c r="X188">
        <v>6.0342190520016814</v>
      </c>
      <c r="Y188">
        <v>3.845020156560337</v>
      </c>
    </row>
    <row r="189" spans="12:25" x14ac:dyDescent="0.35">
      <c r="L189" s="13">
        <f t="shared" si="15"/>
        <v>1.7700000000000014</v>
      </c>
      <c r="M189">
        <v>13.554663079523252</v>
      </c>
      <c r="N189">
        <v>9.0036072234227902</v>
      </c>
      <c r="O189" s="15">
        <f t="shared" si="14"/>
        <v>0.19282098700639733</v>
      </c>
      <c r="P189" s="6">
        <f t="shared" si="13"/>
        <v>1.5331586990405395</v>
      </c>
      <c r="W189">
        <v>1.7700000000000014</v>
      </c>
      <c r="X189">
        <v>6.0540861573893316</v>
      </c>
      <c r="Y189">
        <v>3.8367541172054</v>
      </c>
    </row>
    <row r="190" spans="12:25" x14ac:dyDescent="0.35">
      <c r="L190" s="13">
        <f t="shared" si="15"/>
        <v>1.7800000000000014</v>
      </c>
      <c r="M190">
        <v>13.519309924177227</v>
      </c>
      <c r="N190">
        <v>8.9406619609055848</v>
      </c>
      <c r="O190" s="15">
        <f t="shared" si="14"/>
        <v>0.19147295311900497</v>
      </c>
      <c r="P190" s="6">
        <f t="shared" si="13"/>
        <v>1.5685118543865642</v>
      </c>
      <c r="W190">
        <v>1.7800000000000014</v>
      </c>
      <c r="X190">
        <v>6.074029661791716</v>
      </c>
      <c r="Y190">
        <v>3.828622620568106</v>
      </c>
    </row>
    <row r="191" spans="12:25" x14ac:dyDescent="0.35">
      <c r="L191" s="13">
        <f t="shared" si="15"/>
        <v>1.7900000000000014</v>
      </c>
      <c r="M191">
        <v>13.483732677539482</v>
      </c>
      <c r="N191">
        <v>8.8782941769027577</v>
      </c>
      <c r="O191" s="15">
        <f t="shared" si="14"/>
        <v>0.19013728649446124</v>
      </c>
      <c r="P191" s="6">
        <f t="shared" si="13"/>
        <v>1.604089101024309</v>
      </c>
      <c r="W191">
        <v>1.7900000000000014</v>
      </c>
      <c r="X191">
        <v>6.0940532744600064</v>
      </c>
      <c r="Y191">
        <v>3.8206254854039741</v>
      </c>
    </row>
    <row r="192" spans="12:25" x14ac:dyDescent="0.35">
      <c r="L192" s="13">
        <f t="shared" si="15"/>
        <v>1.8000000000000014</v>
      </c>
      <c r="M192">
        <v>13.447934688516625</v>
      </c>
      <c r="N192">
        <v>8.816496108095814</v>
      </c>
      <c r="O192" s="15">
        <f t="shared" si="14"/>
        <v>0.18881382087376591</v>
      </c>
      <c r="P192" s="6">
        <f t="shared" si="13"/>
        <v>1.639887090047166</v>
      </c>
      <c r="W192">
        <v>1.8000000000000014</v>
      </c>
      <c r="X192">
        <v>6.1141607110077798</v>
      </c>
      <c r="Y192">
        <v>3.8127625380295309</v>
      </c>
    </row>
    <row r="193" spans="12:25" x14ac:dyDescent="0.35">
      <c r="L193" s="13">
        <f t="shared" si="15"/>
        <v>1.8100000000000014</v>
      </c>
      <c r="M193">
        <v>13.411919176598303</v>
      </c>
      <c r="N193">
        <v>8.7552600912290561</v>
      </c>
      <c r="O193" s="15">
        <f t="shared" si="14"/>
        <v>0.18750239214086079</v>
      </c>
      <c r="P193" s="6">
        <f t="shared" si="13"/>
        <v>1.6759026019654879</v>
      </c>
      <c r="W193">
        <v>1.8100000000000014</v>
      </c>
      <c r="X193">
        <v>6.134355693230094</v>
      </c>
      <c r="Y193">
        <v>3.8050336120134967</v>
      </c>
    </row>
    <row r="194" spans="12:25" x14ac:dyDescent="0.35">
      <c r="L194" s="13">
        <f t="shared" si="15"/>
        <v>1.8200000000000014</v>
      </c>
      <c r="M194">
        <v>13.375689233935622</v>
      </c>
      <c r="N194">
        <v>8.694578561502599</v>
      </c>
      <c r="O194" s="15">
        <f t="shared" si="14"/>
        <v>0.18620283828821446</v>
      </c>
      <c r="P194" s="6">
        <f t="shared" si="13"/>
        <v>1.7121325446281688</v>
      </c>
      <c r="W194">
        <v>1.8200000000000014</v>
      </c>
      <c r="X194">
        <v>6.1546419489218032</v>
      </c>
      <c r="Y194">
        <v>3.7974385478777384</v>
      </c>
    </row>
    <row r="195" spans="12:25" x14ac:dyDescent="0.35">
      <c r="L195" s="13">
        <f t="shared" si="15"/>
        <v>1.8300000000000014</v>
      </c>
      <c r="M195">
        <v>13.339247827379598</v>
      </c>
      <c r="N195">
        <v>8.6344440509962563</v>
      </c>
      <c r="O195" s="15">
        <f t="shared" si="14"/>
        <v>0.18491499938306821</v>
      </c>
      <c r="P195" s="6">
        <f t="shared" si="13"/>
        <v>1.7485739511841931</v>
      </c>
      <c r="W195">
        <v>1.8300000000000014</v>
      </c>
      <c r="X195">
        <v>6.1750232116952297</v>
      </c>
      <c r="Y195">
        <v>3.7899771928076667</v>
      </c>
    </row>
    <row r="196" spans="12:25" x14ac:dyDescent="0.35">
      <c r="L196" s="13">
        <f t="shared" si="15"/>
        <v>1.8400000000000014</v>
      </c>
      <c r="M196">
        <v>13.302597800480624</v>
      </c>
      <c r="N196">
        <v>8.5748491871236254</v>
      </c>
      <c r="O196" s="15">
        <f t="shared" si="14"/>
        <v>0.18363871753432892</v>
      </c>
      <c r="P196" s="6">
        <f t="shared" si="13"/>
        <v>1.7852239780831667</v>
      </c>
      <c r="W196">
        <v>1.8400000000000014</v>
      </c>
      <c r="X196">
        <v>6.1955032207972636</v>
      </c>
      <c r="Y196">
        <v>3.7826494003717777</v>
      </c>
    </row>
    <row r="197" spans="12:25" x14ac:dyDescent="0.35">
      <c r="L197" s="13">
        <f t="shared" si="15"/>
        <v>1.8500000000000014</v>
      </c>
      <c r="M197">
        <v>13.265741875449706</v>
      </c>
      <c r="N197">
        <v>8.5157866911156539</v>
      </c>
      <c r="O197" s="15">
        <f t="shared" si="14"/>
        <v>0.18237383686009298</v>
      </c>
      <c r="P197" s="6">
        <f t="shared" si="13"/>
        <v>1.8220799031140853</v>
      </c>
      <c r="W197">
        <v>1.8500000000000014</v>
      </c>
      <c r="X197">
        <v>6.2160857209261104</v>
      </c>
      <c r="Y197">
        <v>3.775455030250082</v>
      </c>
    </row>
    <row r="198" spans="12:25" x14ac:dyDescent="0.35">
      <c r="L198" s="13">
        <f t="shared" si="15"/>
        <v>1.8600000000000014</v>
      </c>
      <c r="M198">
        <v>13.228682655082469</v>
      </c>
      <c r="N198">
        <v>8.4572493765330634</v>
      </c>
      <c r="O198" s="15">
        <f t="shared" si="14"/>
        <v>0.18112020345578861</v>
      </c>
      <c r="P198" s="6">
        <f t="shared" si="13"/>
        <v>1.8591391234813219</v>
      </c>
      <c r="W198">
        <v>1.8600000000000014</v>
      </c>
      <c r="X198">
        <v>6.2367744620476806</v>
      </c>
      <c r="Y198">
        <v>3.7683939479711235</v>
      </c>
    </row>
    <row r="199" spans="12:25" x14ac:dyDescent="0.35">
      <c r="L199" s="13">
        <f t="shared" si="15"/>
        <v>1.8700000000000014</v>
      </c>
      <c r="M199">
        <v>13.191422624646588</v>
      </c>
      <c r="N199">
        <v>8.3992301478070175</v>
      </c>
      <c r="O199" s="15">
        <f t="shared" si="14"/>
        <v>0.17987766536292263</v>
      </c>
      <c r="P199" s="6">
        <f t="shared" si="13"/>
        <v>1.8963991539172032</v>
      </c>
      <c r="W199">
        <v>1.8700000000000014</v>
      </c>
      <c r="X199">
        <v>6.2575731992117838</v>
      </c>
      <c r="Y199">
        <v>3.7614660246573171</v>
      </c>
    </row>
    <row r="200" spans="12:25" x14ac:dyDescent="0.35">
      <c r="L200" s="13">
        <f t="shared" si="15"/>
        <v>1.8800000000000014</v>
      </c>
      <c r="M200">
        <v>13.153964153733583</v>
      </c>
      <c r="N200">
        <v>8.3417219988073406</v>
      </c>
      <c r="O200" s="15">
        <f t="shared" si="14"/>
        <v>0.17864607253841763</v>
      </c>
      <c r="P200" s="6">
        <f t="shared" si="13"/>
        <v>1.9338576248302086</v>
      </c>
      <c r="W200">
        <v>1.8800000000000014</v>
      </c>
      <c r="X200">
        <v>6.2784856923682542</v>
      </c>
      <c r="Y200">
        <v>3.7546711367783736</v>
      </c>
    </row>
    <row r="201" spans="12:25" x14ac:dyDescent="0.35">
      <c r="L201" s="13">
        <f t="shared" si="15"/>
        <v>1.8900000000000015</v>
      </c>
      <c r="M201">
        <v>13.116309498075685</v>
      </c>
      <c r="N201">
        <v>8.284718011437743</v>
      </c>
      <c r="O201" s="15">
        <f t="shared" si="14"/>
        <v>0.17742527682452738</v>
      </c>
      <c r="P201" s="6">
        <f t="shared" si="13"/>
        <v>1.9715122804881062</v>
      </c>
      <c r="W201">
        <v>1.8900000000000015</v>
      </c>
      <c r="X201">
        <v>6.2995157061830209</v>
      </c>
      <c r="Y201">
        <v>3.7480091659125359</v>
      </c>
    </row>
    <row r="202" spans="12:25" x14ac:dyDescent="0.35">
      <c r="L202" s="13">
        <f t="shared" si="15"/>
        <v>1.9000000000000015</v>
      </c>
      <c r="M202">
        <v>13.078460801328601</v>
      </c>
      <c r="N202">
        <v>8.2282113542574553</v>
      </c>
      <c r="O202" s="15">
        <f t="shared" si="14"/>
        <v>0.17621513191931759</v>
      </c>
      <c r="P202" s="6">
        <f t="shared" si="13"/>
        <v>2.0093609772351897</v>
      </c>
      <c r="W202">
        <v>1.9000000000000015</v>
      </c>
      <c r="X202">
        <v>6.3206670098542972</v>
      </c>
      <c r="Y202">
        <v>3.741479998515409</v>
      </c>
    </row>
    <row r="203" spans="12:25" x14ac:dyDescent="0.35">
      <c r="L203" s="13">
        <f t="shared" si="15"/>
        <v>1.9100000000000015</v>
      </c>
      <c r="M203">
        <v>13.040420096820828</v>
      </c>
      <c r="N203">
        <v>8.172195281128646</v>
      </c>
      <c r="O203" s="15">
        <f t="shared" si="14"/>
        <v>0.17501549334769922</v>
      </c>
      <c r="P203" s="6">
        <f t="shared" si="13"/>
        <v>2.0474016817429632</v>
      </c>
      <c r="W203">
        <v>1.9100000000000015</v>
      </c>
      <c r="X203">
        <v>6.3419433769289046</v>
      </c>
      <c r="Y203">
        <v>3.7350835256961226</v>
      </c>
    </row>
    <row r="204" spans="12:25" x14ac:dyDescent="0.35">
      <c r="L204" s="13">
        <f t="shared" si="15"/>
        <v>1.9200000000000015</v>
      </c>
      <c r="M204">
        <v>13.00218930927036</v>
      </c>
      <c r="N204">
        <v>8.1166631298891314</v>
      </c>
      <c r="O204" s="15">
        <f t="shared" si="14"/>
        <v>0.1738262184330033</v>
      </c>
      <c r="P204" s="6">
        <f t="shared" ref="P204:P212" si="16">$P$10-M204</f>
        <v>2.0856324692934312</v>
      </c>
      <c r="W204">
        <v>1.9200000000000015</v>
      </c>
      <c r="X204">
        <v>6.3633485851188718</v>
      </c>
      <c r="Y204">
        <v>3.7288196430006364</v>
      </c>
    </row>
    <row r="205" spans="12:25" x14ac:dyDescent="0.35">
      <c r="L205" s="13">
        <f t="shared" si="15"/>
        <v>1.9300000000000015</v>
      </c>
      <c r="M205">
        <v>12.963770256469425</v>
      </c>
      <c r="N205">
        <v>8.0616083210497465</v>
      </c>
      <c r="O205" s="15">
        <f t="shared" ref="O205:O212" si="17">+N205/$N$12</f>
        <v>0.17264716626908372</v>
      </c>
      <c r="P205" s="6">
        <f t="shared" si="16"/>
        <v>2.1240515220943657</v>
      </c>
      <c r="W205">
        <v>1.9300000000000015</v>
      </c>
      <c r="X205">
        <v>6.3848864161183307</v>
      </c>
      <c r="Y205">
        <v>3.7226882502019283</v>
      </c>
    </row>
    <row r="206" spans="12:25" x14ac:dyDescent="0.35">
      <c r="L206" s="13">
        <f t="shared" ref="L206:L212" si="18">L205+0.01</f>
        <v>1.9400000000000015</v>
      </c>
      <c r="M206">
        <v>12.925164650937923</v>
      </c>
      <c r="N206">
        <v>8.007024356515938</v>
      </c>
      <c r="O206" s="15">
        <f t="shared" si="17"/>
        <v>0.17147819769293896</v>
      </c>
      <c r="P206" s="6">
        <f t="shared" si="16"/>
        <v>2.1626571276258684</v>
      </c>
      <c r="W206">
        <v>1.9400000000000015</v>
      </c>
      <c r="X206">
        <v>6.4065606554208383</v>
      </c>
      <c r="Y206">
        <v>3.7166892510968954</v>
      </c>
    </row>
    <row r="207" spans="12:25" x14ac:dyDescent="0.35">
      <c r="L207" s="13">
        <f t="shared" si="18"/>
        <v>1.9500000000000015</v>
      </c>
      <c r="M207">
        <v>12.886374101546345</v>
      </c>
      <c r="N207">
        <v>7.9529048183329714</v>
      </c>
      <c r="O207" s="15">
        <f t="shared" si="17"/>
        <v>0.17031917525783957</v>
      </c>
      <c r="P207" s="6">
        <f t="shared" si="16"/>
        <v>2.2014476770174465</v>
      </c>
      <c r="W207">
        <v>1.9500000000000015</v>
      </c>
      <c r="X207">
        <v>6.4283750921371219</v>
      </c>
      <c r="Y207">
        <v>3.7108225533097228</v>
      </c>
    </row>
    <row r="208" spans="12:25" x14ac:dyDescent="0.35">
      <c r="L208" s="13">
        <f t="shared" si="18"/>
        <v>1.9600000000000015</v>
      </c>
      <c r="M208">
        <v>12.847400115108695</v>
      </c>
      <c r="N208">
        <v>7.8992433674543019</v>
      </c>
      <c r="O208" s="15">
        <f t="shared" si="17"/>
        <v>0.16916996320695149</v>
      </c>
      <c r="P208" s="6">
        <f t="shared" si="16"/>
        <v>2.2404216634550966</v>
      </c>
      <c r="W208">
        <v>1.9600000000000015</v>
      </c>
      <c r="X208">
        <v>6.450333518813407</v>
      </c>
      <c r="Y208">
        <v>3.7050880681015661</v>
      </c>
    </row>
    <row r="209" spans="12:25" x14ac:dyDescent="0.35">
      <c r="L209" s="13">
        <f t="shared" si="18"/>
        <v>1.9700000000000015</v>
      </c>
      <c r="M209">
        <v>12.808244097946176</v>
      </c>
      <c r="N209">
        <v>7.846033742532553</v>
      </c>
      <c r="O209" s="15">
        <f t="shared" si="17"/>
        <v>0.16803042744744384</v>
      </c>
      <c r="P209" s="6">
        <f t="shared" si="16"/>
        <v>2.2795776806176153</v>
      </c>
      <c r="W209">
        <v>1.9700000000000015</v>
      </c>
      <c r="X209">
        <v>6.4724397312502768</v>
      </c>
      <c r="Y209">
        <v>3.6994857101862975</v>
      </c>
    </row>
    <row r="210" spans="12:25" x14ac:dyDescent="0.35">
      <c r="L210" s="13">
        <f t="shared" si="18"/>
        <v>1.9800000000000015</v>
      </c>
      <c r="M210">
        <v>12.76890735742214</v>
      </c>
      <c r="N210">
        <v>7.793269758732718</v>
      </c>
      <c r="O210" s="15">
        <f t="shared" si="17"/>
        <v>0.1669004355250723</v>
      </c>
      <c r="P210" s="6">
        <f t="shared" si="16"/>
        <v>2.3189144211416508</v>
      </c>
      <c r="W210">
        <v>1.9800000000000015</v>
      </c>
      <c r="X210">
        <v>6.4946975283222539</v>
      </c>
      <c r="Y210">
        <v>3.6940153975522061</v>
      </c>
    </row>
    <row r="211" spans="12:25" x14ac:dyDescent="0.35">
      <c r="L211" s="13">
        <f t="shared" si="18"/>
        <v>1.9900000000000015</v>
      </c>
      <c r="M211">
        <v>12.729391103449128</v>
      </c>
      <c r="N211">
        <v>7.7409453065669851</v>
      </c>
      <c r="O211" s="15">
        <f t="shared" si="17"/>
        <v>0.16577985659922592</v>
      </c>
      <c r="P211" s="6">
        <f t="shared" si="16"/>
        <v>2.3584306751146631</v>
      </c>
      <c r="W211">
        <v>1.9900000000000015</v>
      </c>
      <c r="X211">
        <v>6.5171107117980132</v>
      </c>
      <c r="Y211">
        <v>3.6886770512893845</v>
      </c>
    </row>
    <row r="212" spans="12:25" x14ac:dyDescent="0.35">
      <c r="L212" s="13">
        <f t="shared" si="18"/>
        <v>2.0000000000000013</v>
      </c>
      <c r="M212">
        <v>12.689696449968277</v>
      </c>
      <c r="N212">
        <v>7.6890543507508289</v>
      </c>
      <c r="O212" s="15">
        <f t="shared" si="17"/>
        <v>0.16466856141842917</v>
      </c>
      <c r="P212" s="6">
        <f t="shared" si="16"/>
        <v>2.3981253285955137</v>
      </c>
      <c r="W212">
        <v>2.0000000000000013</v>
      </c>
      <c r="X212">
        <v>6.5396830861614097</v>
      </c>
      <c r="Y212">
        <v>3.6834705954227087</v>
      </c>
    </row>
    <row r="213" spans="12:25" x14ac:dyDescent="0.35">
      <c r="P213" s="13"/>
    </row>
    <row r="214" spans="12:25" x14ac:dyDescent="0.35">
      <c r="P214" s="13"/>
    </row>
    <row r="215" spans="12:25" x14ac:dyDescent="0.35">
      <c r="P215" s="13"/>
    </row>
    <row r="216" spans="12:25" x14ac:dyDescent="0.35">
      <c r="P216" s="13"/>
    </row>
    <row r="217" spans="12:25" x14ac:dyDescent="0.35">
      <c r="P217" s="13"/>
    </row>
    <row r="218" spans="12:25" x14ac:dyDescent="0.35">
      <c r="P218" s="13"/>
    </row>
    <row r="219" spans="12:25" x14ac:dyDescent="0.35">
      <c r="P219" s="13"/>
    </row>
    <row r="220" spans="12:25" x14ac:dyDescent="0.35">
      <c r="P220" s="13"/>
    </row>
    <row r="221" spans="12:25" x14ac:dyDescent="0.35">
      <c r="P221" s="13"/>
    </row>
  </sheetData>
  <pageMargins left="0.7" right="0.7" top="0.75" bottom="0.75" header="0.3" footer="0.3"/>
  <pageSetup orientation="portrait" horizontalDpi="4294967293" verticalDpi="0" r:id="rId1"/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Y221"/>
  <sheetViews>
    <sheetView tabSelected="1" topLeftCell="A49" zoomScale="92" zoomScaleNormal="92" workbookViewId="0">
      <selection activeCell="G53" sqref="G53"/>
    </sheetView>
  </sheetViews>
  <sheetFormatPr baseColWidth="10" defaultColWidth="8.7265625" defaultRowHeight="14.5" x14ac:dyDescent="0.35"/>
  <cols>
    <col min="1" max="1" width="20.08984375" customWidth="1"/>
    <col min="2" max="2" width="13.1796875" customWidth="1"/>
    <col min="3" max="4" width="13.26953125" customWidth="1"/>
    <col min="7" max="7" width="12.7265625" customWidth="1"/>
    <col min="8" max="8" width="11.54296875" customWidth="1"/>
    <col min="9" max="9" width="12" bestFit="1" customWidth="1"/>
    <col min="12" max="12" width="9.7265625" customWidth="1"/>
  </cols>
  <sheetData>
    <row r="1" spans="1:25" x14ac:dyDescent="0.35">
      <c r="A1" t="s">
        <v>30</v>
      </c>
      <c r="C1" t="s">
        <v>39</v>
      </c>
    </row>
    <row r="2" spans="1:25" ht="16.5" x14ac:dyDescent="0.45">
      <c r="A2" t="s">
        <v>46</v>
      </c>
      <c r="B2">
        <f>+EXP(-C2)</f>
        <v>0.27527078308975234</v>
      </c>
      <c r="C2" s="4">
        <v>1.29</v>
      </c>
      <c r="D2" s="4"/>
      <c r="T2">
        <v>5</v>
      </c>
    </row>
    <row r="3" spans="1:25" ht="16.5" x14ac:dyDescent="0.45">
      <c r="A3" t="s">
        <v>47</v>
      </c>
      <c r="B3" s="62">
        <f>+EXP(-C3)</f>
        <v>0.40252422403363597</v>
      </c>
      <c r="C3" s="4">
        <v>0.91</v>
      </c>
      <c r="D3" s="4"/>
    </row>
    <row r="4" spans="1:25" ht="16.5" x14ac:dyDescent="0.45">
      <c r="A4" t="s">
        <v>48</v>
      </c>
      <c r="B4" s="62">
        <f>+EXP(-C4)</f>
        <v>0.43604928632153561</v>
      </c>
      <c r="C4" s="46">
        <v>0.83</v>
      </c>
      <c r="D4" s="46"/>
    </row>
    <row r="5" spans="1:25" x14ac:dyDescent="0.35">
      <c r="A5" t="s">
        <v>1</v>
      </c>
      <c r="B5" s="10">
        <v>0.2</v>
      </c>
      <c r="T5">
        <f>+EXP(T2)</f>
        <v>148.4131591025766</v>
      </c>
    </row>
    <row r="6" spans="1:25" x14ac:dyDescent="0.35">
      <c r="A6" t="s">
        <v>6</v>
      </c>
      <c r="B6">
        <v>1</v>
      </c>
      <c r="T6">
        <f>+LN(T5)</f>
        <v>5</v>
      </c>
    </row>
    <row r="7" spans="1:25" x14ac:dyDescent="0.35">
      <c r="A7" t="s">
        <v>8</v>
      </c>
      <c r="B7" s="8">
        <f>SUM(G12:G20)</f>
        <v>5.093362815266123</v>
      </c>
    </row>
    <row r="8" spans="1:25" x14ac:dyDescent="0.35">
      <c r="A8" t="s">
        <v>9</v>
      </c>
      <c r="B8" s="10">
        <f>B7/B6</f>
        <v>5.093362815266123</v>
      </c>
    </row>
    <row r="9" spans="1:25" x14ac:dyDescent="0.35">
      <c r="A9" t="s">
        <v>12</v>
      </c>
      <c r="B9" s="8">
        <f>SUM(H12:H20)/B6</f>
        <v>25.603017896516249</v>
      </c>
      <c r="L9" s="11" t="s">
        <v>14</v>
      </c>
    </row>
    <row r="10" spans="1:25" ht="18.75" customHeight="1" x14ac:dyDescent="0.35">
      <c r="B10" s="8"/>
      <c r="M10" s="10" t="s">
        <v>9</v>
      </c>
      <c r="N10" t="s">
        <v>12</v>
      </c>
      <c r="P10" s="10">
        <f>+MAX(M12:M212)</f>
        <v>12.652364925375847</v>
      </c>
    </row>
    <row r="11" spans="1:25" ht="39" customHeight="1" x14ac:dyDescent="0.35">
      <c r="A11" s="4" t="s">
        <v>4</v>
      </c>
      <c r="B11" s="4" t="s">
        <v>5</v>
      </c>
      <c r="C11" s="5" t="s">
        <v>2</v>
      </c>
      <c r="D11" s="4" t="s">
        <v>10</v>
      </c>
      <c r="E11" s="4" t="s">
        <v>3</v>
      </c>
      <c r="F11" s="4" t="s">
        <v>0</v>
      </c>
      <c r="G11" s="4" t="s">
        <v>7</v>
      </c>
      <c r="H11" s="4" t="s">
        <v>11</v>
      </c>
      <c r="I11" s="45"/>
      <c r="K11" s="49" t="s">
        <v>37</v>
      </c>
      <c r="L11" t="s">
        <v>1</v>
      </c>
      <c r="M11" s="12">
        <f>B8</f>
        <v>5.093362815266123</v>
      </c>
      <c r="N11" s="14">
        <f>B9</f>
        <v>25.603017896516249</v>
      </c>
      <c r="O11" t="s">
        <v>45</v>
      </c>
      <c r="P11" t="s">
        <v>31</v>
      </c>
      <c r="V11" t="s">
        <v>37</v>
      </c>
      <c r="W11" t="s">
        <v>13</v>
      </c>
      <c r="X11" s="10" t="s">
        <v>9</v>
      </c>
      <c r="Y11" t="s">
        <v>12</v>
      </c>
    </row>
    <row r="12" spans="1:25" x14ac:dyDescent="0.35">
      <c r="A12">
        <v>1</v>
      </c>
      <c r="B12" s="47">
        <v>11.640583217367388</v>
      </c>
      <c r="C12" s="8">
        <v>0.37448052438053037</v>
      </c>
      <c r="D12" s="8">
        <v>4.4744161101241815</v>
      </c>
      <c r="E12" s="34">
        <f>B6</f>
        <v>1</v>
      </c>
      <c r="F12" s="2">
        <f t="shared" ref="F12:F15" si="0">E12*B12</f>
        <v>11.640583217367388</v>
      </c>
      <c r="G12" s="8">
        <f t="shared" ref="G12:G13" si="1">B12*E12*C12*$B$5</f>
        <v>0.87183434146698824</v>
      </c>
      <c r="H12" s="8">
        <f>D12*E12</f>
        <v>4.4744161101241815</v>
      </c>
      <c r="K12">
        <f>-LN(1-L12)</f>
        <v>0</v>
      </c>
      <c r="L12" s="13">
        <v>0</v>
      </c>
      <c r="M12" s="10">
        <f t="dataTable" ref="M12:N212" dt2D="0" dtr="0" r1="B5"/>
        <v>0</v>
      </c>
      <c r="N12" s="9">
        <v>32.144982646918962</v>
      </c>
      <c r="O12" s="15">
        <f>+N12/$N$12</f>
        <v>1</v>
      </c>
      <c r="P12" s="9">
        <f t="shared" ref="P12:P75" si="2">$P$10-M12</f>
        <v>12.652364925375847</v>
      </c>
      <c r="V12">
        <f>-LN(1-W12)</f>
        <v>0</v>
      </c>
      <c r="W12">
        <v>0</v>
      </c>
      <c r="X12">
        <v>0</v>
      </c>
      <c r="Y12">
        <v>9.9688287372010222</v>
      </c>
    </row>
    <row r="13" spans="1:25" x14ac:dyDescent="0.35">
      <c r="A13">
        <v>2</v>
      </c>
      <c r="B13" s="47">
        <v>30.898244995618196</v>
      </c>
      <c r="C13" s="8">
        <v>0.99819703163184326</v>
      </c>
      <c r="D13" s="8">
        <v>30.896567796185305</v>
      </c>
      <c r="E13" s="34">
        <f>(1-C12*$B$5)*$B$3*E12</f>
        <v>0.37237672753523954</v>
      </c>
      <c r="F13" s="2">
        <f t="shared" si="0"/>
        <v>11.505787358050396</v>
      </c>
      <c r="G13" s="8">
        <f t="shared" si="1"/>
        <v>2.2970085574786188</v>
      </c>
      <c r="H13" s="8">
        <f>D13*E13</f>
        <v>11.505162808014152</v>
      </c>
      <c r="K13">
        <f t="shared" ref="K13:K76" si="3">-LN(1-L13)</f>
        <v>1.0050335853501451E-2</v>
      </c>
      <c r="L13" s="13">
        <f>L12+0.01</f>
        <v>0.01</v>
      </c>
      <c r="M13" s="10">
        <v>0.31625389041176222</v>
      </c>
      <c r="N13" s="9">
        <v>31.763488434885293</v>
      </c>
      <c r="O13" s="15">
        <f t="shared" ref="O13:O75" si="4">+N13/$N$12</f>
        <v>0.98813207596893093</v>
      </c>
      <c r="P13" s="9">
        <f t="shared" si="2"/>
        <v>12.336111034964086</v>
      </c>
      <c r="V13">
        <f t="shared" ref="V13:V76" si="5">-LN(1-W13)</f>
        <v>1.0050335853501451E-2</v>
      </c>
      <c r="W13">
        <v>0.01</v>
      </c>
      <c r="X13">
        <v>9.4014263418027863E-2</v>
      </c>
      <c r="Y13">
        <v>9.8407554264254244</v>
      </c>
    </row>
    <row r="14" spans="1:25" x14ac:dyDescent="0.35">
      <c r="A14">
        <v>3</v>
      </c>
      <c r="B14" s="47">
        <v>45.300647294373853</v>
      </c>
      <c r="C14" s="8">
        <v>0.99987744598528916</v>
      </c>
      <c r="D14" s="8">
        <v>45.300595857460465</v>
      </c>
      <c r="E14" s="34">
        <f>(1-C13*$B$5)*$B$4*E13</f>
        <v>0.12995823628337666</v>
      </c>
      <c r="F14" s="2">
        <f>E14*B14</f>
        <v>5.8871922248721447</v>
      </c>
      <c r="G14" s="8">
        <f>B14*E14*C14*$B$5</f>
        <v>1.1772941451659225</v>
      </c>
      <c r="H14" s="8">
        <f>D14*E14</f>
        <v>5.8871855402216013</v>
      </c>
      <c r="K14">
        <f t="shared" si="3"/>
        <v>2.0202707317519466E-2</v>
      </c>
      <c r="L14" s="13">
        <f t="shared" ref="L14:L77" si="6">L13+0.01</f>
        <v>0.02</v>
      </c>
      <c r="M14" s="10">
        <v>0.62501044739480471</v>
      </c>
      <c r="N14" s="9">
        <v>31.388519833566164</v>
      </c>
      <c r="O14" s="15">
        <f t="shared" si="4"/>
        <v>0.97646715751376201</v>
      </c>
      <c r="P14" s="9">
        <f t="shared" si="2"/>
        <v>12.027354477981042</v>
      </c>
      <c r="V14">
        <f t="shared" si="5"/>
        <v>2.0202707317519466E-2</v>
      </c>
      <c r="W14">
        <v>0.02</v>
      </c>
      <c r="X14">
        <v>0.18554516503747345</v>
      </c>
      <c r="Y14">
        <v>9.7164409161388949</v>
      </c>
    </row>
    <row r="15" spans="1:25" x14ac:dyDescent="0.35">
      <c r="A15">
        <v>4</v>
      </c>
      <c r="B15" s="47">
        <v>53.662968044524632</v>
      </c>
      <c r="C15" s="8">
        <v>0.99996647968775232</v>
      </c>
      <c r="D15" s="8">
        <v>53.662958593524479</v>
      </c>
      <c r="E15" s="34">
        <f>(1-C14*$B$5)*$B$4/(1-(1-C14*$B$5)*$B$4)*E14</f>
        <v>6.9624439950412453E-2</v>
      </c>
      <c r="F15" s="2">
        <f t="shared" si="0"/>
        <v>3.7362540961769075</v>
      </c>
      <c r="G15" s="8">
        <f>B15*E15*C15*$B$5</f>
        <v>0.74722577115459343</v>
      </c>
      <c r="H15" s="8">
        <f>D15*E15</f>
        <v>3.7362534381563148</v>
      </c>
      <c r="K15">
        <f t="shared" si="3"/>
        <v>3.0459207484708574E-2</v>
      </c>
      <c r="L15" s="13">
        <f t="shared" si="6"/>
        <v>0.03</v>
      </c>
      <c r="M15" s="10">
        <v>0.92646091911199957</v>
      </c>
      <c r="N15" s="9">
        <v>31.019926435940402</v>
      </c>
      <c r="O15" s="15">
        <f t="shared" si="4"/>
        <v>0.96500056561435432</v>
      </c>
      <c r="P15" s="9">
        <f>$P$10-M15</f>
        <v>11.725904006263848</v>
      </c>
      <c r="V15">
        <f t="shared" si="5"/>
        <v>3.0459207484708574E-2</v>
      </c>
      <c r="W15">
        <v>0.03</v>
      </c>
      <c r="X15">
        <v>0.27470112574584565</v>
      </c>
      <c r="Y15">
        <v>9.5957407953497498</v>
      </c>
    </row>
    <row r="16" spans="1:25" x14ac:dyDescent="0.35">
      <c r="B16" s="47"/>
      <c r="C16" s="8"/>
      <c r="D16" s="8"/>
      <c r="E16" s="34"/>
      <c r="F16" s="2"/>
      <c r="G16" s="8"/>
      <c r="H16" s="8"/>
      <c r="K16">
        <f t="shared" si="3"/>
        <v>4.0821994520255166E-2</v>
      </c>
      <c r="L16" s="13">
        <f t="shared" si="6"/>
        <v>0.04</v>
      </c>
      <c r="M16" s="10">
        <v>1.2207907181089066</v>
      </c>
      <c r="N16" s="9">
        <v>30.657562346710414</v>
      </c>
      <c r="O16" s="15">
        <f t="shared" si="4"/>
        <v>0.95372776160602113</v>
      </c>
      <c r="P16" s="9">
        <f t="shared" si="2"/>
        <v>11.431574207266941</v>
      </c>
      <c r="V16">
        <f t="shared" si="5"/>
        <v>4.0821994520255166E-2</v>
      </c>
      <c r="W16">
        <v>0.04</v>
      </c>
      <c r="X16">
        <v>0.36158504294364491</v>
      </c>
      <c r="Y16">
        <v>9.4785169686571589</v>
      </c>
    </row>
    <row r="17" spans="1:25" x14ac:dyDescent="0.35">
      <c r="B17" s="47"/>
      <c r="C17" s="8"/>
      <c r="D17" s="8"/>
      <c r="E17" s="34"/>
      <c r="F17" s="2"/>
      <c r="G17" s="8"/>
      <c r="H17" s="8"/>
      <c r="K17">
        <f t="shared" si="3"/>
        <v>5.1293294387550578E-2</v>
      </c>
      <c r="L17" s="13">
        <f t="shared" si="6"/>
        <v>0.05</v>
      </c>
      <c r="M17" s="10">
        <v>1.5081796384971033</v>
      </c>
      <c r="N17" s="9">
        <v>30.301286014390083</v>
      </c>
      <c r="O17" s="15">
        <f t="shared" si="4"/>
        <v>0.94264434195594149</v>
      </c>
      <c r="P17" s="9">
        <f t="shared" si="2"/>
        <v>11.144185286878745</v>
      </c>
      <c r="V17">
        <f t="shared" si="5"/>
        <v>5.1293294387550578E-2</v>
      </c>
      <c r="W17">
        <v>0.05</v>
      </c>
      <c r="X17">
        <v>0.44629459085946571</v>
      </c>
      <c r="Y17">
        <v>9.3646373472704418</v>
      </c>
    </row>
    <row r="18" spans="1:25" x14ac:dyDescent="0.35">
      <c r="B18" s="47"/>
      <c r="C18" s="8"/>
      <c r="D18" s="8"/>
      <c r="E18" s="34"/>
      <c r="F18" s="2"/>
      <c r="G18" s="8"/>
      <c r="H18" s="8"/>
      <c r="K18">
        <f t="shared" si="3"/>
        <v>6.1875403718087529E-2</v>
      </c>
      <c r="L18" s="13">
        <f t="shared" si="6"/>
        <v>6.0000000000000005E-2</v>
      </c>
      <c r="M18" s="10">
        <v>1.7888020635097204</v>
      </c>
      <c r="N18" s="9">
        <v>29.950960070836132</v>
      </c>
      <c r="O18" s="15">
        <f t="shared" si="4"/>
        <v>0.93174603327113248</v>
      </c>
      <c r="P18" s="9">
        <f t="shared" si="2"/>
        <v>10.863562861866127</v>
      </c>
      <c r="V18">
        <f t="shared" si="5"/>
        <v>6.1875403718087529E-2</v>
      </c>
      <c r="W18">
        <v>6.0000000000000005E-2</v>
      </c>
      <c r="X18">
        <v>0.52892250334388402</v>
      </c>
      <c r="Y18">
        <v>9.2539755569750621</v>
      </c>
    </row>
    <row r="19" spans="1:25" x14ac:dyDescent="0.35">
      <c r="B19" s="47"/>
      <c r="C19" s="8"/>
      <c r="D19" s="8"/>
      <c r="E19" s="34"/>
      <c r="F19" s="2"/>
      <c r="G19" s="8"/>
      <c r="H19" s="8"/>
      <c r="K19">
        <f t="shared" si="3"/>
        <v>7.2570692834835498E-2</v>
      </c>
      <c r="L19" s="13">
        <f t="shared" si="6"/>
        <v>7.0000000000000007E-2</v>
      </c>
      <c r="M19" s="10">
        <v>2.0628271639234717</v>
      </c>
      <c r="N19" s="9">
        <v>29.606451177841041</v>
      </c>
      <c r="O19" s="15">
        <f t="shared" si="4"/>
        <v>0.92102868752610034</v>
      </c>
      <c r="P19" s="9">
        <f t="shared" si="2"/>
        <v>10.589537761452377</v>
      </c>
      <c r="V19">
        <f t="shared" si="5"/>
        <v>7.2570692834835498E-2</v>
      </c>
      <c r="W19">
        <v>7.0000000000000007E-2</v>
      </c>
      <c r="X19">
        <v>0.60955684025586465</v>
      </c>
      <c r="Y19">
        <v>9.1464106620098864</v>
      </c>
    </row>
    <row r="20" spans="1:25" x14ac:dyDescent="0.35">
      <c r="B20" s="47"/>
      <c r="C20" s="8"/>
      <c r="D20" s="8"/>
      <c r="E20" s="34"/>
      <c r="F20" s="2"/>
      <c r="G20" s="8"/>
      <c r="H20" s="8"/>
      <c r="K20">
        <f t="shared" si="3"/>
        <v>8.3381608939051013E-2</v>
      </c>
      <c r="L20" s="13">
        <f t="shared" si="6"/>
        <v>0.08</v>
      </c>
      <c r="M20" s="10">
        <v>2.3304190878126638</v>
      </c>
      <c r="N20" s="9">
        <v>29.267629880427414</v>
      </c>
      <c r="O20" s="15">
        <f t="shared" si="4"/>
        <v>0.91048827749896644</v>
      </c>
      <c r="P20" s="9">
        <f t="shared" si="2"/>
        <v>10.321945837563185</v>
      </c>
      <c r="V20">
        <f t="shared" si="5"/>
        <v>8.3381608939051013E-2</v>
      </c>
      <c r="W20">
        <v>0.08</v>
      </c>
      <c r="X20">
        <v>0.68828123847819789</v>
      </c>
      <c r="Y20">
        <v>9.041826903890243</v>
      </c>
    </row>
    <row r="21" spans="1:25" x14ac:dyDescent="0.35">
      <c r="D21" t="s">
        <v>40</v>
      </c>
      <c r="E21" s="8">
        <f>+SUM(E12:E20)</f>
        <v>1.5719594037690288</v>
      </c>
      <c r="F21" s="8">
        <f>+SUM(F12:F20)</f>
        <v>32.769816896466835</v>
      </c>
      <c r="G21" s="8">
        <f>+SUM(G12:G20)</f>
        <v>5.093362815266123</v>
      </c>
      <c r="H21" s="8">
        <f>+SUM(H12:H20)</f>
        <v>25.603017896516249</v>
      </c>
      <c r="K21">
        <f t="shared" si="3"/>
        <v>9.431067947124129E-2</v>
      </c>
      <c r="L21" s="13">
        <f t="shared" si="6"/>
        <v>0.09</v>
      </c>
      <c r="M21" s="10">
        <v>2.5917371420737707</v>
      </c>
      <c r="N21" s="9">
        <v>28.934370466504891</v>
      </c>
      <c r="O21" s="15">
        <f t="shared" si="4"/>
        <v>0.90012089240552751</v>
      </c>
      <c r="P21" s="9">
        <f t="shared" si="2"/>
        <v>10.060627783302078</v>
      </c>
      <c r="V21">
        <f t="shared" si="5"/>
        <v>9.431067947124129E-2</v>
      </c>
      <c r="W21">
        <v>0.09</v>
      </c>
      <c r="X21">
        <v>0.7651751485270476</v>
      </c>
      <c r="Y21">
        <v>8.9401134542759433</v>
      </c>
    </row>
    <row r="22" spans="1:25" x14ac:dyDescent="0.35">
      <c r="A22" s="1"/>
      <c r="B22" s="2"/>
      <c r="C22" s="6"/>
      <c r="D22" s="6"/>
      <c r="E22" s="20"/>
      <c r="F22" s="3"/>
      <c r="G22" s="7"/>
      <c r="H22" s="7"/>
      <c r="K22">
        <f t="shared" si="3"/>
        <v>0.10536051565782628</v>
      </c>
      <c r="L22" s="13">
        <f t="shared" si="6"/>
        <v>9.9999999999999992E-2</v>
      </c>
      <c r="M22" s="10">
        <v>2.846935966133969</v>
      </c>
      <c r="N22" s="9">
        <v>28.606550832569887</v>
      </c>
      <c r="O22" s="15">
        <f t="shared" si="4"/>
        <v>0.88992273372130049</v>
      </c>
      <c r="P22" s="9">
        <f t="shared" si="2"/>
        <v>9.805428959241878</v>
      </c>
      <c r="V22">
        <f t="shared" si="5"/>
        <v>0.10536051565782628</v>
      </c>
      <c r="W22">
        <v>9.9999999999999992E-2</v>
      </c>
      <c r="X22">
        <v>0.84031405765463496</v>
      </c>
      <c r="Y22">
        <v>8.8411641810433643</v>
      </c>
    </row>
    <row r="23" spans="1:25" x14ac:dyDescent="0.35">
      <c r="A23" s="1"/>
      <c r="B23" s="44" t="s">
        <v>43</v>
      </c>
      <c r="C23" s="6"/>
      <c r="D23" s="6"/>
      <c r="E23" s="20"/>
      <c r="F23" s="3"/>
      <c r="G23" s="7"/>
      <c r="H23" s="7"/>
      <c r="K23">
        <f t="shared" si="3"/>
        <v>0.11653381625595151</v>
      </c>
      <c r="L23" s="13">
        <f t="shared" si="6"/>
        <v>0.10999999999999999</v>
      </c>
      <c r="M23" s="10">
        <v>3.0961656982334613</v>
      </c>
      <c r="N23" s="9">
        <v>28.284052355146791</v>
      </c>
      <c r="O23" s="15">
        <f t="shared" si="4"/>
        <v>0.87989011118218063</v>
      </c>
      <c r="P23" s="9">
        <f t="shared" si="2"/>
        <v>9.5561992271423861</v>
      </c>
      <c r="V23">
        <f t="shared" si="5"/>
        <v>0.11653381625595151</v>
      </c>
      <c r="W23">
        <v>0.10999999999999999</v>
      </c>
      <c r="X23">
        <v>0.91376970028291538</v>
      </c>
      <c r="Y23">
        <v>8.7448774267763003</v>
      </c>
    </row>
    <row r="24" spans="1:25" x14ac:dyDescent="0.35">
      <c r="A24" s="11" t="s">
        <v>41</v>
      </c>
      <c r="B24" s="8">
        <f>+L83</f>
        <v>0.71000000000000041</v>
      </c>
      <c r="C24" s="8"/>
      <c r="E24" s="7"/>
      <c r="F24" s="7"/>
      <c r="G24" s="7"/>
      <c r="H24" s="7"/>
      <c r="K24">
        <f t="shared" si="3"/>
        <v>0.12783337150988489</v>
      </c>
      <c r="L24" s="13">
        <f t="shared" si="6"/>
        <v>0.11999999999999998</v>
      </c>
      <c r="M24" s="10">
        <v>3.3395721346493707</v>
      </c>
      <c r="N24" s="9">
        <v>27.966759767686327</v>
      </c>
      <c r="O24" s="15">
        <f t="shared" si="4"/>
        <v>0.87001943895486566</v>
      </c>
      <c r="P24" s="9">
        <f t="shared" si="2"/>
        <v>9.3127927907264763</v>
      </c>
      <c r="V24">
        <f t="shared" si="5"/>
        <v>0.12783337150988489</v>
      </c>
      <c r="W24">
        <v>0.11999999999999998</v>
      </c>
      <c r="X24">
        <v>0.98561025654948686</v>
      </c>
      <c r="Y24">
        <v>8.651155798941879</v>
      </c>
    </row>
    <row r="25" spans="1:25" x14ac:dyDescent="0.35">
      <c r="A25" s="11" t="s">
        <v>44</v>
      </c>
      <c r="B25" s="8"/>
      <c r="C25" s="6"/>
      <c r="H25" s="7"/>
      <c r="K25">
        <f t="shared" si="3"/>
        <v>0.13926206733350766</v>
      </c>
      <c r="L25" s="13">
        <f t="shared" si="6"/>
        <v>0.12999999999999998</v>
      </c>
      <c r="M25" s="10">
        <v>3.5772968822082922</v>
      </c>
      <c r="N25" s="9">
        <v>27.654561042652645</v>
      </c>
      <c r="O25" s="15">
        <f t="shared" si="4"/>
        <v>0.86030723196869685</v>
      </c>
      <c r="P25" s="9">
        <f t="shared" si="2"/>
        <v>9.0750680431675548</v>
      </c>
      <c r="V25">
        <f t="shared" si="5"/>
        <v>0.13926206733350766</v>
      </c>
      <c r="W25">
        <v>0.12999999999999998</v>
      </c>
      <c r="X25">
        <v>1.0559005396944727</v>
      </c>
      <c r="Y25">
        <v>8.5599059710655627</v>
      </c>
    </row>
    <row r="26" spans="1:25" x14ac:dyDescent="0.35">
      <c r="A26" s="11" t="s">
        <v>42</v>
      </c>
      <c r="B26" s="8">
        <f>+L53</f>
        <v>0.4100000000000002</v>
      </c>
      <c r="C26" s="8"/>
      <c r="H26" s="7"/>
      <c r="K26">
        <f t="shared" si="3"/>
        <v>0.15082288973458366</v>
      </c>
      <c r="L26" s="13">
        <f t="shared" si="6"/>
        <v>0.13999999999999999</v>
      </c>
      <c r="M26" s="10">
        <v>3.8094775044152476</v>
      </c>
      <c r="N26" s="9">
        <v>27.347347278545843</v>
      </c>
      <c r="O26" s="15">
        <f t="shared" si="4"/>
        <v>0.85075010240103632</v>
      </c>
      <c r="P26" s="9">
        <f t="shared" si="2"/>
        <v>8.8428874209606008</v>
      </c>
      <c r="V26">
        <f t="shared" si="5"/>
        <v>0.15082288973458366</v>
      </c>
      <c r="W26">
        <v>0.13999999999999999</v>
      </c>
      <c r="X26">
        <v>1.1247021729684969</v>
      </c>
      <c r="Y26">
        <v>8.4710384942638868</v>
      </c>
    </row>
    <row r="27" spans="1:25" x14ac:dyDescent="0.35">
      <c r="C27" s="8"/>
      <c r="D27" s="6"/>
      <c r="E27" s="20"/>
      <c r="F27" s="3"/>
      <c r="G27" s="7"/>
      <c r="H27" s="7"/>
      <c r="K27">
        <f t="shared" si="3"/>
        <v>0.16251892949777494</v>
      </c>
      <c r="L27" s="13">
        <f t="shared" si="6"/>
        <v>0.15</v>
      </c>
      <c r="M27" s="10">
        <v>4.0362476615085878</v>
      </c>
      <c r="N27" s="9">
        <v>27.045012591620505</v>
      </c>
      <c r="O27" s="15">
        <f t="shared" si="4"/>
        <v>0.84134475630873362</v>
      </c>
      <c r="P27" s="9">
        <f t="shared" si="2"/>
        <v>8.6161172638672596</v>
      </c>
      <c r="V27">
        <f t="shared" si="5"/>
        <v>0.16251892949777494</v>
      </c>
      <c r="W27">
        <v>0.15</v>
      </c>
      <c r="X27">
        <v>1.1920737566967194</v>
      </c>
      <c r="Y27">
        <v>8.3844676185346625</v>
      </c>
    </row>
    <row r="28" spans="1:25" x14ac:dyDescent="0.35">
      <c r="A28" s="26"/>
      <c r="B28" s="2"/>
      <c r="C28" s="6"/>
      <c r="D28" s="6"/>
      <c r="E28" s="20"/>
      <c r="F28" s="3"/>
      <c r="G28" s="7"/>
      <c r="H28" s="7"/>
      <c r="K28">
        <f t="shared" si="3"/>
        <v>0.1743533871447778</v>
      </c>
      <c r="L28" s="13">
        <f t="shared" si="6"/>
        <v>0.16</v>
      </c>
      <c r="M28" s="10">
        <v>4.2577372447334003</v>
      </c>
      <c r="N28" s="9">
        <v>26.747454012074154</v>
      </c>
      <c r="O28" s="15">
        <f t="shared" si="4"/>
        <v>0.83208799039864623</v>
      </c>
      <c r="P28" s="9">
        <f t="shared" si="2"/>
        <v>8.3946276806424471</v>
      </c>
      <c r="V28">
        <f t="shared" si="5"/>
        <v>0.1743533871447778</v>
      </c>
      <c r="W28">
        <v>0.16</v>
      </c>
      <c r="X28">
        <v>1.2580710260920656</v>
      </c>
      <c r="Y28">
        <v>8.3001111232429565</v>
      </c>
    </row>
    <row r="29" spans="1:25" x14ac:dyDescent="0.35">
      <c r="E29" s="21"/>
      <c r="F29" s="7"/>
      <c r="G29" s="7"/>
      <c r="K29">
        <f t="shared" si="3"/>
        <v>0.18632957819149348</v>
      </c>
      <c r="L29" s="13">
        <f t="shared" si="6"/>
        <v>0.17</v>
      </c>
      <c r="M29" s="10">
        <v>4.4740725051099322</v>
      </c>
      <c r="N29" s="9">
        <v>26.454571384491842</v>
      </c>
      <c r="O29" s="15">
        <f t="shared" si="4"/>
        <v>0.82297668893056519</v>
      </c>
      <c r="P29" s="9">
        <f t="shared" si="2"/>
        <v>8.1782924202659153</v>
      </c>
      <c r="V29">
        <f t="shared" si="5"/>
        <v>0.18632957819149348</v>
      </c>
      <c r="W29">
        <v>0.17</v>
      </c>
      <c r="X29">
        <v>1.3227470003718536</v>
      </c>
      <c r="Y29">
        <v>8.217890156276626</v>
      </c>
    </row>
    <row r="30" spans="1:25" x14ac:dyDescent="0.35">
      <c r="E30" s="19"/>
      <c r="K30">
        <f t="shared" si="3"/>
        <v>0.19845093872383832</v>
      </c>
      <c r="L30" s="13">
        <f t="shared" si="6"/>
        <v>0.18000000000000002</v>
      </c>
      <c r="M30" s="9">
        <v>4.6853761769585649</v>
      </c>
      <c r="N30" s="9">
        <v>26.166267272344523</v>
      </c>
      <c r="O30" s="15">
        <f t="shared" si="4"/>
        <v>0.81400782074624989</v>
      </c>
      <c r="P30" s="9">
        <f t="shared" si="2"/>
        <v>7.9669887484172826</v>
      </c>
      <c r="V30">
        <f t="shared" si="5"/>
        <v>0.19845093872383832</v>
      </c>
      <c r="W30">
        <v>0.18000000000000002</v>
      </c>
      <c r="X30">
        <v>1.3861521236959895</v>
      </c>
      <c r="Y30">
        <v>8.1377290813786036</v>
      </c>
    </row>
    <row r="31" spans="1:25" x14ac:dyDescent="0.35">
      <c r="E31" s="19"/>
      <c r="K31">
        <f t="shared" si="3"/>
        <v>0.21072103131565267</v>
      </c>
      <c r="L31" s="13">
        <f t="shared" si="6"/>
        <v>0.19000000000000003</v>
      </c>
      <c r="M31" s="9">
        <v>4.8917675964287559</v>
      </c>
      <c r="N31" s="9">
        <v>25.882446866350143</v>
      </c>
      <c r="O31" s="15">
        <f t="shared" si="4"/>
        <v>0.80517843641862807</v>
      </c>
      <c r="P31" s="9">
        <f t="shared" si="2"/>
        <v>7.7605973289470915</v>
      </c>
      <c r="V31">
        <f t="shared" si="5"/>
        <v>0.21072103131565267</v>
      </c>
      <c r="W31">
        <v>0.19000000000000003</v>
      </c>
      <c r="X31">
        <v>1.4483343984112642</v>
      </c>
      <c r="Y31">
        <v>8.0595553331939218</v>
      </c>
    </row>
    <row r="32" spans="1:25" x14ac:dyDescent="0.35">
      <c r="E32" s="19"/>
      <c r="K32">
        <f t="shared" si="3"/>
        <v>0.22314355131420985</v>
      </c>
      <c r="L32" s="16">
        <f t="shared" si="6"/>
        <v>0.20000000000000004</v>
      </c>
      <c r="M32" s="17">
        <v>5.0933628152661239</v>
      </c>
      <c r="N32" s="17">
        <v>25.603017896516249</v>
      </c>
      <c r="O32" s="15">
        <f t="shared" si="4"/>
        <v>0.79648566551552491</v>
      </c>
      <c r="P32" s="9">
        <f t="shared" si="2"/>
        <v>7.5590021101097236</v>
      </c>
      <c r="V32">
        <f t="shared" si="5"/>
        <v>0.22314355131420985</v>
      </c>
      <c r="W32">
        <v>0.20000000000000004</v>
      </c>
      <c r="X32">
        <v>1.50933951105515</v>
      </c>
      <c r="Y32">
        <v>7.9832992795982856</v>
      </c>
    </row>
    <row r="33" spans="5:25" x14ac:dyDescent="0.35">
      <c r="E33" s="19"/>
      <c r="K33">
        <f t="shared" si="3"/>
        <v>0.23572233352106997</v>
      </c>
      <c r="L33" s="13">
        <f t="shared" si="6"/>
        <v>0.21000000000000005</v>
      </c>
      <c r="M33" s="9">
        <v>5.290274710039367</v>
      </c>
      <c r="N33">
        <v>25.327890547692778</v>
      </c>
      <c r="O33" s="15">
        <f t="shared" si="4"/>
        <v>0.78792671397258973</v>
      </c>
      <c r="P33" s="9">
        <f t="shared" si="2"/>
        <v>7.3620902153364804</v>
      </c>
      <c r="V33">
        <f t="shared" si="5"/>
        <v>0.23572233352106997</v>
      </c>
      <c r="W33">
        <v>0.21000000000000005</v>
      </c>
      <c r="X33">
        <v>1.5692109515434352</v>
      </c>
      <c r="Y33">
        <v>7.9088940909018186</v>
      </c>
    </row>
    <row r="34" spans="5:25" x14ac:dyDescent="0.35">
      <c r="E34" s="19"/>
      <c r="K34">
        <f t="shared" si="3"/>
        <v>0.24846135929849975</v>
      </c>
      <c r="L34" s="13">
        <f t="shared" si="6"/>
        <v>0.22000000000000006</v>
      </c>
      <c r="M34">
        <v>5.4826130870370093</v>
      </c>
      <c r="N34">
        <v>25.056977378472624</v>
      </c>
      <c r="O34" s="15">
        <f t="shared" si="4"/>
        <v>0.77949886157036985</v>
      </c>
      <c r="P34" s="9">
        <f t="shared" si="2"/>
        <v>7.1697518383388381</v>
      </c>
      <c r="V34">
        <f t="shared" si="5"/>
        <v>0.24846135929849975</v>
      </c>
      <c r="W34">
        <v>0.22000000000000006</v>
      </c>
      <c r="X34">
        <v>1.6279901259390581</v>
      </c>
      <c r="Y34">
        <v>7.8362756155466817</v>
      </c>
    </row>
    <row r="35" spans="5:25" x14ac:dyDescent="0.35">
      <c r="E35" s="19"/>
      <c r="K35">
        <f t="shared" si="3"/>
        <v>0.26136476413440762</v>
      </c>
      <c r="L35" s="13">
        <f t="shared" si="6"/>
        <v>0.23000000000000007</v>
      </c>
      <c r="M35">
        <v>5.6704847830329479</v>
      </c>
      <c r="N35">
        <v>24.790193243286222</v>
      </c>
      <c r="O35" s="15">
        <f t="shared" si="4"/>
        <v>0.77119945951074631</v>
      </c>
      <c r="P35" s="9">
        <f t="shared" si="2"/>
        <v>6.9818801423428996</v>
      </c>
      <c r="V35">
        <f t="shared" si="5"/>
        <v>0.26136476413440762</v>
      </c>
      <c r="W35">
        <v>0.23000000000000007</v>
      </c>
      <c r="X35">
        <v>1.6857164631743291</v>
      </c>
      <c r="Y35">
        <v>7.7653822619404655</v>
      </c>
    </row>
    <row r="36" spans="5:25" x14ac:dyDescent="0.35">
      <c r="E36" s="19"/>
      <c r="K36">
        <f t="shared" si="3"/>
        <v>0.27443684570176041</v>
      </c>
      <c r="L36" s="13">
        <f t="shared" si="6"/>
        <v>0.24000000000000007</v>
      </c>
      <c r="M36">
        <v>5.8539937621093578</v>
      </c>
      <c r="N36">
        <v>24.527455217544304</v>
      </c>
      <c r="O36" s="15">
        <f t="shared" si="4"/>
        <v>0.76302592808819625</v>
      </c>
      <c r="P36" s="9">
        <f t="shared" si="2"/>
        <v>6.7983711632664896</v>
      </c>
      <c r="V36">
        <f t="shared" si="5"/>
        <v>0.27443684570176041</v>
      </c>
      <c r="W36">
        <v>0.24000000000000007</v>
      </c>
      <c r="X36">
        <v>1.742427516075352</v>
      </c>
      <c r="Y36">
        <v>7.6961548860891993</v>
      </c>
    </row>
    <row r="37" spans="5:25" x14ac:dyDescent="0.35">
      <c r="E37" s="19"/>
      <c r="K37">
        <f t="shared" si="3"/>
        <v>0.2876820724517809</v>
      </c>
      <c r="L37" s="13">
        <f t="shared" si="6"/>
        <v>0.25000000000000006</v>
      </c>
      <c r="M37">
        <v>6.0332412087157792</v>
      </c>
      <c r="N37">
        <v>24.268682525690611</v>
      </c>
      <c r="O37" s="15">
        <f t="shared" si="4"/>
        <v>0.75497575445158061</v>
      </c>
      <c r="P37" s="9">
        <f t="shared" si="2"/>
        <v>6.6191237166600683</v>
      </c>
      <c r="V37">
        <f t="shared" si="5"/>
        <v>0.2876820724517809</v>
      </c>
      <c r="W37">
        <v>0.25000000000000006</v>
      </c>
      <c r="X37">
        <v>1.7981590570155903</v>
      </c>
      <c r="Y37">
        <v>7.628536684713918</v>
      </c>
    </row>
    <row r="38" spans="5:25" x14ac:dyDescent="0.35">
      <c r="E38" s="19"/>
      <c r="K38">
        <f t="shared" si="3"/>
        <v>0.30110509278392161</v>
      </c>
      <c r="L38" s="13">
        <f t="shared" si="6"/>
        <v>0.26000000000000006</v>
      </c>
      <c r="M38">
        <v>6.2083256171339851</v>
      </c>
      <c r="N38">
        <v>24.013796472033388</v>
      </c>
      <c r="O38" s="15">
        <f t="shared" si="4"/>
        <v>0.74704649045237759</v>
      </c>
      <c r="P38" s="9">
        <f t="shared" si="2"/>
        <v>6.4440393082418623</v>
      </c>
      <c r="V38">
        <f t="shared" si="5"/>
        <v>0.30110509278392161</v>
      </c>
      <c r="W38">
        <v>0.26000000000000006</v>
      </c>
      <c r="X38">
        <v>1.8529451685052263</v>
      </c>
      <c r="Y38">
        <v>7.5624730935539262</v>
      </c>
    </row>
    <row r="39" spans="5:25" x14ac:dyDescent="0.35">
      <c r="E39" s="19"/>
      <c r="K39">
        <f t="shared" si="3"/>
        <v>0.31471074483970024</v>
      </c>
      <c r="L39" s="13">
        <f t="shared" si="6"/>
        <v>0.27000000000000007</v>
      </c>
      <c r="M39">
        <v>6.37934287750954</v>
      </c>
      <c r="N39">
        <v>23.762720374231371</v>
      </c>
      <c r="O39" s="15">
        <f t="shared" si="4"/>
        <v>0.73923575057549407</v>
      </c>
      <c r="P39" s="9">
        <f t="shared" si="2"/>
        <v>6.2730220478663075</v>
      </c>
      <c r="V39">
        <f t="shared" si="5"/>
        <v>0.31471074483970024</v>
      </c>
      <c r="W39">
        <v>0.27000000000000007</v>
      </c>
      <c r="X39">
        <v>1.9068183290039489</v>
      </c>
      <c r="Y39">
        <v>7.4979116905774417</v>
      </c>
    </row>
    <row r="40" spans="5:25" x14ac:dyDescent="0.35">
      <c r="E40" s="19"/>
      <c r="K40">
        <f t="shared" si="3"/>
        <v>0.3285040669720361</v>
      </c>
      <c r="L40" s="13">
        <f t="shared" si="6"/>
        <v>0.28000000000000008</v>
      </c>
      <c r="M40">
        <v>6.5463863586027982</v>
      </c>
      <c r="N40">
        <v>23.515379499316008</v>
      </c>
      <c r="O40" s="15">
        <f t="shared" si="4"/>
        <v>0.73154120994897831</v>
      </c>
      <c r="P40" s="9">
        <f t="shared" si="2"/>
        <v>6.1059785667730493</v>
      </c>
      <c r="V40">
        <f t="shared" si="5"/>
        <v>0.3285040669720361</v>
      </c>
      <c r="W40">
        <v>0.28000000000000008</v>
      </c>
      <c r="X40">
        <v>1.9598094942271498</v>
      </c>
      <c r="Y40">
        <v>7.4348021038370042</v>
      </c>
    </row>
    <row r="41" spans="5:25" x14ac:dyDescent="0.35">
      <c r="E41" s="19"/>
      <c r="K41">
        <f t="shared" si="3"/>
        <v>0.34249030894677601</v>
      </c>
      <c r="L41" s="13">
        <f t="shared" si="6"/>
        <v>0.29000000000000009</v>
      </c>
      <c r="M41">
        <v>6.7095469874043525</v>
      </c>
      <c r="N41">
        <v>23.27170100213792</v>
      </c>
      <c r="O41" s="15">
        <f t="shared" si="4"/>
        <v>0.72396060242914673</v>
      </c>
      <c r="P41" s="9">
        <f t="shared" si="2"/>
        <v>5.9428179379714949</v>
      </c>
      <c r="V41">
        <f t="shared" si="5"/>
        <v>0.34249030894677601</v>
      </c>
      <c r="W41">
        <v>0.29000000000000009</v>
      </c>
      <c r="X41">
        <v>2.011948174198952</v>
      </c>
      <c r="Y41">
        <v>7.3730959237224232</v>
      </c>
    </row>
    <row r="42" spans="5:25" x14ac:dyDescent="0.35">
      <c r="E42" s="19"/>
      <c r="K42">
        <f t="shared" si="3"/>
        <v>0.35667494393873245</v>
      </c>
      <c r="L42" s="13">
        <f t="shared" si="6"/>
        <v>0.3000000000000001</v>
      </c>
      <c r="M42">
        <v>6.868913325752688</v>
      </c>
      <c r="N42">
        <v>23.031613866131082</v>
      </c>
      <c r="O42" s="15">
        <f t="shared" si="4"/>
        <v>0.71649171875781426</v>
      </c>
      <c r="P42" s="9">
        <f t="shared" si="2"/>
        <v>5.7834515996231595</v>
      </c>
      <c r="V42">
        <f t="shared" si="5"/>
        <v>0.35667494393873245</v>
      </c>
      <c r="W42">
        <v>0.3000000000000001</v>
      </c>
      <c r="X42">
        <v>2.0632625062900898</v>
      </c>
      <c r="Y42">
        <v>7.3127466193786272</v>
      </c>
    </row>
    <row r="43" spans="5:25" x14ac:dyDescent="0.35">
      <c r="K43">
        <f t="shared" si="3"/>
        <v>0.37106368139083207</v>
      </c>
      <c r="L43" s="13">
        <f t="shared" si="6"/>
        <v>0.31000000000000011</v>
      </c>
      <c r="M43">
        <v>7.0245716440849106</v>
      </c>
      <c r="N43">
        <v>22.795048846293483</v>
      </c>
      <c r="O43" s="15">
        <f t="shared" si="4"/>
        <v>0.70913240478847628</v>
      </c>
      <c r="P43" s="9">
        <f t="shared" si="2"/>
        <v>5.6277932812909368</v>
      </c>
      <c r="V43">
        <f t="shared" si="5"/>
        <v>0.37106368139083207</v>
      </c>
      <c r="W43">
        <v>0.31000000000000011</v>
      </c>
      <c r="X43">
        <v>2.1137793244642422</v>
      </c>
      <c r="Y43">
        <v>7.2537094590692615</v>
      </c>
    </row>
    <row r="44" spans="5:25" x14ac:dyDescent="0.35">
      <c r="K44">
        <f t="shared" si="3"/>
        <v>0.38566248081198479</v>
      </c>
      <c r="L44" s="13">
        <f t="shared" si="6"/>
        <v>0.32000000000000012</v>
      </c>
      <c r="M44">
        <v>7.176605992444907</v>
      </c>
      <c r="N44">
        <v>22.561938414288207</v>
      </c>
      <c r="O44" s="15">
        <f t="shared" si="4"/>
        <v>0.70188055977845509</v>
      </c>
      <c r="P44" s="9">
        <f t="shared" si="2"/>
        <v>5.4757589329309404</v>
      </c>
      <c r="V44">
        <f t="shared" si="5"/>
        <v>0.38566248081198479</v>
      </c>
      <c r="W44">
        <v>0.32000000000000012</v>
      </c>
      <c r="X44">
        <v>2.1635242249429671</v>
      </c>
      <c r="Y44">
        <v>7.1959414342796633</v>
      </c>
    </row>
    <row r="45" spans="5:25" x14ac:dyDescent="0.35">
      <c r="K45">
        <f t="shared" si="3"/>
        <v>0.40047756659712541</v>
      </c>
      <c r="L45" s="13">
        <f t="shared" si="6"/>
        <v>0.33000000000000013</v>
      </c>
      <c r="M45">
        <v>7.3250982688672321</v>
      </c>
      <c r="N45">
        <v>22.332216705573433</v>
      </c>
      <c r="O45" s="15">
        <f t="shared" si="4"/>
        <v>0.69473413474416468</v>
      </c>
      <c r="P45" s="9">
        <f t="shared" si="2"/>
        <v>5.3272666565086153</v>
      </c>
      <c r="V45">
        <f t="shared" si="5"/>
        <v>0.40047756659712541</v>
      </c>
      <c r="W45">
        <v>0.33000000000000013</v>
      </c>
      <c r="X45">
        <v>2.2125216284867713</v>
      </c>
      <c r="Y45">
        <v>7.1394011873645988</v>
      </c>
    </row>
    <row r="46" spans="5:25" x14ac:dyDescent="0.35">
      <c r="K46">
        <f t="shared" si="3"/>
        <v>0.41551544396166595</v>
      </c>
      <c r="L46" s="13">
        <f t="shared" si="6"/>
        <v>0.34000000000000014</v>
      </c>
      <c r="M46">
        <v>7.4701282852491211</v>
      </c>
      <c r="N46">
        <v>22.105819468474365</v>
      </c>
      <c r="O46" s="15">
        <f t="shared" si="4"/>
        <v>0.68769113087678613</v>
      </c>
      <c r="P46" s="9">
        <f t="shared" si="2"/>
        <v>5.1822366401267264</v>
      </c>
      <c r="V46">
        <f t="shared" si="5"/>
        <v>0.41551544396166595</v>
      </c>
      <c r="W46">
        <v>0.34000000000000014</v>
      </c>
      <c r="X46">
        <v>2.2607948394781259</v>
      </c>
      <c r="Y46">
        <v>7.0840489425575379</v>
      </c>
    </row>
    <row r="47" spans="5:25" x14ac:dyDescent="0.35">
      <c r="K47">
        <f t="shared" si="3"/>
        <v>0.43078291609245439</v>
      </c>
      <c r="L47" s="13">
        <f t="shared" si="6"/>
        <v>0.35000000000000014</v>
      </c>
      <c r="M47">
        <v>7.6117738308176861</v>
      </c>
      <c r="N47">
        <v>21.88268401511457</v>
      </c>
      <c r="O47" s="15">
        <f t="shared" si="4"/>
        <v>0.68074959801578816</v>
      </c>
      <c r="P47" s="9">
        <f t="shared" si="2"/>
        <v>5.0405910945581613</v>
      </c>
      <c r="V47">
        <f t="shared" si="5"/>
        <v>0.43078291609245439</v>
      </c>
      <c r="W47">
        <v>0.35000000000000014</v>
      </c>
      <c r="X47">
        <v>2.3083661019811541</v>
      </c>
      <c r="Y47">
        <v>7.0298464401683551</v>
      </c>
    </row>
    <row r="48" spans="5:25" x14ac:dyDescent="0.35">
      <c r="K48">
        <f t="shared" si="3"/>
        <v>0.44628710262841964</v>
      </c>
      <c r="L48" s="13">
        <f t="shared" si="6"/>
        <v>0.36000000000000015</v>
      </c>
      <c r="M48">
        <v>7.7501107332940418</v>
      </c>
      <c r="N48">
        <v>21.662749174127754</v>
      </c>
      <c r="O48" s="15">
        <f t="shared" si="4"/>
        <v>0.67390763317783553</v>
      </c>
      <c r="P48" s="9">
        <f t="shared" si="2"/>
        <v>4.9022541920818057</v>
      </c>
      <c r="V48">
        <f t="shared" si="5"/>
        <v>0.44628710262841964</v>
      </c>
      <c r="W48">
        <v>0.36000000000000015</v>
      </c>
      <c r="X48">
        <v>2.3552566529424959</v>
      </c>
      <c r="Y48">
        <v>6.9767568738064725</v>
      </c>
    </row>
    <row r="49" spans="9:25" x14ac:dyDescent="0.35">
      <c r="K49">
        <f t="shared" si="3"/>
        <v>0.46203545959655884</v>
      </c>
      <c r="L49" s="13">
        <f t="shared" si="6"/>
        <v>0.37000000000000016</v>
      </c>
      <c r="M49">
        <v>7.8852129178513142</v>
      </c>
      <c r="N49">
        <v>21.445955245075243</v>
      </c>
      <c r="O49" s="15">
        <f t="shared" si="4"/>
        <v>0.66716337913875956</v>
      </c>
      <c r="P49" s="9">
        <f t="shared" si="2"/>
        <v>4.7671520075245333</v>
      </c>
      <c r="V49">
        <f t="shared" si="5"/>
        <v>0.46203545959655884</v>
      </c>
      <c r="W49">
        <v>0.37000000000000016</v>
      </c>
      <c r="X49">
        <v>2.4014867726881177</v>
      </c>
      <c r="Y49">
        <v>6.9247448304754124</v>
      </c>
    </row>
    <row r="50" spans="9:25" x14ac:dyDescent="0.35">
      <c r="K50">
        <f t="shared" si="3"/>
        <v>0.47803580094300002</v>
      </c>
      <c r="L50" s="13">
        <f t="shared" si="6"/>
        <v>0.38000000000000017</v>
      </c>
      <c r="M50">
        <v>8.0171524639587872</v>
      </c>
      <c r="N50">
        <v>21.232243954497754</v>
      </c>
      <c r="O50" s="15">
        <f t="shared" si="4"/>
        <v>0.66051502306637044</v>
      </c>
      <c r="P50" s="9">
        <f t="shared" si="2"/>
        <v>4.6352124614170602</v>
      </c>
      <c r="V50">
        <f t="shared" si="5"/>
        <v>0.47803580094300002</v>
      </c>
      <c r="W50">
        <v>0.38000000000000017</v>
      </c>
      <c r="X50">
        <v>2.447075832861878</v>
      </c>
      <c r="Y50">
        <v>6.8737762333934809</v>
      </c>
    </row>
    <row r="51" spans="9:25" x14ac:dyDescent="0.35">
      <c r="K51">
        <f t="shared" si="3"/>
        <v>0.49429632181478034</v>
      </c>
      <c r="L51" s="13">
        <f t="shared" si="6"/>
        <v>0.39000000000000018</v>
      </c>
      <c r="M51">
        <v>8.1459996602001166</v>
      </c>
      <c r="N51">
        <v>21.021558413533469</v>
      </c>
      <c r="O51" s="15">
        <f t="shared" si="4"/>
        <v>0.65396079520199546</v>
      </c>
      <c r="P51" s="9">
        <f t="shared" si="2"/>
        <v>4.5063652651757309</v>
      </c>
      <c r="V51">
        <f t="shared" si="5"/>
        <v>0.49429632181478034</v>
      </c>
      <c r="W51">
        <v>0.39000000000000018</v>
      </c>
      <c r="X51">
        <v>2.4920423419430988</v>
      </c>
      <c r="Y51">
        <v>6.8238182874033102</v>
      </c>
    </row>
    <row r="52" spans="9:25" x14ac:dyDescent="0.35">
      <c r="K52">
        <f t="shared" si="3"/>
        <v>0.51082562376599094</v>
      </c>
      <c r="L52" s="13">
        <f t="shared" si="6"/>
        <v>0.40000000000000019</v>
      </c>
      <c r="M52">
        <v>8.2718230571493034</v>
      </c>
      <c r="N52">
        <v>20.813843077037756</v>
      </c>
      <c r="O52" s="15">
        <f t="shared" si="4"/>
        <v>0.64749896758873271</v>
      </c>
      <c r="P52" s="9">
        <f t="shared" si="2"/>
        <v>4.380541868226544</v>
      </c>
      <c r="V52">
        <f t="shared" si="5"/>
        <v>0.51082562376599094</v>
      </c>
      <c r="W52">
        <v>0.40000000000000019</v>
      </c>
      <c r="X52">
        <v>2.5364039884725749</v>
      </c>
      <c r="Y52">
        <v>6.774839426840698</v>
      </c>
    </row>
    <row r="53" spans="9:25" x14ac:dyDescent="0.35">
      <c r="J53" s="11" t="s">
        <v>42</v>
      </c>
      <c r="K53">
        <f t="shared" si="3"/>
        <v>0.52763274208237221</v>
      </c>
      <c r="L53" s="16">
        <f t="shared" si="6"/>
        <v>0.4100000000000002</v>
      </c>
      <c r="M53" s="42">
        <v>8.3946895183842791</v>
      </c>
      <c r="N53" s="42">
        <v>20.609043704142717</v>
      </c>
      <c r="O53" s="43">
        <f t="shared" si="4"/>
        <v>0.64112785284449536</v>
      </c>
      <c r="P53" s="17">
        <f t="shared" si="2"/>
        <v>4.2576754069915683</v>
      </c>
      <c r="V53">
        <f t="shared" si="5"/>
        <v>0.52763274208237221</v>
      </c>
      <c r="W53">
        <v>0.4100000000000002</v>
      </c>
      <c r="X53">
        <v>2.5801776821088933</v>
      </c>
      <c r="Y53">
        <v>6.7268092657402052</v>
      </c>
    </row>
    <row r="54" spans="9:25" x14ac:dyDescent="0.35">
      <c r="K54">
        <f t="shared" si="3"/>
        <v>0.54472717544167226</v>
      </c>
      <c r="L54" s="13">
        <f t="shared" si="6"/>
        <v>0.42000000000000021</v>
      </c>
      <c r="M54">
        <v>8.5146642697141885</v>
      </c>
      <c r="N54">
        <v>20.407107320197863</v>
      </c>
      <c r="O54" s="15">
        <f t="shared" si="4"/>
        <v>0.6348458029780224</v>
      </c>
      <c r="P54" s="9">
        <f t="shared" si="2"/>
        <v>4.1377006556616589</v>
      </c>
      <c r="V54">
        <f t="shared" si="5"/>
        <v>0.54472717544167226</v>
      </c>
      <c r="W54">
        <v>0.42000000000000021</v>
      </c>
      <c r="X54">
        <v>2.6233795926300254</v>
      </c>
      <c r="Y54">
        <v>6.6796985502617847</v>
      </c>
    </row>
    <row r="55" spans="9:25" x14ac:dyDescent="0.35">
      <c r="K55">
        <f t="shared" si="3"/>
        <v>0.56211891815354154</v>
      </c>
      <c r="L55" s="13">
        <f t="shared" si="6"/>
        <v>0.43000000000000022</v>
      </c>
      <c r="M55">
        <v>8.6318109466928732</v>
      </c>
      <c r="N55">
        <v>20.207982180035717</v>
      </c>
      <c r="O55" s="15">
        <f t="shared" si="4"/>
        <v>0.6286512082461061</v>
      </c>
      <c r="P55" s="9">
        <f t="shared" si="2"/>
        <v>4.0205539786829743</v>
      </c>
      <c r="V55">
        <f t="shared" si="5"/>
        <v>0.56211891815354154</v>
      </c>
      <c r="W55">
        <v>0.43000000000000022</v>
      </c>
      <c r="X55">
        <v>2.666025186988596</v>
      </c>
      <c r="Y55">
        <v>6.6334791132289181</v>
      </c>
    </row>
    <row r="56" spans="9:25" x14ac:dyDescent="0.35">
      <c r="K56">
        <f t="shared" si="3"/>
        <v>0.57981849525294249</v>
      </c>
      <c r="L56" s="13">
        <f t="shared" si="6"/>
        <v>0.44000000000000022</v>
      </c>
      <c r="M56">
        <v>8.7461916404878188</v>
      </c>
      <c r="N56">
        <v>20.011617732508899</v>
      </c>
      <c r="O56" s="15">
        <f t="shared" si="4"/>
        <v>0.62254249605037437</v>
      </c>
      <c r="P56" s="9">
        <f t="shared" si="2"/>
        <v>3.9061732848880286</v>
      </c>
      <c r="V56">
        <f t="shared" si="5"/>
        <v>0.57981849525294249</v>
      </c>
      <c r="W56">
        <v>0.44000000000000022</v>
      </c>
      <c r="X56">
        <v>2.7081292645230732</v>
      </c>
      <c r="Y56">
        <v>6.5881238306748369</v>
      </c>
    </row>
    <row r="57" spans="9:25" x14ac:dyDescent="0.35">
      <c r="K57">
        <f t="shared" si="3"/>
        <v>0.59783700075562074</v>
      </c>
      <c r="L57" s="13">
        <f t="shared" si="6"/>
        <v>0.45000000000000023</v>
      </c>
      <c r="M57">
        <v>8.8578669421705669</v>
      </c>
      <c r="N57">
        <v>19.817964586247648</v>
      </c>
      <c r="O57" s="15">
        <f t="shared" si="4"/>
        <v>0.61651812987203969</v>
      </c>
      <c r="P57" s="9">
        <f t="shared" si="2"/>
        <v>3.7944979832052805</v>
      </c>
      <c r="V57">
        <f t="shared" si="5"/>
        <v>0.59783700075562074</v>
      </c>
      <c r="W57">
        <v>0.45000000000000023</v>
      </c>
      <c r="X57">
        <v>2.7497059904213512</v>
      </c>
      <c r="Y57">
        <v>6.5436065802987455</v>
      </c>
    </row>
    <row r="58" spans="9:25" x14ac:dyDescent="0.35">
      <c r="K58">
        <f t="shared" si="3"/>
        <v>0.61618613942381728</v>
      </c>
      <c r="L58" s="13">
        <f t="shared" si="6"/>
        <v>0.46000000000000024</v>
      </c>
      <c r="M58">
        <v>8.9668959854915986</v>
      </c>
      <c r="N58">
        <v>19.626974476589027</v>
      </c>
      <c r="O58" s="15">
        <f t="shared" si="4"/>
        <v>0.61057660824309812</v>
      </c>
      <c r="P58" s="9">
        <f t="shared" si="2"/>
        <v>3.6854689398842488</v>
      </c>
      <c r="V58">
        <f t="shared" si="5"/>
        <v>0.61618613942381728</v>
      </c>
      <c r="W58">
        <v>0.46000000000000024</v>
      </c>
      <c r="X58">
        <v>2.7907689275278251</v>
      </c>
      <c r="Y58">
        <v>6.4999022017395198</v>
      </c>
    </row>
    <row r="59" spans="9:25" x14ac:dyDescent="0.35">
      <c r="K59">
        <f t="shared" si="3"/>
        <v>0.63487827243596995</v>
      </c>
      <c r="L59" s="13">
        <f t="shared" si="6"/>
        <v>0.47000000000000025</v>
      </c>
      <c r="M59">
        <v>9.0733364881998657</v>
      </c>
      <c r="N59">
        <v>19.438600233631302</v>
      </c>
      <c r="O59" s="15">
        <f t="shared" si="4"/>
        <v>0.60471646375253085</v>
      </c>
      <c r="P59" s="9">
        <f t="shared" si="2"/>
        <v>3.5790284371759817</v>
      </c>
      <c r="V59">
        <f t="shared" si="5"/>
        <v>0.63487827243596995</v>
      </c>
      <c r="W59">
        <v>0.47000000000000025</v>
      </c>
      <c r="X59">
        <v>2.8313310665798666</v>
      </c>
      <c r="Y59">
        <v>6.4569864585789425</v>
      </c>
    </row>
    <row r="60" spans="9:25" x14ac:dyDescent="0.35">
      <c r="K60">
        <f t="shared" si="3"/>
        <v>0.65392646740666438</v>
      </c>
      <c r="L60" s="13">
        <f t="shared" si="6"/>
        <v>0.48000000000000026</v>
      </c>
      <c r="M60">
        <v>9.1772447919644158</v>
      </c>
      <c r="N60">
        <v>19.252795751369163</v>
      </c>
      <c r="O60" s="15">
        <f t="shared" si="4"/>
        <v>0.59893626208613027</v>
      </c>
      <c r="P60" s="9">
        <f t="shared" si="2"/>
        <v>3.4751201334114317</v>
      </c>
      <c r="V60">
        <f t="shared" si="5"/>
        <v>0.65392646740666438</v>
      </c>
      <c r="W60">
        <v>0.48000000000000026</v>
      </c>
      <c r="X60">
        <v>2.871404854954966</v>
      </c>
      <c r="Y60">
        <v>6.414836001991592</v>
      </c>
    </row>
    <row r="61" spans="9:25" x14ac:dyDescent="0.35">
      <c r="K61">
        <f t="shared" si="3"/>
        <v>0.67334455326376597</v>
      </c>
      <c r="L61" s="13">
        <f t="shared" si="6"/>
        <v>0.49000000000000027</v>
      </c>
      <c r="M61">
        <v>9.2786759009529405</v>
      </c>
      <c r="N61">
        <v>19.06951595786721</v>
      </c>
      <c r="O61" s="15">
        <f t="shared" si="4"/>
        <v>0.59323460109862558</v>
      </c>
      <c r="P61" s="9">
        <f t="shared" si="2"/>
        <v>3.373689024422907</v>
      </c>
      <c r="V61">
        <f t="shared" si="5"/>
        <v>0.67334455326376597</v>
      </c>
      <c r="W61">
        <v>0.49000000000000027</v>
      </c>
      <c r="X61">
        <v>2.9110022240051641</v>
      </c>
      <c r="Y61">
        <v>6.3734283359625055</v>
      </c>
    </row>
    <row r="62" spans="9:25" x14ac:dyDescent="0.35">
      <c r="I62">
        <f>+K62/2</f>
        <v>0.34657359027997287</v>
      </c>
      <c r="J62">
        <f>+L62/2</f>
        <v>0.25000000000000011</v>
      </c>
      <c r="K62">
        <f t="shared" si="3"/>
        <v>0.69314718055994573</v>
      </c>
      <c r="L62" s="13">
        <f t="shared" si="6"/>
        <v>0.50000000000000022</v>
      </c>
      <c r="M62">
        <v>9.3776835191197296</v>
      </c>
      <c r="N62">
        <v>18.88871678643136</v>
      </c>
      <c r="O62" s="15">
        <f t="shared" si="4"/>
        <v>0.58761010991685225</v>
      </c>
      <c r="P62" s="9">
        <f t="shared" si="2"/>
        <v>3.2746814062561178</v>
      </c>
      <c r="V62">
        <f t="shared" si="5"/>
        <v>0.69314718055994573</v>
      </c>
      <c r="W62">
        <v>0.50000000000000022</v>
      </c>
      <c r="X62">
        <v>2.9501346150512724</v>
      </c>
      <c r="Y62">
        <v>6.3327417839981734</v>
      </c>
    </row>
    <row r="63" spans="9:25" x14ac:dyDescent="0.35">
      <c r="I63" s="64">
        <f>-LN(1-J62)</f>
        <v>0.28768207245178107</v>
      </c>
      <c r="K63">
        <f t="shared" si="3"/>
        <v>0.71334988787746523</v>
      </c>
      <c r="L63" s="13">
        <f t="shared" si="6"/>
        <v>0.51000000000000023</v>
      </c>
      <c r="M63">
        <v>9.4743200862530585</v>
      </c>
      <c r="N63">
        <v>18.710355147739286</v>
      </c>
      <c r="O63" s="15">
        <f t="shared" si="4"/>
        <v>0.58206144807275673</v>
      </c>
      <c r="P63" s="9">
        <f t="shared" si="2"/>
        <v>3.1780448391227889</v>
      </c>
      <c r="V63">
        <f t="shared" si="5"/>
        <v>0.71334988787746523</v>
      </c>
      <c r="W63">
        <v>0.51000000000000023</v>
      </c>
      <c r="X63">
        <v>2.9888130041053667</v>
      </c>
      <c r="Y63">
        <v>6.2927554572601192</v>
      </c>
    </row>
    <row r="64" spans="9:25" x14ac:dyDescent="0.35">
      <c r="K64">
        <f t="shared" si="3"/>
        <v>0.73396917508020099</v>
      </c>
      <c r="L64" s="13">
        <f t="shared" si="6"/>
        <v>0.52000000000000024</v>
      </c>
      <c r="M64">
        <v>9.5686368128299577</v>
      </c>
      <c r="N64">
        <v>18.534388902892989</v>
      </c>
      <c r="O64" s="15">
        <f t="shared" si="4"/>
        <v>0.57658730466508668</v>
      </c>
      <c r="P64" s="9">
        <f t="shared" si="2"/>
        <v>3.0837281125458897</v>
      </c>
      <c r="V64">
        <f t="shared" si="5"/>
        <v>0.73396917508020099</v>
      </c>
      <c r="W64">
        <v>0.52000000000000024</v>
      </c>
      <c r="X64">
        <v>3.0270479253862774</v>
      </c>
      <c r="Y64">
        <v>6.2534492240541182</v>
      </c>
    </row>
    <row r="65" spans="11:25" x14ac:dyDescent="0.35">
      <c r="K65">
        <f t="shared" si="3"/>
        <v>0.75502258427803326</v>
      </c>
      <c r="L65" s="13">
        <f t="shared" si="6"/>
        <v>0.53000000000000025</v>
      </c>
      <c r="M65">
        <v>9.6606837137240795</v>
      </c>
      <c r="N65">
        <v>18.360776837358031</v>
      </c>
      <c r="O65" s="15">
        <f t="shared" si="4"/>
        <v>0.57118639754866618</v>
      </c>
      <c r="P65" s="9">
        <f t="shared" si="2"/>
        <v>2.9916812116517679</v>
      </c>
      <c r="V65">
        <f t="shared" si="5"/>
        <v>0.75502258427803326</v>
      </c>
      <c r="W65">
        <v>0.53000000000000025</v>
      </c>
      <c r="X65">
        <v>3.0648494936893078</v>
      </c>
      <c r="Y65">
        <v>6.2148036806114844</v>
      </c>
    </row>
    <row r="66" spans="11:25" x14ac:dyDescent="0.35">
      <c r="K66">
        <f t="shared" si="3"/>
        <v>0.77652878949899695</v>
      </c>
      <c r="L66" s="13">
        <f t="shared" si="6"/>
        <v>0.54000000000000026</v>
      </c>
      <c r="M66">
        <v>9.7505096408105221</v>
      </c>
      <c r="N66">
        <v>18.189478635755577</v>
      </c>
      <c r="O66" s="15">
        <f t="shared" si="4"/>
        <v>0.56585747255019925</v>
      </c>
      <c r="P66" s="9">
        <f t="shared" si="2"/>
        <v>2.9018552845653254</v>
      </c>
      <c r="V66">
        <f t="shared" si="5"/>
        <v>0.77652878949899695</v>
      </c>
      <c r="W66">
        <v>0.54000000000000026</v>
      </c>
      <c r="X66">
        <v>3.1022274256680866</v>
      </c>
      <c r="Y66">
        <v>6.176800123102212</v>
      </c>
    </row>
    <row r="67" spans="11:25" x14ac:dyDescent="0.35">
      <c r="K67">
        <f t="shared" si="3"/>
        <v>0.79850769621777218</v>
      </c>
      <c r="L67" s="13">
        <f t="shared" si="6"/>
        <v>0.55000000000000027</v>
      </c>
      <c r="M67">
        <v>9.8381623145094164</v>
      </c>
      <c r="N67">
        <v>18.020454857474924</v>
      </c>
      <c r="O67" s="15">
        <f t="shared" si="4"/>
        <v>0.56059930270959879</v>
      </c>
      <c r="P67" s="9">
        <f t="shared" si="2"/>
        <v>2.8142026108664311</v>
      </c>
      <c r="V67">
        <f t="shared" si="5"/>
        <v>0.79850769621777218</v>
      </c>
      <c r="W67">
        <v>0.55000000000000027</v>
      </c>
      <c r="X67">
        <v>3.1391910600833204</v>
      </c>
      <c r="Y67">
        <v>6.1394205208227355</v>
      </c>
    </row>
    <row r="68" spans="11:25" x14ac:dyDescent="0.35">
      <c r="K68">
        <f t="shared" si="3"/>
        <v>0.82098055206983078</v>
      </c>
      <c r="L68" s="13">
        <f t="shared" si="6"/>
        <v>0.56000000000000028</v>
      </c>
      <c r="M68">
        <v>9.9236883543084495</v>
      </c>
      <c r="N68">
        <v>17.853666913075479</v>
      </c>
      <c r="O68" s="15">
        <f t="shared" si="4"/>
        <v>0.55541068754587497</v>
      </c>
      <c r="P68" s="9">
        <f t="shared" si="2"/>
        <v>2.7286765710673979</v>
      </c>
      <c r="V68">
        <f t="shared" si="5"/>
        <v>0.82098055206983078</v>
      </c>
      <c r="W68">
        <v>0.56000000000000028</v>
      </c>
      <c r="X68">
        <v>3.1757493770703049</v>
      </c>
      <c r="Y68">
        <v>6.102647490504137</v>
      </c>
    </row>
    <row r="69" spans="11:25" x14ac:dyDescent="0.35">
      <c r="K69">
        <f t="shared" si="3"/>
        <v>0.84397007029452964</v>
      </c>
      <c r="L69" s="13">
        <f t="shared" si="6"/>
        <v>0.57000000000000028</v>
      </c>
      <c r="M69">
        <v>10.007133308302565</v>
      </c>
      <c r="N69">
        <v>17.689077041448513</v>
      </c>
      <c r="O69" s="15">
        <f t="shared" si="4"/>
        <v>0.55029045234665819</v>
      </c>
      <c r="P69" s="9">
        <f t="shared" si="2"/>
        <v>2.6452316170732821</v>
      </c>
      <c r="V69">
        <f t="shared" si="5"/>
        <v>0.84397007029452964</v>
      </c>
      <c r="W69">
        <v>0.57000000000000028</v>
      </c>
      <c r="X69">
        <v>3.2119110164742346</v>
      </c>
      <c r="Y69">
        <v>6.0664642716891723</v>
      </c>
    </row>
    <row r="70" spans="11:25" x14ac:dyDescent="0.35">
      <c r="K70">
        <f t="shared" si="3"/>
        <v>0.86750056770472372</v>
      </c>
      <c r="L70" s="13">
        <f t="shared" si="6"/>
        <v>0.58000000000000029</v>
      </c>
      <c r="M70">
        <v>10.088541681787685</v>
      </c>
      <c r="N70">
        <v>17.52664828771039</v>
      </c>
      <c r="O70" s="15">
        <f t="shared" si="4"/>
        <v>0.54523744748047909</v>
      </c>
      <c r="P70" s="9">
        <f t="shared" si="2"/>
        <v>2.5638232435881623</v>
      </c>
      <c r="V70">
        <f t="shared" si="5"/>
        <v>0.86750056770472372</v>
      </c>
      <c r="W70">
        <v>0.58000000000000029</v>
      </c>
      <c r="X70">
        <v>3.2476842952997855</v>
      </c>
      <c r="Y70">
        <v>6.0308547031293482</v>
      </c>
    </row>
    <row r="71" spans="11:25" x14ac:dyDescent="0.35">
      <c r="K71">
        <f t="shared" si="3"/>
        <v>0.8915981192837843</v>
      </c>
      <c r="L71" s="13">
        <f t="shared" si="6"/>
        <v>0.5900000000000003</v>
      </c>
      <c r="M71">
        <v>10.167956964943516</v>
      </c>
      <c r="N71">
        <v>17.366344481799981</v>
      </c>
      <c r="O71" s="15">
        <f t="shared" si="4"/>
        <v>0.54025054773095404</v>
      </c>
      <c r="P71" s="9">
        <f t="shared" si="2"/>
        <v>2.4844079604323319</v>
      </c>
      <c r="V71">
        <f t="shared" si="5"/>
        <v>0.8915981192837843</v>
      </c>
      <c r="W71">
        <v>0.5900000000000003</v>
      </c>
      <c r="X71">
        <v>3.2830772243189448</v>
      </c>
      <c r="Y71">
        <v>5.9958032001554651</v>
      </c>
    </row>
    <row r="72" spans="11:25" x14ac:dyDescent="0.35">
      <c r="K72">
        <f t="shared" si="3"/>
        <v>0.91629073187415588</v>
      </c>
      <c r="L72" s="13">
        <f t="shared" si="6"/>
        <v>0.60000000000000031</v>
      </c>
      <c r="M72">
        <v>10.245421659639151</v>
      </c>
      <c r="N72">
        <v>17.208130217754274</v>
      </c>
      <c r="O72" s="15">
        <f t="shared" si="4"/>
        <v>0.53532865165206867</v>
      </c>
      <c r="P72" s="9">
        <f t="shared" si="2"/>
        <v>2.4069432657366967</v>
      </c>
      <c r="V72">
        <f t="shared" si="5"/>
        <v>0.91629073187415588</v>
      </c>
      <c r="W72">
        <v>0.60000000000000031</v>
      </c>
      <c r="X72">
        <v>3.3180975238787647</v>
      </c>
      <c r="Y72">
        <v>5.9612947329775823</v>
      </c>
    </row>
    <row r="73" spans="11:25" x14ac:dyDescent="0.35">
      <c r="K73">
        <f t="shared" si="3"/>
        <v>0.94160853985844573</v>
      </c>
      <c r="L73" s="13">
        <f t="shared" si="6"/>
        <v>0.61000000000000032</v>
      </c>
      <c r="M73">
        <v>10.320977305393734</v>
      </c>
      <c r="N73">
        <v>17.051970833637299</v>
      </c>
      <c r="O73" s="15">
        <f t="shared" si="4"/>
        <v>0.53047068094378635</v>
      </c>
      <c r="P73" s="9">
        <f t="shared" si="2"/>
        <v>2.3313876199821131</v>
      </c>
      <c r="V73">
        <f t="shared" si="5"/>
        <v>0.94160853985844573</v>
      </c>
      <c r="W73">
        <v>0.61000000000000032</v>
      </c>
      <c r="X73">
        <v>3.3527526389485001</v>
      </c>
      <c r="Y73">
        <v>5.9273148058724336</v>
      </c>
    </row>
    <row r="74" spans="11:25" x14ac:dyDescent="0.35">
      <c r="K74">
        <f t="shared" si="3"/>
        <v>0.96758402626170648</v>
      </c>
      <c r="L74" s="13">
        <f t="shared" si="6"/>
        <v>0.62000000000000033</v>
      </c>
      <c r="M74">
        <v>10.394664504523101</v>
      </c>
      <c r="N74">
        <v>16.897832392098344</v>
      </c>
      <c r="O74" s="15">
        <f t="shared" si="4"/>
        <v>0.52567557984723223</v>
      </c>
      <c r="P74" s="9">
        <f t="shared" si="2"/>
        <v>2.2577004208527462</v>
      </c>
      <c r="V74">
        <f t="shared" si="5"/>
        <v>0.96758402626170648</v>
      </c>
      <c r="W74">
        <v>0.62000000000000033</v>
      </c>
      <c r="X74">
        <v>3.3870497534435473</v>
      </c>
      <c r="Y74">
        <v>5.8938494372184262</v>
      </c>
    </row>
    <row r="75" spans="11:25" x14ac:dyDescent="0.35">
      <c r="K75">
        <f t="shared" si="3"/>
        <v>0.99425227334386779</v>
      </c>
      <c r="L75" s="13">
        <f t="shared" si="6"/>
        <v>0.63000000000000034</v>
      </c>
      <c r="M75">
        <v>10.466522946501968</v>
      </c>
      <c r="N75">
        <v>16.745681661536693</v>
      </c>
      <c r="O75" s="15">
        <f t="shared" si="4"/>
        <v>0.52094231455874607</v>
      </c>
      <c r="P75" s="9">
        <f t="shared" si="2"/>
        <v>2.1858419788738797</v>
      </c>
      <c r="V75">
        <f t="shared" si="5"/>
        <v>0.99425227334386779</v>
      </c>
      <c r="W75">
        <v>0.63000000000000034</v>
      </c>
      <c r="X75">
        <v>3.4209958038616382</v>
      </c>
      <c r="Y75">
        <v>5.8608851403403506</v>
      </c>
    </row>
    <row r="76" spans="11:25" x14ac:dyDescent="0.35">
      <c r="K76">
        <f t="shared" si="3"/>
        <v>1.0216512475319823</v>
      </c>
      <c r="L76" s="13">
        <f t="shared" si="6"/>
        <v>0.64000000000000035</v>
      </c>
      <c r="M76">
        <v>10.536591431570159</v>
      </c>
      <c r="N76">
        <v>16.595486097850774</v>
      </c>
      <c r="O76" s="15">
        <f t="shared" ref="O76:O139" si="7">+N76/$N$12</f>
        <v>0.51626987266211577</v>
      </c>
      <c r="P76" s="9">
        <f t="shared" ref="P76:P139" si="8">$P$10-M76</f>
        <v>2.1157734938056887</v>
      </c>
      <c r="V76">
        <f t="shared" si="5"/>
        <v>1.0216512475319823</v>
      </c>
      <c r="W76">
        <v>0.64000000000000035</v>
      </c>
      <c r="X76">
        <v>3.4545974922648965</v>
      </c>
      <c r="Y76">
        <v>5.8284089051277528</v>
      </c>
    </row>
    <row r="77" spans="11:25" x14ac:dyDescent="0.35">
      <c r="K77">
        <f t="shared" ref="K77:K111" si="9">-LN(1-L77)</f>
        <v>1.0498221244986787</v>
      </c>
      <c r="L77" s="13">
        <f t="shared" si="6"/>
        <v>0.65000000000000036</v>
      </c>
      <c r="M77">
        <v>10.60490789361001</v>
      </c>
      <c r="N77">
        <v>16.447213826750879</v>
      </c>
      <c r="O77" s="15">
        <f t="shared" si="7"/>
        <v>0.51165726257834254</v>
      </c>
      <c r="P77" s="9">
        <f t="shared" si="8"/>
        <v>2.0474570317658376</v>
      </c>
      <c r="V77">
        <f t="shared" ref="V77:V110" si="10">-LN(1-W77)</f>
        <v>1.0498221244986787</v>
      </c>
      <c r="W77">
        <v>0.65000000000000036</v>
      </c>
      <c r="X77">
        <v>3.4878612986396087</v>
      </c>
      <c r="Y77">
        <v>5.7964081803926337</v>
      </c>
    </row>
    <row r="78" spans="11:25" x14ac:dyDescent="0.35">
      <c r="K78">
        <f t="shared" si="9"/>
        <v>1.0788096613719311</v>
      </c>
      <c r="L78" s="13">
        <f t="shared" ref="L78:L141" si="11">L77+0.01</f>
        <v>0.66000000000000036</v>
      </c>
      <c r="M78">
        <v>10.671509422321128</v>
      </c>
      <c r="N78">
        <v>16.300833626615017</v>
      </c>
      <c r="O78" s="15">
        <f t="shared" si="7"/>
        <v>0.50710351303230283</v>
      </c>
      <c r="P78" s="9">
        <f t="shared" si="8"/>
        <v>1.9808555030547197</v>
      </c>
      <c r="V78">
        <f t="shared" si="10"/>
        <v>1.0788096613719311</v>
      </c>
      <c r="W78">
        <v>0.66000000000000036</v>
      </c>
      <c r="X78">
        <v>3.5207934926639983</v>
      </c>
      <c r="Y78">
        <v>5.7648708569339808</v>
      </c>
    </row>
    <row r="79" spans="11:25" x14ac:dyDescent="0.35">
      <c r="K79">
        <f t="shared" si="9"/>
        <v>1.1086626245216122</v>
      </c>
      <c r="L79" s="13">
        <f t="shared" si="11"/>
        <v>0.67000000000000037</v>
      </c>
      <c r="M79">
        <v>10.736432284717525</v>
      </c>
      <c r="N79">
        <v>16.156314911868751</v>
      </c>
      <c r="O79" s="15">
        <f t="shared" si="7"/>
        <v>0.50260767253571081</v>
      </c>
      <c r="P79" s="9">
        <f t="shared" si="8"/>
        <v>1.9159326406583226</v>
      </c>
      <c r="V79">
        <f t="shared" si="10"/>
        <v>1.1086626245216122</v>
      </c>
      <c r="W79">
        <v>0.67000000000000037</v>
      </c>
      <c r="X79">
        <v>3.5534001449125934</v>
      </c>
      <c r="Y79">
        <v>5.733785251277963</v>
      </c>
    </row>
    <row r="80" spans="11:25" x14ac:dyDescent="0.35">
      <c r="K80">
        <f t="shared" si="9"/>
        <v>1.1394342831883659</v>
      </c>
      <c r="L80" s="13">
        <f t="shared" si="11"/>
        <v>0.68000000000000038</v>
      </c>
      <c r="M80">
        <v>10.799711945971163</v>
      </c>
      <c r="N80">
        <v>16.013627716870275</v>
      </c>
      <c r="O80" s="15">
        <f t="shared" si="7"/>
        <v>0.49816880888579829</v>
      </c>
      <c r="P80" s="9">
        <f t="shared" si="8"/>
        <v>1.8526529794046844</v>
      </c>
      <c r="V80">
        <f t="shared" si="10"/>
        <v>1.1394342831883659</v>
      </c>
      <c r="W80">
        <v>0.68000000000000038</v>
      </c>
      <c r="X80">
        <v>3.5856871375244705</v>
      </c>
      <c r="Y80">
        <v>5.7031400900643199</v>
      </c>
    </row>
    <row r="81" spans="10:25" x14ac:dyDescent="0.35">
      <c r="K81">
        <f t="shared" si="9"/>
        <v>1.1711829815029464</v>
      </c>
      <c r="L81" s="13">
        <f t="shared" si="11"/>
        <v>0.69000000000000039</v>
      </c>
      <c r="M81">
        <v>10.861383089625015</v>
      </c>
      <c r="N81">
        <v>15.872742680283023</v>
      </c>
      <c r="O81" s="15">
        <f t="shared" si="7"/>
        <v>0.49378600867916156</v>
      </c>
      <c r="P81" s="9">
        <f t="shared" si="8"/>
        <v>1.7909818357508325</v>
      </c>
      <c r="V81">
        <f t="shared" si="10"/>
        <v>1.1711829815029464</v>
      </c>
      <c r="W81">
        <v>0.69000000000000039</v>
      </c>
      <c r="X81">
        <v>3.617660174361141</v>
      </c>
      <c r="Y81">
        <v>5.6729244950507862</v>
      </c>
    </row>
    <row r="82" spans="10:25" x14ac:dyDescent="0.35">
      <c r="K82">
        <f t="shared" si="9"/>
        <v>1.2039728043259372</v>
      </c>
      <c r="L82" s="13">
        <f t="shared" si="11"/>
        <v>0.7000000000000004</v>
      </c>
      <c r="M82">
        <v>10.921479637197702</v>
      </c>
      <c r="N82">
        <v>15.733631029918584</v>
      </c>
      <c r="O82" s="15">
        <f t="shared" si="7"/>
        <v>0.48945837684023835</v>
      </c>
      <c r="P82" s="9">
        <f t="shared" si="8"/>
        <v>1.7308852881781451</v>
      </c>
      <c r="V82">
        <f t="shared" si="10"/>
        <v>1.2039728043259372</v>
      </c>
      <c r="W82">
        <v>0.7000000000000004</v>
      </c>
      <c r="X82">
        <v>3.6493247906786448</v>
      </c>
      <c r="Y82">
        <v>5.6431279687087947</v>
      </c>
    </row>
    <row r="83" spans="10:25" x14ac:dyDescent="0.35">
      <c r="J83" s="11" t="s">
        <v>31</v>
      </c>
      <c r="K83">
        <f t="shared" si="9"/>
        <v>1.2378743560016188</v>
      </c>
      <c r="L83" s="13">
        <f t="shared" si="11"/>
        <v>0.71000000000000041</v>
      </c>
      <c r="M83">
        <v>10.980034767201053</v>
      </c>
      <c r="N83">
        <v>15.596264568033556</v>
      </c>
      <c r="O83" s="15">
        <f t="shared" si="7"/>
        <v>0.48518503616390751</v>
      </c>
      <c r="P83" s="9">
        <f t="shared" si="8"/>
        <v>1.6723301581747947</v>
      </c>
      <c r="V83">
        <f t="shared" si="10"/>
        <v>1.2378743560016188</v>
      </c>
      <c r="W83">
        <v>0.71000000000000041</v>
      </c>
      <c r="X83">
        <v>3.6806863623370405</v>
      </c>
      <c r="Y83">
        <v>5.6137403803848791</v>
      </c>
    </row>
    <row r="84" spans="10:25" x14ac:dyDescent="0.35">
      <c r="K84">
        <f t="shared" si="9"/>
        <v>1.2729656758128889</v>
      </c>
      <c r="L84" s="47">
        <f t="shared" si="11"/>
        <v>0.72000000000000042</v>
      </c>
      <c r="M84" s="19">
        <v>11.037080933590941</v>
      </c>
      <c r="N84" s="19">
        <v>15.460615657064576</v>
      </c>
      <c r="O84" s="48">
        <f t="shared" si="7"/>
        <v>0.48096512687171872</v>
      </c>
      <c r="P84" s="25">
        <f t="shared" si="8"/>
        <v>1.6152839917849064</v>
      </c>
      <c r="V84">
        <f t="shared" si="10"/>
        <v>1.2729656758128889</v>
      </c>
      <c r="W84">
        <v>0.72000000000000042</v>
      </c>
      <c r="X84">
        <v>3.7117501145694862</v>
      </c>
      <c r="Y84">
        <v>5.5847519530035257</v>
      </c>
    </row>
    <row r="85" spans="10:25" x14ac:dyDescent="0.35">
      <c r="K85">
        <f t="shared" si="9"/>
        <v>1.3093333199837638</v>
      </c>
      <c r="L85" s="13">
        <f t="shared" si="11"/>
        <v>0.73000000000000043</v>
      </c>
      <c r="M85">
        <v>11.092649883671008</v>
      </c>
      <c r="N85">
        <v>15.326657205786278</v>
      </c>
      <c r="O85" s="15">
        <f t="shared" si="7"/>
        <v>0.47679780618128004</v>
      </c>
      <c r="P85" s="9">
        <f t="shared" si="8"/>
        <v>1.5597150417048393</v>
      </c>
      <c r="V85">
        <f t="shared" si="10"/>
        <v>1.3093333199837638</v>
      </c>
      <c r="W85">
        <v>0.73000000000000043</v>
      </c>
      <c r="X85">
        <v>3.7425211303318124</v>
      </c>
      <c r="Y85">
        <v>5.5561532502882818</v>
      </c>
    </row>
    <row r="86" spans="10:25" x14ac:dyDescent="0.35">
      <c r="K86">
        <f t="shared" si="9"/>
        <v>1.347073647966611</v>
      </c>
      <c r="L86" s="13">
        <f t="shared" si="11"/>
        <v>0.74000000000000044</v>
      </c>
      <c r="M86">
        <v>11.146772675468135</v>
      </c>
      <c r="N86">
        <v>15.194362655877718</v>
      </c>
      <c r="O86" s="15">
        <f t="shared" si="7"/>
        <v>0.47268224788835189</v>
      </c>
      <c r="P86" s="9">
        <f t="shared" si="8"/>
        <v>1.5055922499077123</v>
      </c>
      <c r="V86">
        <f t="shared" si="10"/>
        <v>1.347073647966611</v>
      </c>
      <c r="W86">
        <v>0.74000000000000044</v>
      </c>
      <c r="X86">
        <v>3.773004358252563</v>
      </c>
      <c r="Y86">
        <v>5.5279351644790227</v>
      </c>
    </row>
    <row r="87" spans="10:25" x14ac:dyDescent="0.35">
      <c r="K87">
        <f t="shared" si="9"/>
        <v>1.3862943611198923</v>
      </c>
      <c r="L87" s="13">
        <f t="shared" si="11"/>
        <v>0.75000000000000044</v>
      </c>
      <c r="M87" s="19">
        <v>11.199479694597732</v>
      </c>
      <c r="N87" s="19">
        <v>15.063705968883207</v>
      </c>
      <c r="O87" s="15">
        <f t="shared" si="7"/>
        <v>0.46861764196121086</v>
      </c>
      <c r="P87" s="9">
        <f t="shared" si="8"/>
        <v>1.452885230778115</v>
      </c>
      <c r="V87">
        <f t="shared" si="10"/>
        <v>1.3862943611198923</v>
      </c>
      <c r="W87">
        <v>0.75000000000000044</v>
      </c>
      <c r="X87">
        <v>3.8032046202024468</v>
      </c>
      <c r="Y87">
        <v>5.5000889045243575</v>
      </c>
    </row>
    <row r="88" spans="10:25" x14ac:dyDescent="0.35">
      <c r="K88">
        <f t="shared" si="9"/>
        <v>1.4271163556401476</v>
      </c>
      <c r="L88" s="13">
        <f t="shared" si="11"/>
        <v>0.76000000000000045</v>
      </c>
      <c r="M88" s="19">
        <v>11.250800670636256</v>
      </c>
      <c r="N88" s="19">
        <v>14.934661613554155</v>
      </c>
      <c r="O88" s="15">
        <f t="shared" si="7"/>
        <v>0.46460319414686679</v>
      </c>
      <c r="P88" s="9">
        <f t="shared" si="8"/>
        <v>1.4015642547395917</v>
      </c>
      <c r="V88">
        <f t="shared" si="10"/>
        <v>1.4271163556401476</v>
      </c>
      <c r="W88">
        <v>0.76000000000000045</v>
      </c>
      <c r="X88">
        <v>3.8331266185011859</v>
      </c>
      <c r="Y88">
        <v>5.472605984729058</v>
      </c>
    </row>
    <row r="89" spans="10:25" x14ac:dyDescent="0.35">
      <c r="K89">
        <f t="shared" si="9"/>
        <v>1.4696759700589437</v>
      </c>
      <c r="L89" s="13">
        <f t="shared" si="11"/>
        <v>0.77000000000000046</v>
      </c>
      <c r="M89">
        <v>11.300764693017623</v>
      </c>
      <c r="N89">
        <v>14.807204553558948</v>
      </c>
      <c r="O89" s="15">
        <f t="shared" si="7"/>
        <v>0.4606381255887283</v>
      </c>
      <c r="P89" s="9">
        <f t="shared" si="8"/>
        <v>1.3516002323582246</v>
      </c>
      <c r="V89">
        <f t="shared" si="10"/>
        <v>1.4696759700589437</v>
      </c>
      <c r="W89">
        <v>0.77000000000000046</v>
      </c>
      <c r="X89">
        <v>3.8627749427788727</v>
      </c>
      <c r="Y89">
        <v>5.4454782138374123</v>
      </c>
    </row>
    <row r="90" spans="10:25" x14ac:dyDescent="0.35">
      <c r="K90">
        <f t="shared" si="9"/>
        <v>1.5141277326297777</v>
      </c>
      <c r="L90" s="13">
        <f t="shared" si="11"/>
        <v>0.78000000000000047</v>
      </c>
      <c r="M90">
        <v>11.349400226469699</v>
      </c>
      <c r="N90">
        <v>14.681310235548494</v>
      </c>
      <c r="O90" s="15">
        <f t="shared" si="7"/>
        <v>0.45672167245533329</v>
      </c>
      <c r="P90" s="9">
        <f t="shared" si="8"/>
        <v>1.3029646989061483</v>
      </c>
      <c r="V90">
        <f t="shared" si="10"/>
        <v>1.5141277326297777</v>
      </c>
      <c r="W90">
        <v>0.78000000000000047</v>
      </c>
      <c r="X90">
        <v>3.8921540765080973</v>
      </c>
      <c r="Y90">
        <v>5.4186976845341768</v>
      </c>
    </row>
    <row r="91" spans="10:25" x14ac:dyDescent="0.35">
      <c r="K91">
        <f t="shared" si="9"/>
        <v>1.5606477482646706</v>
      </c>
      <c r="L91" s="13">
        <f t="shared" si="11"/>
        <v>0.79000000000000048</v>
      </c>
      <c r="M91">
        <v>11.396735126006178</v>
      </c>
      <c r="N91">
        <v>14.556954577565429</v>
      </c>
      <c r="O91" s="15">
        <f t="shared" si="7"/>
        <v>0.4528530855797705</v>
      </c>
      <c r="P91" s="9">
        <f t="shared" si="8"/>
        <v>1.2556297993696699</v>
      </c>
      <c r="V91">
        <f t="shared" si="10"/>
        <v>1.5606477482646706</v>
      </c>
      <c r="W91">
        <v>0.79000000000000048</v>
      </c>
      <c r="X91">
        <v>3.9212684032223155</v>
      </c>
      <c r="Y91">
        <v>5.3922567633457366</v>
      </c>
    </row>
    <row r="92" spans="10:25" x14ac:dyDescent="0.35">
      <c r="K92">
        <f t="shared" si="9"/>
        <v>1.6094379124341027</v>
      </c>
      <c r="L92" s="13">
        <f t="shared" si="11"/>
        <v>0.80000000000000049</v>
      </c>
      <c r="M92">
        <v>11.442796651488827</v>
      </c>
      <c r="N92">
        <v>14.434113957785556</v>
      </c>
      <c r="O92" s="15">
        <f t="shared" si="7"/>
        <v>0.44903163010943603</v>
      </c>
      <c r="P92" s="9">
        <f t="shared" si="8"/>
        <v>1.2095682738870206</v>
      </c>
      <c r="V92">
        <f t="shared" si="10"/>
        <v>1.6094379124341027</v>
      </c>
      <c r="W92">
        <v>0.80000000000000049</v>
      </c>
      <c r="X92">
        <v>3.9501222124351614</v>
      </c>
      <c r="Y92">
        <v>5.3661480809248534</v>
      </c>
    </row>
    <row r="93" spans="10:25" x14ac:dyDescent="0.35">
      <c r="K93">
        <f t="shared" si="9"/>
        <v>1.6607312068216535</v>
      </c>
      <c r="L93" s="13">
        <f t="shared" si="11"/>
        <v>0.8100000000000005</v>
      </c>
      <c r="M93">
        <v>11.48761148177436</v>
      </c>
      <c r="N93">
        <v>14.31276520358038</v>
      </c>
      <c r="O93" s="15">
        <f t="shared" si="7"/>
        <v>0.44525658516577959</v>
      </c>
      <c r="P93" s="9">
        <f t="shared" si="8"/>
        <v>1.1647534436014872</v>
      </c>
      <c r="V93">
        <f t="shared" si="10"/>
        <v>1.6607312068216535</v>
      </c>
      <c r="W93">
        <v>0.8100000000000005</v>
      </c>
      <c r="X93">
        <v>3.978719705274687</v>
      </c>
      <c r="Y93">
        <v>5.3403645227030614</v>
      </c>
    </row>
    <row r="94" spans="10:25" x14ac:dyDescent="0.35">
      <c r="K94">
        <f t="shared" si="9"/>
        <v>1.7147984280919295</v>
      </c>
      <c r="L94" s="13">
        <f t="shared" si="11"/>
        <v>0.82000000000000051</v>
      </c>
      <c r="M94">
        <v>11.531205728459643</v>
      </c>
      <c r="N94">
        <v>14.192885580890184</v>
      </c>
      <c r="O94" s="15">
        <f t="shared" si="7"/>
        <v>0.44152724351371042</v>
      </c>
      <c r="P94" s="9">
        <f t="shared" si="8"/>
        <v>1.1211591969162047</v>
      </c>
      <c r="V94">
        <f t="shared" si="10"/>
        <v>1.7147984280919295</v>
      </c>
      <c r="W94">
        <v>0.82000000000000051</v>
      </c>
      <c r="X94">
        <v>4.0070649998458165</v>
      </c>
      <c r="Y94">
        <v>5.3148992198956</v>
      </c>
    </row>
    <row r="95" spans="10:25" x14ac:dyDescent="0.35">
      <c r="K95">
        <f t="shared" si="9"/>
        <v>1.7719568419318783</v>
      </c>
      <c r="L95" s="13">
        <f t="shared" si="11"/>
        <v>0.83000000000000052</v>
      </c>
      <c r="M95">
        <v>11.573604949238598</v>
      </c>
      <c r="N95">
        <v>14.074452783897375</v>
      </c>
      <c r="O95" s="15">
        <f t="shared" si="7"/>
        <v>0.43784291124034519</v>
      </c>
      <c r="P95" s="9">
        <f t="shared" si="8"/>
        <v>1.0787599761372491</v>
      </c>
      <c r="V95">
        <f t="shared" si="10"/>
        <v>1.7719568419318783</v>
      </c>
      <c r="W95">
        <v>0.83000000000000052</v>
      </c>
      <c r="X95">
        <v>4.0351621363337271</v>
      </c>
      <c r="Y95">
        <v>5.2897455408444172</v>
      </c>
    </row>
    <row r="96" spans="10:25" x14ac:dyDescent="0.35">
      <c r="K96">
        <f t="shared" si="9"/>
        <v>1.8325814637483133</v>
      </c>
      <c r="L96" s="13">
        <f t="shared" si="11"/>
        <v>0.84000000000000052</v>
      </c>
      <c r="M96">
        <v>11.614834160883392</v>
      </c>
      <c r="N96">
        <v>13.957444924990213</v>
      </c>
      <c r="O96" s="15">
        <f t="shared" si="7"/>
        <v>0.434202907442789</v>
      </c>
      <c r="P96" s="9">
        <f t="shared" si="8"/>
        <v>1.0375307644924554</v>
      </c>
      <c r="V96">
        <f t="shared" si="10"/>
        <v>1.8325814637483133</v>
      </c>
      <c r="W96">
        <v>0.84000000000000052</v>
      </c>
      <c r="X96">
        <v>4.0630150818601392</v>
      </c>
      <c r="Y96">
        <v>5.2648970826853425</v>
      </c>
    </row>
    <row r="97" spans="11:25" x14ac:dyDescent="0.35">
      <c r="K97">
        <f t="shared" si="9"/>
        <v>1.8971199848858848</v>
      </c>
      <c r="L97" s="13">
        <f t="shared" si="11"/>
        <v>0.85000000000000053</v>
      </c>
      <c r="M97">
        <v>11.654917851862317</v>
      </c>
      <c r="N97">
        <v>13.841840525007514</v>
      </c>
      <c r="O97" s="15">
        <f t="shared" si="7"/>
        <v>0.43060656392465746</v>
      </c>
      <c r="P97" s="9">
        <f t="shared" si="8"/>
        <v>0.99744707351353057</v>
      </c>
      <c r="V97">
        <f t="shared" si="10"/>
        <v>1.8971199848858848</v>
      </c>
      <c r="W97">
        <v>0.85000000000000053</v>
      </c>
      <c r="X97">
        <v>4.0906277351040226</v>
      </c>
      <c r="Y97">
        <v>5.2403476633263084</v>
      </c>
    </row>
    <row r="98" spans="11:25" x14ac:dyDescent="0.35">
      <c r="K98">
        <f t="shared" si="9"/>
        <v>1.9661128563728367</v>
      </c>
      <c r="L98" s="13">
        <f t="shared" si="11"/>
        <v>0.86000000000000054</v>
      </c>
      <c r="M98" s="19">
        <v>11.693879994606075</v>
      </c>
      <c r="N98" s="19">
        <v>13.727618503755131</v>
      </c>
      <c r="O98" s="32">
        <f t="shared" si="7"/>
        <v>0.42705322490105307</v>
      </c>
      <c r="P98" s="25">
        <f t="shared" si="8"/>
        <v>0.9584849307697727</v>
      </c>
      <c r="Q98" s="19"/>
      <c r="V98">
        <f t="shared" si="10"/>
        <v>1.9661128563728367</v>
      </c>
      <c r="W98">
        <v>0.86000000000000054</v>
      </c>
      <c r="X98">
        <v>4.1180039306976246</v>
      </c>
      <c r="Y98">
        <v>5.2160913137239353</v>
      </c>
    </row>
    <row r="99" spans="11:25" x14ac:dyDescent="0.35">
      <c r="K99">
        <f t="shared" si="9"/>
        <v>2.0402208285265591</v>
      </c>
      <c r="L99" s="13">
        <f t="shared" si="11"/>
        <v>0.87000000000000055</v>
      </c>
      <c r="M99" s="19">
        <v>11.731744057433895</v>
      </c>
      <c r="N99" s="19">
        <v>13.614758170785461</v>
      </c>
      <c r="O99" s="32">
        <f t="shared" si="7"/>
        <v>0.42354224671172469</v>
      </c>
      <c r="P99" s="25">
        <f t="shared" si="8"/>
        <v>0.92062086794195253</v>
      </c>
      <c r="Q99" s="19"/>
      <c r="V99">
        <f t="shared" si="10"/>
        <v>2.0402208285265591</v>
      </c>
      <c r="W99">
        <v>0.87000000000000055</v>
      </c>
      <c r="X99">
        <v>4.1451474434081916</v>
      </c>
      <c r="Y99">
        <v>5.1921222704464292</v>
      </c>
    </row>
    <row r="100" spans="11:25" x14ac:dyDescent="0.35">
      <c r="K100">
        <f t="shared" si="9"/>
        <v>2.1202635362000959</v>
      </c>
      <c r="L100" s="13">
        <f t="shared" si="11"/>
        <v>0.88000000000000056</v>
      </c>
      <c r="M100" s="19">
        <v>11.76853301615043</v>
      </c>
      <c r="N100" s="19">
        <v>13.503239216431457</v>
      </c>
      <c r="O100" s="32">
        <f t="shared" si="7"/>
        <v>0.42007299754214417</v>
      </c>
      <c r="P100" s="25">
        <f t="shared" si="8"/>
        <v>0.88383190922541743</v>
      </c>
      <c r="Q100" s="19"/>
      <c r="V100">
        <f t="shared" si="10"/>
        <v>2.1202635362000959</v>
      </c>
      <c r="W100">
        <v>0.88000000000000056</v>
      </c>
      <c r="X100">
        <v>4.1720619921153128</v>
      </c>
      <c r="Y100">
        <v>5.1684349685112867</v>
      </c>
    </row>
    <row r="101" spans="11:25" x14ac:dyDescent="0.35">
      <c r="K101">
        <f t="shared" si="9"/>
        <v>2.207274913189726</v>
      </c>
      <c r="L101" s="13">
        <f t="shared" si="11"/>
        <v>0.89000000000000057</v>
      </c>
      <c r="M101">
        <v>11.804269365323965</v>
      </c>
      <c r="N101">
        <v>13.393041703087054</v>
      </c>
      <c r="O101" s="15">
        <f t="shared" si="7"/>
        <v>0.41664485715224836</v>
      </c>
      <c r="P101" s="9">
        <f t="shared" si="8"/>
        <v>0.84809556005188291</v>
      </c>
      <c r="V101">
        <f t="shared" si="10"/>
        <v>2.207274913189726</v>
      </c>
      <c r="W101">
        <v>0.89000000000000057</v>
      </c>
      <c r="X101">
        <v>4.1987512435932723</v>
      </c>
      <c r="Y101">
        <v>5.1450240344867471</v>
      </c>
    </row>
    <row r="102" spans="11:25" x14ac:dyDescent="0.35">
      <c r="K102">
        <f t="shared" si="9"/>
        <v>2.3025850929940517</v>
      </c>
      <c r="L102" s="13">
        <f t="shared" si="11"/>
        <v>0.90000000000000058</v>
      </c>
      <c r="M102">
        <v>11.838975129256122</v>
      </c>
      <c r="N102">
        <v>13.284146056726083</v>
      </c>
      <c r="O102" s="15">
        <f t="shared" si="7"/>
        <v>0.41325721661260079</v>
      </c>
      <c r="P102" s="9">
        <f t="shared" si="8"/>
        <v>0.81338979611972562</v>
      </c>
      <c r="V102">
        <f t="shared" si="10"/>
        <v>2.3025850929940517</v>
      </c>
      <c r="W102">
        <v>0.90000000000000058</v>
      </c>
      <c r="X102">
        <v>4.2252188161073967</v>
      </c>
      <c r="Y102">
        <v>5.1218842798464603</v>
      </c>
    </row>
    <row r="103" spans="11:25" x14ac:dyDescent="0.35">
      <c r="K103">
        <f t="shared" si="9"/>
        <v>2.4079456086518785</v>
      </c>
      <c r="L103" s="13">
        <f t="shared" si="11"/>
        <v>0.91000000000000059</v>
      </c>
      <c r="M103">
        <v>11.87267187265291</v>
      </c>
      <c r="N103">
        <v>13.176533058652142</v>
      </c>
      <c r="O103" s="15">
        <f t="shared" si="7"/>
        <v>0.40990947804773786</v>
      </c>
      <c r="P103" s="9">
        <f t="shared" si="8"/>
        <v>0.7796930527229371</v>
      </c>
      <c r="V103">
        <f t="shared" si="10"/>
        <v>2.4079456086518785</v>
      </c>
      <c r="W103">
        <v>0.91000000000000059</v>
      </c>
      <c r="X103">
        <v>4.2514682828329793</v>
      </c>
      <c r="Y103">
        <v>5.0990106945673075</v>
      </c>
    </row>
    <row r="104" spans="11:25" x14ac:dyDescent="0.35">
      <c r="K104">
        <f t="shared" si="9"/>
        <v>2.5257286443082627</v>
      </c>
      <c r="L104" s="13">
        <f t="shared" si="11"/>
        <v>0.9200000000000006</v>
      </c>
      <c r="M104">
        <v>11.905380711006428</v>
      </c>
      <c r="N104">
        <v>13.070183837472079</v>
      </c>
      <c r="O104" s="15">
        <f t="shared" si="7"/>
        <v>0.40660105438647148</v>
      </c>
      <c r="P104" s="9">
        <f t="shared" si="8"/>
        <v>0.74698421436941942</v>
      </c>
      <c r="V104">
        <f t="shared" si="10"/>
        <v>2.5257286443082627</v>
      </c>
      <c r="W104">
        <v>0.9200000000000006</v>
      </c>
      <c r="X104">
        <v>4.2775031751048509</v>
      </c>
      <c r="Y104">
        <v>5.0763984409606939</v>
      </c>
    </row>
    <row r="105" spans="11:25" x14ac:dyDescent="0.35">
      <c r="K105">
        <f t="shared" si="9"/>
        <v>2.6592600369327868</v>
      </c>
      <c r="L105" s="13">
        <f t="shared" si="11"/>
        <v>0.9300000000000006</v>
      </c>
      <c r="M105">
        <v>11.93712232069651</v>
      </c>
      <c r="N105">
        <v>12.965079861286082</v>
      </c>
      <c r="O105" s="15">
        <f t="shared" si="7"/>
        <v>0.40333136911893031</v>
      </c>
      <c r="P105" s="9">
        <f t="shared" si="8"/>
        <v>0.71524260467933765</v>
      </c>
      <c r="V105">
        <f t="shared" si="10"/>
        <v>2.6592600369327868</v>
      </c>
      <c r="W105">
        <v>0.9300000000000006</v>
      </c>
      <c r="X105">
        <v>4.3033269855054508</v>
      </c>
      <c r="Y105">
        <v>5.0540428477281178</v>
      </c>
    </row>
    <row r="106" spans="11:25" x14ac:dyDescent="0.35">
      <c r="K106">
        <f t="shared" si="9"/>
        <v>2.8134107167600466</v>
      </c>
      <c r="L106" s="13">
        <f t="shared" si="11"/>
        <v>0.94000000000000061</v>
      </c>
      <c r="M106" s="19">
        <v>11.967916948820955</v>
      </c>
      <c r="N106" s="19">
        <v>12.861202930087572</v>
      </c>
      <c r="O106" s="15">
        <f t="shared" si="7"/>
        <v>0.40009985606012749</v>
      </c>
      <c r="P106" s="25">
        <f t="shared" si="8"/>
        <v>0.68444797655489253</v>
      </c>
      <c r="V106">
        <f t="shared" si="10"/>
        <v>2.8134107167600466</v>
      </c>
      <c r="W106">
        <v>0.94000000000000061</v>
      </c>
      <c r="X106">
        <v>4.3289431707987243</v>
      </c>
      <c r="Y106">
        <v>5.0319394042321726</v>
      </c>
    </row>
    <row r="107" spans="11:25" x14ac:dyDescent="0.35">
      <c r="K107">
        <f t="shared" si="9"/>
        <v>2.9957322735540033</v>
      </c>
      <c r="L107" s="13">
        <f t="shared" si="11"/>
        <v>0.95000000000000062</v>
      </c>
      <c r="M107" s="19">
        <v>11.997784422762864</v>
      </c>
      <c r="N107" s="19">
        <v>12.75853516836637</v>
      </c>
      <c r="O107" s="15">
        <f t="shared" si="7"/>
        <v>0.39690595911985199</v>
      </c>
      <c r="P107" s="25">
        <f t="shared" si="8"/>
        <v>0.65458050261298339</v>
      </c>
      <c r="V107">
        <f t="shared" si="10"/>
        <v>2.9957322735540033</v>
      </c>
      <c r="W107">
        <v>0.95000000000000062</v>
      </c>
      <c r="X107">
        <v>4.3543551547169139</v>
      </c>
      <c r="Y107">
        <v>5.0100837549744988</v>
      </c>
    </row>
    <row r="108" spans="11:25" x14ac:dyDescent="0.35">
      <c r="K108">
        <f t="shared" si="9"/>
        <v>3.2188758248682166</v>
      </c>
      <c r="L108" s="13">
        <f t="shared" si="11"/>
        <v>0.96000000000000063</v>
      </c>
      <c r="M108" s="19">
        <v>12.026744159503224</v>
      </c>
      <c r="N108" s="19">
        <v>12.657059017908759</v>
      </c>
      <c r="O108" s="15">
        <f t="shared" si="7"/>
        <v>0.39374913207868584</v>
      </c>
      <c r="P108" s="25">
        <f t="shared" si="8"/>
        <v>0.62562076587262361</v>
      </c>
      <c r="V108">
        <f t="shared" si="10"/>
        <v>3.2188758248682166</v>
      </c>
      <c r="W108">
        <v>0.96000000000000063</v>
      </c>
      <c r="X108">
        <v>4.3795663306070045</v>
      </c>
      <c r="Y108">
        <v>4.9884716942726763</v>
      </c>
    </row>
    <row r="109" spans="11:25" x14ac:dyDescent="0.35">
      <c r="K109">
        <f t="shared" si="9"/>
        <v>3.5065578973200031</v>
      </c>
      <c r="L109" s="13">
        <f t="shared" si="11"/>
        <v>0.97000000000000064</v>
      </c>
      <c r="M109" s="19">
        <v>12.054815174686677</v>
      </c>
      <c r="N109" s="19">
        <v>12.556757230788469</v>
      </c>
      <c r="O109" s="15">
        <f t="shared" si="7"/>
        <v>0.39062883836995976</v>
      </c>
      <c r="P109" s="25">
        <f t="shared" si="8"/>
        <v>0.59754975068917027</v>
      </c>
      <c r="V109">
        <f t="shared" si="10"/>
        <v>3.5065578973200031</v>
      </c>
      <c r="W109">
        <v>0.97000000000000064</v>
      </c>
      <c r="X109">
        <v>4.4045800639431665</v>
      </c>
      <c r="Y109">
        <v>4.9670991611282096</v>
      </c>
    </row>
    <row r="110" spans="11:25" x14ac:dyDescent="0.35">
      <c r="K110">
        <f t="shared" si="9"/>
        <v>3.9120230054281784</v>
      </c>
      <c r="L110" s="13">
        <f t="shared" si="11"/>
        <v>0.98000000000000065</v>
      </c>
      <c r="M110" s="19">
        <v>12.082016091448001</v>
      </c>
      <c r="N110" s="19">
        <v>12.457612862542584</v>
      </c>
      <c r="O110" s="15">
        <f t="shared" si="7"/>
        <v>0.38754455086746248</v>
      </c>
      <c r="P110" s="25">
        <f t="shared" si="8"/>
        <v>0.57034883392784685</v>
      </c>
      <c r="V110">
        <f t="shared" si="10"/>
        <v>3.9120230054281784</v>
      </c>
      <c r="W110">
        <v>0.98000000000000065</v>
      </c>
      <c r="X110">
        <v>4.429399694711349</v>
      </c>
      <c r="Y110">
        <v>4.9459622342782561</v>
      </c>
    </row>
    <row r="111" spans="11:25" x14ac:dyDescent="0.35">
      <c r="K111">
        <f t="shared" si="9"/>
        <v>4.6051701859881575</v>
      </c>
      <c r="L111" s="13">
        <f t="shared" si="11"/>
        <v>0.99000000000000066</v>
      </c>
      <c r="M111" s="19">
        <v>12.10836514900665</v>
      </c>
      <c r="N111" s="19">
        <v>12.359609265526791</v>
      </c>
      <c r="O111" s="15">
        <f t="shared" si="7"/>
        <v>0.38449575167872851</v>
      </c>
      <c r="P111" s="25">
        <f t="shared" si="8"/>
        <v>0.54399977636919772</v>
      </c>
      <c r="V111">
        <f>-LN(1-W111)</f>
        <v>4.6051701859881575</v>
      </c>
      <c r="W111">
        <v>0.99000000000000066</v>
      </c>
      <c r="X111">
        <v>4.4540285396718584</v>
      </c>
      <c r="Y111">
        <v>4.9250571274239903</v>
      </c>
    </row>
    <row r="112" spans="11:25" x14ac:dyDescent="0.35">
      <c r="L112" s="13">
        <f t="shared" si="11"/>
        <v>1.0000000000000007</v>
      </c>
      <c r="M112" s="19">
        <v>12.133880211036523</v>
      </c>
      <c r="N112" s="19">
        <v>12.262730082444435</v>
      </c>
      <c r="O112" s="15">
        <f t="shared" si="7"/>
        <v>0.38148193194373353</v>
      </c>
      <c r="P112" s="22">
        <f t="shared" si="8"/>
        <v>0.51848471433932453</v>
      </c>
      <c r="W112">
        <v>1.0000000000000007</v>
      </c>
      <c r="X112">
        <v>4.4784698945054204</v>
      </c>
      <c r="Y112">
        <v>4.9043801846287431</v>
      </c>
    </row>
    <row r="113" spans="12:25" x14ac:dyDescent="0.35">
      <c r="L113" s="13">
        <f t="shared" si="11"/>
        <v>1.0100000000000007</v>
      </c>
      <c r="M113" s="19">
        <v>12.158578773817622</v>
      </c>
      <c r="N113" s="19">
        <v>12.166959240044163</v>
      </c>
      <c r="O113" s="15">
        <f t="shared" si="7"/>
        <v>0.37850259163883365</v>
      </c>
      <c r="P113" s="22">
        <f t="shared" si="8"/>
        <v>0.49378615155822558</v>
      </c>
      <c r="W113">
        <v>1.0100000000000007</v>
      </c>
      <c r="X113">
        <v>4.5027270358481113</v>
      </c>
      <c r="Y113">
        <v>4.8839278758794675</v>
      </c>
    </row>
    <row r="114" spans="12:25" x14ac:dyDescent="0.35">
      <c r="L114" s="13">
        <f t="shared" si="11"/>
        <v>1.0200000000000007</v>
      </c>
      <c r="M114" s="19">
        <v>12.182477974176386</v>
      </c>
      <c r="N114" s="19">
        <v>12.072280942980973</v>
      </c>
      <c r="O114" s="15">
        <f t="shared" si="7"/>
        <v>0.37555723938578883</v>
      </c>
      <c r="P114" s="22">
        <f t="shared" si="8"/>
        <v>0.46988695119946122</v>
      </c>
      <c r="W114">
        <v>1.0200000000000007</v>
      </c>
      <c r="X114">
        <v>4.526803223220119</v>
      </c>
      <c r="Y114">
        <v>4.863696792805225</v>
      </c>
    </row>
    <row r="115" spans="12:25" x14ac:dyDescent="0.35">
      <c r="L115" s="13">
        <f t="shared" si="11"/>
        <v>1.0300000000000007</v>
      </c>
      <c r="M115" s="19">
        <v>12.205594597220927</v>
      </c>
      <c r="N115" s="19">
        <v>11.97867966783584</v>
      </c>
      <c r="O115" s="15">
        <f t="shared" si="7"/>
        <v>0.3726453922657188</v>
      </c>
      <c r="P115" s="22">
        <f t="shared" si="8"/>
        <v>0.4467703281549209</v>
      </c>
      <c r="W115">
        <v>1.0300000000000007</v>
      </c>
      <c r="X115">
        <v>4.5507017008532769</v>
      </c>
      <c r="Y115">
        <v>4.8436836445467488</v>
      </c>
    </row>
    <row r="116" spans="12:25" x14ac:dyDescent="0.35">
      <c r="L116" s="24">
        <f t="shared" si="11"/>
        <v>1.0400000000000007</v>
      </c>
      <c r="M116" s="23">
        <v>12.22794508387738</v>
      </c>
      <c r="N116" s="23">
        <v>11.886140157289073</v>
      </c>
      <c r="O116" s="15">
        <f t="shared" si="7"/>
        <v>0.36976657563784182</v>
      </c>
      <c r="P116" s="41">
        <f t="shared" si="8"/>
        <v>0.42441984149846768</v>
      </c>
      <c r="R116" s="8"/>
      <c r="W116">
        <v>1.0400000000000007</v>
      </c>
      <c r="X116">
        <v>4.574425699421826</v>
      </c>
      <c r="Y116">
        <v>4.8238852537713042</v>
      </c>
    </row>
    <row r="117" spans="12:25" x14ac:dyDescent="0.35">
      <c r="L117" s="13">
        <f t="shared" si="11"/>
        <v>1.0500000000000007</v>
      </c>
      <c r="M117" s="19">
        <v>12.249545538233319</v>
      </c>
      <c r="N117" s="19">
        <v>11.794647414442881</v>
      </c>
      <c r="O117" s="15">
        <f t="shared" si="7"/>
        <v>0.36692032296285521</v>
      </c>
      <c r="P117" s="22">
        <f t="shared" si="8"/>
        <v>0.40281938714252874</v>
      </c>
      <c r="W117">
        <v>1.0500000000000007</v>
      </c>
      <c r="X117">
        <v>4.5979784376809523</v>
      </c>
      <c r="Y117">
        <v>4.8042985528273592</v>
      </c>
    </row>
    <row r="118" spans="12:25" x14ac:dyDescent="0.35">
      <c r="L118" s="13">
        <f t="shared" si="11"/>
        <v>1.0600000000000007</v>
      </c>
      <c r="M118" s="19">
        <v>12.270411734693939</v>
      </c>
      <c r="N118" s="19">
        <v>11.704186697288657</v>
      </c>
      <c r="O118" s="15">
        <f t="shared" si="7"/>
        <v>0.36410617563081754</v>
      </c>
      <c r="P118" s="22">
        <f t="shared" si="8"/>
        <v>0.38195319068190869</v>
      </c>
      <c r="W118">
        <v>1.0600000000000007</v>
      </c>
      <c r="X118">
        <v>4.6213631240171686</v>
      </c>
      <c r="Y118">
        <v>4.7849205800338117</v>
      </c>
    </row>
    <row r="119" spans="12:25" x14ac:dyDescent="0.35">
      <c r="L119" s="13">
        <f t="shared" si="11"/>
        <v>1.0700000000000007</v>
      </c>
      <c r="M119" s="19">
        <v>12.290559124956577</v>
      </c>
      <c r="N119" s="19">
        <v>11.614743513314741</v>
      </c>
      <c r="O119" s="15">
        <f t="shared" si="7"/>
        <v>0.36132368279340144</v>
      </c>
      <c r="P119" s="22">
        <f t="shared" si="8"/>
        <v>0.3618058004192708</v>
      </c>
      <c r="W119">
        <v>1.0700000000000007</v>
      </c>
      <c r="X119">
        <v>4.6445829579146238</v>
      </c>
      <c r="Y119">
        <v>4.7657484760986701</v>
      </c>
    </row>
    <row r="120" spans="12:25" x14ac:dyDescent="0.35">
      <c r="L120" s="13">
        <f t="shared" si="11"/>
        <v>1.0800000000000007</v>
      </c>
      <c r="M120" s="19">
        <v>12.310002844808926</v>
      </c>
      <c r="N120" s="19">
        <v>11.526303614250468</v>
      </c>
      <c r="O120" s="15">
        <f t="shared" si="7"/>
        <v>0.35857240120038586</v>
      </c>
      <c r="P120" s="22">
        <f t="shared" si="8"/>
        <v>0.34236208056692163</v>
      </c>
      <c r="W120">
        <v>1.0800000000000007</v>
      </c>
      <c r="X120">
        <v>4.6676411313411146</v>
      </c>
      <c r="Y120">
        <v>4.7467794806623562</v>
      </c>
    </row>
    <row r="121" spans="12:25" x14ac:dyDescent="0.35">
      <c r="L121" s="13">
        <f t="shared" si="11"/>
        <v>1.0900000000000007</v>
      </c>
      <c r="M121" s="19">
        <v>12.328757720756096</v>
      </c>
      <c r="N121" s="19">
        <v>11.438852990942552</v>
      </c>
      <c r="O121" s="15">
        <f t="shared" si="7"/>
        <v>0.35585189504026515</v>
      </c>
      <c r="P121" s="22">
        <f t="shared" si="8"/>
        <v>0.32360720461975134</v>
      </c>
      <c r="W121">
        <v>1.0900000000000007</v>
      </c>
      <c r="X121">
        <v>4.69054083005748</v>
      </c>
      <c r="Y121">
        <v>4.7280109289609999</v>
      </c>
    </row>
    <row r="122" spans="12:25" x14ac:dyDescent="0.35">
      <c r="L122" s="13">
        <f t="shared" si="11"/>
        <v>1.1000000000000008</v>
      </c>
      <c r="M122" s="19">
        <v>12.346838276481572</v>
      </c>
      <c r="N122" s="19">
        <v>11.352377868359893</v>
      </c>
      <c r="O122" s="15">
        <f t="shared" si="7"/>
        <v>0.35316173578485344</v>
      </c>
      <c r="P122" s="22">
        <f t="shared" si="8"/>
        <v>0.30552664889427561</v>
      </c>
      <c r="W122">
        <v>1.1000000000000008</v>
      </c>
      <c r="X122">
        <v>4.7132852348538075</v>
      </c>
      <c r="Y122">
        <v>4.7094402486051674</v>
      </c>
    </row>
    <row r="123" spans="12:25" x14ac:dyDescent="0.35">
      <c r="L123" s="13">
        <f t="shared" si="11"/>
        <v>1.1100000000000008</v>
      </c>
      <c r="M123" s="19">
        <v>12.364258739146871</v>
      </c>
      <c r="N123" s="19">
        <v>11.266864700723094</v>
      </c>
      <c r="O123" s="15">
        <f t="shared" si="7"/>
        <v>0.35050150203776831</v>
      </c>
      <c r="P123" s="22">
        <f t="shared" si="8"/>
        <v>0.28810618622897621</v>
      </c>
      <c r="W123">
        <v>1.1100000000000008</v>
      </c>
      <c r="X123">
        <v>4.7358775227158807</v>
      </c>
      <c r="Y123">
        <v>4.691064956469889</v>
      </c>
    </row>
    <row r="124" spans="12:25" x14ac:dyDescent="0.35">
      <c r="L124" s="13">
        <f t="shared" si="11"/>
        <v>1.1200000000000008</v>
      </c>
      <c r="M124" s="19">
        <v>12.381033045534579</v>
      </c>
      <c r="N124" s="19">
        <v>11.182300166755038</v>
      </c>
      <c r="O124" s="15">
        <f t="shared" si="7"/>
        <v>0.34787077938668109</v>
      </c>
      <c r="P124" s="22">
        <f t="shared" si="8"/>
        <v>0.27133187984126828</v>
      </c>
      <c r="W124">
        <v>1.1200000000000008</v>
      </c>
      <c r="X124">
        <v>4.7583208679248985</v>
      </c>
      <c r="Y124">
        <v>4.6728826556916871</v>
      </c>
    </row>
    <row r="125" spans="12:25" x14ac:dyDescent="0.35">
      <c r="L125" s="13">
        <f t="shared" si="11"/>
        <v>1.1300000000000008</v>
      </c>
      <c r="M125" s="19">
        <v>12.397174848039318</v>
      </c>
      <c r="N125" s="19">
        <v>11.098671165049097</v>
      </c>
      <c r="O125" s="15">
        <f t="shared" si="7"/>
        <v>0.34526916025922588</v>
      </c>
      <c r="P125" s="22">
        <f t="shared" si="8"/>
        <v>0.25519007733652899</v>
      </c>
      <c r="W125">
        <v>1.1300000000000008</v>
      </c>
      <c r="X125">
        <v>4.7806184430936387</v>
      </c>
      <c r="Y125">
        <v>4.6548910327688198</v>
      </c>
    </row>
    <row r="126" spans="12:25" x14ac:dyDescent="0.35">
      <c r="L126" s="13">
        <f t="shared" si="11"/>
        <v>1.1400000000000008</v>
      </c>
      <c r="M126" s="19">
        <v>12.412697520510978</v>
      </c>
      <c r="N126" s="19">
        <v>11.015964809551472</v>
      </c>
      <c r="O126" s="15">
        <f t="shared" si="7"/>
        <v>0.3426962437824595</v>
      </c>
      <c r="P126" s="22">
        <f t="shared" si="8"/>
        <v>0.23966740486486948</v>
      </c>
      <c r="W126">
        <v>1.1400000000000008</v>
      </c>
      <c r="X126">
        <v>4.802773420141877</v>
      </c>
      <c r="Y126">
        <v>4.6370878547608472</v>
      </c>
    </row>
    <row r="127" spans="12:25" x14ac:dyDescent="0.35">
      <c r="L127" s="13">
        <f t="shared" si="11"/>
        <v>1.1500000000000008</v>
      </c>
      <c r="M127" s="19">
        <v>12.427614163954479</v>
      </c>
      <c r="N127" s="19">
        <v>10.934168425154546</v>
      </c>
      <c r="O127" s="15">
        <f t="shared" si="7"/>
        <v>0.34015163564577522</v>
      </c>
      <c r="P127" s="22">
        <f t="shared" si="8"/>
        <v>0.22475076142136885</v>
      </c>
      <c r="W127">
        <v>1.1500000000000008</v>
      </c>
      <c r="X127">
        <v>4.8247889712138505</v>
      </c>
      <c r="Y127">
        <v>4.6194709665839024</v>
      </c>
    </row>
    <row r="128" spans="12:25" x14ac:dyDescent="0.35">
      <c r="L128" s="13">
        <f t="shared" si="11"/>
        <v>1.1600000000000008</v>
      </c>
      <c r="M128">
        <v>12.441937612090157</v>
      </c>
      <c r="N128">
        <v>10.853269543397928</v>
      </c>
      <c r="O128" s="15">
        <f t="shared" si="7"/>
        <v>0.3376349479671657</v>
      </c>
      <c r="P128" s="6">
        <f t="shared" si="8"/>
        <v>0.21042731328568998</v>
      </c>
      <c r="W128">
        <v>1.1600000000000008</v>
      </c>
      <c r="X128">
        <v>4.8466682695404382</v>
      </c>
      <c r="Y128">
        <v>4.6020382883982025</v>
      </c>
    </row>
    <row r="129" spans="12:25" x14ac:dyDescent="0.35">
      <c r="L129" s="13">
        <f t="shared" si="11"/>
        <v>1.1700000000000008</v>
      </c>
      <c r="M129">
        <v>12.455680436778689</v>
      </c>
      <c r="N129">
        <v>10.773255898274256</v>
      </c>
      <c r="O129" s="15">
        <f t="shared" si="7"/>
        <v>0.33514579916274595</v>
      </c>
      <c r="P129" s="6">
        <f t="shared" si="8"/>
        <v>0.19668448859715859</v>
      </c>
      <c r="W129">
        <v>1.1700000000000008</v>
      </c>
      <c r="X129">
        <v>4.8684144902485302</v>
      </c>
      <c r="Y129">
        <v>4.5847878130844055</v>
      </c>
    </row>
    <row r="130" spans="12:25" x14ac:dyDescent="0.35">
      <c r="L130" s="13">
        <f t="shared" si="11"/>
        <v>1.1800000000000008</v>
      </c>
      <c r="M130">
        <v>12.468854953314461</v>
      </c>
      <c r="N130">
        <v>10.69411542213671</v>
      </c>
      <c r="O130" s="15">
        <f t="shared" si="7"/>
        <v>0.33268381381943973</v>
      </c>
      <c r="P130" s="6">
        <f t="shared" si="8"/>
        <v>0.18350997206138686</v>
      </c>
      <c r="W130">
        <v>1.1800000000000008</v>
      </c>
      <c r="X130">
        <v>4.8900308111200577</v>
      </c>
      <c r="Y130">
        <v>4.5677176038055931</v>
      </c>
    </row>
    <row r="131" spans="12:25" x14ac:dyDescent="0.35">
      <c r="L131" s="13">
        <f t="shared" si="11"/>
        <v>1.1900000000000008</v>
      </c>
      <c r="M131">
        <v>12.481473225591028</v>
      </c>
      <c r="N131">
        <v>10.615836241705408</v>
      </c>
      <c r="O131" s="15">
        <f t="shared" si="7"/>
        <v>0.3302486225707425</v>
      </c>
      <c r="P131" s="6">
        <f t="shared" si="8"/>
        <v>0.17089169978481955</v>
      </c>
      <c r="W131">
        <v>1.1900000000000008</v>
      </c>
      <c r="X131">
        <v>4.9115204133029424</v>
      </c>
      <c r="Y131">
        <v>4.5508257916517998</v>
      </c>
    </row>
    <row r="132" spans="12:25" x14ac:dyDescent="0.35">
      <c r="L132" s="13">
        <f t="shared" si="11"/>
        <v>1.2000000000000008</v>
      </c>
      <c r="M132">
        <v>12.493547071142272</v>
      </c>
      <c r="N132">
        <v>10.538406674169901</v>
      </c>
      <c r="O132" s="15">
        <f t="shared" si="7"/>
        <v>0.32783986197547343</v>
      </c>
      <c r="P132" s="6">
        <f t="shared" si="8"/>
        <v>0.15881785423357542</v>
      </c>
      <c r="W132">
        <v>1.2000000000000008</v>
      </c>
      <c r="X132">
        <v>4.9328864819761877</v>
      </c>
      <c r="Y132">
        <v>4.534110573364087</v>
      </c>
    </row>
    <row r="133" spans="12:25" x14ac:dyDescent="0.35">
      <c r="L133" s="13">
        <f t="shared" si="11"/>
        <v>1.2100000000000009</v>
      </c>
      <c r="M133">
        <v>12.505088066062779</v>
      </c>
      <c r="N133">
        <v>10.461815223385072</v>
      </c>
      <c r="O133" s="15">
        <f t="shared" si="7"/>
        <v>0.32545717439943361</v>
      </c>
      <c r="P133" s="6">
        <f t="shared" si="8"/>
        <v>0.14727685931306844</v>
      </c>
      <c r="W133">
        <v>1.2100000000000009</v>
      </c>
      <c r="X133">
        <v>4.9541322069712521</v>
      </c>
      <c r="Y133">
        <v>4.5175702091353296</v>
      </c>
    </row>
    <row r="134" spans="12:25" x14ac:dyDescent="0.35">
      <c r="L134" s="13">
        <f t="shared" si="11"/>
        <v>1.2200000000000009</v>
      </c>
      <c r="M134">
        <v>12.516107549810695</v>
      </c>
      <c r="N134">
        <v>10.386050576157851</v>
      </c>
      <c r="O134" s="15">
        <f t="shared" si="7"/>
        <v>0.3231002078998893</v>
      </c>
      <c r="P134" s="6">
        <f t="shared" si="8"/>
        <v>0.13625737556515283</v>
      </c>
      <c r="W134">
        <v>1.2200000000000009</v>
      </c>
      <c r="X134">
        <v>4.9752607833516365</v>
      </c>
      <c r="Y134">
        <v>4.5012030204849136</v>
      </c>
    </row>
    <row r="135" spans="12:25" x14ac:dyDescent="0.35">
      <c r="L135" s="13">
        <f t="shared" si="11"/>
        <v>1.2300000000000009</v>
      </c>
      <c r="M135">
        <v>12.526616629896456</v>
      </c>
      <c r="N135">
        <v>10.311101598622205</v>
      </c>
      <c r="O135" s="15">
        <f t="shared" si="7"/>
        <v>0.32076861611280122</v>
      </c>
      <c r="P135" s="6">
        <f t="shared" si="8"/>
        <v>0.12574829547939181</v>
      </c>
      <c r="W135">
        <v>1.2300000000000009</v>
      </c>
      <c r="X135">
        <v>4.9962754119526993</v>
      </c>
      <c r="Y135">
        <v>4.4850073882047781</v>
      </c>
    </row>
    <row r="136" spans="12:25" x14ac:dyDescent="0.35">
      <c r="L136" s="13">
        <f t="shared" si="11"/>
        <v>1.2400000000000009</v>
      </c>
      <c r="M136">
        <v>12.536626186460436</v>
      </c>
      <c r="N136">
        <v>10.236957332700015</v>
      </c>
      <c r="O136" s="15">
        <f t="shared" si="7"/>
        <v>0.31846205814272571</v>
      </c>
      <c r="P136" s="6">
        <f t="shared" si="8"/>
        <v>0.11573873891541098</v>
      </c>
      <c r="W136">
        <v>1.2400000000000009</v>
      </c>
      <c r="X136">
        <v>5.0171792998834759</v>
      </c>
      <c r="Y136">
        <v>4.4689817503741764</v>
      </c>
    </row>
    <row r="137" spans="12:25" x14ac:dyDescent="0.35">
      <c r="L137" s="13">
        <f t="shared" si="11"/>
        <v>1.2500000000000009</v>
      </c>
      <c r="M137">
        <v>12.546146876742606</v>
      </c>
      <c r="N137">
        <v>10.163606992645382</v>
      </c>
      <c r="O137" s="15">
        <f t="shared" si="7"/>
        <v>0.31618019845531153</v>
      </c>
      <c r="P137" s="6">
        <f t="shared" si="8"/>
        <v>0.10621804863324158</v>
      </c>
      <c r="W137">
        <v>1.2500000000000009</v>
      </c>
      <c r="X137">
        <v>5.0379756609922914</v>
      </c>
      <c r="Y137">
        <v>4.4531246004407778</v>
      </c>
    </row>
    <row r="138" spans="12:25" x14ac:dyDescent="0.35">
      <c r="L138" s="13">
        <f t="shared" si="11"/>
        <v>1.2600000000000009</v>
      </c>
      <c r="M138">
        <v>12.555189139447174</v>
      </c>
      <c r="N138">
        <v>10.091039961670194</v>
      </c>
      <c r="O138" s="15">
        <f t="shared" si="7"/>
        <v>0.31392270677232431</v>
      </c>
      <c r="P138" s="6">
        <f t="shared" si="8"/>
        <v>9.7175785928673264E-2</v>
      </c>
      <c r="W138">
        <v>1.2600000000000009</v>
      </c>
      <c r="X138">
        <v>5.058667716297836</v>
      </c>
      <c r="Y138">
        <v>4.4374344853657286</v>
      </c>
    </row>
    <row r="139" spans="12:25" x14ac:dyDescent="0.35">
      <c r="L139" s="13">
        <f t="shared" si="11"/>
        <v>1.2700000000000009</v>
      </c>
      <c r="M139">
        <v>12.563763199005106</v>
      </c>
      <c r="N139">
        <v>10.019245788648629</v>
      </c>
      <c r="O139" s="15">
        <f t="shared" si="7"/>
        <v>0.31168925796912683</v>
      </c>
      <c r="P139" s="6">
        <f t="shared" si="8"/>
        <v>8.8601726370741929E-2</v>
      </c>
      <c r="W139">
        <v>1.2700000000000009</v>
      </c>
      <c r="X139">
        <v>5.0792586943873097</v>
      </c>
      <c r="Y139">
        <v>4.4219100038304058</v>
      </c>
    </row>
    <row r="140" spans="12:25" x14ac:dyDescent="0.35">
      <c r="L140" s="13">
        <f t="shared" si="11"/>
        <v>1.2800000000000009</v>
      </c>
      <c r="M140">
        <v>12.571879069737186</v>
      </c>
      <c r="N140">
        <v>9.9482141848985108</v>
      </c>
      <c r="O140" s="15">
        <f t="shared" ref="O140:O203" si="12">+N140/$N$12</f>
        <v>0.30947953197454997</v>
      </c>
      <c r="P140" s="6">
        <f t="shared" ref="P140:P203" si="13">$P$10-M140</f>
        <v>8.0485855638661619E-2</v>
      </c>
      <c r="W140">
        <v>1.2800000000000009</v>
      </c>
      <c r="X140">
        <v>5.0997518317831982</v>
      </c>
      <c r="Y140">
        <v>4.4065498045027303</v>
      </c>
    </row>
    <row r="141" spans="12:25" x14ac:dyDescent="0.35">
      <c r="L141" s="13">
        <f t="shared" si="11"/>
        <v>1.2900000000000009</v>
      </c>
      <c r="M141">
        <v>12.579546559920482</v>
      </c>
      <c r="N141">
        <v>9.8779350210374091</v>
      </c>
      <c r="O141" s="15">
        <f t="shared" si="12"/>
        <v>0.30729321367308909</v>
      </c>
      <c r="P141" s="6">
        <f t="shared" si="13"/>
        <v>7.2818365455365353E-2</v>
      </c>
      <c r="W141">
        <v>1.2900000000000009</v>
      </c>
      <c r="X141">
        <v>5.1201503732800955</v>
      </c>
      <c r="Y141">
        <v>4.3913525843608872</v>
      </c>
    </row>
    <row r="142" spans="12:25" x14ac:dyDescent="0.35">
      <c r="L142" s="13">
        <f t="shared" ref="L142:L205" si="14">L141+0.01</f>
        <v>1.3000000000000009</v>
      </c>
      <c r="M142">
        <v>12.586775275760655</v>
      </c>
      <c r="N142">
        <v>9.8083983239115007</v>
      </c>
      <c r="O142" s="15">
        <f t="shared" si="12"/>
        <v>0.30512999280936359</v>
      </c>
      <c r="P142" s="6">
        <f t="shared" si="13"/>
        <v>6.5589649615192869E-2</v>
      </c>
      <c r="W142">
        <v>1.3000000000000009</v>
      </c>
      <c r="X142">
        <v>5.140457572253025</v>
      </c>
      <c r="Y142">
        <v>4.3763170870724935</v>
      </c>
    </row>
    <row r="143" spans="12:25" x14ac:dyDescent="0.35">
      <c r="L143" s="13">
        <f t="shared" si="14"/>
        <v>1.3100000000000009</v>
      </c>
      <c r="M143">
        <v>12.59357462527278</v>
      </c>
      <c r="N143">
        <v>9.7395942735951557</v>
      </c>
      <c r="O143" s="15">
        <f t="shared" si="12"/>
        <v>0.30298956389477716</v>
      </c>
      <c r="P143" s="6">
        <f t="shared" si="13"/>
        <v>5.879030010306785E-2</v>
      </c>
      <c r="W143">
        <v>1.3100000000000009</v>
      </c>
      <c r="X143">
        <v>5.1606766909386073</v>
      </c>
      <c r="Y143">
        <v>4.3614421014272651</v>
      </c>
    </row>
    <row r="144" spans="12:25" x14ac:dyDescent="0.35">
      <c r="L144" s="13">
        <f t="shared" si="14"/>
        <v>1.320000000000001</v>
      </c>
      <c r="M144">
        <v>12.59995382207304</v>
      </c>
      <c r="N144">
        <v>9.6715132004594579</v>
      </c>
      <c r="O144" s="15">
        <f t="shared" si="12"/>
        <v>0.3008716261163219</v>
      </c>
      <c r="P144" s="6">
        <f t="shared" si="13"/>
        <v>5.2411103302807405E-2</v>
      </c>
      <c r="W144">
        <v>1.320000000000001</v>
      </c>
      <c r="X144">
        <v>5.1808110006902934</v>
      </c>
      <c r="Y144">
        <v>4.3467264598212854</v>
      </c>
    </row>
    <row r="145" spans="12:25" x14ac:dyDescent="0.35">
      <c r="L145" s="13">
        <f t="shared" si="14"/>
        <v>1.330000000000001</v>
      </c>
      <c r="M145">
        <v>12.605921889083724</v>
      </c>
      <c r="N145">
        <v>9.6041455823077335</v>
      </c>
      <c r="O145" s="15">
        <f t="shared" si="12"/>
        <v>0.29877588324746768</v>
      </c>
      <c r="P145" s="6">
        <f t="shared" si="13"/>
        <v>4.6443036292123097E-2</v>
      </c>
      <c r="W145">
        <v>1.330000000000001</v>
      </c>
      <c r="X145">
        <v>5.2008637822089918</v>
      </c>
      <c r="Y145">
        <v>4.3321690367911332</v>
      </c>
    </row>
    <row r="146" spans="12:25" x14ac:dyDescent="0.35">
      <c r="L146" s="13">
        <f t="shared" si="14"/>
        <v>1.340000000000001</v>
      </c>
      <c r="M146">
        <v>12.61148766215377</v>
      </c>
      <c r="N146">
        <v>9.5374820415763786</v>
      </c>
      <c r="O146" s="15">
        <f t="shared" si="12"/>
        <v>0.2967020435610821</v>
      </c>
      <c r="P146" s="6">
        <f t="shared" si="13"/>
        <v>4.0877263222077076E-2</v>
      </c>
      <c r="W146">
        <v>1.340000000000001</v>
      </c>
      <c r="X146">
        <v>5.2208383257501669</v>
      </c>
      <c r="Y146">
        <v>4.3177687475961086</v>
      </c>
    </row>
    <row r="147" spans="12:25" x14ac:dyDescent="0.35">
      <c r="L147" s="13">
        <f t="shared" si="14"/>
        <v>1.350000000000001</v>
      </c>
      <c r="M147">
        <v>12.616659793597188</v>
      </c>
      <c r="N147">
        <v>9.4715133425991738</v>
      </c>
      <c r="O147" s="15">
        <f t="shared" si="12"/>
        <v>0.29464981974432647</v>
      </c>
      <c r="P147" s="6">
        <f t="shared" si="13"/>
        <v>3.5705131778659194E-2</v>
      </c>
      <c r="W147">
        <v>1.350000000000001</v>
      </c>
      <c r="X147">
        <v>5.2407379313086055</v>
      </c>
      <c r="Y147">
        <v>4.3035245468469014</v>
      </c>
    </row>
    <row r="148" spans="12:25" x14ac:dyDescent="0.35">
      <c r="L148" s="13">
        <f t="shared" si="14"/>
        <v>1.360000000000001</v>
      </c>
      <c r="M148">
        <v>12.621446755651432</v>
      </c>
      <c r="N148">
        <v>9.4062303889335013</v>
      </c>
      <c r="O148" s="15">
        <f t="shared" si="12"/>
        <v>0.2926189288154763</v>
      </c>
      <c r="P148" s="6">
        <f t="shared" si="13"/>
        <v>3.0918169724415634E-2</v>
      </c>
      <c r="W148">
        <v>1.360000000000001</v>
      </c>
      <c r="X148">
        <v>5.2605659087818832</v>
      </c>
      <c r="Y148">
        <v>4.2894354271791251</v>
      </c>
    </row>
    <row r="149" spans="12:25" x14ac:dyDescent="0.35">
      <c r="L149" s="13">
        <f t="shared" si="14"/>
        <v>1.370000000000001</v>
      </c>
      <c r="M149">
        <v>12.625856843857896</v>
      </c>
      <c r="N149">
        <v>9.3416242207467786</v>
      </c>
      <c r="O149" s="15">
        <f t="shared" si="12"/>
        <v>0.29060909204261637</v>
      </c>
      <c r="P149" s="6">
        <f t="shared" si="13"/>
        <v>2.6508081517951254E-2</v>
      </c>
      <c r="W149">
        <v>1.370000000000001</v>
      </c>
      <c r="X149">
        <v>5.2803255781135672</v>
      </c>
      <c r="Y149">
        <v>4.275500417970119</v>
      </c>
    </row>
    <row r="150" spans="12:25" x14ac:dyDescent="0.35">
      <c r="L150" s="13">
        <f t="shared" si="14"/>
        <v>1.380000000000001</v>
      </c>
      <c r="M150">
        <v>12.629898180366492</v>
      </c>
      <c r="N150">
        <v>9.2776860122615279</v>
      </c>
      <c r="O150" s="15">
        <f t="shared" si="12"/>
        <v>0.28862003486415871</v>
      </c>
      <c r="P150" s="6">
        <f t="shared" si="13"/>
        <v>2.2466745009355193E-2</v>
      </c>
      <c r="W150">
        <v>1.380000000000001</v>
      </c>
      <c r="X150">
        <v>5.3000202694171721</v>
      </c>
      <c r="Y150">
        <v>4.2617185840976166</v>
      </c>
    </row>
    <row r="151" spans="12:25" x14ac:dyDescent="0.35">
      <c r="L151" s="13">
        <f t="shared" si="14"/>
        <v>1.390000000000001</v>
      </c>
      <c r="M151">
        <v>12.633578717166413</v>
      </c>
      <c r="N151">
        <v>9.2144070692576108</v>
      </c>
      <c r="O151" s="15">
        <f t="shared" si="12"/>
        <v>0.28665148681113989</v>
      </c>
      <c r="P151" s="6">
        <f t="shared" si="13"/>
        <v>1.8786208209434108E-2</v>
      </c>
      <c r="W151">
        <v>1.390000000000001</v>
      </c>
      <c r="X151">
        <v>5.3196533230817371</v>
      </c>
      <c r="Y151">
        <v>4.2480890247387713</v>
      </c>
    </row>
    <row r="152" spans="12:25" x14ac:dyDescent="0.35">
      <c r="L152" s="13">
        <f t="shared" si="14"/>
        <v>1.400000000000001</v>
      </c>
      <c r="M152" s="19">
        <v>12.636906239244855</v>
      </c>
      <c r="N152" s="19">
        <v>9.1517788266300588</v>
      </c>
      <c r="O152" s="15">
        <f t="shared" si="12"/>
        <v>0.28470318143124712</v>
      </c>
      <c r="P152" s="6">
        <f t="shared" si="13"/>
        <v>1.545868613099266E-2</v>
      </c>
      <c r="W152">
        <v>1.400000000000001</v>
      </c>
      <c r="X152">
        <v>5.3392280898600104</v>
      </c>
      <c r="Y152">
        <v>4.2346108722082052</v>
      </c>
    </row>
    <row r="153" spans="12:25" x14ac:dyDescent="0.35">
      <c r="L153" s="13">
        <f t="shared" si="14"/>
        <v>1.410000000000001</v>
      </c>
      <c r="M153" s="19">
        <v>12.639888367675685</v>
      </c>
      <c r="N153" s="19">
        <v>9.0897928460011492</v>
      </c>
      <c r="O153" s="15">
        <f t="shared" si="12"/>
        <v>0.28277485621453241</v>
      </c>
      <c r="P153" s="6">
        <f t="shared" si="13"/>
        <v>1.2476557700162871E-2</v>
      </c>
      <c r="W153">
        <v>1.410000000000001</v>
      </c>
      <c r="X153">
        <v>5.3587479309400381</v>
      </c>
      <c r="Y153">
        <v>4.2212832908337612</v>
      </c>
    </row>
    <row r="154" spans="12:25" x14ac:dyDescent="0.35">
      <c r="L154" s="13">
        <f t="shared" si="14"/>
        <v>1.420000000000001</v>
      </c>
      <c r="M154" s="19">
        <v>12.642532562639797</v>
      </c>
      <c r="N154" s="19">
        <v>9.0284408133852381</v>
      </c>
      <c r="O154" s="15">
        <f t="shared" si="12"/>
        <v>0.28086625252076775</v>
      </c>
      <c r="P154" s="6">
        <f t="shared" si="13"/>
        <v>9.8323627360503707E-3</v>
      </c>
      <c r="W154">
        <v>1.420000000000001</v>
      </c>
      <c r="X154">
        <v>5.3782162180009943</v>
      </c>
      <c r="Y154">
        <v>4.2081054758686403</v>
      </c>
    </row>
    <row r="155" spans="12:25" x14ac:dyDescent="0.35">
      <c r="L155" s="13">
        <f t="shared" si="14"/>
        <v>1.430000000000001</v>
      </c>
      <c r="M155" s="19">
        <v>12.644846126378928</v>
      </c>
      <c r="N155" s="19">
        <v>8.9677145369050884</v>
      </c>
      <c r="O155" s="15">
        <f t="shared" si="12"/>
        <v>0.27897711550840198</v>
      </c>
      <c r="P155" s="6">
        <f t="shared" si="13"/>
        <v>7.5187989969194291E-3</v>
      </c>
      <c r="W155">
        <v>1.430000000000001</v>
      </c>
      <c r="X155">
        <v>5.3976363332540673</v>
      </c>
      <c r="Y155">
        <v>4.1950766524387362</v>
      </c>
    </row>
    <row r="156" spans="12:25" x14ac:dyDescent="0.35">
      <c r="L156" s="13">
        <f t="shared" si="14"/>
        <v>1.4400000000000011</v>
      </c>
      <c r="M156" s="19">
        <v>12.646836206084629</v>
      </c>
      <c r="N156" s="19">
        <v>8.9076059445582665</v>
      </c>
      <c r="O156" s="15">
        <f t="shared" si="12"/>
        <v>0.27710719406507578</v>
      </c>
      <c r="P156" s="6">
        <f t="shared" si="13"/>
        <v>5.5287192912185645E-3</v>
      </c>
      <c r="W156">
        <v>1.4400000000000011</v>
      </c>
      <c r="X156">
        <v>5.4170116694691197</v>
      </c>
      <c r="Y156">
        <v>4.1821960745239473</v>
      </c>
    </row>
    <row r="157" spans="12:25" x14ac:dyDescent="0.35">
      <c r="L157" s="13">
        <f t="shared" si="14"/>
        <v>1.4500000000000011</v>
      </c>
      <c r="M157" s="19">
        <v>12.648509796724067</v>
      </c>
      <c r="N157" s="19">
        <v>8.8481070820324383</v>
      </c>
      <c r="O157" s="15">
        <f t="shared" si="12"/>
        <v>0.27525624073965749</v>
      </c>
      <c r="P157" s="6">
        <f t="shared" si="13"/>
        <v>3.8551286517805039E-3</v>
      </c>
      <c r="W157">
        <v>1.4500000000000011</v>
      </c>
      <c r="X157">
        <v>5.4363456299878576</v>
      </c>
      <c r="Y157">
        <v>4.1694630239723445</v>
      </c>
    </row>
    <row r="158" spans="12:25" x14ac:dyDescent="0.35">
      <c r="L158" s="13">
        <f t="shared" si="14"/>
        <v>1.4600000000000011</v>
      </c>
      <c r="M158" s="19">
        <v>12.649873743804241</v>
      </c>
      <c r="N158" s="19">
        <v>8.789210110568245</v>
      </c>
      <c r="O158" s="15">
        <f t="shared" si="12"/>
        <v>0.27342401167575914</v>
      </c>
      <c r="P158" s="6">
        <f t="shared" si="13"/>
        <v>2.4911815716066599E-3</v>
      </c>
      <c r="W158">
        <v>1.4600000000000011</v>
      </c>
      <c r="X158">
        <v>5.4556416287242113</v>
      </c>
      <c r="Y158">
        <v>4.1568768095460866</v>
      </c>
    </row>
    <row r="159" spans="12:25" x14ac:dyDescent="0.35">
      <c r="L159" s="13">
        <f t="shared" si="14"/>
        <v>1.4700000000000011</v>
      </c>
      <c r="M159" s="19">
        <v>12.650934746076206</v>
      </c>
      <c r="N159" s="19">
        <v>8.7309073048685946</v>
      </c>
      <c r="O159" s="15">
        <f t="shared" si="12"/>
        <v>0.27161026654669657</v>
      </c>
      <c r="P159" s="6">
        <f t="shared" si="13"/>
        <v>1.4301792996409546E-3</v>
      </c>
      <c r="W159">
        <v>1.4700000000000011</v>
      </c>
      <c r="X159">
        <v>5.4749030901525524</v>
      </c>
      <c r="Y159">
        <v>4.1444367659979964</v>
      </c>
    </row>
    <row r="160" spans="12:25" x14ac:dyDescent="0.35">
      <c r="L160" s="13">
        <f t="shared" si="14"/>
        <v>1.4800000000000011</v>
      </c>
      <c r="M160" s="19">
        <v>12.651699358180741</v>
      </c>
      <c r="N160" s="19">
        <v>8.6731910510531574</v>
      </c>
      <c r="O160" s="15">
        <f t="shared" si="12"/>
        <v>0.26981476849185565</v>
      </c>
      <c r="P160" s="6">
        <f t="shared" si="13"/>
        <v>6.6556719510657558E-4</v>
      </c>
      <c r="W160">
        <v>1.4800000000000011</v>
      </c>
      <c r="X160">
        <v>5.4941334492844156</v>
      </c>
      <c r="Y160">
        <v>4.1321422531778165</v>
      </c>
    </row>
    <row r="161" spans="12:25" x14ac:dyDescent="0.35">
      <c r="L161" s="13">
        <f t="shared" si="14"/>
        <v>1.4900000000000011</v>
      </c>
      <c r="M161" s="19">
        <v>12.65217399323706</v>
      </c>
      <c r="N161" s="19">
        <v>8.6160538446569834</v>
      </c>
      <c r="O161" s="15">
        <f t="shared" si="12"/>
        <v>0.26803728405443134</v>
      </c>
      <c r="P161" s="6">
        <f t="shared" si="13"/>
        <v>1.9093213878740301E-4</v>
      </c>
      <c r="W161">
        <v>1.4900000000000011</v>
      </c>
      <c r="X161">
        <v>5.5133361516343005</v>
      </c>
      <c r="Y161">
        <v>4.1199926551671124</v>
      </c>
    </row>
    <row r="162" spans="12:25" x14ac:dyDescent="0.35">
      <c r="L162" s="13">
        <f t="shared" si="14"/>
        <v>1.5000000000000011</v>
      </c>
      <c r="M162" s="19">
        <v>12.652364925375847</v>
      </c>
      <c r="N162" s="19">
        <v>8.5594882886720942</v>
      </c>
      <c r="O162" s="15">
        <f t="shared" si="12"/>
        <v>0.26627758312050315</v>
      </c>
      <c r="P162" s="6">
        <f t="shared" si="13"/>
        <v>0</v>
      </c>
      <c r="W162">
        <v>1.5000000000000011</v>
      </c>
      <c r="X162">
        <v>5.5325146531751503</v>
      </c>
      <c r="Y162">
        <v>4.1079873794419139</v>
      </c>
    </row>
    <row r="163" spans="12:25" x14ac:dyDescent="0.35">
      <c r="L163" s="13">
        <f t="shared" si="14"/>
        <v>1.5100000000000011</v>
      </c>
      <c r="M163">
        <v>12.65227829221816</v>
      </c>
      <c r="N163">
        <v>8.5034870916309853</v>
      </c>
      <c r="O163" s="15">
        <f t="shared" si="12"/>
        <v>0.26453543885941494</v>
      </c>
      <c r="P163" s="6">
        <f t="shared" si="13"/>
        <v>8.6633157687643347E-5</v>
      </c>
      <c r="W163">
        <v>1.5100000000000011</v>
      </c>
      <c r="X163">
        <v>5.5516724202840368</v>
      </c>
      <c r="Y163">
        <v>4.0961258560621125</v>
      </c>
    </row>
    <row r="164" spans="12:25" x14ac:dyDescent="0.35">
      <c r="L164" s="13">
        <f t="shared" si="14"/>
        <v>1.5200000000000011</v>
      </c>
      <c r="M164">
        <v>12.651920097301378</v>
      </c>
      <c r="N164">
        <v>8.4480430657309977</v>
      </c>
      <c r="O164" s="15">
        <f t="shared" si="12"/>
        <v>0.26281062766542596</v>
      </c>
      <c r="P164" s="6">
        <f t="shared" si="13"/>
        <v>4.4482807446932782E-4</v>
      </c>
      <c r="W164">
        <v>1.5200000000000011</v>
      </c>
      <c r="X164">
        <v>5.5708129296786009</v>
      </c>
      <c r="Y164">
        <v>4.0844075368868058</v>
      </c>
    </row>
    <row r="165" spans="12:25" x14ac:dyDescent="0.35">
      <c r="L165" s="13">
        <f t="shared" si="14"/>
        <v>1.5300000000000011</v>
      </c>
      <c r="M165">
        <v>12.651296212453678</v>
      </c>
      <c r="N165">
        <v>8.3931491249985584</v>
      </c>
      <c r="O165" s="15">
        <f t="shared" si="12"/>
        <v>0.26110292910060184</v>
      </c>
      <c r="P165" s="6">
        <f t="shared" si="13"/>
        <v>1.0687129221693681E-3</v>
      </c>
      <c r="W165">
        <v>1.5300000000000011</v>
      </c>
      <c r="X165">
        <v>5.5899396683447344</v>
      </c>
      <c r="Y165">
        <v>4.0728318948146738</v>
      </c>
    </row>
    <row r="166" spans="12:25" x14ac:dyDescent="0.35">
      <c r="L166" s="13">
        <f t="shared" si="14"/>
        <v>1.5400000000000011</v>
      </c>
      <c r="M166">
        <v>12.65041238011818</v>
      </c>
      <c r="N166">
        <v>8.3387982834922951</v>
      </c>
      <c r="O166" s="15">
        <f t="shared" si="12"/>
        <v>0.25941212583891543</v>
      </c>
      <c r="P166" s="6">
        <f t="shared" si="13"/>
        <v>1.9525452576676372E-3</v>
      </c>
      <c r="W166">
        <v>1.5400000000000011</v>
      </c>
      <c r="X166">
        <v>5.6090561334560256</v>
      </c>
      <c r="Y166">
        <v>4.0613984230485842</v>
      </c>
    </row>
    <row r="167" spans="12:25" x14ac:dyDescent="0.35">
      <c r="L167" s="13">
        <f t="shared" si="14"/>
        <v>1.5500000000000012</v>
      </c>
      <c r="M167">
        <v>12.649274215628076</v>
      </c>
      <c r="N167">
        <v>8.2849836535440406</v>
      </c>
      <c r="O167" s="15">
        <f t="shared" si="12"/>
        <v>0.25773800361152605</v>
      </c>
      <c r="P167" s="6">
        <f t="shared" si="13"/>
        <v>3.0907097477719248E-3</v>
      </c>
      <c r="W167">
        <v>1.5500000000000012</v>
      </c>
      <c r="X167">
        <v>5.6281658322853465</v>
      </c>
      <c r="Y167">
        <v>4.0501066343836269</v>
      </c>
    </row>
    <row r="168" spans="12:25" x14ac:dyDescent="0.35">
      <c r="L168" s="13">
        <f t="shared" si="14"/>
        <v>1.5600000000000012</v>
      </c>
      <c r="M168">
        <v>12.6478872094339</v>
      </c>
      <c r="N168">
        <v>8.2316984440368657</v>
      </c>
      <c r="O168" s="15">
        <f t="shared" si="12"/>
        <v>0.25608035115321048</v>
      </c>
      <c r="P168" s="6">
        <f t="shared" si="13"/>
        <v>4.4777159419471246E-3</v>
      </c>
      <c r="W168">
        <v>1.5600000000000012</v>
      </c>
      <c r="X168">
        <v>5.647272282109129</v>
      </c>
      <c r="Y168">
        <v>4.0389560605178252</v>
      </c>
    </row>
    <row r="169" spans="12:25" x14ac:dyDescent="0.35">
      <c r="L169" s="13">
        <f t="shared" si="14"/>
        <v>1.5700000000000012</v>
      </c>
      <c r="M169">
        <v>12.646256729284163</v>
      </c>
      <c r="N169">
        <v>8.1789359587191406</v>
      </c>
      <c r="O169" s="15">
        <f t="shared" si="12"/>
        <v>0.25443896014991557</v>
      </c>
      <c r="P169" s="6">
        <f t="shared" si="13"/>
        <v>6.108196091684448E-3</v>
      </c>
      <c r="W169">
        <v>1.5700000000000012</v>
      </c>
      <c r="X169">
        <v>5.6663790101046656</v>
      </c>
      <c r="Y169">
        <v>4.0279462513847335</v>
      </c>
    </row>
    <row r="170" spans="12:25" x14ac:dyDescent="0.35">
      <c r="L170" s="13">
        <f t="shared" si="14"/>
        <v>1.5800000000000012</v>
      </c>
      <c r="M170">
        <v>12.644388022360397</v>
      </c>
      <c r="N170">
        <v>8.1266895945538629</v>
      </c>
      <c r="O170" s="15">
        <f t="shared" si="12"/>
        <v>0.25281362518740669</v>
      </c>
      <c r="P170" s="6">
        <f t="shared" si="13"/>
        <v>7.9769030154501763E-3</v>
      </c>
      <c r="W170">
        <v>1.5800000000000012</v>
      </c>
      <c r="X170">
        <v>5.6854895532408989</v>
      </c>
      <c r="Y170">
        <v>4.0170767745072933</v>
      </c>
    </row>
    <row r="171" spans="12:25" x14ac:dyDescent="0.35">
      <c r="L171" s="13">
        <f t="shared" si="14"/>
        <v>1.5900000000000012</v>
      </c>
      <c r="M171">
        <v>12.642286217367843</v>
      </c>
      <c r="N171">
        <v>8.0749528401022737</v>
      </c>
      <c r="O171" s="15">
        <f t="shared" si="12"/>
        <v>0.25120414370098421</v>
      </c>
      <c r="P171" s="6">
        <f t="shared" si="13"/>
        <v>1.0078708008004256E-2</v>
      </c>
      <c r="W171">
        <v>1.5900000000000012</v>
      </c>
      <c r="X171">
        <v>5.7046074581630242</v>
      </c>
      <c r="Y171">
        <v>4.0063472143721395</v>
      </c>
    </row>
    <row r="172" spans="12:25" x14ac:dyDescent="0.35">
      <c r="L172" s="13">
        <f t="shared" si="14"/>
        <v>1.6000000000000012</v>
      </c>
      <c r="M172">
        <v>12.639956326582723</v>
      </c>
      <c r="N172">
        <v>8.0237192739410315</v>
      </c>
      <c r="O172" s="15">
        <f t="shared" si="12"/>
        <v>0.24961031592624269</v>
      </c>
      <c r="P172" s="6">
        <f t="shared" si="13"/>
        <v>1.240859879312417E-2</v>
      </c>
      <c r="W172">
        <v>1.6000000000000012</v>
      </c>
      <c r="X172">
        <v>5.723736281071357</v>
      </c>
      <c r="Y172">
        <v>3.9957571718238096</v>
      </c>
    </row>
    <row r="173" spans="12:25" x14ac:dyDescent="0.35">
      <c r="L173" s="13">
        <f t="shared" si="14"/>
        <v>1.6100000000000012</v>
      </c>
      <c r="M173">
        <v>12.637403247857254</v>
      </c>
      <c r="N173">
        <v>7.9729825631120761</v>
      </c>
      <c r="O173" s="15">
        <f t="shared" si="12"/>
        <v>0.2480319448508482</v>
      </c>
      <c r="P173" s="6">
        <f t="shared" si="13"/>
        <v>1.4961677518593675E-2</v>
      </c>
      <c r="W173">
        <v>1.6100000000000012</v>
      </c>
      <c r="X173">
        <v>5.7428795875947136</v>
      </c>
      <c r="Y173">
        <v>3.9853062634781242</v>
      </c>
    </row>
    <row r="174" spans="12:25" x14ac:dyDescent="0.35">
      <c r="L174" s="13">
        <f t="shared" si="14"/>
        <v>1.6200000000000012</v>
      </c>
      <c r="M174">
        <v>12.634631766583333</v>
      </c>
      <c r="N174">
        <v>7.9227364616044174</v>
      </c>
      <c r="O174" s="15">
        <f t="shared" si="12"/>
        <v>0.24646883616730766</v>
      </c>
      <c r="P174" s="6">
        <f t="shared" si="13"/>
        <v>1.7733158792514914E-2</v>
      </c>
      <c r="W174">
        <v>1.6200000000000012</v>
      </c>
      <c r="X174">
        <v>5.7620409526587553</v>
      </c>
      <c r="Y174">
        <v>3.9749941211541588</v>
      </c>
    </row>
    <row r="175" spans="12:25" x14ac:dyDescent="0.35">
      <c r="L175" s="13">
        <f t="shared" si="14"/>
        <v>1.6300000000000012</v>
      </c>
      <c r="M175">
        <v>12.63164655761595</v>
      </c>
      <c r="N175">
        <v>7.8729748088670979</v>
      </c>
      <c r="O175" s="15">
        <f t="shared" si="12"/>
        <v>0.2449207982267089</v>
      </c>
      <c r="P175" s="6">
        <f t="shared" si="13"/>
        <v>2.071836775989766E-2</v>
      </c>
      <c r="W175">
        <v>1.6300000000000012</v>
      </c>
      <c r="X175">
        <v>5.7812239603495144</v>
      </c>
      <c r="Y175">
        <v>3.9648203913242015</v>
      </c>
    </row>
    <row r="176" spans="12:25" x14ac:dyDescent="0.35">
      <c r="L176" s="13">
        <f t="shared" si="14"/>
        <v>1.6400000000000012</v>
      </c>
      <c r="M176">
        <v>12.628452187157233</v>
      </c>
      <c r="N176">
        <v>7.8236915283525388</v>
      </c>
      <c r="O176" s="15">
        <f t="shared" si="12"/>
        <v>0.24338764199340532</v>
      </c>
      <c r="P176" s="6">
        <f t="shared" si="13"/>
        <v>2.3912738218614393E-2</v>
      </c>
      <c r="W176">
        <v>1.6400000000000012</v>
      </c>
      <c r="X176">
        <v>5.800432203772492</v>
      </c>
      <c r="Y176">
        <v>3.954784734581096</v>
      </c>
    </row>
    <row r="177" spans="12:25" x14ac:dyDescent="0.35">
      <c r="L177" s="13">
        <f t="shared" si="14"/>
        <v>1.6500000000000012</v>
      </c>
      <c r="M177">
        <v>12.625053114602123</v>
      </c>
      <c r="N177">
        <v>7.7748806260896277</v>
      </c>
      <c r="O177" s="15">
        <f t="shared" si="12"/>
        <v>0.2418691810006261</v>
      </c>
      <c r="P177" s="6">
        <f t="shared" si="13"/>
        <v>2.7311810773724687E-2</v>
      </c>
      <c r="W177">
        <v>1.6500000000000012</v>
      </c>
      <c r="X177">
        <v>5.8196692849075689</v>
      </c>
      <c r="Y177">
        <v>3.944886825122452</v>
      </c>
    </row>
    <row r="178" spans="12:25" x14ac:dyDescent="0.35">
      <c r="L178" s="13">
        <f t="shared" si="14"/>
        <v>1.6600000000000013</v>
      </c>
      <c r="M178">
        <v>12.621453694346512</v>
      </c>
      <c r="N178">
        <v>7.7265361892857305</v>
      </c>
      <c r="O178" s="15">
        <f t="shared" si="12"/>
        <v>0.24036523130698609</v>
      </c>
      <c r="P178" s="6">
        <f t="shared" si="13"/>
        <v>3.0911231029335795E-2</v>
      </c>
      <c r="W178">
        <v>1.6600000000000013</v>
      </c>
      <c r="X178">
        <v>5.8389388144600369</v>
      </c>
      <c r="Y178">
        <v>3.935126350251136</v>
      </c>
    </row>
    <row r="179" spans="12:25" x14ac:dyDescent="0.35">
      <c r="L179" s="13">
        <f t="shared" si="14"/>
        <v>1.6700000000000013</v>
      </c>
      <c r="M179">
        <v>12.617658177558802</v>
      </c>
      <c r="N179">
        <v>7.6786523849570791</v>
      </c>
      <c r="O179" s="15">
        <f t="shared" si="12"/>
        <v>0.23887561145387845</v>
      </c>
      <c r="P179" s="6">
        <f t="shared" si="13"/>
        <v>3.4706747817045525E-2</v>
      </c>
      <c r="W179">
        <v>1.6700000000000013</v>
      </c>
      <c r="X179">
        <v>5.8582444117079921</v>
      </c>
      <c r="Y179">
        <v>3.9255030098915404</v>
      </c>
    </row>
    <row r="180" spans="12:25" x14ac:dyDescent="0.35">
      <c r="L180" s="13">
        <f t="shared" si="14"/>
        <v>1.6800000000000013</v>
      </c>
      <c r="M180">
        <v>12.613670713915729</v>
      </c>
      <c r="N180">
        <v>7.631223458586728</v>
      </c>
      <c r="O180" s="15">
        <f t="shared" si="12"/>
        <v>0.23740014242372492</v>
      </c>
      <c r="P180" s="6">
        <f t="shared" si="13"/>
        <v>3.8694211460118311E-2</v>
      </c>
      <c r="W180">
        <v>1.6800000000000013</v>
      </c>
      <c r="X180">
        <v>5.8775897043464207</v>
      </c>
      <c r="Y180">
        <v>3.9160165161211582</v>
      </c>
    </row>
    <row r="181" spans="12:25" x14ac:dyDescent="0.35">
      <c r="L181" s="13">
        <f t="shared" si="14"/>
        <v>1.6900000000000013</v>
      </c>
      <c r="M181">
        <v>12.609495353303224</v>
      </c>
      <c r="N181">
        <v>7.5842437328095516</v>
      </c>
      <c r="O181" s="15">
        <f t="shared" si="12"/>
        <v>0.23593864759906746</v>
      </c>
      <c r="P181" s="6">
        <f t="shared" si="13"/>
        <v>4.2869572072623541E-2</v>
      </c>
      <c r="W181">
        <v>1.6900000000000013</v>
      </c>
      <c r="X181">
        <v>5.8969783283280828</v>
      </c>
      <c r="Y181">
        <v>3.9066665927168907</v>
      </c>
    </row>
    <row r="182" spans="12:25" x14ac:dyDescent="0.35">
      <c r="L182" s="13">
        <f t="shared" si="14"/>
        <v>1.7000000000000013</v>
      </c>
      <c r="M182">
        <v>12.605136047483242</v>
      </c>
      <c r="N182">
        <v>7.5377076061235622</v>
      </c>
      <c r="O182" s="15">
        <f t="shared" si="12"/>
        <v>0.23449095272247839</v>
      </c>
      <c r="P182" s="6">
        <f t="shared" si="13"/>
        <v>4.7228877892605325E-2</v>
      </c>
      <c r="W182">
        <v>1.7000000000000013</v>
      </c>
      <c r="X182">
        <v>5.9164139277016146</v>
      </c>
      <c r="Y182">
        <v>3.8974529747157245</v>
      </c>
    </row>
    <row r="183" spans="12:25" x14ac:dyDescent="0.35">
      <c r="L183" s="13">
        <f t="shared" si="14"/>
        <v>1.7100000000000013</v>
      </c>
      <c r="M183">
        <v>12.600596651727264</v>
      </c>
      <c r="N183">
        <v>7.4916095516270085</v>
      </c>
      <c r="O183" s="15">
        <f t="shared" si="12"/>
        <v>0.23305688585727283</v>
      </c>
      <c r="P183" s="6">
        <f t="shared" si="13"/>
        <v>5.1768273648583829E-2</v>
      </c>
      <c r="W183">
        <v>1.7100000000000013</v>
      </c>
      <c r="X183">
        <v>5.935900154446875</v>
      </c>
      <c r="Y183">
        <v>3.8883754079892374</v>
      </c>
    </row>
    <row r="184" spans="12:25" x14ac:dyDescent="0.35">
      <c r="L184" s="13">
        <f t="shared" si="14"/>
        <v>1.7200000000000013</v>
      </c>
      <c r="M184">
        <v>12.595880926417266</v>
      </c>
      <c r="N184">
        <v>7.4459441157805797</v>
      </c>
      <c r="O184" s="15">
        <f t="shared" si="12"/>
        <v>0.23163627734900208</v>
      </c>
      <c r="P184" s="6">
        <f t="shared" si="13"/>
        <v>5.6483998958581694E-2</v>
      </c>
      <c r="W184">
        <v>1.7200000000000013</v>
      </c>
      <c r="X184">
        <v>5.9554406683079248</v>
      </c>
      <c r="Y184">
        <v>3.8794336488315313</v>
      </c>
    </row>
    <row r="185" spans="12:25" x14ac:dyDescent="0.35">
      <c r="L185" s="13">
        <f t="shared" si="14"/>
        <v>1.7300000000000013</v>
      </c>
      <c r="M185">
        <v>12.590992538614948</v>
      </c>
      <c r="N185">
        <v>7.4007059171942018</v>
      </c>
      <c r="O185" s="15">
        <f t="shared" si="12"/>
        <v>0.23022895978771188</v>
      </c>
      <c r="P185" s="6">
        <f t="shared" si="13"/>
        <v>6.1372386760899289E-2</v>
      </c>
      <c r="W185">
        <v>1.7300000000000013</v>
      </c>
      <c r="X185">
        <v>5.9750391366237201</v>
      </c>
      <c r="Y185">
        <v>3.8706274635601647</v>
      </c>
    </row>
    <row r="186" spans="12:25" x14ac:dyDescent="0.35">
      <c r="L186" s="13">
        <f t="shared" si="14"/>
        <v>1.7400000000000013</v>
      </c>
      <c r="M186">
        <v>12.585935063599905</v>
      </c>
      <c r="N186">
        <v>7.35588964543782</v>
      </c>
      <c r="O186" s="15">
        <f t="shared" si="12"/>
        <v>0.22883476797094704</v>
      </c>
      <c r="P186" s="6">
        <f t="shared" si="13"/>
        <v>6.6429861775942456E-2</v>
      </c>
      <c r="W186">
        <v>1.7400000000000013</v>
      </c>
      <c r="X186">
        <v>5.9946992341567791</v>
      </c>
      <c r="Y186">
        <v>3.8619566281296738</v>
      </c>
    </row>
    <row r="187" spans="12:25" x14ac:dyDescent="0.35">
      <c r="L187" s="13">
        <f t="shared" si="14"/>
        <v>1.7500000000000013</v>
      </c>
      <c r="M187">
        <v>12.580711986377462</v>
      </c>
      <c r="N187">
        <v>7.3114900598756307</v>
      </c>
      <c r="O187" s="15">
        <f t="shared" si="12"/>
        <v>0.22745353886748557</v>
      </c>
      <c r="P187" s="6">
        <f t="shared" si="13"/>
        <v>7.1652938998385096E-2</v>
      </c>
      <c r="W187">
        <v>1.7500000000000013</v>
      </c>
      <c r="X187">
        <v>6.0144246429199777</v>
      </c>
      <c r="Y187">
        <v>3.8534209277572655</v>
      </c>
    </row>
    <row r="188" spans="12:25" x14ac:dyDescent="0.35">
      <c r="L188" s="13">
        <f t="shared" si="14"/>
        <v>1.7600000000000013</v>
      </c>
      <c r="M188">
        <v>12.575326703156906</v>
      </c>
      <c r="N188">
        <v>7.2675019885231986</v>
      </c>
      <c r="O188" s="15">
        <f t="shared" si="12"/>
        <v>0.22608511158178446</v>
      </c>
      <c r="P188" s="6">
        <f t="shared" si="13"/>
        <v>7.7038222218941854E-2</v>
      </c>
      <c r="W188">
        <v>1.7600000000000013</v>
      </c>
      <c r="X188">
        <v>6.0342190520016814</v>
      </c>
      <c r="Y188">
        <v>3.845020156560337</v>
      </c>
    </row>
    <row r="189" spans="12:25" x14ac:dyDescent="0.35">
      <c r="L189" s="13">
        <f t="shared" si="14"/>
        <v>1.7700000000000014</v>
      </c>
      <c r="M189">
        <v>12.569782522800754</v>
      </c>
      <c r="N189">
        <v>7.2239203269270078</v>
      </c>
      <c r="O189" s="15">
        <f t="shared" si="12"/>
        <v>0.22472932731912387</v>
      </c>
      <c r="P189" s="6">
        <f t="shared" si="13"/>
        <v>8.2582402575093639E-2</v>
      </c>
      <c r="W189">
        <v>1.7700000000000014</v>
      </c>
      <c r="X189">
        <v>6.0540861573893316</v>
      </c>
      <c r="Y189">
        <v>3.8367541172054</v>
      </c>
    </row>
    <row r="190" spans="12:25" x14ac:dyDescent="0.35">
      <c r="L190" s="13">
        <f t="shared" si="14"/>
        <v>1.7800000000000014</v>
      </c>
      <c r="M190">
        <v>12.564082668245728</v>
      </c>
      <c r="N190">
        <v>7.1807400370658154</v>
      </c>
      <c r="O190" s="15">
        <f t="shared" si="12"/>
        <v>0.22338602935142901</v>
      </c>
      <c r="P190" s="6">
        <f t="shared" si="13"/>
        <v>8.828225713011939E-2</v>
      </c>
      <c r="W190">
        <v>1.7800000000000014</v>
      </c>
      <c r="X190">
        <v>6.074029661791716</v>
      </c>
      <c r="Y190">
        <v>3.828622620568106</v>
      </c>
    </row>
    <row r="191" spans="12:25" x14ac:dyDescent="0.35">
      <c r="L191" s="13">
        <f t="shared" si="14"/>
        <v>1.7900000000000014</v>
      </c>
      <c r="M191">
        <v>12.558230277896081</v>
      </c>
      <c r="N191">
        <v>7.1379561462734555</v>
      </c>
      <c r="O191" s="15">
        <f t="shared" si="12"/>
        <v>0.22205506298375979</v>
      </c>
      <c r="P191" s="6">
        <f t="shared" si="13"/>
        <v>9.4134647479766187E-2</v>
      </c>
      <c r="W191">
        <v>1.7900000000000014</v>
      </c>
      <c r="X191">
        <v>6.0940532744600064</v>
      </c>
      <c r="Y191">
        <v>3.8206254854039741</v>
      </c>
    </row>
    <row r="192" spans="12:25" x14ac:dyDescent="0.35">
      <c r="L192" s="13">
        <f t="shared" si="14"/>
        <v>1.8000000000000014</v>
      </c>
      <c r="M192">
        <v>12.552228406989906</v>
      </c>
      <c r="N192">
        <v>7.0955637461824805</v>
      </c>
      <c r="O192" s="15">
        <f t="shared" si="12"/>
        <v>0.22073627552144837</v>
      </c>
      <c r="P192" s="6">
        <f t="shared" si="13"/>
        <v>0.10013651838594129</v>
      </c>
      <c r="W192">
        <v>1.8000000000000014</v>
      </c>
      <c r="X192">
        <v>6.1141607110077798</v>
      </c>
      <c r="Y192">
        <v>3.8127625380295309</v>
      </c>
    </row>
    <row r="193" spans="12:25" x14ac:dyDescent="0.35">
      <c r="L193" s="13">
        <f t="shared" si="14"/>
        <v>1.8100000000000014</v>
      </c>
      <c r="M193">
        <v>12.546080028939004</v>
      </c>
      <c r="N193">
        <v>7.0535579916882574</v>
      </c>
      <c r="O193" s="15">
        <f t="shared" si="12"/>
        <v>0.21942951623787321</v>
      </c>
      <c r="P193" s="6">
        <f t="shared" si="13"/>
        <v>0.10628489643684347</v>
      </c>
      <c r="W193">
        <v>1.8100000000000014</v>
      </c>
      <c r="X193">
        <v>6.134355693230094</v>
      </c>
      <c r="Y193">
        <v>3.8050336120134967</v>
      </c>
    </row>
    <row r="194" spans="12:25" x14ac:dyDescent="0.35">
      <c r="L194" s="13">
        <f t="shared" si="14"/>
        <v>1.8200000000000014</v>
      </c>
      <c r="M194">
        <v>12.539788036642969</v>
      </c>
      <c r="N194">
        <v>7.0119340999330149</v>
      </c>
      <c r="O194" s="15">
        <f t="shared" si="12"/>
        <v>0.21813463634285385</v>
      </c>
      <c r="P194" s="6">
        <f t="shared" si="13"/>
        <v>0.11257688873287819</v>
      </c>
      <c r="W194">
        <v>1.8200000000000014</v>
      </c>
      <c r="X194">
        <v>6.1546419489218032</v>
      </c>
      <c r="Y194">
        <v>3.7974385478777384</v>
      </c>
    </row>
    <row r="195" spans="12:25" x14ac:dyDescent="0.35">
      <c r="L195" s="13">
        <f t="shared" si="14"/>
        <v>1.8300000000000014</v>
      </c>
      <c r="M195">
        <v>12.533355243777997</v>
      </c>
      <c r="N195">
        <v>6.9706873493094017</v>
      </c>
      <c r="O195" s="15">
        <f t="shared" si="12"/>
        <v>0.21685148895165229</v>
      </c>
      <c r="P195" s="6">
        <f t="shared" si="13"/>
        <v>0.1190096815978503</v>
      </c>
      <c r="W195">
        <v>1.8300000000000014</v>
      </c>
      <c r="X195">
        <v>6.1750232116952297</v>
      </c>
      <c r="Y195">
        <v>3.7899771928076667</v>
      </c>
    </row>
    <row r="196" spans="12:25" x14ac:dyDescent="0.35">
      <c r="L196" s="13">
        <f t="shared" si="14"/>
        <v>1.8400000000000014</v>
      </c>
      <c r="M196">
        <v>12.52678438606106</v>
      </c>
      <c r="N196">
        <v>6.9298130784831473</v>
      </c>
      <c r="O196" s="15">
        <f t="shared" si="12"/>
        <v>0.21557992905456919</v>
      </c>
      <c r="P196" s="6">
        <f t="shared" si="13"/>
        <v>0.12558053931478774</v>
      </c>
      <c r="W196">
        <v>1.8400000000000014</v>
      </c>
      <c r="X196">
        <v>6.1955032207972636</v>
      </c>
      <c r="Y196">
        <v>3.7826494003717777</v>
      </c>
    </row>
    <row r="197" spans="12:25" x14ac:dyDescent="0.35">
      <c r="L197" s="13">
        <f t="shared" si="14"/>
        <v>1.8500000000000014</v>
      </c>
      <c r="M197">
        <v>12.520078122489869</v>
      </c>
      <c r="N197">
        <v>6.8893066854343363</v>
      </c>
      <c r="O197" s="15">
        <f t="shared" si="12"/>
        <v>0.21431981348711862</v>
      </c>
      <c r="P197" s="6">
        <f t="shared" si="13"/>
        <v>0.13228680288597872</v>
      </c>
      <c r="W197">
        <v>1.8500000000000014</v>
      </c>
      <c r="X197">
        <v>6.2160857209261104</v>
      </c>
      <c r="Y197">
        <v>3.775455030250082</v>
      </c>
    </row>
    <row r="198" spans="12:25" x14ac:dyDescent="0.35">
      <c r="L198" s="13">
        <f t="shared" si="14"/>
        <v>1.8600000000000014</v>
      </c>
      <c r="M198">
        <v>12.513239036559348</v>
      </c>
      <c r="N198">
        <v>6.8491636265169724</v>
      </c>
      <c r="O198" s="15">
        <f t="shared" si="12"/>
        <v>0.21307100090077205</v>
      </c>
      <c r="P198" s="6">
        <f t="shared" si="13"/>
        <v>0.13912588881649945</v>
      </c>
      <c r="W198">
        <v>1.8600000000000014</v>
      </c>
      <c r="X198">
        <v>6.2367744620476806</v>
      </c>
      <c r="Y198">
        <v>3.7683939479711235</v>
      </c>
    </row>
    <row r="199" spans="12:25" x14ac:dyDescent="0.35">
      <c r="L199" s="13">
        <f t="shared" si="14"/>
        <v>1.8700000000000014</v>
      </c>
      <c r="M199">
        <v>12.506269637454967</v>
      </c>
      <c r="N199">
        <v>6.8093794155363483</v>
      </c>
      <c r="O199" s="15">
        <f t="shared" si="12"/>
        <v>0.21183335173425627</v>
      </c>
      <c r="P199" s="6">
        <f t="shared" si="13"/>
        <v>0.14609528792088078</v>
      </c>
      <c r="W199">
        <v>1.8700000000000014</v>
      </c>
      <c r="X199">
        <v>6.2575731992117838</v>
      </c>
      <c r="Y199">
        <v>3.7614660246573171</v>
      </c>
    </row>
    <row r="200" spans="12:25" x14ac:dyDescent="0.35">
      <c r="L200" s="13">
        <f t="shared" si="14"/>
        <v>1.8800000000000014</v>
      </c>
      <c r="M200">
        <v>12.499172361223517</v>
      </c>
      <c r="N200">
        <v>6.7699496228438534</v>
      </c>
      <c r="O200" s="15">
        <f t="shared" si="12"/>
        <v>0.21060672818539353</v>
      </c>
      <c r="P200" s="6">
        <f t="shared" si="13"/>
        <v>0.15319256415233085</v>
      </c>
      <c r="W200">
        <v>1.8800000000000014</v>
      </c>
      <c r="X200">
        <v>6.2784856923682542</v>
      </c>
      <c r="Y200">
        <v>3.7546711367783736</v>
      </c>
    </row>
    <row r="201" spans="12:25" x14ac:dyDescent="0.35">
      <c r="L201" s="13">
        <f t="shared" si="14"/>
        <v>1.8900000000000015</v>
      </c>
      <c r="M201">
        <v>12.491949571921856</v>
      </c>
      <c r="N201">
        <v>6.7308698744488797</v>
      </c>
      <c r="O201" s="15">
        <f t="shared" si="12"/>
        <v>0.20939099418347396</v>
      </c>
      <c r="P201" s="6">
        <f t="shared" si="13"/>
        <v>0.16041535345399183</v>
      </c>
      <c r="W201">
        <v>1.8900000000000015</v>
      </c>
      <c r="X201">
        <v>6.2995157061830209</v>
      </c>
      <c r="Y201">
        <v>3.7480091659125359</v>
      </c>
    </row>
    <row r="202" spans="12:25" x14ac:dyDescent="0.35">
      <c r="L202" s="13">
        <f t="shared" si="14"/>
        <v>1.9000000000000015</v>
      </c>
      <c r="M202">
        <v>12.484603562744033</v>
      </c>
      <c r="N202">
        <v>6.6921358511473654</v>
      </c>
      <c r="O202" s="15">
        <f t="shared" si="12"/>
        <v>0.20818601536214532</v>
      </c>
      <c r="P202" s="6">
        <f t="shared" si="13"/>
        <v>0.16776136263181485</v>
      </c>
      <c r="W202">
        <v>1.9000000000000015</v>
      </c>
      <c r="X202">
        <v>6.3206670098542972</v>
      </c>
      <c r="Y202">
        <v>3.741479998515409</v>
      </c>
    </row>
    <row r="203" spans="12:25" x14ac:dyDescent="0.35">
      <c r="L203" s="13">
        <f t="shared" si="14"/>
        <v>1.9100000000000015</v>
      </c>
      <c r="M203">
        <v>12.477136557127329</v>
      </c>
      <c r="N203">
        <v>6.6537432876667042</v>
      </c>
      <c r="O203" s="15">
        <f t="shared" si="12"/>
        <v>0.20699165903281189</v>
      </c>
      <c r="P203" s="6">
        <f t="shared" si="13"/>
        <v>0.17522836824851851</v>
      </c>
      <c r="W203">
        <v>1.9100000000000015</v>
      </c>
      <c r="X203">
        <v>6.3419433769289046</v>
      </c>
      <c r="Y203">
        <v>3.7350835256961226</v>
      </c>
    </row>
    <row r="204" spans="12:25" x14ac:dyDescent="0.35">
      <c r="L204" s="13">
        <f t="shared" si="14"/>
        <v>1.9200000000000015</v>
      </c>
      <c r="M204">
        <v>12.469550709837625</v>
      </c>
      <c r="N204">
        <v>6.6156879718265849</v>
      </c>
      <c r="O204" s="15">
        <f t="shared" ref="O204:O212" si="15">+N204/$N$12</f>
        <v>0.20580779415852901</v>
      </c>
      <c r="P204" s="6">
        <f t="shared" ref="P204:P212" si="16">$P$10-M204</f>
        <v>0.18281421553822241</v>
      </c>
      <c r="W204">
        <v>1.9200000000000015</v>
      </c>
      <c r="X204">
        <v>6.3633485851188718</v>
      </c>
      <c r="Y204">
        <v>3.7288196430006364</v>
      </c>
    </row>
    <row r="205" spans="12:25" x14ac:dyDescent="0.35">
      <c r="L205" s="13">
        <f t="shared" si="14"/>
        <v>1.9300000000000015</v>
      </c>
      <c r="M205">
        <v>12.461848108034584</v>
      </c>
      <c r="N205">
        <v>6.5779657437154757</v>
      </c>
      <c r="O205" s="15">
        <f t="shared" si="15"/>
        <v>0.2046342913283844</v>
      </c>
      <c r="P205" s="6">
        <f t="shared" si="16"/>
        <v>0.19051681734126369</v>
      </c>
      <c r="W205">
        <v>1.9300000000000015</v>
      </c>
      <c r="X205">
        <v>6.3848864161183307</v>
      </c>
      <c r="Y205">
        <v>3.7226882502019283</v>
      </c>
    </row>
    <row r="206" spans="12:25" x14ac:dyDescent="0.35">
      <c r="L206" s="13">
        <f t="shared" ref="L206:L212" si="17">L205+0.01</f>
        <v>1.9400000000000015</v>
      </c>
      <c r="M206">
        <v>12.454030772317061</v>
      </c>
      <c r="N206">
        <v>6.5405724948823787</v>
      </c>
      <c r="O206" s="15">
        <f t="shared" si="15"/>
        <v>0.20347102273235418</v>
      </c>
      <c r="P206" s="6">
        <f t="shared" si="16"/>
        <v>0.1983341530587861</v>
      </c>
      <c r="W206">
        <v>1.9400000000000015</v>
      </c>
      <c r="X206">
        <v>6.4065606554208383</v>
      </c>
      <c r="Y206">
        <v>3.7166892510968954</v>
      </c>
    </row>
    <row r="207" spans="12:25" x14ac:dyDescent="0.35">
      <c r="L207" s="13">
        <f t="shared" si="17"/>
        <v>1.9500000000000015</v>
      </c>
      <c r="M207">
        <v>12.44610065774917</v>
      </c>
      <c r="N207">
        <v>6.5035041675435314</v>
      </c>
      <c r="O207" s="15">
        <f t="shared" si="15"/>
        <v>0.20231786213662431</v>
      </c>
      <c r="P207" s="6">
        <f t="shared" si="16"/>
        <v>0.20626426762667727</v>
      </c>
      <c r="W207">
        <v>1.9500000000000015</v>
      </c>
      <c r="X207">
        <v>6.4283750921371219</v>
      </c>
      <c r="Y207">
        <v>3.7108225533097228</v>
      </c>
    </row>
    <row r="208" spans="12:25" x14ac:dyDescent="0.35">
      <c r="L208" s="13">
        <f t="shared" si="17"/>
        <v>1.9600000000000015</v>
      </c>
      <c r="M208">
        <v>12.438059654867448</v>
      </c>
      <c r="N208">
        <v>6.466756753803752</v>
      </c>
      <c r="O208" s="15">
        <f t="shared" si="15"/>
        <v>0.20117468485936729</v>
      </c>
      <c r="P208" s="6">
        <f t="shared" si="16"/>
        <v>0.2143052705083992</v>
      </c>
      <c r="W208">
        <v>1.9600000000000015</v>
      </c>
      <c r="X208">
        <v>6.450333518813407</v>
      </c>
      <c r="Y208">
        <v>3.7050880681015661</v>
      </c>
    </row>
    <row r="209" spans="12:25" x14ac:dyDescent="0.35">
      <c r="L209" s="13">
        <f t="shared" si="17"/>
        <v>1.9700000000000015</v>
      </c>
      <c r="M209">
        <v>12.429909590669466</v>
      </c>
      <c r="N209">
        <v>6.4303262948920885</v>
      </c>
      <c r="O209" s="15">
        <f t="shared" si="15"/>
        <v>0.20004136774696388</v>
      </c>
      <c r="P209" s="6">
        <f t="shared" si="16"/>
        <v>0.22245533470638179</v>
      </c>
      <c r="W209">
        <v>1.9700000000000015</v>
      </c>
      <c r="X209">
        <v>6.4724397312502768</v>
      </c>
      <c r="Y209">
        <v>3.6994857101862975</v>
      </c>
    </row>
    <row r="210" spans="12:25" x14ac:dyDescent="0.35">
      <c r="L210" s="13">
        <f t="shared" si="17"/>
        <v>1.9800000000000015</v>
      </c>
      <c r="M210">
        <v>12.421652229584346</v>
      </c>
      <c r="N210">
        <v>6.3942088804114761</v>
      </c>
      <c r="O210" s="15">
        <f t="shared" si="15"/>
        <v>0.1989177891506608</v>
      </c>
      <c r="P210" s="6">
        <f t="shared" si="16"/>
        <v>0.23071269579150133</v>
      </c>
      <c r="W210">
        <v>1.9800000000000015</v>
      </c>
      <c r="X210">
        <v>6.4946975283222539</v>
      </c>
      <c r="Y210">
        <v>3.6940153975522061</v>
      </c>
    </row>
    <row r="211" spans="12:25" x14ac:dyDescent="0.35">
      <c r="L211" s="13">
        <f t="shared" si="17"/>
        <v>1.9900000000000015</v>
      </c>
      <c r="M211">
        <v>12.413289274425559</v>
      </c>
      <c r="N211">
        <v>6.3584006476021262</v>
      </c>
      <c r="O211" s="15">
        <f t="shared" si="15"/>
        <v>0.19780382890365528</v>
      </c>
      <c r="P211" s="6">
        <f t="shared" si="16"/>
        <v>0.23907565095028893</v>
      </c>
      <c r="W211">
        <v>1.9900000000000015</v>
      </c>
      <c r="X211">
        <v>6.5171107117980132</v>
      </c>
      <c r="Y211">
        <v>3.6886770512893845</v>
      </c>
    </row>
    <row r="212" spans="12:25" x14ac:dyDescent="0.35">
      <c r="L212" s="13">
        <f t="shared" si="17"/>
        <v>2.0000000000000013</v>
      </c>
      <c r="M212">
        <v>12.404822367326314</v>
      </c>
      <c r="N212">
        <v>6.3228977806183035</v>
      </c>
      <c r="O212" s="15">
        <f t="shared" si="15"/>
        <v>0.19669936829859641</v>
      </c>
      <c r="P212" s="6">
        <f t="shared" si="16"/>
        <v>0.24754255804953296</v>
      </c>
      <c r="W212">
        <v>2.0000000000000013</v>
      </c>
      <c r="X212">
        <v>6.5396830861614097</v>
      </c>
      <c r="Y212">
        <v>3.6834705954227087</v>
      </c>
    </row>
    <row r="213" spans="12:25" x14ac:dyDescent="0.35">
      <c r="P213" s="13"/>
    </row>
    <row r="214" spans="12:25" x14ac:dyDescent="0.35">
      <c r="P214" s="13"/>
    </row>
    <row r="215" spans="12:25" x14ac:dyDescent="0.35">
      <c r="P215" s="13"/>
    </row>
    <row r="216" spans="12:25" x14ac:dyDescent="0.35">
      <c r="P216" s="13"/>
    </row>
    <row r="217" spans="12:25" x14ac:dyDescent="0.35">
      <c r="P217" s="13"/>
    </row>
    <row r="218" spans="12:25" x14ac:dyDescent="0.35">
      <c r="P218" s="13"/>
    </row>
    <row r="219" spans="12:25" x14ac:dyDescent="0.35">
      <c r="P219" s="13"/>
    </row>
    <row r="220" spans="12:25" x14ac:dyDescent="0.35">
      <c r="P220" s="13"/>
    </row>
    <row r="221" spans="12:25" x14ac:dyDescent="0.35">
      <c r="P221" s="13"/>
    </row>
  </sheetData>
  <pageMargins left="0.7" right="0.7" top="0.75" bottom="0.75" header="0.3" footer="0.3"/>
  <pageSetup orientation="portrait" horizontalDpi="4294967293" verticalDpi="0" r:id="rId1"/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Y221"/>
  <sheetViews>
    <sheetView topLeftCell="A4" zoomScale="92" zoomScaleNormal="92" workbookViewId="0">
      <selection activeCell="J115" sqref="J115"/>
    </sheetView>
  </sheetViews>
  <sheetFormatPr baseColWidth="10" defaultColWidth="8.7265625" defaultRowHeight="14.5" x14ac:dyDescent="0.35"/>
  <cols>
    <col min="1" max="1" width="20.08984375" customWidth="1"/>
    <col min="2" max="2" width="13.1796875" customWidth="1"/>
    <col min="3" max="4" width="13.26953125" customWidth="1"/>
    <col min="7" max="7" width="12.7265625" customWidth="1"/>
    <col min="8" max="8" width="11.54296875" customWidth="1"/>
    <col min="9" max="9" width="12" bestFit="1" customWidth="1"/>
    <col min="12" max="12" width="9.7265625" customWidth="1"/>
  </cols>
  <sheetData>
    <row r="1" spans="1:25" x14ac:dyDescent="0.35">
      <c r="A1" t="s">
        <v>30</v>
      </c>
      <c r="C1" t="s">
        <v>39</v>
      </c>
      <c r="M1" s="28">
        <v>0.99</v>
      </c>
    </row>
    <row r="2" spans="1:25" ht="16.5" x14ac:dyDescent="0.45">
      <c r="A2" t="s">
        <v>46</v>
      </c>
      <c r="B2">
        <f>+EXP(-C2)</f>
        <v>0.27527078308975234</v>
      </c>
      <c r="C2" s="4">
        <v>1.29</v>
      </c>
      <c r="D2" s="4"/>
      <c r="M2" s="4">
        <v>1.08</v>
      </c>
      <c r="T2">
        <v>5</v>
      </c>
    </row>
    <row r="3" spans="1:25" ht="16.5" x14ac:dyDescent="0.45">
      <c r="A3" t="s">
        <v>47</v>
      </c>
      <c r="B3">
        <f>+EXP(-C3)</f>
        <v>0.33959552564493911</v>
      </c>
      <c r="C3" s="4">
        <v>1.08</v>
      </c>
      <c r="D3" s="4"/>
      <c r="M3" s="4">
        <v>1.29</v>
      </c>
    </row>
    <row r="4" spans="1:25" ht="16.5" x14ac:dyDescent="0.45">
      <c r="A4" t="s">
        <v>48</v>
      </c>
      <c r="B4">
        <f>+EXP(-C4)</f>
        <v>0.37157669102204571</v>
      </c>
      <c r="C4" s="46">
        <v>0.99</v>
      </c>
      <c r="D4" s="46"/>
    </row>
    <row r="5" spans="1:25" x14ac:dyDescent="0.35">
      <c r="A5" t="s">
        <v>1</v>
      </c>
      <c r="B5" s="10">
        <v>0.2</v>
      </c>
      <c r="T5">
        <f>+EXP(T2)</f>
        <v>148.4131591025766</v>
      </c>
    </row>
    <row r="6" spans="1:25" x14ac:dyDescent="0.35">
      <c r="A6" t="s">
        <v>6</v>
      </c>
      <c r="B6">
        <v>1</v>
      </c>
      <c r="T6">
        <f>+LN(T5)</f>
        <v>5</v>
      </c>
    </row>
    <row r="7" spans="1:25" x14ac:dyDescent="0.35">
      <c r="A7" t="s">
        <v>8</v>
      </c>
      <c r="B7" s="8">
        <f>SUM(G12:G20)</f>
        <v>2.7052381319964023</v>
      </c>
    </row>
    <row r="8" spans="1:25" x14ac:dyDescent="0.35">
      <c r="A8" t="s">
        <v>9</v>
      </c>
      <c r="B8" s="10">
        <f>B7/B6</f>
        <v>2.7052381319964023</v>
      </c>
    </row>
    <row r="9" spans="1:25" x14ac:dyDescent="0.35">
      <c r="A9" t="s">
        <v>12</v>
      </c>
      <c r="B9" s="8">
        <f>SUM(H12:H20)/B6</f>
        <v>14.108920831685348</v>
      </c>
      <c r="L9" s="11" t="s">
        <v>14</v>
      </c>
    </row>
    <row r="10" spans="1:25" ht="18.75" customHeight="1" x14ac:dyDescent="0.35">
      <c r="B10" s="8"/>
      <c r="M10" s="10" t="s">
        <v>9</v>
      </c>
      <c r="N10" t="s">
        <v>12</v>
      </c>
      <c r="P10" s="10">
        <f>+MAX(M12:M212)</f>
        <v>8.4569794276806061</v>
      </c>
    </row>
    <row r="11" spans="1:25" ht="39" customHeight="1" x14ac:dyDescent="0.35">
      <c r="A11" s="4" t="s">
        <v>4</v>
      </c>
      <c r="B11" s="4" t="s">
        <v>5</v>
      </c>
      <c r="C11" s="5" t="s">
        <v>2</v>
      </c>
      <c r="D11" s="4" t="s">
        <v>10</v>
      </c>
      <c r="E11" s="4" t="s">
        <v>3</v>
      </c>
      <c r="F11" s="4" t="s">
        <v>0</v>
      </c>
      <c r="G11" s="4" t="s">
        <v>7</v>
      </c>
      <c r="H11" s="4" t="s">
        <v>11</v>
      </c>
      <c r="I11" s="45"/>
      <c r="K11" s="49" t="s">
        <v>37</v>
      </c>
      <c r="L11" t="s">
        <v>1</v>
      </c>
      <c r="M11" s="12">
        <f>B8</f>
        <v>2.7052381319964023</v>
      </c>
      <c r="N11" s="14">
        <f>B9</f>
        <v>14.108920831685348</v>
      </c>
      <c r="O11" t="s">
        <v>45</v>
      </c>
      <c r="P11" t="s">
        <v>31</v>
      </c>
      <c r="V11" t="s">
        <v>37</v>
      </c>
      <c r="W11" t="s">
        <v>13</v>
      </c>
      <c r="X11" s="10" t="s">
        <v>9</v>
      </c>
      <c r="Y11" t="s">
        <v>12</v>
      </c>
    </row>
    <row r="12" spans="1:25" x14ac:dyDescent="0.35">
      <c r="A12">
        <v>1</v>
      </c>
      <c r="B12" s="8">
        <v>7.929506507383917</v>
      </c>
      <c r="C12" s="8">
        <v>0.26115125706507286</v>
      </c>
      <c r="D12" s="8">
        <v>2.5381900147819669</v>
      </c>
      <c r="E12" s="34">
        <f>B6</f>
        <v>1</v>
      </c>
      <c r="F12" s="2">
        <f t="shared" ref="F12:F14" si="0">E12*B12</f>
        <v>7.929506507383917</v>
      </c>
      <c r="G12" s="8">
        <f t="shared" ref="G12:G13" si="1">B12*E12*C12*$B$5</f>
        <v>0.41416011846179712</v>
      </c>
      <c r="H12" s="8">
        <f>D12*E12</f>
        <v>2.5381900147819669</v>
      </c>
      <c r="K12">
        <f t="shared" ref="K12:K75" si="2">-LN(1-L12)</f>
        <v>0</v>
      </c>
      <c r="L12" s="13">
        <v>0</v>
      </c>
      <c r="M12" s="10">
        <f t="dataTable" ref="M12:N212" dt2D="0" dtr="0" r1="B5"/>
        <v>0</v>
      </c>
      <c r="N12" s="9">
        <v>16.778826436594901</v>
      </c>
      <c r="O12" s="15">
        <f>+N12/$N$12</f>
        <v>1</v>
      </c>
      <c r="P12" s="40">
        <f t="shared" ref="P12:P75" si="3">$P$10-M12</f>
        <v>8.4569794276806061</v>
      </c>
      <c r="V12">
        <f>-LN(1-W12)</f>
        <v>0</v>
      </c>
      <c r="W12">
        <v>0</v>
      </c>
      <c r="X12">
        <v>0</v>
      </c>
      <c r="Y12">
        <v>9.9688287372010222</v>
      </c>
    </row>
    <row r="13" spans="1:25" x14ac:dyDescent="0.35">
      <c r="A13">
        <v>2</v>
      </c>
      <c r="B13" s="8">
        <v>21.445008821700142</v>
      </c>
      <c r="C13" s="8">
        <v>0.98251565738346636</v>
      </c>
      <c r="D13" s="8">
        <v>21.413853640752869</v>
      </c>
      <c r="E13" s="34">
        <f>(1-C12*$B$5)*$B$3*E12</f>
        <v>0.32185836596176909</v>
      </c>
      <c r="F13" s="2">
        <f t="shared" si="0"/>
        <v>6.9022554973881309</v>
      </c>
      <c r="G13" s="8">
        <f t="shared" si="1"/>
        <v>1.3563148194889889</v>
      </c>
      <c r="H13" s="8">
        <f>D13*E13</f>
        <v>6.8922279417571986</v>
      </c>
      <c r="K13">
        <f t="shared" si="2"/>
        <v>1.0050335853501451E-2</v>
      </c>
      <c r="L13" s="13">
        <f>L12+0.01</f>
        <v>0.01</v>
      </c>
      <c r="M13" s="10">
        <v>0.16037868744150324</v>
      </c>
      <c r="N13" s="9">
        <v>16.628064828973038</v>
      </c>
      <c r="O13" s="15">
        <f t="shared" ref="O13:O76" si="4">+N13/$N$12</f>
        <v>0.99101477041963737</v>
      </c>
      <c r="P13" s="40">
        <f t="shared" si="3"/>
        <v>8.2966007402391035</v>
      </c>
      <c r="V13">
        <f t="shared" ref="V13:V76" si="5">-LN(1-W13)</f>
        <v>1.0050335853501451E-2</v>
      </c>
      <c r="W13">
        <v>0.01</v>
      </c>
      <c r="X13">
        <v>9.4014263418027863E-2</v>
      </c>
      <c r="Y13">
        <v>9.8407554264254244</v>
      </c>
    </row>
    <row r="14" spans="1:25" x14ac:dyDescent="0.35">
      <c r="A14">
        <v>3</v>
      </c>
      <c r="B14" s="8">
        <v>32.224642731186648</v>
      </c>
      <c r="C14" s="8">
        <v>0.99863706741290581</v>
      </c>
      <c r="D14" s="8">
        <v>32.223473496220478</v>
      </c>
      <c r="E14" s="34">
        <f>(1-C13*$B$5)*$B$4*E13</f>
        <v>9.6094261505412157E-2</v>
      </c>
      <c r="F14" s="2">
        <f t="shared" si="0"/>
        <v>3.096603245529129</v>
      </c>
      <c r="G14" s="8">
        <f>B14*E14*C14*$B$5</f>
        <v>0.61847655681129921</v>
      </c>
      <c r="H14" s="8">
        <f>D14*E14</f>
        <v>3.0964908887585283</v>
      </c>
      <c r="K14">
        <f t="shared" si="2"/>
        <v>2.0202707317519466E-2</v>
      </c>
      <c r="L14" s="13">
        <f t="shared" ref="L14:L77" si="6">L13+0.01</f>
        <v>0.02</v>
      </c>
      <c r="M14" s="10">
        <v>0.31779041536162284</v>
      </c>
      <c r="N14" s="9">
        <v>16.47931619257507</v>
      </c>
      <c r="O14" s="15">
        <f t="shared" si="4"/>
        <v>0.98214951175806942</v>
      </c>
      <c r="P14" s="40">
        <f t="shared" si="3"/>
        <v>8.1391890123189832</v>
      </c>
      <c r="V14">
        <f t="shared" si="5"/>
        <v>2.0202707317519466E-2</v>
      </c>
      <c r="W14">
        <v>0.02</v>
      </c>
      <c r="X14">
        <v>0.18554516503747345</v>
      </c>
      <c r="Y14">
        <v>9.7164409161388949</v>
      </c>
    </row>
    <row r="15" spans="1:25" x14ac:dyDescent="0.35">
      <c r="A15">
        <v>4</v>
      </c>
      <c r="B15" s="8">
        <v>38.900893781103335</v>
      </c>
      <c r="C15" s="8">
        <v>0.99962854670045753</v>
      </c>
      <c r="D15" s="8">
        <v>38.900676247752642</v>
      </c>
      <c r="E15" s="34">
        <f>(1-C14*$B$5)*$B$4/(1-(1-C14*$B$5)*$B$4)*E14</f>
        <v>4.0667981613277213E-2</v>
      </c>
      <c r="F15" s="2">
        <f>E15*B15</f>
        <v>1.5820208330299603</v>
      </c>
      <c r="G15" s="8">
        <f>B15*E15*C15*$B$5</f>
        <v>0.31628663723431732</v>
      </c>
      <c r="H15" s="8">
        <f t="shared" ref="H15" si="7">D15*E15</f>
        <v>1.5820119863876541</v>
      </c>
      <c r="K15">
        <f t="shared" si="2"/>
        <v>3.0459207484708574E-2</v>
      </c>
      <c r="L15" s="13">
        <f t="shared" si="6"/>
        <v>0.03</v>
      </c>
      <c r="M15" s="10">
        <v>0.47229447146906345</v>
      </c>
      <c r="N15" s="9">
        <v>16.332544737001854</v>
      </c>
      <c r="O15" s="15">
        <f t="shared" si="4"/>
        <v>0.97340209094602115</v>
      </c>
      <c r="P15" s="40">
        <f>$P$10-M15</f>
        <v>7.9846849562115425</v>
      </c>
      <c r="V15">
        <f t="shared" si="5"/>
        <v>3.0459207484708574E-2</v>
      </c>
      <c r="W15">
        <v>0.03</v>
      </c>
      <c r="X15">
        <v>0.27470112574584565</v>
      </c>
      <c r="Y15">
        <v>9.5957407953497498</v>
      </c>
    </row>
    <row r="16" spans="1:25" x14ac:dyDescent="0.35">
      <c r="B16" s="47"/>
      <c r="C16" s="8"/>
      <c r="D16" s="8"/>
      <c r="E16" s="34"/>
      <c r="F16" s="2"/>
      <c r="G16" s="8"/>
      <c r="H16" s="8"/>
      <c r="K16">
        <f t="shared" si="2"/>
        <v>4.0821994520255166E-2</v>
      </c>
      <c r="L16" s="13">
        <f t="shared" si="6"/>
        <v>0.04</v>
      </c>
      <c r="M16" s="10">
        <v>0.62394874540155609</v>
      </c>
      <c r="N16" s="9">
        <v>16.187715497686771</v>
      </c>
      <c r="O16" s="15">
        <f t="shared" si="4"/>
        <v>0.96477042413294722</v>
      </c>
      <c r="P16" s="40">
        <f t="shared" si="3"/>
        <v>7.8330306822790501</v>
      </c>
      <c r="V16">
        <f t="shared" si="5"/>
        <v>4.0821994520255166E-2</v>
      </c>
      <c r="W16">
        <v>0.04</v>
      </c>
      <c r="X16">
        <v>0.36158504294364491</v>
      </c>
      <c r="Y16">
        <v>9.4785169686571589</v>
      </c>
    </row>
    <row r="17" spans="1:25" x14ac:dyDescent="0.35">
      <c r="A17" s="1"/>
      <c r="B17" s="2"/>
      <c r="C17" s="6"/>
      <c r="D17" s="10"/>
      <c r="E17" s="34"/>
      <c r="F17" s="2"/>
      <c r="G17" s="8"/>
      <c r="H17" s="8"/>
      <c r="K17">
        <f t="shared" si="2"/>
        <v>5.1293294387550578E-2</v>
      </c>
      <c r="L17" s="13">
        <f t="shared" si="6"/>
        <v>0.05</v>
      </c>
      <c r="M17" s="10">
        <v>0.77280976881868113</v>
      </c>
      <c r="N17" s="9">
        <v>16.044794312213178</v>
      </c>
      <c r="O17" s="15">
        <f t="shared" si="4"/>
        <v>0.95625247527557788</v>
      </c>
      <c r="P17" s="40">
        <f t="shared" si="3"/>
        <v>7.6841696588619248</v>
      </c>
      <c r="V17">
        <f t="shared" si="5"/>
        <v>5.1293294387550578E-2</v>
      </c>
      <c r="W17">
        <v>0.05</v>
      </c>
      <c r="X17">
        <v>0.44629459085946571</v>
      </c>
      <c r="Y17">
        <v>9.3646373472704418</v>
      </c>
    </row>
    <row r="18" spans="1:25" x14ac:dyDescent="0.35">
      <c r="A18" s="1"/>
      <c r="B18" s="2"/>
      <c r="C18" s="6"/>
      <c r="D18" s="10"/>
      <c r="E18" s="34"/>
      <c r="F18" s="2"/>
      <c r="G18" s="8"/>
      <c r="H18" s="8"/>
      <c r="K18">
        <f t="shared" si="2"/>
        <v>6.1875403718087529E-2</v>
      </c>
      <c r="L18" s="13">
        <f t="shared" si="6"/>
        <v>6.0000000000000005E-2</v>
      </c>
      <c r="M18" s="10">
        <v>0.91893275412285946</v>
      </c>
      <c r="N18" s="9">
        <v>15.903747797442112</v>
      </c>
      <c r="O18" s="15">
        <f t="shared" si="4"/>
        <v>0.94784625477475415</v>
      </c>
      <c r="P18" s="40">
        <f t="shared" si="3"/>
        <v>7.5380466735577469</v>
      </c>
      <c r="V18">
        <f t="shared" si="5"/>
        <v>6.1875403718087529E-2</v>
      </c>
      <c r="W18">
        <v>6.0000000000000005E-2</v>
      </c>
      <c r="X18">
        <v>0.52892250334388402</v>
      </c>
      <c r="Y18">
        <v>9.2539755569750621</v>
      </c>
    </row>
    <row r="19" spans="1:25" x14ac:dyDescent="0.35">
      <c r="A19" s="1"/>
      <c r="B19" s="2"/>
      <c r="C19" s="6"/>
      <c r="D19" s="10"/>
      <c r="E19" s="34"/>
      <c r="F19" s="2"/>
      <c r="G19" s="8"/>
      <c r="H19" s="8"/>
      <c r="K19">
        <f t="shared" si="2"/>
        <v>7.2570692834835498E-2</v>
      </c>
      <c r="L19" s="13">
        <f t="shared" si="6"/>
        <v>7.0000000000000007E-2</v>
      </c>
      <c r="M19" s="10">
        <v>1.0623716318629586</v>
      </c>
      <c r="N19" s="9">
        <v>15.764543327418201</v>
      </c>
      <c r="O19" s="15">
        <f t="shared" si="4"/>
        <v>0.9395498181586448</v>
      </c>
      <c r="P19" s="40">
        <f t="shared" si="3"/>
        <v>7.394607795817647</v>
      </c>
      <c r="V19">
        <f t="shared" si="5"/>
        <v>7.2570692834835498E-2</v>
      </c>
      <c r="W19">
        <v>7.0000000000000007E-2</v>
      </c>
      <c r="X19">
        <v>0.60955684025586465</v>
      </c>
      <c r="Y19">
        <v>9.1464106620098864</v>
      </c>
    </row>
    <row r="20" spans="1:25" x14ac:dyDescent="0.35">
      <c r="A20" s="1"/>
      <c r="B20" s="2"/>
      <c r="C20" s="6"/>
      <c r="D20" s="10"/>
      <c r="E20" s="34"/>
      <c r="F20" s="2"/>
      <c r="G20" s="8"/>
      <c r="H20" s="8"/>
      <c r="K20">
        <f t="shared" si="2"/>
        <v>8.3381608939051013E-2</v>
      </c>
      <c r="L20" s="13">
        <f t="shared" si="6"/>
        <v>0.08</v>
      </c>
      <c r="M20" s="10">
        <v>1.2031790868725165</v>
      </c>
      <c r="N20" s="9">
        <v>15.627149012023025</v>
      </c>
      <c r="O20" s="15">
        <f t="shared" si="4"/>
        <v>0.93136126481050852</v>
      </c>
      <c r="P20" s="40">
        <f t="shared" si="3"/>
        <v>7.2538003408080893</v>
      </c>
      <c r="V20">
        <f t="shared" si="5"/>
        <v>8.3381608939051013E-2</v>
      </c>
      <c r="W20">
        <v>0.08</v>
      </c>
      <c r="X20">
        <v>0.68828123847819789</v>
      </c>
      <c r="Y20">
        <v>9.041826903890243</v>
      </c>
    </row>
    <row r="21" spans="1:25" x14ac:dyDescent="0.35">
      <c r="D21" t="s">
        <v>40</v>
      </c>
      <c r="E21" s="8">
        <f>+SUM(E12:E20)</f>
        <v>1.4586206090804583</v>
      </c>
      <c r="F21" s="8">
        <f>+SUM(F12:F20)</f>
        <v>19.510386083331138</v>
      </c>
      <c r="G21" s="8">
        <f>+SUM(G12:G20)</f>
        <v>2.7052381319964023</v>
      </c>
      <c r="H21" s="8">
        <f>+SUM(H12:H20)</f>
        <v>14.108920831685348</v>
      </c>
      <c r="K21">
        <f t="shared" si="2"/>
        <v>9.431067947124129E-2</v>
      </c>
      <c r="L21" s="13">
        <f t="shared" si="6"/>
        <v>0.09</v>
      </c>
      <c r="M21" s="10">
        <v>1.3414065931922388</v>
      </c>
      <c r="N21" s="9">
        <v>15.491533676346579</v>
      </c>
      <c r="O21" s="15">
        <f t="shared" si="4"/>
        <v>0.92327873673925642</v>
      </c>
      <c r="P21" s="40">
        <f t="shared" si="3"/>
        <v>7.1155728344883675</v>
      </c>
      <c r="V21">
        <f t="shared" si="5"/>
        <v>9.431067947124129E-2</v>
      </c>
      <c r="W21">
        <v>0.09</v>
      </c>
      <c r="X21">
        <v>0.7651751485270476</v>
      </c>
      <c r="Y21">
        <v>8.9401134542759433</v>
      </c>
    </row>
    <row r="22" spans="1:25" x14ac:dyDescent="0.35">
      <c r="A22" s="1"/>
      <c r="B22" s="2"/>
      <c r="C22" s="6"/>
      <c r="D22" s="6"/>
      <c r="E22" s="20"/>
      <c r="F22" s="3"/>
      <c r="G22" s="7"/>
      <c r="H22" s="7"/>
      <c r="K22">
        <f t="shared" si="2"/>
        <v>0.10536051565782628</v>
      </c>
      <c r="L22" s="13">
        <f t="shared" si="6"/>
        <v>9.9999999999999992E-2</v>
      </c>
      <c r="M22" s="10">
        <v>1.4771044478242237</v>
      </c>
      <c r="N22" s="9">
        <v>15.357666840748868</v>
      </c>
      <c r="O22" s="15">
        <f t="shared" si="4"/>
        <v>0.91530041739114365</v>
      </c>
      <c r="P22" s="40">
        <f t="shared" si="3"/>
        <v>6.9798749798563824</v>
      </c>
      <c r="V22">
        <f t="shared" si="5"/>
        <v>0.10536051565782628</v>
      </c>
      <c r="W22">
        <v>9.9999999999999992E-2</v>
      </c>
      <c r="X22">
        <v>0.84031405765463496</v>
      </c>
      <c r="Y22">
        <v>8.8411641810433643</v>
      </c>
    </row>
    <row r="23" spans="1:25" x14ac:dyDescent="0.35">
      <c r="A23" s="1"/>
      <c r="B23" s="44" t="s">
        <v>43</v>
      </c>
      <c r="C23" s="6"/>
      <c r="D23" s="6"/>
      <c r="E23" s="20"/>
      <c r="F23" s="3"/>
      <c r="G23" s="7"/>
      <c r="H23" s="7"/>
      <c r="K23">
        <f t="shared" si="2"/>
        <v>0.11653381625595151</v>
      </c>
      <c r="L23" s="13">
        <f t="shared" si="6"/>
        <v>0.10999999999999999</v>
      </c>
      <c r="M23" s="10">
        <v>1.610321803363256</v>
      </c>
      <c r="N23" s="9">
        <v>15.225518701584768</v>
      </c>
      <c r="O23" s="15">
        <f t="shared" si="4"/>
        <v>0.90742453050099248</v>
      </c>
      <c r="P23" s="40">
        <f t="shared" si="3"/>
        <v>6.8466576243173503</v>
      </c>
      <c r="V23">
        <f t="shared" si="5"/>
        <v>0.11653381625595151</v>
      </c>
      <c r="W23">
        <v>0.10999999999999999</v>
      </c>
      <c r="X23">
        <v>0.91376970028291538</v>
      </c>
      <c r="Y23">
        <v>8.7448774267763003</v>
      </c>
    </row>
    <row r="24" spans="1:25" x14ac:dyDescent="0.35">
      <c r="A24" s="11" t="s">
        <v>41</v>
      </c>
      <c r="B24" s="8">
        <f>+L138</f>
        <v>1.2600000000000009</v>
      </c>
      <c r="C24" s="8"/>
      <c r="E24" s="7"/>
      <c r="F24" s="7"/>
      <c r="G24" s="7"/>
      <c r="H24" s="7"/>
      <c r="K24">
        <f t="shared" si="2"/>
        <v>0.12783337150988489</v>
      </c>
      <c r="L24" s="13">
        <f t="shared" si="6"/>
        <v>0.11999999999999998</v>
      </c>
      <c r="M24" s="10">
        <v>1.7411066995485149</v>
      </c>
      <c r="N24" s="9">
        <v>15.095060112566621</v>
      </c>
      <c r="O24" s="15">
        <f t="shared" si="4"/>
        <v>0.89964933898142263</v>
      </c>
      <c r="P24" s="40">
        <f t="shared" si="3"/>
        <v>6.7158727281320907</v>
      </c>
      <c r="V24">
        <f t="shared" si="5"/>
        <v>0.12783337150988489</v>
      </c>
      <c r="W24">
        <v>0.11999999999999998</v>
      </c>
      <c r="X24">
        <v>0.98561025654948686</v>
      </c>
      <c r="Y24">
        <v>8.651155798941879</v>
      </c>
    </row>
    <row r="25" spans="1:25" x14ac:dyDescent="0.35">
      <c r="A25" s="11" t="s">
        <v>44</v>
      </c>
      <c r="B25" s="8"/>
      <c r="C25" s="6"/>
      <c r="H25" s="7"/>
      <c r="K25">
        <f t="shared" si="2"/>
        <v>0.13926206733350766</v>
      </c>
      <c r="L25" s="13">
        <f t="shared" si="6"/>
        <v>0.12999999999999998</v>
      </c>
      <c r="M25" s="10">
        <v>1.8695060937771326</v>
      </c>
      <c r="N25" s="9">
        <v>14.966262566740058</v>
      </c>
      <c r="O25" s="15">
        <f t="shared" si="4"/>
        <v>0.89197314384862991</v>
      </c>
      <c r="P25" s="40">
        <f t="shared" si="3"/>
        <v>6.587473333903473</v>
      </c>
      <c r="V25">
        <f t="shared" si="5"/>
        <v>0.13926206733350766</v>
      </c>
      <c r="W25">
        <v>0.12999999999999998</v>
      </c>
      <c r="X25">
        <v>1.0559005396944727</v>
      </c>
      <c r="Y25">
        <v>8.5599059710655627</v>
      </c>
    </row>
    <row r="26" spans="1:25" x14ac:dyDescent="0.35">
      <c r="A26" s="11" t="s">
        <v>42</v>
      </c>
      <c r="B26" s="8">
        <f>+L68</f>
        <v>0.56000000000000028</v>
      </c>
      <c r="C26" s="8"/>
      <c r="H26" s="7"/>
      <c r="K26">
        <f t="shared" si="2"/>
        <v>0.15082288973458366</v>
      </c>
      <c r="L26" s="13">
        <f t="shared" si="6"/>
        <v>0.13999999999999999</v>
      </c>
      <c r="M26" s="10">
        <v>1.9955658906192451</v>
      </c>
      <c r="N26" s="9">
        <v>14.8390981790496</v>
      </c>
      <c r="O26" s="15">
        <f t="shared" si="4"/>
        <v>0.88439428318331481</v>
      </c>
      <c r="P26" s="40">
        <f t="shared" si="3"/>
        <v>6.461413537061361</v>
      </c>
      <c r="V26">
        <f t="shared" si="5"/>
        <v>0.15082288973458366</v>
      </c>
      <c r="W26">
        <v>0.13999999999999999</v>
      </c>
      <c r="X26">
        <v>1.1247021729684969</v>
      </c>
      <c r="Y26">
        <v>8.4710384942638868</v>
      </c>
    </row>
    <row r="27" spans="1:25" x14ac:dyDescent="0.35">
      <c r="C27" s="8"/>
      <c r="D27" s="6"/>
      <c r="E27" s="20"/>
      <c r="F27" s="3"/>
      <c r="G27" s="7"/>
      <c r="H27" s="7"/>
      <c r="K27">
        <f t="shared" si="2"/>
        <v>0.16251892949777494</v>
      </c>
      <c r="L27" s="13">
        <f t="shared" si="6"/>
        <v>0.15</v>
      </c>
      <c r="M27" s="10">
        <v>2.1193309703724443</v>
      </c>
      <c r="N27" s="9">
        <v>14.713539669471741</v>
      </c>
      <c r="O27" s="15">
        <f t="shared" si="4"/>
        <v>0.87691113112543229</v>
      </c>
      <c r="P27" s="40">
        <f t="shared" si="3"/>
        <v>6.3376484573081617</v>
      </c>
      <c r="V27">
        <f t="shared" si="5"/>
        <v>0.16251892949777494</v>
      </c>
      <c r="W27">
        <v>0.15</v>
      </c>
      <c r="X27">
        <v>1.1920737566967194</v>
      </c>
      <c r="Y27">
        <v>8.3844676185346625</v>
      </c>
    </row>
    <row r="28" spans="1:25" x14ac:dyDescent="0.35">
      <c r="A28" s="26"/>
      <c r="B28" s="2"/>
      <c r="C28" s="6"/>
      <c r="D28" s="6"/>
      <c r="E28" s="20"/>
      <c r="F28" s="3"/>
      <c r="G28" s="7"/>
      <c r="H28" s="7"/>
      <c r="K28">
        <f t="shared" si="2"/>
        <v>0.1743533871447778</v>
      </c>
      <c r="L28" s="13">
        <f t="shared" si="6"/>
        <v>0.16</v>
      </c>
      <c r="M28" s="10">
        <v>2.2408452166919095</v>
      </c>
      <c r="N28" s="9">
        <v>14.589560346693959</v>
      </c>
      <c r="O28" s="15">
        <f t="shared" si="4"/>
        <v>0.86952209690147841</v>
      </c>
      <c r="P28" s="40">
        <f t="shared" si="3"/>
        <v>6.216134210988697</v>
      </c>
      <c r="V28">
        <f t="shared" si="5"/>
        <v>0.1743533871447778</v>
      </c>
      <c r="W28">
        <v>0.16</v>
      </c>
      <c r="X28">
        <v>1.2580710260920656</v>
      </c>
      <c r="Y28">
        <v>8.3001111232429565</v>
      </c>
    </row>
    <row r="29" spans="1:25" x14ac:dyDescent="0.35">
      <c r="E29" s="21"/>
      <c r="F29" s="7"/>
      <c r="G29" s="7"/>
      <c r="K29">
        <f t="shared" si="2"/>
        <v>0.18632957819149348</v>
      </c>
      <c r="L29" s="13">
        <f t="shared" si="6"/>
        <v>0.17</v>
      </c>
      <c r="M29" s="10">
        <v>2.3601515433309368</v>
      </c>
      <c r="N29" s="9">
        <v>14.467134092319256</v>
      </c>
      <c r="O29" s="15">
        <f t="shared" si="4"/>
        <v>0.86222562388309798</v>
      </c>
      <c r="P29" s="40">
        <f t="shared" si="3"/>
        <v>6.0968278843496693</v>
      </c>
      <c r="V29">
        <f t="shared" si="5"/>
        <v>0.18632957819149348</v>
      </c>
      <c r="W29">
        <v>0.17</v>
      </c>
      <c r="X29">
        <v>1.3227470003718536</v>
      </c>
      <c r="Y29">
        <v>8.217890156276626</v>
      </c>
    </row>
    <row r="30" spans="1:25" x14ac:dyDescent="0.35">
      <c r="E30" s="19"/>
      <c r="K30">
        <f t="shared" si="2"/>
        <v>0.19845093872383832</v>
      </c>
      <c r="L30" s="13">
        <f t="shared" si="6"/>
        <v>0.18000000000000002</v>
      </c>
      <c r="M30" s="9">
        <v>2.4772919200251109</v>
      </c>
      <c r="N30" s="9">
        <v>14.346235345576503</v>
      </c>
      <c r="O30" s="15">
        <f t="shared" si="4"/>
        <v>0.85502018867583751</v>
      </c>
      <c r="P30" s="40">
        <f t="shared" si="3"/>
        <v>5.9796875076554947</v>
      </c>
      <c r="V30">
        <f t="shared" si="5"/>
        <v>0.19845093872383832</v>
      </c>
      <c r="W30">
        <v>0.18000000000000002</v>
      </c>
      <c r="X30">
        <v>1.3861521236959895</v>
      </c>
      <c r="Y30">
        <v>8.1377290813786036</v>
      </c>
    </row>
    <row r="31" spans="1:25" x14ac:dyDescent="0.35">
      <c r="E31" s="19"/>
      <c r="K31">
        <f t="shared" si="2"/>
        <v>0.21072103131565267</v>
      </c>
      <c r="L31" s="13">
        <f t="shared" si="6"/>
        <v>0.19000000000000003</v>
      </c>
      <c r="M31" s="9">
        <v>2.5923073975519335</v>
      </c>
      <c r="N31" s="9">
        <v>14.226839088517883</v>
      </c>
      <c r="O31" s="15">
        <f t="shared" si="4"/>
        <v>0.84790430023692887</v>
      </c>
      <c r="P31" s="40">
        <f t="shared" si="3"/>
        <v>5.8646720301286726</v>
      </c>
      <c r="V31">
        <f t="shared" si="5"/>
        <v>0.21072103131565267</v>
      </c>
      <c r="W31">
        <v>0.19000000000000003</v>
      </c>
      <c r="X31">
        <v>1.4483343984112642</v>
      </c>
      <c r="Y31">
        <v>8.0595553331939218</v>
      </c>
    </row>
    <row r="32" spans="1:25" x14ac:dyDescent="0.35">
      <c r="E32" s="19"/>
      <c r="K32">
        <f t="shared" si="2"/>
        <v>0.22314355131420985</v>
      </c>
      <c r="L32" s="16">
        <f t="shared" si="6"/>
        <v>0.20000000000000004</v>
      </c>
      <c r="M32" s="17">
        <v>2.7052381319964027</v>
      </c>
      <c r="N32" s="17">
        <v>14.108920831685348</v>
      </c>
      <c r="O32" s="15">
        <f t="shared" si="4"/>
        <v>0.84087649902102546</v>
      </c>
      <c r="P32" s="40">
        <f t="shared" si="3"/>
        <v>5.7517412956842033</v>
      </c>
      <c r="V32">
        <f t="shared" si="5"/>
        <v>0.22314355131420985</v>
      </c>
      <c r="W32">
        <v>0.20000000000000004</v>
      </c>
      <c r="X32">
        <v>1.50933951105515</v>
      </c>
      <c r="Y32">
        <v>7.9832992795982856</v>
      </c>
    </row>
    <row r="33" spans="5:25" x14ac:dyDescent="0.35">
      <c r="E33" s="19"/>
      <c r="K33">
        <f t="shared" si="2"/>
        <v>0.23572233352106997</v>
      </c>
      <c r="L33" s="13">
        <f t="shared" si="6"/>
        <v>0.21000000000000005</v>
      </c>
      <c r="M33" s="9">
        <v>2.8161234082517335</v>
      </c>
      <c r="N33">
        <v>13.992456600228863</v>
      </c>
      <c r="O33" s="15">
        <f t="shared" si="4"/>
        <v>0.83393535615286429</v>
      </c>
      <c r="P33" s="40">
        <f t="shared" si="3"/>
        <v>5.6408560194288722</v>
      </c>
      <c r="V33">
        <f t="shared" si="5"/>
        <v>0.23572233352106997</v>
      </c>
      <c r="W33">
        <v>0.21000000000000005</v>
      </c>
      <c r="X33">
        <v>1.5692109515434352</v>
      </c>
      <c r="Y33">
        <v>7.9088940909018186</v>
      </c>
    </row>
    <row r="34" spans="5:25" x14ac:dyDescent="0.35">
      <c r="E34" s="19"/>
      <c r="K34">
        <f t="shared" si="2"/>
        <v>0.24846135929849975</v>
      </c>
      <c r="L34" s="13">
        <f t="shared" si="6"/>
        <v>0.22000000000000006</v>
      </c>
      <c r="M34">
        <v>2.9250016627832003</v>
      </c>
      <c r="N34">
        <v>13.877422920459946</v>
      </c>
      <c r="O34" s="15">
        <f t="shared" si="4"/>
        <v>0.82707947262587178</v>
      </c>
      <c r="P34" s="40">
        <f t="shared" si="3"/>
        <v>5.5319777648974053</v>
      </c>
      <c r="V34">
        <f t="shared" si="5"/>
        <v>0.24846135929849975</v>
      </c>
      <c r="W34">
        <v>0.22000000000000006</v>
      </c>
      <c r="X34">
        <v>1.6279901259390581</v>
      </c>
      <c r="Y34">
        <v>7.8362756155466817</v>
      </c>
    </row>
    <row r="35" spans="5:25" x14ac:dyDescent="0.35">
      <c r="E35" s="19"/>
      <c r="K35">
        <f t="shared" si="2"/>
        <v>0.26136476413440762</v>
      </c>
      <c r="L35" s="13">
        <f t="shared" si="6"/>
        <v>0.23000000000000007</v>
      </c>
      <c r="M35">
        <v>3.0319105056819269</v>
      </c>
      <c r="N35">
        <v>13.763796806824617</v>
      </c>
      <c r="O35" s="15">
        <f t="shared" si="4"/>
        <v>0.82030747852576547</v>
      </c>
      <c r="P35" s="40">
        <f t="shared" si="3"/>
        <v>5.4250689219986796</v>
      </c>
      <c r="V35">
        <f t="shared" si="5"/>
        <v>0.26136476413440762</v>
      </c>
      <c r="W35">
        <v>0.23000000000000007</v>
      </c>
      <c r="X35">
        <v>1.6857164631743291</v>
      </c>
      <c r="Y35">
        <v>7.7653822619404655</v>
      </c>
    </row>
    <row r="36" spans="5:25" x14ac:dyDescent="0.35">
      <c r="E36" s="19"/>
      <c r="K36">
        <f t="shared" si="2"/>
        <v>0.27443684570176041</v>
      </c>
      <c r="L36" s="13">
        <f t="shared" si="6"/>
        <v>0.24000000000000007</v>
      </c>
      <c r="M36">
        <v>3.1368867420343149</v>
      </c>
      <c r="N36">
        <v>13.651555749280599</v>
      </c>
      <c r="O36" s="15">
        <f t="shared" si="4"/>
        <v>0.81361803227824847</v>
      </c>
      <c r="P36" s="40">
        <f t="shared" si="3"/>
        <v>5.3200926856462907</v>
      </c>
      <c r="V36">
        <f t="shared" si="5"/>
        <v>0.27443684570176041</v>
      </c>
      <c r="W36">
        <v>0.24000000000000007</v>
      </c>
      <c r="X36">
        <v>1.742427516075352</v>
      </c>
      <c r="Y36">
        <v>7.6961548860891993</v>
      </c>
    </row>
    <row r="37" spans="5:25" x14ac:dyDescent="0.35">
      <c r="E37" s="19"/>
      <c r="K37">
        <f t="shared" si="2"/>
        <v>0.2876820724517809</v>
      </c>
      <c r="L37" s="13">
        <f t="shared" si="6"/>
        <v>0.25000000000000006</v>
      </c>
      <c r="M37">
        <v>3.2399663926317706</v>
      </c>
      <c r="N37">
        <v>13.540677701064199</v>
      </c>
      <c r="O37" s="15">
        <f t="shared" si="4"/>
        <v>0.80700981991992926</v>
      </c>
      <c r="P37" s="40">
        <f t="shared" si="3"/>
        <v>5.2170130350488355</v>
      </c>
      <c r="V37">
        <f t="shared" si="5"/>
        <v>0.2876820724517809</v>
      </c>
      <c r="W37">
        <v>0.25000000000000006</v>
      </c>
      <c r="X37">
        <v>1.7981590570155903</v>
      </c>
      <c r="Y37">
        <v>7.628536684713918</v>
      </c>
    </row>
    <row r="38" spans="5:25" x14ac:dyDescent="0.35">
      <c r="E38" s="19"/>
      <c r="K38">
        <f t="shared" si="2"/>
        <v>0.30110509278392161</v>
      </c>
      <c r="L38" s="13">
        <f t="shared" si="6"/>
        <v>0.26000000000000006</v>
      </c>
      <c r="M38">
        <v>3.3411847140443656</v>
      </c>
      <c r="N38">
        <v>13.431141066832913</v>
      </c>
      <c r="O38" s="15">
        <f t="shared" si="4"/>
        <v>0.80048155439163315</v>
      </c>
      <c r="P38" s="40">
        <f t="shared" si="3"/>
        <v>5.1157947136362409</v>
      </c>
      <c r="V38">
        <f t="shared" si="5"/>
        <v>0.30110509278392161</v>
      </c>
      <c r="W38">
        <v>0.26000000000000006</v>
      </c>
      <c r="X38">
        <v>1.8529451685052263</v>
      </c>
      <c r="Y38">
        <v>7.5624730935539262</v>
      </c>
    </row>
    <row r="39" spans="5:25" x14ac:dyDescent="0.35">
      <c r="E39" s="19"/>
      <c r="K39">
        <f t="shared" si="2"/>
        <v>0.31471074483970024</v>
      </c>
      <c r="L39" s="13">
        <f t="shared" si="6"/>
        <v>0.27000000000000007</v>
      </c>
      <c r="M39">
        <v>3.4405762180811021</v>
      </c>
      <c r="N39">
        <v>13.322924691170357</v>
      </c>
      <c r="O39" s="15">
        <f t="shared" si="4"/>
        <v>0.7940319748533089</v>
      </c>
      <c r="P39" s="40">
        <f t="shared" si="3"/>
        <v>5.0164032095995044</v>
      </c>
      <c r="V39">
        <f t="shared" si="5"/>
        <v>0.31471074483970024</v>
      </c>
      <c r="W39">
        <v>0.27000000000000007</v>
      </c>
      <c r="X39">
        <v>1.9068183290039489</v>
      </c>
      <c r="Y39">
        <v>7.4979116905774417</v>
      </c>
    </row>
    <row r="40" spans="5:25" x14ac:dyDescent="0.35">
      <c r="E40" s="19"/>
      <c r="K40">
        <f t="shared" si="2"/>
        <v>0.3285040669720361</v>
      </c>
      <c r="L40" s="13">
        <f t="shared" si="6"/>
        <v>0.28000000000000008</v>
      </c>
      <c r="M40">
        <v>3.5381746906585505</v>
      </c>
      <c r="N40">
        <v>13.216007847440661</v>
      </c>
      <c r="O40" s="15">
        <f t="shared" si="4"/>
        <v>0.78765984601976258</v>
      </c>
      <c r="P40" s="40">
        <f t="shared" si="3"/>
        <v>4.9188047370220556</v>
      </c>
      <c r="V40">
        <f t="shared" si="5"/>
        <v>0.3285040669720361</v>
      </c>
      <c r="W40">
        <v>0.28000000000000008</v>
      </c>
      <c r="X40">
        <v>1.9598094942271498</v>
      </c>
      <c r="Y40">
        <v>7.4348021038370042</v>
      </c>
    </row>
    <row r="41" spans="5:25" x14ac:dyDescent="0.35">
      <c r="E41" s="19"/>
      <c r="K41">
        <f t="shared" si="2"/>
        <v>0.34249030894677601</v>
      </c>
      <c r="L41" s="13">
        <f t="shared" si="6"/>
        <v>0.29000000000000009</v>
      </c>
      <c r="M41">
        <v>3.6340132100987241</v>
      </c>
      <c r="N41">
        <v>13.110370226980049</v>
      </c>
      <c r="O41" s="15">
        <f t="shared" si="4"/>
        <v>0.78136395751648713</v>
      </c>
      <c r="P41" s="40">
        <f t="shared" si="3"/>
        <v>4.8229662175818824</v>
      </c>
      <c r="V41">
        <f t="shared" si="5"/>
        <v>0.34249030894677601</v>
      </c>
      <c r="W41">
        <v>0.29000000000000009</v>
      </c>
      <c r="X41">
        <v>2.011948174198952</v>
      </c>
      <c r="Y41">
        <v>7.3730959237224232</v>
      </c>
    </row>
    <row r="42" spans="5:25" x14ac:dyDescent="0.35">
      <c r="E42" s="19"/>
      <c r="K42">
        <f t="shared" si="2"/>
        <v>0.35667494393873245</v>
      </c>
      <c r="L42" s="13">
        <f t="shared" si="6"/>
        <v>0.3000000000000001</v>
      </c>
      <c r="M42">
        <v>3.7281241648762427</v>
      </c>
      <c r="N42">
        <v>13.005991928613646</v>
      </c>
      <c r="O42" s="15">
        <f t="shared" si="4"/>
        <v>0.77514312325487555</v>
      </c>
      <c r="P42" s="40">
        <f t="shared" si="3"/>
        <v>4.7288552628043634</v>
      </c>
      <c r="V42">
        <f t="shared" si="5"/>
        <v>0.35667494393873245</v>
      </c>
      <c r="W42">
        <v>0.3000000000000001</v>
      </c>
      <c r="X42">
        <v>2.0632625062900898</v>
      </c>
      <c r="Y42">
        <v>7.3127466193786272</v>
      </c>
    </row>
    <row r="43" spans="5:25" x14ac:dyDescent="0.35">
      <c r="K43">
        <f t="shared" si="2"/>
        <v>0.37106368139083207</v>
      </c>
      <c r="L43" s="13">
        <f t="shared" si="6"/>
        <v>0.31000000000000011</v>
      </c>
      <c r="M43">
        <v>3.8205392708340278</v>
      </c>
      <c r="N43">
        <v>12.902853448486303</v>
      </c>
      <c r="O43" s="15">
        <f t="shared" si="4"/>
        <v>0.76899618082614907</v>
      </c>
      <c r="P43" s="40">
        <f t="shared" si="3"/>
        <v>4.6364401568465787</v>
      </c>
      <c r="V43">
        <f t="shared" si="5"/>
        <v>0.37106368139083207</v>
      </c>
      <c r="W43">
        <v>0.31000000000000011</v>
      </c>
      <c r="X43">
        <v>2.1137793244642422</v>
      </c>
      <c r="Y43">
        <v>7.2537094590692615</v>
      </c>
    </row>
    <row r="44" spans="5:25" x14ac:dyDescent="0.35">
      <c r="K44">
        <f t="shared" si="2"/>
        <v>0.38566248081198479</v>
      </c>
      <c r="L44" s="13">
        <f t="shared" si="6"/>
        <v>0.32000000000000012</v>
      </c>
      <c r="M44">
        <v>3.9112895878859879</v>
      </c>
      <c r="N44">
        <v>12.800935670196399</v>
      </c>
      <c r="O44" s="15">
        <f t="shared" si="4"/>
        <v>0.76292199091334212</v>
      </c>
      <c r="P44" s="40">
        <f t="shared" si="3"/>
        <v>4.5456898397946182</v>
      </c>
      <c r="V44">
        <f t="shared" si="5"/>
        <v>0.38566248081198479</v>
      </c>
      <c r="W44">
        <v>0.32000000000000012</v>
      </c>
      <c r="X44">
        <v>2.1635242249429671</v>
      </c>
      <c r="Y44">
        <v>7.1959414342796633</v>
      </c>
    </row>
    <row r="45" spans="5:25" x14ac:dyDescent="0.35">
      <c r="K45">
        <f t="shared" si="2"/>
        <v>0.40047756659712541</v>
      </c>
      <c r="L45" s="13">
        <f t="shared" si="6"/>
        <v>0.33000000000000013</v>
      </c>
      <c r="M45">
        <v>4.0004055362244664</v>
      </c>
      <c r="N45">
        <v>12.700219855222187</v>
      </c>
      <c r="O45" s="15">
        <f t="shared" si="4"/>
        <v>0.75691943672072293</v>
      </c>
      <c r="P45" s="40">
        <f t="shared" si="3"/>
        <v>4.4565738914561397</v>
      </c>
      <c r="V45">
        <f t="shared" si="5"/>
        <v>0.40047756659712541</v>
      </c>
      <c r="W45">
        <v>0.33000000000000013</v>
      </c>
      <c r="X45">
        <v>2.2125216284867713</v>
      </c>
      <c r="Y45">
        <v>7.1394011873645988</v>
      </c>
    </row>
    <row r="46" spans="5:25" x14ac:dyDescent="0.35">
      <c r="K46">
        <f t="shared" si="2"/>
        <v>0.41551544396166595</v>
      </c>
      <c r="L46" s="13">
        <f t="shared" si="6"/>
        <v>0.34000000000000014</v>
      </c>
      <c r="M46">
        <v>4.0879169120494785</v>
      </c>
      <c r="N46">
        <v>12.600687633630645</v>
      </c>
      <c r="O46" s="15">
        <f t="shared" si="4"/>
        <v>0.75098742342005131</v>
      </c>
      <c r="P46" s="40">
        <f t="shared" si="3"/>
        <v>4.3690625156311276</v>
      </c>
      <c r="V46">
        <f t="shared" si="5"/>
        <v>0.41551544396166595</v>
      </c>
      <c r="W46">
        <v>0.34000000000000014</v>
      </c>
      <c r="X46">
        <v>2.2607948394781259</v>
      </c>
      <c r="Y46">
        <v>7.0840489425575379</v>
      </c>
    </row>
    <row r="47" spans="5:25" x14ac:dyDescent="0.35">
      <c r="K47">
        <f t="shared" si="2"/>
        <v>0.43078291609245439</v>
      </c>
      <c r="L47" s="13">
        <f t="shared" si="6"/>
        <v>0.35000000000000014</v>
      </c>
      <c r="M47">
        <v>4.1738529028361304</v>
      </c>
      <c r="N47">
        <v>12.502320995059083</v>
      </c>
      <c r="O47" s="15">
        <f t="shared" si="4"/>
        <v>0.74512487761309165</v>
      </c>
      <c r="P47" s="40">
        <f t="shared" si="3"/>
        <v>4.2831265248444756</v>
      </c>
      <c r="V47">
        <f t="shared" si="5"/>
        <v>0.43078291609245439</v>
      </c>
      <c r="W47">
        <v>0.35000000000000014</v>
      </c>
      <c r="X47">
        <v>2.3083661019811541</v>
      </c>
      <c r="Y47">
        <v>7.0298464401683551</v>
      </c>
    </row>
    <row r="48" spans="5:25" x14ac:dyDescent="0.35">
      <c r="K48">
        <f t="shared" si="2"/>
        <v>0.44628710262841964</v>
      </c>
      <c r="L48" s="13">
        <f t="shared" si="6"/>
        <v>0.36000000000000015</v>
      </c>
      <c r="M48">
        <v>4.2582421021559496</v>
      </c>
      <c r="N48">
        <v>12.405102279960269</v>
      </c>
      <c r="O48" s="15">
        <f t="shared" si="4"/>
        <v>0.73933074680983257</v>
      </c>
      <c r="P48" s="40">
        <f t="shared" si="3"/>
        <v>4.1987373255246565</v>
      </c>
      <c r="V48">
        <f t="shared" si="5"/>
        <v>0.44628710262841964</v>
      </c>
      <c r="W48">
        <v>0.36000000000000015</v>
      </c>
      <c r="X48">
        <v>2.3552566529424959</v>
      </c>
      <c r="Y48">
        <v>6.9767568738064725</v>
      </c>
    </row>
    <row r="49" spans="10:25" x14ac:dyDescent="0.35">
      <c r="K49">
        <f t="shared" si="2"/>
        <v>0.46203545959655884</v>
      </c>
      <c r="L49" s="13">
        <f t="shared" si="6"/>
        <v>0.37000000000000016</v>
      </c>
      <c r="M49">
        <v>4.3411125240672739</v>
      </c>
      <c r="N49">
        <v>12.309014171102106</v>
      </c>
      <c r="O49" s="15">
        <f t="shared" si="4"/>
        <v>0.73360399892187578</v>
      </c>
      <c r="P49" s="40">
        <f t="shared" si="3"/>
        <v>4.1158669036133322</v>
      </c>
      <c r="V49">
        <f t="shared" si="5"/>
        <v>0.46203545959655884</v>
      </c>
      <c r="W49">
        <v>0.37000000000000016</v>
      </c>
      <c r="X49">
        <v>2.4014867726881177</v>
      </c>
      <c r="Y49">
        <v>6.9247448304754124</v>
      </c>
    </row>
    <row r="50" spans="10:25" x14ac:dyDescent="0.35">
      <c r="K50">
        <f t="shared" si="2"/>
        <v>0.47803580094300002</v>
      </c>
      <c r="L50" s="13">
        <f t="shared" si="6"/>
        <v>0.38000000000000017</v>
      </c>
      <c r="M50">
        <v>4.4224916170892472</v>
      </c>
      <c r="N50">
        <v>12.214039685313281</v>
      </c>
      <c r="O50" s="15">
        <f t="shared" si="4"/>
        <v>0.72794362177048666</v>
      </c>
      <c r="P50" s="40">
        <f t="shared" si="3"/>
        <v>4.0344878105913589</v>
      </c>
      <c r="V50">
        <f t="shared" si="5"/>
        <v>0.47803580094300002</v>
      </c>
      <c r="W50">
        <v>0.38000000000000017</v>
      </c>
      <c r="X50">
        <v>2.447075832861878</v>
      </c>
      <c r="Y50">
        <v>6.8737762333934809</v>
      </c>
    </row>
    <row r="51" spans="10:25" x14ac:dyDescent="0.35">
      <c r="K51">
        <f t="shared" si="2"/>
        <v>0.49429632181478034</v>
      </c>
      <c r="L51" s="13">
        <f t="shared" si="6"/>
        <v>0.39000000000000018</v>
      </c>
      <c r="M51">
        <v>4.5024062777733844</v>
      </c>
      <c r="N51">
        <v>12.120162165466615</v>
      </c>
      <c r="O51" s="15">
        <f t="shared" si="4"/>
        <v>0.72234862260881005</v>
      </c>
      <c r="P51" s="40">
        <f t="shared" si="3"/>
        <v>3.9545731499072216</v>
      </c>
      <c r="V51">
        <f t="shared" si="5"/>
        <v>0.49429632181478034</v>
      </c>
      <c r="W51">
        <v>0.39000000000000018</v>
      </c>
      <c r="X51">
        <v>2.4920423419430988</v>
      </c>
      <c r="Y51">
        <v>6.8238182874033102</v>
      </c>
    </row>
    <row r="52" spans="10:25" x14ac:dyDescent="0.35">
      <c r="K52">
        <f t="shared" si="2"/>
        <v>0.51082562376599094</v>
      </c>
      <c r="L52" s="13">
        <f t="shared" si="6"/>
        <v>0.40000000000000019</v>
      </c>
      <c r="M52">
        <v>4.5808828638861998</v>
      </c>
      <c r="N52">
        <v>12.027365272692156</v>
      </c>
      <c r="O52" s="15">
        <f t="shared" si="4"/>
        <v>0.71681802765777891</v>
      </c>
      <c r="P52" s="40">
        <f t="shared" si="3"/>
        <v>3.8760965637944063</v>
      </c>
      <c r="V52">
        <f t="shared" si="5"/>
        <v>0.51082562376599094</v>
      </c>
      <c r="W52">
        <v>0.40000000000000019</v>
      </c>
      <c r="X52">
        <v>2.5364039884725749</v>
      </c>
      <c r="Y52">
        <v>6.774839426840698</v>
      </c>
    </row>
    <row r="53" spans="10:25" x14ac:dyDescent="0.35">
      <c r="J53" s="11"/>
      <c r="K53">
        <f t="shared" si="2"/>
        <v>0.52763274208237221</v>
      </c>
      <c r="L53" s="16">
        <f t="shared" si="6"/>
        <v>0.4100000000000002</v>
      </c>
      <c r="M53" s="42">
        <v>4.6579472072158188</v>
      </c>
      <c r="N53" s="42">
        <v>11.935632978812393</v>
      </c>
      <c r="O53" s="43">
        <f t="shared" si="4"/>
        <v>0.7113508816552615</v>
      </c>
      <c r="P53" s="51">
        <f t="shared" si="3"/>
        <v>3.7990322204647873</v>
      </c>
      <c r="V53">
        <f t="shared" si="5"/>
        <v>0.52763274208237221</v>
      </c>
      <c r="W53">
        <v>0.4100000000000002</v>
      </c>
      <c r="X53">
        <v>2.5801776821088933</v>
      </c>
      <c r="Y53">
        <v>6.7268092657402052</v>
      </c>
    </row>
    <row r="54" spans="10:25" x14ac:dyDescent="0.35">
      <c r="K54">
        <f t="shared" si="2"/>
        <v>0.54472717544167226</v>
      </c>
      <c r="L54" s="13">
        <f t="shared" si="6"/>
        <v>0.42000000000000021</v>
      </c>
      <c r="M54">
        <v>4.7336246260150228</v>
      </c>
      <c r="N54">
        <v>11.844949558992209</v>
      </c>
      <c r="O54" s="15">
        <f t="shared" si="4"/>
        <v>0.70594624741800627</v>
      </c>
      <c r="P54" s="40">
        <f t="shared" si="3"/>
        <v>3.7233548016655833</v>
      </c>
      <c r="V54">
        <f t="shared" si="5"/>
        <v>0.54472717544167226</v>
      </c>
      <c r="W54">
        <v>0.42000000000000021</v>
      </c>
      <c r="X54">
        <v>2.6233795926300254</v>
      </c>
      <c r="Y54">
        <v>6.6796985502617847</v>
      </c>
    </row>
    <row r="55" spans="10:25" x14ac:dyDescent="0.35">
      <c r="K55">
        <f t="shared" si="2"/>
        <v>0.56211891815354154</v>
      </c>
      <c r="L55" s="13">
        <f t="shared" si="6"/>
        <v>0.43000000000000022</v>
      </c>
      <c r="M55">
        <v>4.8079399370927343</v>
      </c>
      <c r="N55">
        <v>11.755299584596527</v>
      </c>
      <c r="O55" s="15">
        <f t="shared" si="4"/>
        <v>0.70060320541596532</v>
      </c>
      <c r="P55" s="40">
        <f t="shared" si="3"/>
        <v>3.6490394905878718</v>
      </c>
      <c r="V55">
        <f t="shared" si="5"/>
        <v>0.56211891815354154</v>
      </c>
      <c r="W55">
        <v>0.43000000000000022</v>
      </c>
      <c r="X55">
        <v>2.666025186988596</v>
      </c>
      <c r="Y55">
        <v>6.6334791132289181</v>
      </c>
    </row>
    <row r="56" spans="10:25" x14ac:dyDescent="0.35">
      <c r="K56">
        <f t="shared" si="2"/>
        <v>0.57981849525294249</v>
      </c>
      <c r="L56" s="13">
        <f t="shared" si="6"/>
        <v>0.44000000000000022</v>
      </c>
      <c r="M56">
        <v>4.880917467565447</v>
      </c>
      <c r="N56">
        <v>11.666667916248789</v>
      </c>
      <c r="O56" s="15">
        <f t="shared" si="4"/>
        <v>0.69532085335858718</v>
      </c>
      <c r="P56" s="40">
        <f t="shared" si="3"/>
        <v>3.5760619601151591</v>
      </c>
      <c r="V56">
        <f t="shared" si="5"/>
        <v>0.57981849525294249</v>
      </c>
      <c r="W56">
        <v>0.44000000000000022</v>
      </c>
      <c r="X56">
        <v>2.7081292645230732</v>
      </c>
      <c r="Y56">
        <v>6.5881238306748369</v>
      </c>
    </row>
    <row r="57" spans="10:25" x14ac:dyDescent="0.35">
      <c r="K57">
        <f t="shared" si="2"/>
        <v>0.59783700075562074</v>
      </c>
      <c r="L57" s="13">
        <f t="shared" si="6"/>
        <v>0.45000000000000023</v>
      </c>
      <c r="M57">
        <v>4.9525810662797323</v>
      </c>
      <c r="N57">
        <v>11.579039697083759</v>
      </c>
      <c r="O57" s="15">
        <f t="shared" si="4"/>
        <v>0.69009830579269116</v>
      </c>
      <c r="P57" s="40">
        <f t="shared" si="3"/>
        <v>3.5043983614008738</v>
      </c>
      <c r="V57">
        <f t="shared" si="5"/>
        <v>0.59783700075562074</v>
      </c>
      <c r="W57">
        <v>0.45000000000000023</v>
      </c>
      <c r="X57">
        <v>2.7497059904213512</v>
      </c>
      <c r="Y57">
        <v>6.5436065802987455</v>
      </c>
    </row>
    <row r="58" spans="10:25" x14ac:dyDescent="0.35">
      <c r="K58">
        <f t="shared" si="2"/>
        <v>0.61618613942381728</v>
      </c>
      <c r="L58" s="13">
        <f t="shared" si="6"/>
        <v>0.46000000000000024</v>
      </c>
      <c r="M58">
        <v>5.0229541149164971</v>
      </c>
      <c r="N58">
        <v>11.492400346188299</v>
      </c>
      <c r="O58" s="15">
        <f t="shared" si="4"/>
        <v>0.68493469371154481</v>
      </c>
      <c r="P58" s="40">
        <f t="shared" si="3"/>
        <v>3.4340253127641089</v>
      </c>
      <c r="V58">
        <f t="shared" si="5"/>
        <v>0.61618613942381728</v>
      </c>
      <c r="W58">
        <v>0.46000000000000024</v>
      </c>
      <c r="X58">
        <v>2.7907689275278251</v>
      </c>
      <c r="Y58">
        <v>6.4999022017395198</v>
      </c>
    </row>
    <row r="59" spans="10:25" x14ac:dyDescent="0.35">
      <c r="K59">
        <f t="shared" si="2"/>
        <v>0.63487827243596995</v>
      </c>
      <c r="L59" s="13">
        <f t="shared" si="6"/>
        <v>0.47000000000000025</v>
      </c>
      <c r="M59">
        <v>5.0920595387872938</v>
      </c>
      <c r="N59">
        <v>11.406735552224038</v>
      </c>
      <c r="O59" s="15">
        <f t="shared" si="4"/>
        <v>0.67982916417478145</v>
      </c>
      <c r="P59" s="40">
        <f t="shared" si="3"/>
        <v>3.3649198888933123</v>
      </c>
      <c r="V59">
        <f t="shared" si="5"/>
        <v>0.63487827243596995</v>
      </c>
      <c r="W59">
        <v>0.47000000000000025</v>
      </c>
      <c r="X59">
        <v>2.8313310665798666</v>
      </c>
      <c r="Y59">
        <v>6.4569864585789425</v>
      </c>
    </row>
    <row r="60" spans="10:25" x14ac:dyDescent="0.35">
      <c r="K60">
        <f t="shared" si="2"/>
        <v>0.65392646740666438</v>
      </c>
      <c r="L60" s="13">
        <f t="shared" si="6"/>
        <v>0.48000000000000026</v>
      </c>
      <c r="M60">
        <v>5.1599198173326144</v>
      </c>
      <c r="N60">
        <v>11.322031267226116</v>
      </c>
      <c r="O60" s="15">
        <f t="shared" si="4"/>
        <v>0.67478087993881242</v>
      </c>
      <c r="P60" s="40">
        <f t="shared" si="3"/>
        <v>3.2970596103479917</v>
      </c>
      <c r="V60">
        <f t="shared" si="5"/>
        <v>0.65392646740666438</v>
      </c>
      <c r="W60">
        <v>0.48000000000000026</v>
      </c>
      <c r="X60">
        <v>2.871404854954966</v>
      </c>
      <c r="Y60">
        <v>6.414836001991592</v>
      </c>
    </row>
    <row r="61" spans="10:25" x14ac:dyDescent="0.35">
      <c r="K61">
        <f t="shared" si="2"/>
        <v>0.67334455326376597</v>
      </c>
      <c r="L61" s="13">
        <f t="shared" si="6"/>
        <v>0.49000000000000027</v>
      </c>
      <c r="M61">
        <v>5.2265569943316876</v>
      </c>
      <c r="N61">
        <v>11.238273700572284</v>
      </c>
      <c r="O61" s="15">
        <f t="shared" si="4"/>
        <v>0.66978901909739175</v>
      </c>
      <c r="P61" s="40">
        <f t="shared" si="3"/>
        <v>3.2304224333489184</v>
      </c>
      <c r="V61">
        <f t="shared" si="5"/>
        <v>0.67334455326376597</v>
      </c>
      <c r="W61">
        <v>0.49000000000000027</v>
      </c>
      <c r="X61">
        <v>2.9110022240051641</v>
      </c>
      <c r="Y61">
        <v>6.3734283359625055</v>
      </c>
    </row>
    <row r="62" spans="10:25" x14ac:dyDescent="0.35">
      <c r="K62">
        <f t="shared" si="2"/>
        <v>0.69314718055994573</v>
      </c>
      <c r="L62" s="13">
        <f t="shared" si="6"/>
        <v>0.50000000000000022</v>
      </c>
      <c r="M62">
        <v>5.2919926878330212</v>
      </c>
      <c r="N62">
        <v>11.155449313117014</v>
      </c>
      <c r="O62" s="15">
        <f t="shared" si="4"/>
        <v>0.66485277473201543</v>
      </c>
      <c r="P62" s="40">
        <f t="shared" si="3"/>
        <v>3.1649867398475848</v>
      </c>
      <c r="V62">
        <f t="shared" si="5"/>
        <v>0.69314718055994573</v>
      </c>
      <c r="W62">
        <v>0.50000000000000022</v>
      </c>
      <c r="X62">
        <v>2.9501346150512724</v>
      </c>
      <c r="Y62">
        <v>6.3327417839981734</v>
      </c>
    </row>
    <row r="63" spans="10:25" x14ac:dyDescent="0.35">
      <c r="K63">
        <f t="shared" si="2"/>
        <v>0.71334988787746523</v>
      </c>
      <c r="L63" s="13">
        <f t="shared" si="6"/>
        <v>0.51000000000000023</v>
      </c>
      <c r="M63">
        <v>5.3562480998145539</v>
      </c>
      <c r="N63">
        <v>11.073544811485284</v>
      </c>
      <c r="O63" s="15">
        <f t="shared" si="4"/>
        <v>0.65997135457183687</v>
      </c>
      <c r="P63" s="40">
        <f t="shared" si="3"/>
        <v>3.1007313278660522</v>
      </c>
      <c r="V63">
        <f t="shared" si="5"/>
        <v>0.71334988787746523</v>
      </c>
      <c r="W63">
        <v>0.51000000000000023</v>
      </c>
      <c r="X63">
        <v>2.9888130041053667</v>
      </c>
      <c r="Y63">
        <v>6.2927554572601192</v>
      </c>
    </row>
    <row r="64" spans="10:25" x14ac:dyDescent="0.35">
      <c r="K64">
        <f t="shared" si="2"/>
        <v>0.73396917508020099</v>
      </c>
      <c r="L64" s="13">
        <f t="shared" si="6"/>
        <v>0.52000000000000024</v>
      </c>
      <c r="M64">
        <v>5.4193440255819372</v>
      </c>
      <c r="N64">
        <v>10.992547142521078</v>
      </c>
      <c r="O64" s="15">
        <f t="shared" si="4"/>
        <v>0.65514398066280422</v>
      </c>
      <c r="P64" s="40">
        <f t="shared" si="3"/>
        <v>3.0376354020986689</v>
      </c>
      <c r="V64">
        <f t="shared" si="5"/>
        <v>0.73396917508020099</v>
      </c>
      <c r="W64">
        <v>0.52000000000000024</v>
      </c>
      <c r="X64">
        <v>3.0270479253862774</v>
      </c>
      <c r="Y64">
        <v>6.2534492240541182</v>
      </c>
    </row>
    <row r="65" spans="11:25" x14ac:dyDescent="0.35">
      <c r="K65">
        <f t="shared" si="2"/>
        <v>0.75502258427803326</v>
      </c>
      <c r="L65" s="13">
        <f t="shared" si="6"/>
        <v>0.53000000000000025</v>
      </c>
      <c r="M65">
        <v>5.4813008629132396</v>
      </c>
      <c r="N65">
        <v>10.912443487885666</v>
      </c>
      <c r="O65" s="15">
        <f t="shared" si="4"/>
        <v>0.65036988904572279</v>
      </c>
      <c r="P65" s="40">
        <f t="shared" si="3"/>
        <v>2.9756785647673665</v>
      </c>
      <c r="V65">
        <f t="shared" si="5"/>
        <v>0.75502258427803326</v>
      </c>
      <c r="W65">
        <v>0.53000000000000025</v>
      </c>
      <c r="X65">
        <v>3.0648494936893078</v>
      </c>
      <c r="Y65">
        <v>6.2148036806114844</v>
      </c>
    </row>
    <row r="66" spans="11:25" x14ac:dyDescent="0.35">
      <c r="K66">
        <f t="shared" si="2"/>
        <v>0.77652878949899695</v>
      </c>
      <c r="L66" s="13">
        <f t="shared" si="6"/>
        <v>0.54000000000000026</v>
      </c>
      <c r="M66">
        <v>5.5421386209579744</v>
      </c>
      <c r="N66">
        <v>10.833221258800977</v>
      </c>
      <c r="O66" s="15">
        <f t="shared" si="4"/>
        <v>0.64564832944296635</v>
      </c>
      <c r="P66" s="40">
        <f t="shared" si="3"/>
        <v>2.9148408067226317</v>
      </c>
      <c r="V66">
        <f t="shared" si="5"/>
        <v>0.77652878949899695</v>
      </c>
      <c r="W66">
        <v>0.54000000000000026</v>
      </c>
      <c r="X66">
        <v>3.1022274256680866</v>
      </c>
      <c r="Y66">
        <v>6.176800123102212</v>
      </c>
    </row>
    <row r="67" spans="11:25" x14ac:dyDescent="0.35">
      <c r="K67">
        <f t="shared" si="2"/>
        <v>0.79850769621777218</v>
      </c>
      <c r="L67" s="13">
        <f t="shared" si="6"/>
        <v>0.55000000000000027</v>
      </c>
      <c r="M67">
        <v>5.6018769288981565</v>
      </c>
      <c r="N67">
        <v>10.75486809093359</v>
      </c>
      <c r="O67" s="50">
        <f t="shared" si="4"/>
        <v>0.64097856495356809</v>
      </c>
      <c r="P67" s="40">
        <f t="shared" si="3"/>
        <v>2.8551024987824496</v>
      </c>
      <c r="V67">
        <f t="shared" si="5"/>
        <v>0.79850769621777218</v>
      </c>
      <c r="W67">
        <v>0.55000000000000027</v>
      </c>
      <c r="X67">
        <v>3.1391910600833204</v>
      </c>
      <c r="Y67">
        <v>6.1394205208227355</v>
      </c>
    </row>
    <row r="68" spans="11:25" x14ac:dyDescent="0.35">
      <c r="K68">
        <f t="shared" si="2"/>
        <v>0.82098055206983078</v>
      </c>
      <c r="L68" s="13">
        <f t="shared" si="6"/>
        <v>0.56000000000000028</v>
      </c>
      <c r="M68">
        <v>5.660535044378741</v>
      </c>
      <c r="N68">
        <v>10.677371839414894</v>
      </c>
      <c r="O68" s="50">
        <f t="shared" si="4"/>
        <v>0.63635987175642794</v>
      </c>
      <c r="P68" s="40">
        <f t="shared" si="3"/>
        <v>2.7964443833018651</v>
      </c>
      <c r="V68">
        <f t="shared" si="5"/>
        <v>0.82098055206983078</v>
      </c>
      <c r="W68">
        <v>0.56000000000000028</v>
      </c>
      <c r="X68">
        <v>3.1757493770703049</v>
      </c>
      <c r="Y68">
        <v>6.102647490504137</v>
      </c>
    </row>
    <row r="69" spans="11:25" x14ac:dyDescent="0.35">
      <c r="K69">
        <f t="shared" si="2"/>
        <v>0.84397007029452964</v>
      </c>
      <c r="L69" s="13">
        <f t="shared" si="6"/>
        <v>0.57000000000000028</v>
      </c>
      <c r="M69">
        <v>5.7181318617146104</v>
      </c>
      <c r="N69">
        <v>10.600720573993293</v>
      </c>
      <c r="O69" s="15">
        <f t="shared" si="4"/>
        <v>0.63179153882138883</v>
      </c>
      <c r="P69" s="40">
        <f t="shared" si="3"/>
        <v>2.7388475659659957</v>
      </c>
      <c r="V69">
        <f t="shared" si="5"/>
        <v>0.84397007029452964</v>
      </c>
      <c r="W69">
        <v>0.57000000000000028</v>
      </c>
      <c r="X69">
        <v>3.2119110164742346</v>
      </c>
      <c r="Y69">
        <v>6.0664642716891723</v>
      </c>
    </row>
    <row r="70" spans="11:25" x14ac:dyDescent="0.35">
      <c r="K70">
        <f t="shared" si="2"/>
        <v>0.86750056770472372</v>
      </c>
      <c r="L70" s="13">
        <f t="shared" si="6"/>
        <v>0.58000000000000029</v>
      </c>
      <c r="M70">
        <v>5.7746859198809695</v>
      </c>
      <c r="N70">
        <v>10.524902574314309</v>
      </c>
      <c r="O70" s="15">
        <f t="shared" si="4"/>
        <v>0.6272728676279361</v>
      </c>
      <c r="P70" s="40">
        <f t="shared" si="3"/>
        <v>2.6822935077996366</v>
      </c>
      <c r="V70">
        <f t="shared" si="5"/>
        <v>0.86750056770472372</v>
      </c>
      <c r="W70">
        <v>0.58000000000000029</v>
      </c>
      <c r="X70">
        <v>3.2476842952997855</v>
      </c>
      <c r="Y70">
        <v>6.0308547031293482</v>
      </c>
    </row>
    <row r="71" spans="11:25" x14ac:dyDescent="0.35">
      <c r="K71">
        <f t="shared" si="2"/>
        <v>0.8915981192837843</v>
      </c>
      <c r="L71" s="13">
        <f t="shared" si="6"/>
        <v>0.5900000000000003</v>
      </c>
      <c r="M71">
        <v>5.8302154102937909</v>
      </c>
      <c r="N71">
        <v>10.449906325324722</v>
      </c>
      <c r="O71" s="15">
        <f t="shared" si="4"/>
        <v>0.6228031718912892</v>
      </c>
      <c r="P71" s="40">
        <f t="shared" si="3"/>
        <v>2.6267640173868152</v>
      </c>
      <c r="V71">
        <f t="shared" si="5"/>
        <v>0.8915981192837843</v>
      </c>
      <c r="W71">
        <v>0.5900000000000003</v>
      </c>
      <c r="X71">
        <v>3.2830772243189448</v>
      </c>
      <c r="Y71">
        <v>5.9958032001554651</v>
      </c>
    </row>
    <row r="72" spans="11:25" x14ac:dyDescent="0.35">
      <c r="K72">
        <f t="shared" si="2"/>
        <v>0.91629073187415588</v>
      </c>
      <c r="L72" s="13">
        <f t="shared" si="6"/>
        <v>0.60000000000000031</v>
      </c>
      <c r="M72">
        <v>5.8847381843867215</v>
      </c>
      <c r="N72">
        <v>10.375720512796937</v>
      </c>
      <c r="O72" s="15">
        <f t="shared" si="4"/>
        <v>0.61838177729565857</v>
      </c>
      <c r="P72" s="40">
        <f t="shared" si="3"/>
        <v>2.5722412432938846</v>
      </c>
      <c r="V72">
        <f t="shared" si="5"/>
        <v>0.91629073187415588</v>
      </c>
      <c r="W72">
        <v>0.60000000000000031</v>
      </c>
      <c r="X72">
        <v>3.3180975238787647</v>
      </c>
      <c r="Y72">
        <v>5.9612947329775823</v>
      </c>
    </row>
    <row r="73" spans="11:25" x14ac:dyDescent="0.35">
      <c r="K73">
        <f t="shared" si="2"/>
        <v>0.94160853985844573</v>
      </c>
      <c r="L73" s="13">
        <f t="shared" si="6"/>
        <v>0.61000000000000032</v>
      </c>
      <c r="M73">
        <v>5.9382717609906415</v>
      </c>
      <c r="N73">
        <v>10.302334018969916</v>
      </c>
      <c r="O73" s="15">
        <f t="shared" si="4"/>
        <v>0.6140080212344502</v>
      </c>
      <c r="P73" s="40">
        <f t="shared" si="3"/>
        <v>2.5187076666899646</v>
      </c>
      <c r="V73">
        <f t="shared" si="5"/>
        <v>0.94160853985844573</v>
      </c>
      <c r="W73">
        <v>0.61000000000000032</v>
      </c>
      <c r="X73">
        <v>3.3527526389485001</v>
      </c>
      <c r="Y73">
        <v>5.9273148058724336</v>
      </c>
    </row>
    <row r="74" spans="11:25" x14ac:dyDescent="0.35">
      <c r="K74">
        <f t="shared" si="2"/>
        <v>0.96758402626170648</v>
      </c>
      <c r="L74" s="13">
        <f t="shared" si="6"/>
        <v>0.62000000000000033</v>
      </c>
      <c r="M74">
        <v>5.9908333335218309</v>
      </c>
      <c r="N74">
        <v>10.229735918303168</v>
      </c>
      <c r="O74" s="15">
        <f t="shared" si="4"/>
        <v>0.60968125255720762</v>
      </c>
      <c r="P74" s="40">
        <f t="shared" si="3"/>
        <v>2.4661460941587752</v>
      </c>
      <c r="V74">
        <f t="shared" si="5"/>
        <v>0.96758402626170648</v>
      </c>
      <c r="W74">
        <v>0.62000000000000033</v>
      </c>
      <c r="X74">
        <v>3.3870497534435473</v>
      </c>
      <c r="Y74">
        <v>5.8938494372184262</v>
      </c>
    </row>
    <row r="75" spans="11:25" x14ac:dyDescent="0.35">
      <c r="K75">
        <f t="shared" si="2"/>
        <v>0.99425227334386779</v>
      </c>
      <c r="L75" s="13">
        <f t="shared" si="6"/>
        <v>0.63000000000000034</v>
      </c>
      <c r="M75">
        <v>6.0424397769845202</v>
      </c>
      <c r="N75">
        <v>10.157915473340395</v>
      </c>
      <c r="O75" s="15">
        <f t="shared" si="4"/>
        <v>0.60540083132309019</v>
      </c>
      <c r="P75" s="40">
        <f t="shared" si="3"/>
        <v>2.4145396506960859</v>
      </c>
      <c r="V75">
        <f t="shared" si="5"/>
        <v>0.99425227334386779</v>
      </c>
      <c r="W75">
        <v>0.63000000000000034</v>
      </c>
      <c r="X75">
        <v>3.4209958038616382</v>
      </c>
      <c r="Y75">
        <v>5.8608851403403506</v>
      </c>
    </row>
    <row r="76" spans="11:25" x14ac:dyDescent="0.35">
      <c r="K76">
        <f t="shared" ref="K76:K111" si="8">-LN(1-L76)</f>
        <v>1.0216512475319823</v>
      </c>
      <c r="L76" s="13">
        <f t="shared" si="6"/>
        <v>0.64000000000000035</v>
      </c>
      <c r="M76">
        <v>6.0931076547933989</v>
      </c>
      <c r="N76">
        <v>10.086862130679453</v>
      </c>
      <c r="O76" s="15">
        <f t="shared" si="4"/>
        <v>0.6011661285606863</v>
      </c>
      <c r="P76" s="40">
        <f t="shared" ref="P76:P139" si="9">$P$10-M76</f>
        <v>2.3638717728872072</v>
      </c>
      <c r="V76">
        <f t="shared" si="5"/>
        <v>1.0216512475319823</v>
      </c>
      <c r="W76">
        <v>0.64000000000000035</v>
      </c>
      <c r="X76">
        <v>3.4545974922648965</v>
      </c>
      <c r="Y76">
        <v>5.8284089051277528</v>
      </c>
    </row>
    <row r="77" spans="11:25" x14ac:dyDescent="0.35">
      <c r="K77">
        <f t="shared" si="8"/>
        <v>1.0498221244986787</v>
      </c>
      <c r="L77" s="13">
        <f t="shared" si="6"/>
        <v>0.65000000000000036</v>
      </c>
      <c r="M77">
        <v>6.1428532254214439</v>
      </c>
      <c r="N77">
        <v>10.016565517045541</v>
      </c>
      <c r="O77" s="15">
        <f t="shared" ref="O77:O140" si="10">+N77/$N$12</f>
        <v>0.59697652603398077</v>
      </c>
      <c r="P77" s="40">
        <f t="shared" si="9"/>
        <v>2.3141262022591622</v>
      </c>
      <c r="V77">
        <f t="shared" ref="V77:V110" si="11">-LN(1-W77)</f>
        <v>1.0498221244986787</v>
      </c>
      <c r="W77">
        <v>0.65000000000000036</v>
      </c>
      <c r="X77">
        <v>3.4878612986396087</v>
      </c>
      <c r="Y77">
        <v>5.7964081803926337</v>
      </c>
    </row>
    <row r="78" spans="11:25" x14ac:dyDescent="0.35">
      <c r="K78">
        <f t="shared" si="8"/>
        <v>1.0788096613719311</v>
      </c>
      <c r="L78" s="13">
        <f t="shared" ref="L78:L141" si="12">L77+0.01</f>
        <v>0.66000000000000036</v>
      </c>
      <c r="M78">
        <v>6.1916924488782747</v>
      </c>
      <c r="N78">
        <v>9.9470154354644542</v>
      </c>
      <c r="O78" s="15">
        <f t="shared" si="10"/>
        <v>0.5928314160142838</v>
      </c>
      <c r="P78" s="40">
        <f t="shared" si="9"/>
        <v>2.2652869788023313</v>
      </c>
      <c r="V78">
        <f t="shared" si="11"/>
        <v>1.0788096613719311</v>
      </c>
      <c r="W78">
        <v>0.66000000000000036</v>
      </c>
      <c r="X78">
        <v>3.5207934926639983</v>
      </c>
      <c r="Y78">
        <v>5.7648708569339808</v>
      </c>
    </row>
    <row r="79" spans="11:25" x14ac:dyDescent="0.35">
      <c r="K79">
        <f t="shared" si="8"/>
        <v>1.1086626245216122</v>
      </c>
      <c r="L79" s="13">
        <f t="shared" si="12"/>
        <v>0.67000000000000037</v>
      </c>
      <c r="M79">
        <v>6.2396409930240493</v>
      </c>
      <c r="N79">
        <v>9.8782018615330127</v>
      </c>
      <c r="O79" s="15">
        <f t="shared" si="10"/>
        <v>0.58873020105795293</v>
      </c>
      <c r="P79" s="40">
        <f t="shared" si="9"/>
        <v>2.2173384346565568</v>
      </c>
      <c r="V79">
        <f t="shared" si="11"/>
        <v>1.1086626245216122</v>
      </c>
      <c r="W79">
        <v>0.67000000000000037</v>
      </c>
      <c r="X79">
        <v>3.5534001449125934</v>
      </c>
      <c r="Y79">
        <v>5.733785251277963</v>
      </c>
    </row>
    <row r="80" spans="11:25" x14ac:dyDescent="0.35">
      <c r="K80">
        <f t="shared" si="8"/>
        <v>1.1394342831883659</v>
      </c>
      <c r="L80" s="13">
        <f t="shared" si="12"/>
        <v>0.68000000000000038</v>
      </c>
      <c r="M80">
        <v>6.2867142397237652</v>
      </c>
      <c r="N80">
        <v>9.8101149397837553</v>
      </c>
      <c r="O80" s="15">
        <f t="shared" si="10"/>
        <v>0.58467229378973318</v>
      </c>
      <c r="P80" s="40">
        <f t="shared" si="9"/>
        <v>2.1702651879568409</v>
      </c>
      <c r="V80">
        <f t="shared" si="11"/>
        <v>1.1394342831883659</v>
      </c>
      <c r="W80">
        <v>0.68000000000000038</v>
      </c>
      <c r="X80">
        <v>3.5856871375244705</v>
      </c>
      <c r="Y80">
        <v>5.7031400900643199</v>
      </c>
    </row>
    <row r="81" spans="10:25" x14ac:dyDescent="0.35">
      <c r="K81">
        <f t="shared" si="8"/>
        <v>1.1711829815029464</v>
      </c>
      <c r="L81" s="13">
        <f t="shared" si="12"/>
        <v>0.69000000000000039</v>
      </c>
      <c r="M81">
        <v>6.3329272908466203</v>
      </c>
      <c r="N81">
        <v>9.7427449801411274</v>
      </c>
      <c r="O81" s="15">
        <f t="shared" si="10"/>
        <v>0.58065711669154874</v>
      </c>
      <c r="P81" s="40">
        <f t="shared" si="9"/>
        <v>2.1240521368339857</v>
      </c>
      <c r="V81">
        <f t="shared" si="11"/>
        <v>1.1711829815029464</v>
      </c>
      <c r="W81">
        <v>0.69000000000000039</v>
      </c>
      <c r="X81">
        <v>3.617660174361141</v>
      </c>
      <c r="Y81">
        <v>5.6729244950507862</v>
      </c>
    </row>
    <row r="82" spans="10:25" x14ac:dyDescent="0.35">
      <c r="K82">
        <f t="shared" si="8"/>
        <v>1.2039728043259372</v>
      </c>
      <c r="L82" s="13">
        <f t="shared" si="12"/>
        <v>0.7000000000000004</v>
      </c>
      <c r="M82">
        <v>6.3782949741149979</v>
      </c>
      <c r="N82">
        <v>9.6760824544665542</v>
      </c>
      <c r="O82" s="15">
        <f t="shared" si="10"/>
        <v>0.57668410189659369</v>
      </c>
      <c r="P82" s="40">
        <f t="shared" si="9"/>
        <v>2.0786844535656082</v>
      </c>
      <c r="V82">
        <f t="shared" si="11"/>
        <v>1.2039728043259372</v>
      </c>
      <c r="W82">
        <v>0.7000000000000004</v>
      </c>
      <c r="X82">
        <v>3.6493247906786448</v>
      </c>
      <c r="Y82">
        <v>5.6431279687087947</v>
      </c>
    </row>
    <row r="83" spans="10:25" x14ac:dyDescent="0.35">
      <c r="J83" s="11" t="s">
        <v>31</v>
      </c>
      <c r="K83">
        <f t="shared" si="8"/>
        <v>1.2378743560016188</v>
      </c>
      <c r="L83" s="13">
        <f t="shared" si="12"/>
        <v>0.71000000000000041</v>
      </c>
      <c r="M83">
        <v>6.4228318488074478</v>
      </c>
      <c r="N83">
        <v>9.6101179931896876</v>
      </c>
      <c r="O83" s="15">
        <f t="shared" si="10"/>
        <v>0.57275269098855808</v>
      </c>
      <c r="P83" s="40">
        <f t="shared" si="9"/>
        <v>2.0341475788731582</v>
      </c>
      <c r="V83">
        <f t="shared" si="11"/>
        <v>1.2378743560016188</v>
      </c>
      <c r="W83">
        <v>0.71000000000000041</v>
      </c>
      <c r="X83">
        <v>3.6806863623370405</v>
      </c>
      <c r="Y83">
        <v>5.6137403803848791</v>
      </c>
    </row>
    <row r="84" spans="10:25" x14ac:dyDescent="0.35">
      <c r="K84">
        <f t="shared" si="8"/>
        <v>1.2729656758128889</v>
      </c>
      <c r="L84" s="47">
        <f t="shared" si="12"/>
        <v>0.72000000000000042</v>
      </c>
      <c r="M84" s="19">
        <v>6.4665522113198772</v>
      </c>
      <c r="N84" s="19">
        <v>9.5448423820234805</v>
      </c>
      <c r="O84" s="48">
        <f t="shared" si="10"/>
        <v>0.56886233480584913</v>
      </c>
      <c r="P84" s="52">
        <f t="shared" si="9"/>
        <v>1.9904272163607288</v>
      </c>
      <c r="V84">
        <f t="shared" si="11"/>
        <v>1.2729656758128889</v>
      </c>
      <c r="W84">
        <v>0.72000000000000042</v>
      </c>
      <c r="X84">
        <v>3.7117501145694862</v>
      </c>
      <c r="Y84">
        <v>5.5847519530035257</v>
      </c>
    </row>
    <row r="85" spans="10:25" x14ac:dyDescent="0.35">
      <c r="K85">
        <f t="shared" si="8"/>
        <v>1.3093333199837638</v>
      </c>
      <c r="L85" s="13">
        <f t="shared" si="12"/>
        <v>0.73000000000000043</v>
      </c>
      <c r="M85">
        <v>6.5094701005890707</v>
      </c>
      <c r="N85">
        <v>9.4802465587604949</v>
      </c>
      <c r="O85" s="15">
        <f t="shared" si="10"/>
        <v>0.56501249325065539</v>
      </c>
      <c r="P85" s="40">
        <f t="shared" si="9"/>
        <v>1.9475093270915353</v>
      </c>
      <c r="V85">
        <f t="shared" si="11"/>
        <v>1.3093333199837638</v>
      </c>
      <c r="W85">
        <v>0.73000000000000043</v>
      </c>
      <c r="X85">
        <v>3.7425211303318124</v>
      </c>
      <c r="Y85">
        <v>5.5561532502882818</v>
      </c>
    </row>
    <row r="86" spans="10:25" x14ac:dyDescent="0.35">
      <c r="K86">
        <f t="shared" si="8"/>
        <v>1.347073647966611</v>
      </c>
      <c r="L86" s="13">
        <f t="shared" si="12"/>
        <v>0.74000000000000044</v>
      </c>
      <c r="M86">
        <v>6.5515993033824991</v>
      </c>
      <c r="N86">
        <v>9.4163216101482892</v>
      </c>
      <c r="O86" s="15">
        <f t="shared" si="10"/>
        <v>0.56120263510272295</v>
      </c>
      <c r="P86" s="40">
        <f t="shared" si="9"/>
        <v>1.905380124298107</v>
      </c>
      <c r="V86">
        <f t="shared" si="11"/>
        <v>1.347073647966611</v>
      </c>
      <c r="W86">
        <v>0.74000000000000044</v>
      </c>
      <c r="X86">
        <v>3.773004358252563</v>
      </c>
      <c r="Y86">
        <v>5.5279351644790227</v>
      </c>
    </row>
    <row r="87" spans="10:25" x14ac:dyDescent="0.35">
      <c r="K87">
        <f t="shared" si="8"/>
        <v>1.3862943611198923</v>
      </c>
      <c r="L87" s="13">
        <f t="shared" si="12"/>
        <v>0.75000000000000044</v>
      </c>
      <c r="M87" s="19">
        <v>6.5929533594582246</v>
      </c>
      <c r="N87" s="19">
        <v>9.3530587688414659</v>
      </c>
      <c r="O87" s="15">
        <f t="shared" si="10"/>
        <v>0.55743223783770046</v>
      </c>
      <c r="P87" s="40">
        <f t="shared" si="9"/>
        <v>1.8640260682223815</v>
      </c>
      <c r="V87">
        <f t="shared" si="11"/>
        <v>1.3862943611198923</v>
      </c>
      <c r="W87">
        <v>0.75000000000000044</v>
      </c>
      <c r="X87">
        <v>3.8032046202024468</v>
      </c>
      <c r="Y87">
        <v>5.5000889045243575</v>
      </c>
    </row>
    <row r="88" spans="10:25" x14ac:dyDescent="0.35">
      <c r="K88">
        <f t="shared" si="8"/>
        <v>1.4271163556401476</v>
      </c>
      <c r="L88" s="13">
        <f t="shared" si="12"/>
        <v>0.76000000000000045</v>
      </c>
      <c r="M88" s="19">
        <v>6.6335455665986327</v>
      </c>
      <c r="N88" s="19">
        <v>9.2904494104282733</v>
      </c>
      <c r="O88" s="15">
        <f t="shared" si="10"/>
        <v>0.55370078744992846</v>
      </c>
      <c r="P88" s="40">
        <f t="shared" si="9"/>
        <v>1.8234338610819734</v>
      </c>
      <c r="V88">
        <f t="shared" si="11"/>
        <v>1.4271163556401476</v>
      </c>
      <c r="W88">
        <v>0.76000000000000045</v>
      </c>
      <c r="X88">
        <v>3.8331266185011859</v>
      </c>
      <c r="Y88">
        <v>5.472605984729058</v>
      </c>
    </row>
    <row r="89" spans="10:25" x14ac:dyDescent="0.35">
      <c r="K89">
        <f t="shared" si="8"/>
        <v>1.4696759700589437</v>
      </c>
      <c r="L89" s="13">
        <f t="shared" si="12"/>
        <v>0.77000000000000046</v>
      </c>
      <c r="M89">
        <v>6.6733889855215631</v>
      </c>
      <c r="N89">
        <v>9.2284850505296543</v>
      </c>
      <c r="O89" s="15">
        <f t="shared" si="10"/>
        <v>0.55000777827954483</v>
      </c>
      <c r="P89" s="40">
        <f t="shared" si="9"/>
        <v>1.7835904421590429</v>
      </c>
      <c r="V89">
        <f t="shared" si="11"/>
        <v>1.4696759700589437</v>
      </c>
      <c r="W89">
        <v>0.77000000000000046</v>
      </c>
      <c r="X89">
        <v>3.8627749427788727</v>
      </c>
      <c r="Y89">
        <v>5.4454782138374123</v>
      </c>
    </row>
    <row r="90" spans="10:25" x14ac:dyDescent="0.35">
      <c r="K90">
        <f t="shared" si="8"/>
        <v>1.5141277326297777</v>
      </c>
      <c r="L90" s="13">
        <f t="shared" si="12"/>
        <v>0.78000000000000047</v>
      </c>
      <c r="M90">
        <v>6.7124964446723192</v>
      </c>
      <c r="N90">
        <v>9.1671573419686005</v>
      </c>
      <c r="O90" s="15">
        <f t="shared" si="10"/>
        <v>0.54635271284378251</v>
      </c>
      <c r="P90" s="40">
        <f t="shared" si="9"/>
        <v>1.7444829830082869</v>
      </c>
      <c r="V90">
        <f t="shared" si="11"/>
        <v>1.5141277326297777</v>
      </c>
      <c r="W90">
        <v>0.78000000000000047</v>
      </c>
      <c r="X90">
        <v>3.8921540765080973</v>
      </c>
      <c r="Y90">
        <v>5.4186976845341768</v>
      </c>
    </row>
    <row r="91" spans="10:25" x14ac:dyDescent="0.35">
      <c r="K91">
        <f t="shared" si="8"/>
        <v>1.5606477482646706</v>
      </c>
      <c r="L91" s="13">
        <f t="shared" si="12"/>
        <v>0.79000000000000048</v>
      </c>
      <c r="M91">
        <v>6.7508805448998936</v>
      </c>
      <c r="N91">
        <v>9.1064580720079515</v>
      </c>
      <c r="O91" s="15">
        <f t="shared" si="10"/>
        <v>0.54273510167234429</v>
      </c>
      <c r="P91" s="40">
        <f t="shared" si="9"/>
        <v>1.7060988827807124</v>
      </c>
      <c r="V91">
        <f t="shared" si="11"/>
        <v>1.5606477482646706</v>
      </c>
      <c r="W91">
        <v>0.79000000000000048</v>
      </c>
      <c r="X91">
        <v>3.9212684032223155</v>
      </c>
      <c r="Y91">
        <v>5.3922567633457366</v>
      </c>
    </row>
    <row r="92" spans="10:25" x14ac:dyDescent="0.35">
      <c r="K92">
        <f t="shared" si="8"/>
        <v>1.6094379124341027</v>
      </c>
      <c r="L92" s="13">
        <f t="shared" si="12"/>
        <v>0.80000000000000049</v>
      </c>
      <c r="M92">
        <v>6.7885536640206867</v>
      </c>
      <c r="N92">
        <v>9.0463791596546237</v>
      </c>
      <c r="O92" s="15">
        <f t="shared" si="10"/>
        <v>0.53915446314673832</v>
      </c>
      <c r="P92" s="40">
        <f t="shared" si="9"/>
        <v>1.6684257636599193</v>
      </c>
      <c r="V92">
        <f t="shared" si="11"/>
        <v>1.6094379124341027</v>
      </c>
      <c r="W92">
        <v>0.80000000000000049</v>
      </c>
      <c r="X92">
        <v>3.9501222124351614</v>
      </c>
      <c r="Y92">
        <v>5.3661480809248534</v>
      </c>
    </row>
    <row r="93" spans="10:25" x14ac:dyDescent="0.35">
      <c r="K93">
        <f t="shared" si="8"/>
        <v>1.6607312068216535</v>
      </c>
      <c r="L93" s="13">
        <f t="shared" si="12"/>
        <v>0.8100000000000005</v>
      </c>
      <c r="M93">
        <v>6.8255279612728534</v>
      </c>
      <c r="N93">
        <v>8.9869126530284689</v>
      </c>
      <c r="O93" s="15">
        <f t="shared" si="10"/>
        <v>0.5356103233434647</v>
      </c>
      <c r="P93" s="40">
        <f t="shared" si="9"/>
        <v>1.6314514664077526</v>
      </c>
      <c r="V93">
        <f t="shared" si="11"/>
        <v>1.6607312068216535</v>
      </c>
      <c r="W93">
        <v>0.8100000000000005</v>
      </c>
      <c r="X93">
        <v>3.978719705274687</v>
      </c>
      <c r="Y93">
        <v>5.3403645227030614</v>
      </c>
    </row>
    <row r="94" spans="10:25" x14ac:dyDescent="0.35">
      <c r="K94">
        <f t="shared" si="8"/>
        <v>1.7147984280919295</v>
      </c>
      <c r="L94" s="13">
        <f t="shared" si="12"/>
        <v>0.82000000000000051</v>
      </c>
      <c r="M94">
        <v>6.8618153816643019</v>
      </c>
      <c r="N94">
        <v>8.92805072679392</v>
      </c>
      <c r="O94" s="15">
        <f t="shared" si="10"/>
        <v>0.53210221588094453</v>
      </c>
      <c r="P94" s="40">
        <f t="shared" si="9"/>
        <v>1.5951640460163041</v>
      </c>
      <c r="V94">
        <f t="shared" si="11"/>
        <v>1.7147984280919295</v>
      </c>
      <c r="W94">
        <v>0.82000000000000051</v>
      </c>
      <c r="X94">
        <v>4.0070649998458165</v>
      </c>
      <c r="Y94">
        <v>5.3148992198956</v>
      </c>
    </row>
    <row r="95" spans="10:25" x14ac:dyDescent="0.35">
      <c r="K95">
        <f t="shared" si="8"/>
        <v>1.7719568419318783</v>
      </c>
      <c r="L95" s="13">
        <f t="shared" si="12"/>
        <v>0.83000000000000052</v>
      </c>
      <c r="M95">
        <v>6.8974276602173328</v>
      </c>
      <c r="N95">
        <v>8.8697856796527024</v>
      </c>
      <c r="O95" s="15">
        <f t="shared" si="10"/>
        <v>0.52862968177008796</v>
      </c>
      <c r="P95" s="40">
        <f t="shared" si="9"/>
        <v>1.5595517674632733</v>
      </c>
      <c r="V95">
        <f t="shared" si="11"/>
        <v>1.7719568419318783</v>
      </c>
      <c r="W95">
        <v>0.83000000000000052</v>
      </c>
      <c r="X95">
        <v>4.0351621363337271</v>
      </c>
      <c r="Y95">
        <v>5.2897455408444172</v>
      </c>
    </row>
    <row r="96" spans="10:25" x14ac:dyDescent="0.35">
      <c r="K96">
        <f t="shared" si="8"/>
        <v>1.8325814637483133</v>
      </c>
      <c r="L96" s="13">
        <f t="shared" si="12"/>
        <v>0.84000000000000052</v>
      </c>
      <c r="M96">
        <v>6.9323763261127489</v>
      </c>
      <c r="N96">
        <v>8.8121099318959537</v>
      </c>
      <c r="O96" s="15">
        <f t="shared" si="10"/>
        <v>0.52519226926840334</v>
      </c>
      <c r="P96" s="40">
        <f t="shared" si="9"/>
        <v>1.5246031015678572</v>
      </c>
      <c r="V96">
        <f t="shared" si="11"/>
        <v>1.8325814637483133</v>
      </c>
      <c r="W96">
        <v>0.84000000000000052</v>
      </c>
      <c r="X96">
        <v>4.0630150818601392</v>
      </c>
      <c r="Y96">
        <v>5.2648970826853425</v>
      </c>
    </row>
    <row r="97" spans="11:25" x14ac:dyDescent="0.35">
      <c r="K97">
        <f t="shared" si="8"/>
        <v>1.8971199848858848</v>
      </c>
      <c r="L97" s="13">
        <f t="shared" si="12"/>
        <v>0.85000000000000053</v>
      </c>
      <c r="M97">
        <v>6.9666727067362135</v>
      </c>
      <c r="N97">
        <v>8.7550160230140435</v>
      </c>
      <c r="O97" s="15">
        <f t="shared" si="10"/>
        <v>0.52178953373754478</v>
      </c>
      <c r="P97" s="40">
        <f t="shared" si="9"/>
        <v>1.4903067209443925</v>
      </c>
      <c r="V97">
        <f t="shared" si="11"/>
        <v>1.8971199848858848</v>
      </c>
      <c r="W97">
        <v>0.85000000000000053</v>
      </c>
      <c r="X97">
        <v>4.0906277351040226</v>
      </c>
      <c r="Y97">
        <v>5.2403476633263084</v>
      </c>
    </row>
    <row r="98" spans="11:25" x14ac:dyDescent="0.35">
      <c r="K98">
        <f t="shared" si="8"/>
        <v>1.9661128563728367</v>
      </c>
      <c r="L98" s="13">
        <f t="shared" si="12"/>
        <v>0.86000000000000054</v>
      </c>
      <c r="M98" s="19">
        <v>7.0003279316295215</v>
      </c>
      <c r="N98" s="19">
        <v>8.6984966093625928</v>
      </c>
      <c r="O98" s="32">
        <f t="shared" si="10"/>
        <v>0.51842103750420987</v>
      </c>
      <c r="P98" s="52">
        <f t="shared" si="9"/>
        <v>1.4566514960510846</v>
      </c>
      <c r="Q98" s="19"/>
      <c r="V98">
        <f t="shared" si="11"/>
        <v>1.9661128563728367</v>
      </c>
      <c r="W98">
        <v>0.86000000000000054</v>
      </c>
      <c r="X98">
        <v>4.1180039306976246</v>
      </c>
      <c r="Y98">
        <v>5.2160913137239353</v>
      </c>
    </row>
    <row r="99" spans="11:25" x14ac:dyDescent="0.35">
      <c r="K99">
        <f t="shared" si="8"/>
        <v>2.0402208285265591</v>
      </c>
      <c r="L99" s="13">
        <f t="shared" si="12"/>
        <v>0.87000000000000055</v>
      </c>
      <c r="M99" s="19">
        <v>7.0333529363494023</v>
      </c>
      <c r="N99" s="19">
        <v>8.6425444618830909</v>
      </c>
      <c r="O99" s="32">
        <f t="shared" si="10"/>
        <v>0.51508634972429046</v>
      </c>
      <c r="P99" s="52">
        <f t="shared" si="9"/>
        <v>1.4236264913312038</v>
      </c>
      <c r="Q99" s="19"/>
      <c r="V99">
        <f t="shared" si="11"/>
        <v>2.0402208285265591</v>
      </c>
      <c r="W99">
        <v>0.87000000000000055</v>
      </c>
      <c r="X99">
        <v>4.1451474434081916</v>
      </c>
      <c r="Y99">
        <v>5.1921222704464292</v>
      </c>
    </row>
    <row r="100" spans="11:25" x14ac:dyDescent="0.35">
      <c r="K100">
        <f t="shared" si="8"/>
        <v>2.1202635362000959</v>
      </c>
      <c r="L100" s="13">
        <f t="shared" si="12"/>
        <v>0.88000000000000056</v>
      </c>
      <c r="M100" s="19">
        <v>7.065758466236348</v>
      </c>
      <c r="N100" s="19">
        <v>8.5871524638766719</v>
      </c>
      <c r="O100" s="32">
        <f t="shared" si="10"/>
        <v>0.51178504625019239</v>
      </c>
      <c r="P100" s="52">
        <f t="shared" si="9"/>
        <v>1.3912209614442581</v>
      </c>
      <c r="Q100" s="19"/>
      <c r="V100">
        <f t="shared" si="11"/>
        <v>2.1202635362000959</v>
      </c>
      <c r="W100">
        <v>0.88000000000000056</v>
      </c>
      <c r="X100">
        <v>4.1720619921153128</v>
      </c>
      <c r="Y100">
        <v>5.1684349685112867</v>
      </c>
    </row>
    <row r="101" spans="11:25" x14ac:dyDescent="0.35">
      <c r="K101">
        <f t="shared" si="8"/>
        <v>2.207274913189726</v>
      </c>
      <c r="L101" s="13">
        <f t="shared" si="12"/>
        <v>0.89000000000000057</v>
      </c>
      <c r="M101">
        <v>7.0975550800959306</v>
      </c>
      <c r="N101">
        <v>8.532313608829595</v>
      </c>
      <c r="O101" s="15">
        <f t="shared" si="10"/>
        <v>0.5085167095012364</v>
      </c>
      <c r="P101" s="40">
        <f t="shared" si="9"/>
        <v>1.3594243475846755</v>
      </c>
      <c r="V101">
        <f t="shared" si="11"/>
        <v>2.207274913189726</v>
      </c>
      <c r="W101">
        <v>0.89000000000000057</v>
      </c>
      <c r="X101">
        <v>4.1987512435932723</v>
      </c>
      <c r="Y101">
        <v>5.1450240344867471</v>
      </c>
    </row>
    <row r="102" spans="11:25" x14ac:dyDescent="0.35">
      <c r="K102">
        <f t="shared" si="8"/>
        <v>2.3025850929940517</v>
      </c>
      <c r="L102" s="13">
        <f t="shared" si="12"/>
        <v>0.90000000000000058</v>
      </c>
      <c r="M102">
        <v>7.128753153794924</v>
      </c>
      <c r="N102">
        <v>8.4780209982890078</v>
      </c>
      <c r="O102" s="15">
        <f t="shared" si="10"/>
        <v>0.50528092833705596</v>
      </c>
      <c r="P102" s="40">
        <f t="shared" si="9"/>
        <v>1.328226273885682</v>
      </c>
      <c r="V102">
        <f t="shared" si="11"/>
        <v>2.3025850929940517</v>
      </c>
      <c r="W102">
        <v>0.90000000000000058</v>
      </c>
      <c r="X102">
        <v>4.2252188161073967</v>
      </c>
      <c r="Y102">
        <v>5.1218842798464603</v>
      </c>
    </row>
    <row r="103" spans="11:25" x14ac:dyDescent="0.35">
      <c r="K103">
        <f t="shared" si="8"/>
        <v>2.4079456086518785</v>
      </c>
      <c r="L103" s="13">
        <f t="shared" si="12"/>
        <v>0.91000000000000059</v>
      </c>
      <c r="M103">
        <v>7.1593628837745964</v>
      </c>
      <c r="N103">
        <v>8.4242678397877047</v>
      </c>
      <c r="O103" s="15">
        <f t="shared" si="10"/>
        <v>0.50207729793391487</v>
      </c>
      <c r="P103" s="40">
        <f t="shared" si="9"/>
        <v>1.2976165439060097</v>
      </c>
      <c r="V103">
        <f t="shared" si="11"/>
        <v>2.4079456086518785</v>
      </c>
      <c r="W103">
        <v>0.91000000000000059</v>
      </c>
      <c r="X103">
        <v>4.2514682828329793</v>
      </c>
      <c r="Y103">
        <v>5.0990106945673075</v>
      </c>
    </row>
    <row r="104" spans="11:25" x14ac:dyDescent="0.35">
      <c r="K104">
        <f t="shared" si="8"/>
        <v>2.5257286443082627</v>
      </c>
      <c r="L104" s="13">
        <f t="shared" si="12"/>
        <v>0.9200000000000006</v>
      </c>
      <c r="M104">
        <v>7.1893942904832988</v>
      </c>
      <c r="N104">
        <v>8.3710474448164742</v>
      </c>
      <c r="O104" s="15">
        <f t="shared" si="10"/>
        <v>0.49890541966386159</v>
      </c>
      <c r="P104" s="40">
        <f t="shared" si="9"/>
        <v>1.2675851371973073</v>
      </c>
      <c r="V104">
        <f t="shared" si="11"/>
        <v>2.5257286443082627</v>
      </c>
      <c r="W104">
        <v>0.9200000000000006</v>
      </c>
      <c r="X104">
        <v>4.2775031751048509</v>
      </c>
      <c r="Y104">
        <v>5.0763984409606939</v>
      </c>
    </row>
    <row r="105" spans="11:25" x14ac:dyDescent="0.35">
      <c r="K105">
        <f t="shared" si="8"/>
        <v>2.6592600369327868</v>
      </c>
      <c r="L105" s="13">
        <f t="shared" si="12"/>
        <v>0.9300000000000006</v>
      </c>
      <c r="M105">
        <v>7.2188572217305849</v>
      </c>
      <c r="N105">
        <v>8.3183532268428646</v>
      </c>
      <c r="O105" s="15">
        <f t="shared" si="10"/>
        <v>0.49576490097664977</v>
      </c>
      <c r="P105" s="40">
        <f t="shared" si="9"/>
        <v>1.2381222059500212</v>
      </c>
      <c r="V105">
        <f t="shared" si="11"/>
        <v>2.6592600369327868</v>
      </c>
      <c r="W105">
        <v>0.9300000000000006</v>
      </c>
      <c r="X105">
        <v>4.3033269855054508</v>
      </c>
      <c r="Y105">
        <v>5.0540428477281178</v>
      </c>
    </row>
    <row r="106" spans="11:25" x14ac:dyDescent="0.35">
      <c r="K106">
        <f t="shared" si="8"/>
        <v>2.8134107167600466</v>
      </c>
      <c r="L106" s="13">
        <f t="shared" si="12"/>
        <v>0.94000000000000061</v>
      </c>
      <c r="M106" s="19">
        <v>7.247761355964899</v>
      </c>
      <c r="N106" s="19">
        <v>8.2661786993750699</v>
      </c>
      <c r="O106" s="15">
        <f t="shared" si="10"/>
        <v>0.4926553552843479</v>
      </c>
      <c r="P106" s="52">
        <f t="shared" si="9"/>
        <v>1.2092180717157071</v>
      </c>
      <c r="V106">
        <f t="shared" si="11"/>
        <v>2.8134107167600466</v>
      </c>
      <c r="W106">
        <v>0.94000000000000061</v>
      </c>
      <c r="X106">
        <v>4.3289431707987243</v>
      </c>
      <c r="Y106">
        <v>5.0319394042321726</v>
      </c>
    </row>
    <row r="107" spans="11:25" x14ac:dyDescent="0.35">
      <c r="K107">
        <f t="shared" si="8"/>
        <v>2.9957322735540033</v>
      </c>
      <c r="L107" s="13">
        <f t="shared" si="12"/>
        <v>0.95000000000000062</v>
      </c>
      <c r="M107" s="19">
        <v>7.2761162054768747</v>
      </c>
      <c r="N107" s="19">
        <v>8.2145174740697495</v>
      </c>
      <c r="O107" s="15">
        <f t="shared" si="10"/>
        <v>0.48957640184856727</v>
      </c>
      <c r="P107" s="52">
        <f t="shared" si="9"/>
        <v>1.1808632222037314</v>
      </c>
      <c r="V107">
        <f t="shared" si="11"/>
        <v>2.9957322735540033</v>
      </c>
      <c r="W107">
        <v>0.95000000000000062</v>
      </c>
      <c r="X107">
        <v>4.3543551547169139</v>
      </c>
      <c r="Y107">
        <v>5.0100837549744988</v>
      </c>
    </row>
    <row r="108" spans="11:25" x14ac:dyDescent="0.35">
      <c r="K108">
        <f t="shared" si="8"/>
        <v>3.2188758248682166</v>
      </c>
      <c r="L108" s="13">
        <f t="shared" si="12"/>
        <v>0.96000000000000063</v>
      </c>
      <c r="M108" s="19">
        <v>7.3039311195302048</v>
      </c>
      <c r="N108" s="19">
        <v>8.1633632588826579</v>
      </c>
      <c r="O108" s="15">
        <f t="shared" si="10"/>
        <v>0.48652766567024175</v>
      </c>
      <c r="P108" s="52">
        <f t="shared" si="9"/>
        <v>1.1530483081504013</v>
      </c>
      <c r="V108">
        <f t="shared" si="11"/>
        <v>3.2188758248682166</v>
      </c>
      <c r="W108">
        <v>0.96000000000000063</v>
      </c>
      <c r="X108">
        <v>4.3795663306070045</v>
      </c>
      <c r="Y108">
        <v>4.9884716942726763</v>
      </c>
    </row>
    <row r="109" spans="11:25" x14ac:dyDescent="0.35">
      <c r="K109">
        <f t="shared" si="8"/>
        <v>3.5065578973200031</v>
      </c>
      <c r="L109" s="13">
        <f t="shared" si="12"/>
        <v>0.97000000000000064</v>
      </c>
      <c r="M109" s="19">
        <v>7.3312152874219709</v>
      </c>
      <c r="N109" s="19">
        <v>8.1127098562609028</v>
      </c>
      <c r="O109" s="15">
        <f t="shared" si="10"/>
        <v>0.48350877738188808</v>
      </c>
      <c r="P109" s="52">
        <f t="shared" si="9"/>
        <v>1.1257641402586351</v>
      </c>
      <c r="V109">
        <f t="shared" si="11"/>
        <v>3.5065578973200031</v>
      </c>
      <c r="W109">
        <v>0.97000000000000064</v>
      </c>
      <c r="X109">
        <v>4.4045800639431665</v>
      </c>
      <c r="Y109">
        <v>4.9670991611282096</v>
      </c>
    </row>
    <row r="110" spans="11:25" x14ac:dyDescent="0.35">
      <c r="K110">
        <f t="shared" si="8"/>
        <v>3.9120230054281784</v>
      </c>
      <c r="L110" s="13">
        <f t="shared" si="12"/>
        <v>0.98000000000000065</v>
      </c>
      <c r="M110" s="19">
        <v>7.3579777414743237</v>
      </c>
      <c r="N110" s="19">
        <v>8.0625511613757972</v>
      </c>
      <c r="O110" s="15">
        <f t="shared" si="10"/>
        <v>0.48051937314228593</v>
      </c>
      <c r="P110" s="52">
        <f t="shared" si="9"/>
        <v>1.0990016862062824</v>
      </c>
      <c r="V110">
        <f t="shared" si="11"/>
        <v>3.9120230054281784</v>
      </c>
      <c r="W110">
        <v>0.98000000000000065</v>
      </c>
      <c r="X110">
        <v>4.429399694711349</v>
      </c>
      <c r="Y110">
        <v>4.9459622342782561</v>
      </c>
    </row>
    <row r="111" spans="11:25" x14ac:dyDescent="0.35">
      <c r="K111">
        <f t="shared" si="8"/>
        <v>4.6051701859881575</v>
      </c>
      <c r="L111" s="13">
        <f t="shared" si="12"/>
        <v>0.99000000000000066</v>
      </c>
      <c r="M111" s="19">
        <v>7.3842273599592332</v>
      </c>
      <c r="N111" s="19">
        <v>8.0128811603952155</v>
      </c>
      <c r="O111" s="15">
        <f t="shared" si="10"/>
        <v>0.47755909453351203</v>
      </c>
      <c r="P111" s="52">
        <f t="shared" si="9"/>
        <v>1.0727520677213729</v>
      </c>
      <c r="V111">
        <f>-LN(1-W111)</f>
        <v>4.6051701859881575</v>
      </c>
      <c r="W111">
        <v>0.99000000000000066</v>
      </c>
      <c r="X111">
        <v>4.4540285396718584</v>
      </c>
      <c r="Y111">
        <v>4.9250571274239903</v>
      </c>
    </row>
    <row r="112" spans="11:25" x14ac:dyDescent="0.35">
      <c r="L112" s="13">
        <f t="shared" si="12"/>
        <v>1.0000000000000007</v>
      </c>
      <c r="M112" s="19">
        <v>7.4099728699581204</v>
      </c>
      <c r="N112" s="19">
        <v>7.9636939287944308</v>
      </c>
      <c r="O112" s="15">
        <f t="shared" si="10"/>
        <v>0.47462758846026809</v>
      </c>
      <c r="P112" s="52">
        <f t="shared" si="9"/>
        <v>1.0470065577224856</v>
      </c>
      <c r="W112">
        <v>1.0000000000000007</v>
      </c>
      <c r="X112">
        <v>4.4784698945054204</v>
      </c>
      <c r="Y112">
        <v>4.9043801846287431</v>
      </c>
    </row>
    <row r="113" spans="12:25" x14ac:dyDescent="0.35">
      <c r="L113" s="13">
        <f t="shared" si="12"/>
        <v>1.0100000000000007</v>
      </c>
      <c r="M113" s="19">
        <v>7.435222850158012</v>
      </c>
      <c r="N113" s="19">
        <v>7.9149836297044383</v>
      </c>
      <c r="O113" s="15">
        <f t="shared" si="10"/>
        <v>0.47172450705144231</v>
      </c>
      <c r="P113" s="52">
        <f t="shared" si="9"/>
        <v>1.0217565775225941</v>
      </c>
      <c r="W113">
        <v>1.0100000000000007</v>
      </c>
      <c r="X113">
        <v>4.5027270358481113</v>
      </c>
      <c r="Y113">
        <v>4.8839278758794675</v>
      </c>
    </row>
    <row r="114" spans="12:25" x14ac:dyDescent="0.35">
      <c r="L114" s="13">
        <f t="shared" si="12"/>
        <v>1.0200000000000007</v>
      </c>
      <c r="M114" s="19">
        <v>7.4599857335858619</v>
      </c>
      <c r="N114" s="19">
        <v>7.8667445122968012</v>
      </c>
      <c r="O114" s="15">
        <f t="shared" si="10"/>
        <v>0.46884950756384841</v>
      </c>
      <c r="P114" s="52">
        <f t="shared" si="9"/>
        <v>0.99699369409474414</v>
      </c>
      <c r="W114">
        <v>1.0200000000000007</v>
      </c>
      <c r="X114">
        <v>4.526803223220119</v>
      </c>
      <c r="Y114">
        <v>4.863696792805225</v>
      </c>
    </row>
    <row r="115" spans="12:25" x14ac:dyDescent="0.35">
      <c r="L115" s="13">
        <f t="shared" si="12"/>
        <v>1.0300000000000007</v>
      </c>
      <c r="M115" s="19">
        <v>7.4842698102826581</v>
      </c>
      <c r="N115" s="19">
        <v>7.8189709102040892</v>
      </c>
      <c r="O115" s="15">
        <f t="shared" si="10"/>
        <v>0.46600225228808512</v>
      </c>
      <c r="P115" s="52">
        <f t="shared" si="9"/>
        <v>0.97270961739794792</v>
      </c>
      <c r="W115">
        <v>1.0300000000000007</v>
      </c>
      <c r="X115">
        <v>4.5507017008532769</v>
      </c>
      <c r="Y115">
        <v>4.8436836445467488</v>
      </c>
    </row>
    <row r="116" spans="12:25" x14ac:dyDescent="0.35">
      <c r="L116" s="24">
        <f t="shared" si="12"/>
        <v>1.0400000000000007</v>
      </c>
      <c r="M116" s="23">
        <v>7.5080832299188032</v>
      </c>
      <c r="N116" s="23">
        <v>7.7716572399749682</v>
      </c>
      <c r="O116" s="15">
        <f t="shared" si="10"/>
        <v>0.46318240845646114</v>
      </c>
      <c r="P116" s="53">
        <f t="shared" si="9"/>
        <v>0.9488961977618029</v>
      </c>
      <c r="R116" s="8"/>
      <c r="W116">
        <v>1.0400000000000007</v>
      </c>
      <c r="X116">
        <v>4.574425699421826</v>
      </c>
      <c r="Y116">
        <v>4.8238852537713042</v>
      </c>
    </row>
    <row r="117" spans="12:25" x14ac:dyDescent="0.35">
      <c r="L117" s="13">
        <f t="shared" si="12"/>
        <v>1.0500000000000007</v>
      </c>
      <c r="M117" s="19">
        <v>7.5314340043523265</v>
      </c>
      <c r="N117" s="19">
        <v>7.7247979995630933</v>
      </c>
      <c r="O117" s="15">
        <f t="shared" si="10"/>
        <v>0.46038964815293515</v>
      </c>
      <c r="P117" s="52">
        <f t="shared" si="9"/>
        <v>0.9255454233282796</v>
      </c>
      <c r="W117">
        <v>1.0500000000000007</v>
      </c>
      <c r="X117">
        <v>4.5979784376809523</v>
      </c>
      <c r="Y117">
        <v>4.8042985528273592</v>
      </c>
    </row>
    <row r="118" spans="12:25" x14ac:dyDescent="0.35">
      <c r="L118" s="13">
        <f t="shared" si="12"/>
        <v>1.0600000000000007</v>
      </c>
      <c r="M118" s="19">
        <v>7.5543300101313342</v>
      </c>
      <c r="N118" s="19">
        <v>7.6783877668489158</v>
      </c>
      <c r="O118" s="15">
        <f t="shared" si="10"/>
        <v>0.45762364822501672</v>
      </c>
      <c r="P118" s="52">
        <f t="shared" si="9"/>
        <v>0.90264941754927186</v>
      </c>
      <c r="W118">
        <v>1.0600000000000007</v>
      </c>
      <c r="X118">
        <v>4.6213631240171686</v>
      </c>
      <c r="Y118">
        <v>4.7849205800338117</v>
      </c>
    </row>
    <row r="119" spans="12:25" x14ac:dyDescent="0.35">
      <c r="L119" s="13">
        <f t="shared" si="12"/>
        <v>1.0700000000000007</v>
      </c>
      <c r="M119" s="19">
        <v>7.5767789909421328</v>
      </c>
      <c r="N119" s="19">
        <v>7.6324211981935992</v>
      </c>
      <c r="O119" s="15">
        <f t="shared" si="10"/>
        <v>0.45488409019758147</v>
      </c>
      <c r="P119" s="52">
        <f t="shared" si="9"/>
        <v>0.88020043673847326</v>
      </c>
      <c r="W119">
        <v>1.0700000000000007</v>
      </c>
      <c r="X119">
        <v>4.6445829579146238</v>
      </c>
      <c r="Y119">
        <v>4.7657484760986701</v>
      </c>
    </row>
    <row r="120" spans="12:25" x14ac:dyDescent="0.35">
      <c r="L120" s="13">
        <f t="shared" si="12"/>
        <v>1.0800000000000007</v>
      </c>
      <c r="M120" s="19">
        <v>7.598788560004393</v>
      </c>
      <c r="N120" s="19">
        <v>7.5868930270242014</v>
      </c>
      <c r="O120" s="15">
        <f t="shared" si="10"/>
        <v>0.45217066018854934</v>
      </c>
      <c r="P120" s="52">
        <f t="shared" si="9"/>
        <v>0.85819086767621311</v>
      </c>
      <c r="W120">
        <v>1.0800000000000007</v>
      </c>
      <c r="X120">
        <v>4.6676411313411146</v>
      </c>
      <c r="Y120">
        <v>4.7467794806623562</v>
      </c>
    </row>
    <row r="121" spans="12:25" x14ac:dyDescent="0.35">
      <c r="L121" s="13">
        <f t="shared" si="12"/>
        <v>1.0900000000000007</v>
      </c>
      <c r="M121" s="19">
        <v>7.6203662024146945</v>
      </c>
      <c r="N121" s="19">
        <v>7.5417980624493657</v>
      </c>
      <c r="O121" s="15">
        <f t="shared" si="10"/>
        <v>0.44948304882638146</v>
      </c>
      <c r="P121" s="52">
        <f t="shared" si="9"/>
        <v>0.83661322526591153</v>
      </c>
      <c r="W121">
        <v>1.0900000000000007</v>
      </c>
      <c r="X121">
        <v>4.69054083005748</v>
      </c>
      <c r="Y121">
        <v>4.7280109289609999</v>
      </c>
    </row>
    <row r="122" spans="12:25" x14ac:dyDescent="0.35">
      <c r="L122" s="13">
        <f t="shared" si="12"/>
        <v>1.1000000000000008</v>
      </c>
      <c r="M122" s="19">
        <v>7.6415192774397074</v>
      </c>
      <c r="N122" s="19">
        <v>7.4971311879047366</v>
      </c>
      <c r="O122" s="15">
        <f t="shared" si="10"/>
        <v>0.44682095116934806</v>
      </c>
      <c r="P122" s="52">
        <f t="shared" si="9"/>
        <v>0.81546015024089868</v>
      </c>
      <c r="W122">
        <v>1.1000000000000008</v>
      </c>
      <c r="X122">
        <v>4.7132852348538075</v>
      </c>
      <c r="Y122">
        <v>4.7094402486051674</v>
      </c>
    </row>
    <row r="123" spans="12:25" x14ac:dyDescent="0.35">
      <c r="L123" s="13">
        <f t="shared" si="12"/>
        <v>1.1100000000000008</v>
      </c>
      <c r="M123" s="19">
        <v>7.6622550207603384</v>
      </c>
      <c r="N123" s="19">
        <v>7.4528873598273719</v>
      </c>
      <c r="O123" s="15">
        <f t="shared" si="10"/>
        <v>0.44418406662652521</v>
      </c>
      <c r="P123" s="52">
        <f t="shared" si="9"/>
        <v>0.79472440692026769</v>
      </c>
      <c r="W123">
        <v>1.1100000000000008</v>
      </c>
      <c r="X123">
        <v>4.7358775227158807</v>
      </c>
      <c r="Y123">
        <v>4.691064956469889</v>
      </c>
    </row>
    <row r="124" spans="12:25" x14ac:dyDescent="0.35">
      <c r="L124" s="13">
        <f t="shared" si="12"/>
        <v>1.1200000000000008</v>
      </c>
      <c r="M124" s="19">
        <v>7.6825805466679862</v>
      </c>
      <c r="N124" s="19">
        <v>7.4090616063584225</v>
      </c>
      <c r="O124" s="15">
        <f t="shared" si="10"/>
        <v>0.44157209888047566</v>
      </c>
      <c r="P124" s="52">
        <f t="shared" si="9"/>
        <v>0.77439888101261989</v>
      </c>
      <c r="W124">
        <v>1.1200000000000008</v>
      </c>
      <c r="X124">
        <v>4.7583208679248985</v>
      </c>
      <c r="Y124">
        <v>4.6728826556916871</v>
      </c>
    </row>
    <row r="125" spans="12:25" x14ac:dyDescent="0.35">
      <c r="L125" s="13">
        <f t="shared" si="12"/>
        <v>1.1300000000000008</v>
      </c>
      <c r="M125" s="19">
        <v>7.7025028502141284</v>
      </c>
      <c r="N125" s="19">
        <v>7.3656490260733722</v>
      </c>
      <c r="O125" s="15">
        <f t="shared" si="10"/>
        <v>0.43898475581157265</v>
      </c>
      <c r="P125" s="52">
        <f t="shared" si="9"/>
        <v>0.75447657746647767</v>
      </c>
      <c r="W125">
        <v>1.1300000000000008</v>
      </c>
      <c r="X125">
        <v>4.7806184430936387</v>
      </c>
      <c r="Y125">
        <v>4.6548910327688198</v>
      </c>
    </row>
    <row r="126" spans="12:25" x14ac:dyDescent="0.35">
      <c r="L126" s="13">
        <f t="shared" si="12"/>
        <v>1.1400000000000008</v>
      </c>
      <c r="M126" s="19">
        <v>7.7220288093144198</v>
      </c>
      <c r="N126" s="19">
        <v>7.3226447867391791</v>
      </c>
      <c r="O126" s="15">
        <f t="shared" si="10"/>
        <v>0.43642174942392681</v>
      </c>
      <c r="P126" s="52">
        <f t="shared" si="9"/>
        <v>0.73495061836618625</v>
      </c>
      <c r="W126">
        <v>1.1400000000000008</v>
      </c>
      <c r="X126">
        <v>4.802773420141877</v>
      </c>
      <c r="Y126">
        <v>4.6370878547608472</v>
      </c>
    </row>
    <row r="127" spans="12:25" x14ac:dyDescent="0.35">
      <c r="L127" s="13">
        <f t="shared" si="12"/>
        <v>1.1500000000000008</v>
      </c>
      <c r="M127" s="19">
        <v>7.7411651868083524</v>
      </c>
      <c r="N127" s="19">
        <v>7.2800441240976239</v>
      </c>
      <c r="O127" s="15">
        <f t="shared" si="10"/>
        <v>0.43388279577287514</v>
      </c>
      <c r="P127" s="52">
        <f t="shared" si="9"/>
        <v>0.71581424087225365</v>
      </c>
      <c r="W127">
        <v>1.1500000000000008</v>
      </c>
      <c r="X127">
        <v>4.8247889712138505</v>
      </c>
      <c r="Y127">
        <v>4.6194709665839024</v>
      </c>
    </row>
    <row r="128" spans="12:25" x14ac:dyDescent="0.35">
      <c r="L128" s="13">
        <f t="shared" si="12"/>
        <v>1.1600000000000008</v>
      </c>
      <c r="M128">
        <v>7.7599186324756477</v>
      </c>
      <c r="N128">
        <v>7.2378423406742565</v>
      </c>
      <c r="O128" s="15">
        <f t="shared" si="10"/>
        <v>0.43136761489399528</v>
      </c>
      <c r="P128" s="40">
        <f t="shared" si="9"/>
        <v>0.69706079520495834</v>
      </c>
      <c r="W128">
        <v>1.1600000000000008</v>
      </c>
      <c r="X128">
        <v>4.8466682695404382</v>
      </c>
      <c r="Y128">
        <v>4.6020382883982025</v>
      </c>
    </row>
    <row r="129" spans="12:25" x14ac:dyDescent="0.35">
      <c r="L129" s="13">
        <f t="shared" si="12"/>
        <v>1.1700000000000008</v>
      </c>
      <c r="M129">
        <v>7.7782956850103631</v>
      </c>
      <c r="N129">
        <v>7.1960348046122915</v>
      </c>
      <c r="O129" s="15">
        <f t="shared" si="10"/>
        <v>0.42887593073360714</v>
      </c>
      <c r="P129" s="40">
        <f t="shared" si="9"/>
        <v>0.67868374267024301</v>
      </c>
      <c r="W129">
        <v>1.1700000000000008</v>
      </c>
      <c r="X129">
        <v>4.8684144902485302</v>
      </c>
      <c r="Y129">
        <v>4.5847878130844055</v>
      </c>
    </row>
    <row r="130" spans="12:25" x14ac:dyDescent="0.35">
      <c r="L130" s="13">
        <f t="shared" si="12"/>
        <v>1.1800000000000008</v>
      </c>
      <c r="M130">
        <v>7.7963027739538164</v>
      </c>
      <c r="N130">
        <v>7.1546169485308502</v>
      </c>
      <c r="O130" s="15">
        <f t="shared" si="10"/>
        <v>0.42640747108072535</v>
      </c>
      <c r="P130" s="40">
        <f t="shared" si="9"/>
        <v>0.66067665372678963</v>
      </c>
      <c r="W130">
        <v>1.1800000000000008</v>
      </c>
      <c r="X130">
        <v>4.8900308111200577</v>
      </c>
      <c r="Y130">
        <v>4.5677176038055931</v>
      </c>
    </row>
    <row r="131" spans="12:25" x14ac:dyDescent="0.35">
      <c r="L131" s="13">
        <f t="shared" si="12"/>
        <v>1.1900000000000008</v>
      </c>
      <c r="M131">
        <v>7.8139462215872504</v>
      </c>
      <c r="N131">
        <v>7.1135842684069619</v>
      </c>
      <c r="O131" s="15">
        <f t="shared" si="10"/>
        <v>0.42396196750042753</v>
      </c>
      <c r="P131" s="40">
        <f t="shared" si="9"/>
        <v>0.64303320609335568</v>
      </c>
      <c r="W131">
        <v>1.1900000000000008</v>
      </c>
      <c r="X131">
        <v>4.9115204133029424</v>
      </c>
      <c r="Y131">
        <v>4.5508257916517998</v>
      </c>
    </row>
    <row r="132" spans="12:25" x14ac:dyDescent="0.35">
      <c r="L132" s="13">
        <f t="shared" si="12"/>
        <v>1.2000000000000008</v>
      </c>
      <c r="M132">
        <v>7.8312322447852898</v>
      </c>
      <c r="N132">
        <v>7.0729323224807539</v>
      </c>
      <c r="O132" s="15">
        <f t="shared" si="10"/>
        <v>0.42153915526860508</v>
      </c>
      <c r="P132" s="40">
        <f t="shared" si="9"/>
        <v>0.62574718289531628</v>
      </c>
      <c r="W132">
        <v>1.2000000000000008</v>
      </c>
      <c r="X132">
        <v>4.9328864819761877</v>
      </c>
      <c r="Y132">
        <v>4.534110573364087</v>
      </c>
    </row>
    <row r="133" spans="12:25" x14ac:dyDescent="0.35">
      <c r="L133" s="13">
        <f t="shared" si="12"/>
        <v>1.2100000000000009</v>
      </c>
      <c r="M133">
        <v>7.8481669568310561</v>
      </c>
      <c r="N133">
        <v>7.0326567301832519</v>
      </c>
      <c r="O133" s="15">
        <f t="shared" si="10"/>
        <v>0.41913877330806104</v>
      </c>
      <c r="P133" s="40">
        <f t="shared" si="9"/>
        <v>0.60881247084954992</v>
      </c>
      <c r="W133">
        <v>1.2100000000000009</v>
      </c>
      <c r="X133">
        <v>4.9541322069712521</v>
      </c>
      <c r="Y133">
        <v>4.5175702091353296</v>
      </c>
    </row>
    <row r="134" spans="12:25" x14ac:dyDescent="0.35">
      <c r="L134" s="13">
        <f t="shared" si="12"/>
        <v>1.2200000000000009</v>
      </c>
      <c r="M134">
        <v>7.8647563691939544</v>
      </c>
      <c r="N134">
        <v>6.9927531710862745</v>
      </c>
      <c r="O134" s="15">
        <f t="shared" si="10"/>
        <v>0.41676056412592499</v>
      </c>
      <c r="P134" s="40">
        <f t="shared" si="9"/>
        <v>0.59222305848665169</v>
      </c>
      <c r="W134">
        <v>1.2200000000000009</v>
      </c>
      <c r="X134">
        <v>4.9752607833516365</v>
      </c>
      <c r="Y134">
        <v>4.5012030204849136</v>
      </c>
    </row>
    <row r="135" spans="12:25" x14ac:dyDescent="0.35">
      <c r="L135" s="13">
        <f t="shared" si="12"/>
        <v>1.2300000000000009</v>
      </c>
      <c r="M135">
        <v>7.8810063932709262</v>
      </c>
      <c r="N135">
        <v>6.9532173838738691</v>
      </c>
      <c r="O135" s="15">
        <f t="shared" si="10"/>
        <v>0.41440427375235167</v>
      </c>
      <c r="P135" s="40">
        <f t="shared" si="9"/>
        <v>0.57597303440967984</v>
      </c>
      <c r="W135">
        <v>1.2300000000000009</v>
      </c>
      <c r="X135">
        <v>4.9962754119526993</v>
      </c>
      <c r="Y135">
        <v>4.4850073882047781</v>
      </c>
    </row>
    <row r="136" spans="12:25" x14ac:dyDescent="0.35">
      <c r="L136" s="13">
        <f t="shared" si="12"/>
        <v>1.2400000000000009</v>
      </c>
      <c r="M136">
        <v>7.8969228420921134</v>
      </c>
      <c r="N136">
        <v>6.9140451653347945</v>
      </c>
      <c r="O136" s="15">
        <f t="shared" si="10"/>
        <v>0.41206965168047427</v>
      </c>
      <c r="P136" s="40">
        <f t="shared" si="9"/>
        <v>0.56005658558849269</v>
      </c>
      <c r="W136">
        <v>1.2400000000000009</v>
      </c>
      <c r="X136">
        <v>5.0171792998834759</v>
      </c>
      <c r="Y136">
        <v>4.4689817503741764</v>
      </c>
    </row>
    <row r="137" spans="12:25" x14ac:dyDescent="0.35">
      <c r="L137" s="13">
        <f t="shared" si="12"/>
        <v>1.2500000000000009</v>
      </c>
      <c r="M137">
        <v>7.9125114319917529</v>
      </c>
      <c r="N137">
        <v>6.8752323693755244</v>
      </c>
      <c r="O137" s="15">
        <f t="shared" si="10"/>
        <v>0.40975645080758016</v>
      </c>
      <c r="P137" s="40">
        <f t="shared" si="9"/>
        <v>0.54446799568885318</v>
      </c>
      <c r="W137">
        <v>1.2500000000000009</v>
      </c>
      <c r="X137">
        <v>5.0379756609922914</v>
      </c>
      <c r="Y137">
        <v>4.4531246004407778</v>
      </c>
    </row>
    <row r="138" spans="12:25" x14ac:dyDescent="0.35">
      <c r="L138" s="13">
        <f t="shared" si="12"/>
        <v>1.2600000000000009</v>
      </c>
      <c r="M138">
        <v>7.9277777842451185</v>
      </c>
      <c r="N138">
        <v>6.8367749060533249</v>
      </c>
      <c r="O138" s="15">
        <f t="shared" si="10"/>
        <v>0.40746442737748362</v>
      </c>
      <c r="P138" s="40">
        <f t="shared" si="9"/>
        <v>0.52920164343548759</v>
      </c>
      <c r="W138">
        <v>1.2600000000000009</v>
      </c>
      <c r="X138">
        <v>5.058667716297836</v>
      </c>
      <c r="Y138">
        <v>4.4374344853657286</v>
      </c>
    </row>
    <row r="139" spans="12:25" x14ac:dyDescent="0.35">
      <c r="L139" s="13">
        <f t="shared" si="12"/>
        <v>1.2700000000000009</v>
      </c>
      <c r="M139">
        <v>7.9427274266723344</v>
      </c>
      <c r="N139">
        <v>6.7986687406288846</v>
      </c>
      <c r="O139" s="15">
        <f t="shared" si="10"/>
        <v>0.40519334092406334</v>
      </c>
      <c r="P139" s="40">
        <f t="shared" si="9"/>
        <v>0.51425200100827162</v>
      </c>
      <c r="W139">
        <v>1.2700000000000009</v>
      </c>
      <c r="X139">
        <v>5.0792586943873097</v>
      </c>
      <c r="Y139">
        <v>4.4219100038304058</v>
      </c>
    </row>
    <row r="140" spans="12:25" x14ac:dyDescent="0.35">
      <c r="L140" s="13">
        <f t="shared" si="12"/>
        <v>1.2800000000000009</v>
      </c>
      <c r="M140">
        <v>7.9573657952098156</v>
      </c>
      <c r="N140">
        <v>6.7609098926380771</v>
      </c>
      <c r="O140" s="15">
        <f t="shared" si="10"/>
        <v>0.40294295421594084</v>
      </c>
      <c r="P140" s="40">
        <f t="shared" ref="P140:P203" si="13">$P$10-M140</f>
        <v>0.49961363247079049</v>
      </c>
      <c r="W140">
        <v>1.2800000000000009</v>
      </c>
      <c r="X140">
        <v>5.0997518317831982</v>
      </c>
      <c r="Y140">
        <v>4.4065498045027303</v>
      </c>
    </row>
    <row r="141" spans="12:25" x14ac:dyDescent="0.35">
      <c r="L141" s="13">
        <f t="shared" si="12"/>
        <v>1.2900000000000009</v>
      </c>
      <c r="M141">
        <v>7.9716982354501047</v>
      </c>
      <c r="N141">
        <v>6.7234944349823804</v>
      </c>
      <c r="O141" s="15">
        <f t="shared" ref="O141:O204" si="14">+N141/$N$12</f>
        <v>0.40071303320227014</v>
      </c>
      <c r="P141" s="40">
        <f t="shared" si="13"/>
        <v>0.48528119223050137</v>
      </c>
      <c r="W141">
        <v>1.2900000000000009</v>
      </c>
      <c r="X141">
        <v>5.1201503732800955</v>
      </c>
      <c r="Y141">
        <v>4.3913525843608872</v>
      </c>
    </row>
    <row r="142" spans="12:25" x14ac:dyDescent="0.35">
      <c r="L142" s="13">
        <f t="shared" ref="L142:L205" si="15">L141+0.01</f>
        <v>1.3000000000000009</v>
      </c>
      <c r="M142">
        <v>7.9857300041508692</v>
      </c>
      <c r="N142">
        <v>6.6864184930375403</v>
      </c>
      <c r="O142" s="15">
        <f t="shared" si="14"/>
        <v>0.39850334695961509</v>
      </c>
      <c r="P142" s="40">
        <f t="shared" si="13"/>
        <v>0.47124942352973687</v>
      </c>
      <c r="W142">
        <v>1.3000000000000009</v>
      </c>
      <c r="X142">
        <v>5.140457572253025</v>
      </c>
      <c r="Y142">
        <v>4.3763170870724935</v>
      </c>
    </row>
    <row r="143" spans="12:25" x14ac:dyDescent="0.35">
      <c r="L143" s="13">
        <f t="shared" si="15"/>
        <v>1.3100000000000009</v>
      </c>
      <c r="M143">
        <v>7.9994662707137101</v>
      </c>
      <c r="N143">
        <v>6.6496782437800155</v>
      </c>
      <c r="O143" s="15">
        <f t="shared" si="14"/>
        <v>0.39631366763988668</v>
      </c>
      <c r="P143" s="40">
        <f t="shared" si="13"/>
        <v>0.45751315696689598</v>
      </c>
      <c r="W143">
        <v>1.3100000000000009</v>
      </c>
      <c r="X143">
        <v>5.1606766909386073</v>
      </c>
      <c r="Y143">
        <v>4.3614421014272651</v>
      </c>
    </row>
    <row r="144" spans="12:25" x14ac:dyDescent="0.35">
      <c r="L144" s="13">
        <f t="shared" si="15"/>
        <v>1.320000000000001</v>
      </c>
      <c r="M144">
        <v>8.0129121186335812</v>
      </c>
      <c r="N144">
        <v>6.61326991493085</v>
      </c>
      <c r="O144" s="15">
        <f t="shared" si="14"/>
        <v>0.39414377041931836</v>
      </c>
      <c r="P144" s="40">
        <f t="shared" si="13"/>
        <v>0.44406730904702485</v>
      </c>
      <c r="W144">
        <v>1.320000000000001</v>
      </c>
      <c r="X144">
        <v>5.1808110006902934</v>
      </c>
      <c r="Y144">
        <v>4.3467264598212854</v>
      </c>
    </row>
    <row r="145" spans="12:25" x14ac:dyDescent="0.35">
      <c r="L145" s="13">
        <f t="shared" si="15"/>
        <v>1.330000000000001</v>
      </c>
      <c r="M145">
        <v>8.0260725469193925</v>
      </c>
      <c r="N145">
        <v>6.5771897841164959</v>
      </c>
      <c r="O145" s="15">
        <f t="shared" si="14"/>
        <v>0.39199343344845233</v>
      </c>
      <c r="P145" s="40">
        <f t="shared" si="13"/>
        <v>0.43090688076121353</v>
      </c>
      <c r="W145">
        <v>1.330000000000001</v>
      </c>
      <c r="X145">
        <v>5.2008637822089918</v>
      </c>
      <c r="Y145">
        <v>4.3321690367911332</v>
      </c>
    </row>
    <row r="146" spans="12:25" x14ac:dyDescent="0.35">
      <c r="L146" s="13">
        <f t="shared" si="15"/>
        <v>1.340000000000001</v>
      </c>
      <c r="M146">
        <v>8.0389524714865619</v>
      </c>
      <c r="N146">
        <v>6.5414341780462699</v>
      </c>
      <c r="O146" s="15">
        <f t="shared" si="14"/>
        <v>0.38986243780311669</v>
      </c>
      <c r="P146" s="40">
        <f t="shared" si="13"/>
        <v>0.41802695619404417</v>
      </c>
      <c r="W146">
        <v>1.340000000000001</v>
      </c>
      <c r="X146">
        <v>5.2208383257501669</v>
      </c>
      <c r="Y146">
        <v>4.3177687475961086</v>
      </c>
    </row>
    <row r="147" spans="12:25" x14ac:dyDescent="0.35">
      <c r="L147" s="13">
        <f t="shared" si="15"/>
        <v>1.350000000000001</v>
      </c>
      <c r="M147">
        <v>8.0515567265220866</v>
      </c>
      <c r="N147">
        <v>6.5059994717059988</v>
      </c>
      <c r="O147" s="15">
        <f t="shared" si="14"/>
        <v>0.3877505674363676</v>
      </c>
      <c r="P147" s="40">
        <f t="shared" si="13"/>
        <v>0.40542270115851942</v>
      </c>
      <c r="W147">
        <v>1.350000000000001</v>
      </c>
      <c r="X147">
        <v>5.2407379313086055</v>
      </c>
      <c r="Y147">
        <v>4.3035245468469014</v>
      </c>
    </row>
    <row r="148" spans="12:25" x14ac:dyDescent="0.35">
      <c r="L148" s="13">
        <f t="shared" si="15"/>
        <v>1.360000000000001</v>
      </c>
      <c r="M148">
        <v>8.0638900658227843</v>
      </c>
      <c r="N148">
        <v>6.4708820875675217</v>
      </c>
      <c r="O148" s="15">
        <f t="shared" si="14"/>
        <v>0.38565760913137642</v>
      </c>
      <c r="P148" s="40">
        <f t="shared" si="13"/>
        <v>0.39308936185782173</v>
      </c>
      <c r="W148">
        <v>1.360000000000001</v>
      </c>
      <c r="X148">
        <v>5.2605659087818832</v>
      </c>
      <c r="Y148">
        <v>4.2894354271791251</v>
      </c>
    </row>
    <row r="149" spans="12:25" x14ac:dyDescent="0.35">
      <c r="L149" s="13">
        <f t="shared" si="15"/>
        <v>1.370000000000001</v>
      </c>
      <c r="M149">
        <v>8.0759571641073649</v>
      </c>
      <c r="N149">
        <v>6.4360784948136764</v>
      </c>
      <c r="O149" s="15">
        <f t="shared" si="14"/>
        <v>0.38358335245523978</v>
      </c>
      <c r="P149" s="40">
        <f t="shared" si="13"/>
        <v>0.3810222635732412</v>
      </c>
      <c r="W149">
        <v>1.370000000000001</v>
      </c>
      <c r="X149">
        <v>5.2803255781135672</v>
      </c>
      <c r="Y149">
        <v>4.275500417970119</v>
      </c>
    </row>
    <row r="150" spans="12:25" x14ac:dyDescent="0.35">
      <c r="L150" s="13">
        <f t="shared" si="15"/>
        <v>1.380000000000001</v>
      </c>
      <c r="M150">
        <v>8.0877626183028468</v>
      </c>
      <c r="N150">
        <v>6.4015852085784015</v>
      </c>
      <c r="O150" s="15">
        <f t="shared" si="14"/>
        <v>0.38152758971369038</v>
      </c>
      <c r="P150" s="40">
        <f t="shared" si="13"/>
        <v>0.36921680937775925</v>
      </c>
      <c r="W150">
        <v>1.380000000000001</v>
      </c>
      <c r="X150">
        <v>5.3000202694171721</v>
      </c>
      <c r="Y150">
        <v>4.2617185840976166</v>
      </c>
    </row>
    <row r="151" spans="12:25" x14ac:dyDescent="0.35">
      <c r="L151" s="13">
        <f t="shared" si="15"/>
        <v>1.390000000000001</v>
      </c>
      <c r="M151">
        <v>8.0993109488059627</v>
      </c>
      <c r="N151">
        <v>6.3673987892016468</v>
      </c>
      <c r="O151" s="15">
        <f t="shared" si="14"/>
        <v>0.37949011590669079</v>
      </c>
      <c r="P151" s="40">
        <f t="shared" si="13"/>
        <v>0.35766847887464337</v>
      </c>
      <c r="W151">
        <v>1.390000000000001</v>
      </c>
      <c r="X151">
        <v>5.3196533230817371</v>
      </c>
      <c r="Y151">
        <v>4.2480890247387713</v>
      </c>
    </row>
    <row r="152" spans="12:25" x14ac:dyDescent="0.35">
      <c r="L152" s="13">
        <f t="shared" si="15"/>
        <v>1.400000000000001</v>
      </c>
      <c r="M152" s="19">
        <v>8.1106066007200912</v>
      </c>
      <c r="N152" s="19">
        <v>6.3335158414987118</v>
      </c>
      <c r="O152" s="15">
        <f t="shared" si="14"/>
        <v>0.37747072868488629</v>
      </c>
      <c r="P152" s="40">
        <f t="shared" si="13"/>
        <v>0.34637282696051486</v>
      </c>
      <c r="W152">
        <v>1.400000000000001</v>
      </c>
      <c r="X152">
        <v>5.3392280898600104</v>
      </c>
      <c r="Y152">
        <v>4.2346108722082052</v>
      </c>
    </row>
    <row r="153" spans="12:25" x14ac:dyDescent="0.35">
      <c r="L153" s="13">
        <f t="shared" si="15"/>
        <v>1.410000000000001</v>
      </c>
      <c r="M153" s="19">
        <v>8.1216539450682834</v>
      </c>
      <c r="N153" s="19">
        <v>6.299933014043722</v>
      </c>
      <c r="O153" s="15">
        <f t="shared" si="14"/>
        <v>0.37546922830690127</v>
      </c>
      <c r="P153" s="40">
        <f t="shared" si="13"/>
        <v>0.33532548261232265</v>
      </c>
      <c r="W153">
        <v>1.410000000000001</v>
      </c>
      <c r="X153">
        <v>5.3587479309400381</v>
      </c>
      <c r="Y153">
        <v>4.2212832908337612</v>
      </c>
    </row>
    <row r="154" spans="12:25" x14ac:dyDescent="0.35">
      <c r="L154" s="13">
        <f t="shared" si="15"/>
        <v>1.420000000000001</v>
      </c>
      <c r="M154" s="19">
        <v>8.1324572799829191</v>
      </c>
      <c r="N154" s="19">
        <v>6.2666469984669133</v>
      </c>
      <c r="O154" s="15">
        <f t="shared" si="14"/>
        <v>0.3734854175974579</v>
      </c>
      <c r="P154" s="40">
        <f t="shared" si="13"/>
        <v>0.32452214769768695</v>
      </c>
      <c r="W154">
        <v>1.420000000000001</v>
      </c>
      <c r="X154">
        <v>5.3782162180009943</v>
      </c>
      <c r="Y154">
        <v>4.2081054758686403</v>
      </c>
    </row>
    <row r="155" spans="12:25" x14ac:dyDescent="0.35">
      <c r="L155" s="13">
        <f t="shared" si="15"/>
        <v>1.430000000000001</v>
      </c>
      <c r="M155" s="19">
        <v>8.1430208318724766</v>
      </c>
      <c r="N155" s="19">
        <v>6.2336545287654177</v>
      </c>
      <c r="O155" s="15">
        <f t="shared" si="14"/>
        <v>0.37151910190629978</v>
      </c>
      <c r="P155" s="40">
        <f t="shared" si="13"/>
        <v>0.31395859580812946</v>
      </c>
      <c r="W155">
        <v>1.430000000000001</v>
      </c>
      <c r="X155">
        <v>5.3976363332540673</v>
      </c>
      <c r="Y155">
        <v>4.1950766524387362</v>
      </c>
    </row>
    <row r="156" spans="12:25" x14ac:dyDescent="0.35">
      <c r="L156" s="13">
        <f t="shared" si="15"/>
        <v>1.4400000000000011</v>
      </c>
      <c r="M156" s="19">
        <v>8.153348756566011</v>
      </c>
      <c r="N156" s="19">
        <v>6.2009523806272284</v>
      </c>
      <c r="O156" s="15">
        <f t="shared" si="14"/>
        <v>0.36957008906790095</v>
      </c>
      <c r="P156" s="40">
        <f t="shared" si="13"/>
        <v>0.30363067111459507</v>
      </c>
      <c r="W156">
        <v>1.4400000000000011</v>
      </c>
      <c r="X156">
        <v>5.4170116694691197</v>
      </c>
      <c r="Y156">
        <v>4.1821960745239473</v>
      </c>
    </row>
    <row r="157" spans="12:25" x14ac:dyDescent="0.35">
      <c r="L157" s="13">
        <f t="shared" si="15"/>
        <v>1.4500000000000011</v>
      </c>
      <c r="M157" s="19">
        <v>8.1634451404357566</v>
      </c>
      <c r="N157" s="19">
        <v>6.1685373707680924</v>
      </c>
      <c r="O157" s="15">
        <f t="shared" si="14"/>
        <v>0.36763818936194542</v>
      </c>
      <c r="P157" s="40">
        <f t="shared" si="13"/>
        <v>0.29353428724484942</v>
      </c>
      <c r="W157">
        <v>1.4500000000000011</v>
      </c>
      <c r="X157">
        <v>5.4363456299878576</v>
      </c>
      <c r="Y157">
        <v>4.1694630239723445</v>
      </c>
    </row>
    <row r="158" spans="12:25" x14ac:dyDescent="0.35">
      <c r="L158" s="13">
        <f t="shared" si="15"/>
        <v>1.4600000000000011</v>
      </c>
      <c r="M158" s="19">
        <v>8.173314001498369</v>
      </c>
      <c r="N158" s="19">
        <v>6.1364063562810012</v>
      </c>
      <c r="O158" s="15">
        <f t="shared" si="14"/>
        <v>0.36572321547455766</v>
      </c>
      <c r="P158" s="40">
        <f t="shared" si="13"/>
        <v>0.28366542618223711</v>
      </c>
      <c r="W158">
        <v>1.4600000000000011</v>
      </c>
      <c r="X158">
        <v>5.4556416287242113</v>
      </c>
      <c r="Y158">
        <v>4.1568768095460866</v>
      </c>
    </row>
    <row r="159" spans="12:25" x14ac:dyDescent="0.35">
      <c r="L159" s="13">
        <f t="shared" si="15"/>
        <v>1.4700000000000011</v>
      </c>
      <c r="M159" s="19">
        <v>8.1829592904953028</v>
      </c>
      <c r="N159" s="19">
        <v>6.1045562339980304</v>
      </c>
      <c r="O159" s="15">
        <f t="shared" si="14"/>
        <v>0.36382498246026856</v>
      </c>
      <c r="P159" s="40">
        <f t="shared" si="13"/>
        <v>0.27402013718530327</v>
      </c>
      <c r="W159">
        <v>1.4700000000000011</v>
      </c>
      <c r="X159">
        <v>5.4749030901525524</v>
      </c>
      <c r="Y159">
        <v>4.1444367659979964</v>
      </c>
    </row>
    <row r="160" spans="12:25" x14ac:dyDescent="0.35">
      <c r="L160" s="13">
        <f t="shared" si="15"/>
        <v>1.4800000000000011</v>
      </c>
      <c r="M160" s="19">
        <v>8.192384891952738</v>
      </c>
      <c r="N160" s="19">
        <v>6.0729839398642351</v>
      </c>
      <c r="O160" s="15">
        <f t="shared" si="14"/>
        <v>0.36194330770470068</v>
      </c>
      <c r="P160" s="40">
        <f t="shared" si="13"/>
        <v>0.26459453572786806</v>
      </c>
      <c r="W160">
        <v>1.4800000000000011</v>
      </c>
      <c r="X160">
        <v>5.4941334492844156</v>
      </c>
      <c r="Y160">
        <v>4.1321422531778165</v>
      </c>
    </row>
    <row r="161" spans="12:25" x14ac:dyDescent="0.35">
      <c r="L161" s="13">
        <f t="shared" si="15"/>
        <v>1.4900000000000011</v>
      </c>
      <c r="M161" s="19">
        <v>8.2015946252215528</v>
      </c>
      <c r="N161" s="19">
        <v>6.0416864483233548</v>
      </c>
      <c r="O161" s="15">
        <f t="shared" si="14"/>
        <v>0.36007801088795671</v>
      </c>
      <c r="P161" s="40">
        <f t="shared" si="13"/>
        <v>0.25538480245905326</v>
      </c>
      <c r="W161">
        <v>1.4900000000000011</v>
      </c>
      <c r="X161">
        <v>5.5133361516343005</v>
      </c>
      <c r="Y161">
        <v>4.1199926551671124</v>
      </c>
    </row>
    <row r="162" spans="12:25" x14ac:dyDescent="0.35">
      <c r="L162" s="13">
        <f t="shared" si="15"/>
        <v>1.5000000000000011</v>
      </c>
      <c r="M162" s="19">
        <v>8.210592245497736</v>
      </c>
      <c r="N162" s="19">
        <v>6.0106607717150524</v>
      </c>
      <c r="O162" s="15">
        <f t="shared" si="14"/>
        <v>0.35822891394869555</v>
      </c>
      <c r="P162" s="40">
        <f t="shared" si="13"/>
        <v>0.24638718218287003</v>
      </c>
      <c r="W162">
        <v>1.5000000000000011</v>
      </c>
      <c r="X162">
        <v>5.5325146531751503</v>
      </c>
      <c r="Y162">
        <v>4.1079873794419139</v>
      </c>
    </row>
    <row r="163" spans="12:25" x14ac:dyDescent="0.35">
      <c r="L163" s="13">
        <f t="shared" si="15"/>
        <v>1.5100000000000011</v>
      </c>
      <c r="M163">
        <v>8.2193814448237088</v>
      </c>
      <c r="N163">
        <v>5.9799039596834467</v>
      </c>
      <c r="O163" s="15">
        <f t="shared" si="14"/>
        <v>0.35639584104888145</v>
      </c>
      <c r="P163" s="40">
        <f t="shared" si="13"/>
        <v>0.23759798285689726</v>
      </c>
      <c r="W163">
        <v>1.5100000000000011</v>
      </c>
      <c r="X163">
        <v>5.5516724202840368</v>
      </c>
      <c r="Y163">
        <v>4.0961258560621125</v>
      </c>
    </row>
    <row r="164" spans="12:25" x14ac:dyDescent="0.35">
      <c r="L164" s="13">
        <f t="shared" si="15"/>
        <v>1.5200000000000011</v>
      </c>
      <c r="M164">
        <v>8.2279658530709359</v>
      </c>
      <c r="N164">
        <v>5.9494130985966844</v>
      </c>
      <c r="O164" s="15">
        <f t="shared" si="14"/>
        <v>0.35457861853919143</v>
      </c>
      <c r="P164" s="40">
        <f t="shared" si="13"/>
        <v>0.2290135746096702</v>
      </c>
      <c r="W164">
        <v>1.5200000000000011</v>
      </c>
      <c r="X164">
        <v>5.5708129296786009</v>
      </c>
      <c r="Y164">
        <v>4.0844075368868058</v>
      </c>
    </row>
    <row r="165" spans="12:25" x14ac:dyDescent="0.35">
      <c r="L165" s="13">
        <f t="shared" si="15"/>
        <v>1.5300000000000011</v>
      </c>
      <c r="M165">
        <v>8.2363490389042546</v>
      </c>
      <c r="N165">
        <v>5.9191853109773209</v>
      </c>
      <c r="O165" s="15">
        <f t="shared" si="14"/>
        <v>0.35277707492506621</v>
      </c>
      <c r="P165" s="40">
        <f t="shared" si="13"/>
        <v>0.22063038877635144</v>
      </c>
      <c r="W165">
        <v>1.5300000000000011</v>
      </c>
      <c r="X165">
        <v>5.5899396683447344</v>
      </c>
      <c r="Y165">
        <v>4.0728318948146738</v>
      </c>
    </row>
    <row r="166" spans="12:25" x14ac:dyDescent="0.35">
      <c r="L166" s="13">
        <f t="shared" si="15"/>
        <v>1.5400000000000011</v>
      </c>
      <c r="M166">
        <v>8.2445345107282968</v>
      </c>
      <c r="N166">
        <v>5.8892177549432656</v>
      </c>
      <c r="O166" s="15">
        <f t="shared" si="14"/>
        <v>0.35099104083339128</v>
      </c>
      <c r="P166" s="40">
        <f t="shared" si="13"/>
        <v>0.21244491695230927</v>
      </c>
      <c r="W166">
        <v>1.5400000000000011</v>
      </c>
      <c r="X166">
        <v>5.6090561334560256</v>
      </c>
      <c r="Y166">
        <v>4.0613984230485842</v>
      </c>
    </row>
    <row r="167" spans="12:25" x14ac:dyDescent="0.35">
      <c r="L167" s="13">
        <f t="shared" si="15"/>
        <v>1.5500000000000012</v>
      </c>
      <c r="M167">
        <v>8.2525257176164324</v>
      </c>
      <c r="N167">
        <v>5.8595076236590717</v>
      </c>
      <c r="O167" s="15">
        <f t="shared" si="14"/>
        <v>0.34922034897979443</v>
      </c>
      <c r="P167" s="40">
        <f t="shared" si="13"/>
        <v>0.20445371006417368</v>
      </c>
      <c r="W167">
        <v>1.5500000000000012</v>
      </c>
      <c r="X167">
        <v>5.6281658322853465</v>
      </c>
      <c r="Y167">
        <v>4.0501066343836269</v>
      </c>
    </row>
    <row r="168" spans="12:25" x14ac:dyDescent="0.35">
      <c r="L168" s="13">
        <f t="shared" si="15"/>
        <v>1.5600000000000012</v>
      </c>
      <c r="M168">
        <v>8.2603260502225524</v>
      </c>
      <c r="N168">
        <v>5.8300521447973441</v>
      </c>
      <c r="O168" s="15">
        <f t="shared" si="14"/>
        <v>0.34746483413654622</v>
      </c>
      <c r="P168" s="40">
        <f t="shared" si="13"/>
        <v>0.19665337745805367</v>
      </c>
      <c r="W168">
        <v>1.5600000000000012</v>
      </c>
      <c r="X168">
        <v>5.647272282109129</v>
      </c>
      <c r="Y168">
        <v>4.0389560605178252</v>
      </c>
    </row>
    <row r="169" spans="12:25" x14ac:dyDescent="0.35">
      <c r="L169" s="13">
        <f t="shared" si="15"/>
        <v>1.5700000000000012</v>
      </c>
      <c r="M169">
        <v>8.2679388416761022</v>
      </c>
      <c r="N169">
        <v>5.8008485800100491</v>
      </c>
      <c r="O169" s="15">
        <f t="shared" si="14"/>
        <v>0.34572433310105055</v>
      </c>
      <c r="P169" s="40">
        <f t="shared" si="13"/>
        <v>0.18904058600450391</v>
      </c>
      <c r="W169">
        <v>1.5700000000000012</v>
      </c>
      <c r="X169">
        <v>5.6663790101046656</v>
      </c>
      <c r="Y169">
        <v>4.0279462513847335</v>
      </c>
    </row>
    <row r="170" spans="12:25" x14ac:dyDescent="0.35">
      <c r="L170" s="13">
        <f t="shared" si="15"/>
        <v>1.5800000000000012</v>
      </c>
      <c r="M170">
        <v>8.2753673684607136</v>
      </c>
      <c r="N170">
        <v>5.7718942244095155</v>
      </c>
      <c r="O170" s="15">
        <f t="shared" si="14"/>
        <v>0.34399868466491301</v>
      </c>
      <c r="P170" s="40">
        <f t="shared" si="13"/>
        <v>0.18161205921989243</v>
      </c>
      <c r="W170">
        <v>1.5800000000000012</v>
      </c>
      <c r="X170">
        <v>5.6854895532408989</v>
      </c>
      <c r="Y170">
        <v>4.0170767745072933</v>
      </c>
    </row>
    <row r="171" spans="12:25" x14ac:dyDescent="0.35">
      <c r="L171" s="13">
        <f t="shared" si="15"/>
        <v>1.5900000000000012</v>
      </c>
      <c r="M171">
        <v>8.2826148512767652</v>
      </c>
      <c r="N171">
        <v>5.7431864060589168</v>
      </c>
      <c r="O171" s="15">
        <f t="shared" si="14"/>
        <v>0.34228772958357395</v>
      </c>
      <c r="P171" s="40">
        <f t="shared" si="13"/>
        <v>0.17436457640384084</v>
      </c>
      <c r="W171">
        <v>1.5900000000000012</v>
      </c>
      <c r="X171">
        <v>5.7046074581630242</v>
      </c>
      <c r="Y171">
        <v>4.0063472143721395</v>
      </c>
    </row>
    <row r="172" spans="12:25" x14ac:dyDescent="0.35">
      <c r="L172" s="13">
        <f t="shared" si="15"/>
        <v>1.6000000000000012</v>
      </c>
      <c r="M172">
        <v>8.2896844558882563</v>
      </c>
      <c r="N172">
        <v>5.7147224854720369</v>
      </c>
      <c r="O172" s="15">
        <f t="shared" si="14"/>
        <v>0.34059131054649516</v>
      </c>
      <c r="P172" s="40">
        <f t="shared" si="13"/>
        <v>0.16729497179234976</v>
      </c>
      <c r="W172">
        <v>1.6000000000000012</v>
      </c>
      <c r="X172">
        <v>5.723736281071357</v>
      </c>
      <c r="Y172">
        <v>3.9957571718238096</v>
      </c>
    </row>
    <row r="173" spans="12:25" x14ac:dyDescent="0.35">
      <c r="L173" s="13">
        <f t="shared" si="15"/>
        <v>1.6100000000000012</v>
      </c>
      <c r="M173">
        <v>8.2965792939542649</v>
      </c>
      <c r="N173">
        <v>5.6864998551221255</v>
      </c>
      <c r="O173" s="15">
        <f t="shared" si="14"/>
        <v>0.33890927214788835</v>
      </c>
      <c r="P173" s="40">
        <f t="shared" si="13"/>
        <v>0.16040013372634121</v>
      </c>
      <c r="W173">
        <v>1.6100000000000012</v>
      </c>
      <c r="X173">
        <v>5.7428795875947136</v>
      </c>
      <c r="Y173">
        <v>3.9853062634781242</v>
      </c>
    </row>
    <row r="174" spans="12:25" x14ac:dyDescent="0.35">
      <c r="L174" s="13">
        <f t="shared" si="15"/>
        <v>1.6200000000000012</v>
      </c>
      <c r="M174">
        <v>8.3033024238453912</v>
      </c>
      <c r="N174">
        <v>5.6585159389596358</v>
      </c>
      <c r="O174" s="15">
        <f t="shared" si="14"/>
        <v>0.33724146085797263</v>
      </c>
      <c r="P174" s="40">
        <f t="shared" si="13"/>
        <v>0.15367700383521488</v>
      </c>
      <c r="W174">
        <v>1.6200000000000012</v>
      </c>
      <c r="X174">
        <v>5.7620409526587553</v>
      </c>
      <c r="Y174">
        <v>3.9749941211541588</v>
      </c>
    </row>
    <row r="175" spans="12:25" x14ac:dyDescent="0.35">
      <c r="L175" s="13">
        <f t="shared" si="15"/>
        <v>1.6300000000000012</v>
      </c>
      <c r="M175">
        <v>8.3098568514454172</v>
      </c>
      <c r="N175">
        <v>5.6307681919386843</v>
      </c>
      <c r="O175" s="15">
        <f t="shared" si="14"/>
        <v>0.33558772499475198</v>
      </c>
      <c r="P175" s="40">
        <f t="shared" si="13"/>
        <v>0.14712257623518887</v>
      </c>
      <c r="W175">
        <v>1.6300000000000012</v>
      </c>
      <c r="X175">
        <v>5.7812239603495144</v>
      </c>
      <c r="Y175">
        <v>3.9648203913242015</v>
      </c>
    </row>
    <row r="176" spans="12:25" x14ac:dyDescent="0.35">
      <c r="L176" s="13">
        <f t="shared" si="15"/>
        <v>1.6400000000000012</v>
      </c>
      <c r="M176">
        <v>8.3162455309385663</v>
      </c>
      <c r="N176">
        <v>5.6032540995520153</v>
      </c>
      <c r="O176" s="15">
        <f t="shared" si="14"/>
        <v>0.33394791469629986</v>
      </c>
      <c r="P176" s="40">
        <f t="shared" si="13"/>
        <v>0.14073389674203973</v>
      </c>
      <c r="W176">
        <v>1.6400000000000012</v>
      </c>
      <c r="X176">
        <v>5.800432203772492</v>
      </c>
      <c r="Y176">
        <v>3.954784734581096</v>
      </c>
    </row>
    <row r="177" spans="12:25" x14ac:dyDescent="0.35">
      <c r="L177" s="13">
        <f t="shared" si="15"/>
        <v>1.6500000000000012</v>
      </c>
      <c r="M177">
        <v>8.322471365582647</v>
      </c>
      <c r="N177">
        <v>5.5759711773743303</v>
      </c>
      <c r="O177" s="15">
        <f t="shared" si="14"/>
        <v>0.33232188189354195</v>
      </c>
      <c r="P177" s="40">
        <f t="shared" si="13"/>
        <v>0.13450806209795907</v>
      </c>
      <c r="W177">
        <v>1.6500000000000012</v>
      </c>
      <c r="X177">
        <v>5.8196692849075689</v>
      </c>
      <c r="Y177">
        <v>3.944886825122452</v>
      </c>
    </row>
    <row r="178" spans="12:25" x14ac:dyDescent="0.35">
      <c r="L178" s="13">
        <f t="shared" si="15"/>
        <v>1.6600000000000013</v>
      </c>
      <c r="M178">
        <v>8.3285372084683154</v>
      </c>
      <c r="N178">
        <v>5.5489169706137691</v>
      </c>
      <c r="O178" s="15">
        <f t="shared" si="14"/>
        <v>0.33070948028352498</v>
      </c>
      <c r="P178" s="40">
        <f t="shared" si="13"/>
        <v>0.12844221921229071</v>
      </c>
      <c r="W178">
        <v>1.6600000000000013</v>
      </c>
      <c r="X178">
        <v>5.8389388144600369</v>
      </c>
      <c r="Y178">
        <v>3.935126350251136</v>
      </c>
    </row>
    <row r="179" spans="12:25" x14ac:dyDescent="0.35">
      <c r="L179" s="13">
        <f t="shared" si="15"/>
        <v>1.6700000000000013</v>
      </c>
      <c r="M179">
        <v>8.3344458632648468</v>
      </c>
      <c r="N179">
        <v>5.5220890536714062</v>
      </c>
      <c r="O179" s="15">
        <f t="shared" si="14"/>
        <v>0.32911056530316313</v>
      </c>
      <c r="P179" s="40">
        <f t="shared" si="13"/>
        <v>0.12253356441575924</v>
      </c>
      <c r="W179">
        <v>1.6700000000000013</v>
      </c>
      <c r="X179">
        <v>5.8582444117079921</v>
      </c>
      <c r="Y179">
        <v>3.9255030098915404</v>
      </c>
    </row>
    <row r="180" spans="12:25" x14ac:dyDescent="0.35">
      <c r="L180" s="13">
        <f t="shared" si="15"/>
        <v>1.6800000000000013</v>
      </c>
      <c r="M180">
        <v>8.3402000849526097</v>
      </c>
      <c r="N180">
        <v>5.4954850297085729</v>
      </c>
      <c r="O180" s="15">
        <f t="shared" si="14"/>
        <v>0.32752499410345098</v>
      </c>
      <c r="P180" s="40">
        <f t="shared" si="13"/>
        <v>0.11677934272799639</v>
      </c>
      <c r="W180">
        <v>1.6800000000000013</v>
      </c>
      <c r="X180">
        <v>5.8775897043464207</v>
      </c>
      <c r="Y180">
        <v>3.9160165161211582</v>
      </c>
    </row>
    <row r="181" spans="12:25" x14ac:dyDescent="0.35">
      <c r="L181" s="13">
        <f t="shared" si="15"/>
        <v>1.6900000000000013</v>
      </c>
      <c r="M181">
        <v>8.3458025805425677</v>
      </c>
      <c r="N181">
        <v>5.4691025302218561</v>
      </c>
      <c r="O181" s="15">
        <f t="shared" si="14"/>
        <v>0.3259526255241339</v>
      </c>
      <c r="P181" s="40">
        <f t="shared" si="13"/>
        <v>0.11117684713803833</v>
      </c>
      <c r="W181">
        <v>1.6900000000000013</v>
      </c>
      <c r="X181">
        <v>5.8969783283280828</v>
      </c>
      <c r="Y181">
        <v>3.9066665927168907</v>
      </c>
    </row>
    <row r="182" spans="12:25" x14ac:dyDescent="0.35">
      <c r="L182" s="13">
        <f t="shared" si="15"/>
        <v>1.7000000000000013</v>
      </c>
      <c r="M182">
        <v>8.3512560097830484</v>
      </c>
      <c r="N182">
        <v>5.4429392146256124</v>
      </c>
      <c r="O182" s="15">
        <f t="shared" si="14"/>
        <v>0.32439332006882621</v>
      </c>
      <c r="P182" s="40">
        <f t="shared" si="13"/>
        <v>0.10572341789755768</v>
      </c>
      <c r="W182">
        <v>1.7000000000000013</v>
      </c>
      <c r="X182">
        <v>5.9164139277016146</v>
      </c>
      <c r="Y182">
        <v>3.8974529747157245</v>
      </c>
    </row>
    <row r="183" spans="12:25" x14ac:dyDescent="0.35">
      <c r="L183" s="13">
        <f t="shared" si="15"/>
        <v>1.7100000000000013</v>
      </c>
      <c r="M183">
        <v>8.3565629858540618</v>
      </c>
      <c r="N183">
        <v>5.416992769841837</v>
      </c>
      <c r="O183" s="15">
        <f t="shared" si="14"/>
        <v>0.3228469398805679</v>
      </c>
      <c r="P183" s="40">
        <f t="shared" si="13"/>
        <v>0.1004164418265443</v>
      </c>
      <c r="W183">
        <v>1.7100000000000013</v>
      </c>
      <c r="X183">
        <v>5.935900154446875</v>
      </c>
      <c r="Y183">
        <v>3.8883754079892374</v>
      </c>
    </row>
    <row r="184" spans="12:25" x14ac:dyDescent="0.35">
      <c r="L184" s="13">
        <f t="shared" si="15"/>
        <v>1.7200000000000013</v>
      </c>
      <c r="M184">
        <v>8.3617260760494165</v>
      </c>
      <c r="N184">
        <v>5.3912609098972464</v>
      </c>
      <c r="O184" s="15">
        <f t="shared" si="14"/>
        <v>0.32131334871781114</v>
      </c>
      <c r="P184" s="40">
        <f t="shared" si="13"/>
        <v>9.5253351631189531E-2</v>
      </c>
      <c r="W184">
        <v>1.7200000000000013</v>
      </c>
      <c r="X184">
        <v>5.9554406683079248</v>
      </c>
      <c r="Y184">
        <v>3.8794336488315313</v>
      </c>
    </row>
    <row r="185" spans="12:25" x14ac:dyDescent="0.35">
      <c r="L185" s="13">
        <f t="shared" si="15"/>
        <v>1.7300000000000013</v>
      </c>
      <c r="M185">
        <v>8.3667478024468611</v>
      </c>
      <c r="N185">
        <v>5.3657413755274179</v>
      </c>
      <c r="O185" s="15">
        <f t="shared" si="14"/>
        <v>0.31979241193082769</v>
      </c>
      <c r="P185" s="40">
        <f t="shared" si="13"/>
        <v>9.023162523374495E-2</v>
      </c>
      <c r="W185">
        <v>1.7300000000000013</v>
      </c>
      <c r="X185">
        <v>5.9750391366237201</v>
      </c>
      <c r="Y185">
        <v>3.8706274635601647</v>
      </c>
    </row>
    <row r="186" spans="12:25" x14ac:dyDescent="0.35">
      <c r="L186" s="13">
        <f t="shared" si="15"/>
        <v>1.7400000000000013</v>
      </c>
      <c r="M186">
        <v>8.3716306425665561</v>
      </c>
      <c r="N186">
        <v>5.3404319337878547</v>
      </c>
      <c r="O186" s="15">
        <f t="shared" si="14"/>
        <v>0.31828399643852823</v>
      </c>
      <c r="P186" s="40">
        <f t="shared" si="13"/>
        <v>8.5348785114049974E-2</v>
      </c>
      <c r="W186">
        <v>1.7400000000000013</v>
      </c>
      <c r="X186">
        <v>5.9946992341567791</v>
      </c>
      <c r="Y186">
        <v>3.8619566281296738</v>
      </c>
    </row>
    <row r="187" spans="12:25" x14ac:dyDescent="0.35">
      <c r="L187" s="13">
        <f t="shared" si="15"/>
        <v>1.7500000000000013</v>
      </c>
      <c r="M187">
        <v>8.3763770300180145</v>
      </c>
      <c r="N187">
        <v>5.3153303776718168</v>
      </c>
      <c r="O187" s="15">
        <f t="shared" si="14"/>
        <v>0.31678797070568609</v>
      </c>
      <c r="P187" s="40">
        <f t="shared" si="13"/>
        <v>8.0602397662591585E-2</v>
      </c>
      <c r="W187">
        <v>1.7500000000000013</v>
      </c>
      <c r="X187">
        <v>6.0144246429199777</v>
      </c>
      <c r="Y187">
        <v>3.8534209277572655</v>
      </c>
    </row>
    <row r="188" spans="12:25" x14ac:dyDescent="0.35">
      <c r="L188" s="13">
        <f t="shared" si="15"/>
        <v>1.7600000000000013</v>
      </c>
      <c r="M188">
        <v>8.380989355135867</v>
      </c>
      <c r="N188">
        <v>5.2904345257348009</v>
      </c>
      <c r="O188" s="15">
        <f t="shared" si="14"/>
        <v>0.31530420472055631</v>
      </c>
      <c r="P188" s="40">
        <f t="shared" si="13"/>
        <v>7.5990072544739107E-2</v>
      </c>
      <c r="W188">
        <v>1.7600000000000013</v>
      </c>
      <c r="X188">
        <v>6.0342190520016814</v>
      </c>
      <c r="Y188">
        <v>3.845020156560337</v>
      </c>
    </row>
    <row r="189" spans="12:25" x14ac:dyDescent="0.35">
      <c r="L189" s="13">
        <f t="shared" si="15"/>
        <v>1.7700000000000014</v>
      </c>
      <c r="M189">
        <v>8.385469965604555</v>
      </c>
      <c r="N189">
        <v>5.2657422217255192</v>
      </c>
      <c r="O189" s="15">
        <f t="shared" si="14"/>
        <v>0.31383256997288245</v>
      </c>
      <c r="P189" s="40">
        <f t="shared" si="13"/>
        <v>7.1509462076051022E-2</v>
      </c>
      <c r="W189">
        <v>1.7700000000000014</v>
      </c>
      <c r="X189">
        <v>6.0540861573893316</v>
      </c>
      <c r="Y189">
        <v>3.8367541172054</v>
      </c>
    </row>
    <row r="190" spans="12:25" x14ac:dyDescent="0.35">
      <c r="L190" s="13">
        <f t="shared" si="15"/>
        <v>1.7800000000000014</v>
      </c>
      <c r="M190">
        <v>8.3898211670722809</v>
      </c>
      <c r="N190">
        <v>5.2412513342232536</v>
      </c>
      <c r="O190" s="15">
        <f t="shared" si="14"/>
        <v>0.31237293943228334</v>
      </c>
      <c r="P190" s="40">
        <f t="shared" si="13"/>
        <v>6.7158260608325193E-2</v>
      </c>
      <c r="W190">
        <v>1.7800000000000014</v>
      </c>
      <c r="X190">
        <v>6.074029661791716</v>
      </c>
      <c r="Y190">
        <v>3.828622620568106</v>
      </c>
    </row>
    <row r="191" spans="12:25" x14ac:dyDescent="0.35">
      <c r="L191" s="13">
        <f t="shared" si="15"/>
        <v>1.7900000000000014</v>
      </c>
      <c r="M191">
        <v>8.3940452237543486</v>
      </c>
      <c r="N191">
        <v>5.2169597562814651</v>
      </c>
      <c r="O191" s="15">
        <f t="shared" si="14"/>
        <v>0.31092518752701254</v>
      </c>
      <c r="P191" s="40">
        <f t="shared" si="13"/>
        <v>6.2934203926257481E-2</v>
      </c>
      <c r="W191">
        <v>1.7900000000000014</v>
      </c>
      <c r="X191">
        <v>6.0940532744600064</v>
      </c>
      <c r="Y191">
        <v>3.8206254854039741</v>
      </c>
    </row>
    <row r="192" spans="12:25" x14ac:dyDescent="0.35">
      <c r="L192" s="13">
        <f t="shared" si="15"/>
        <v>1.8000000000000014</v>
      </c>
      <c r="M192">
        <v>8.3981443590261655</v>
      </c>
      <c r="N192">
        <v>5.1928654050775096</v>
      </c>
      <c r="O192" s="15">
        <f t="shared" si="14"/>
        <v>0.30948919012308174</v>
      </c>
      <c r="P192" s="40">
        <f t="shared" si="13"/>
        <v>5.8835068654440548E-2</v>
      </c>
      <c r="W192">
        <v>1.8000000000000014</v>
      </c>
      <c r="X192">
        <v>6.1141607110077798</v>
      </c>
      <c r="Y192">
        <v>3.8127625380295309</v>
      </c>
    </row>
    <row r="193" spans="12:25" x14ac:dyDescent="0.35">
      <c r="L193" s="13">
        <f t="shared" si="15"/>
        <v>1.8100000000000014</v>
      </c>
      <c r="M193">
        <v>8.402120756006072</v>
      </c>
      <c r="N193">
        <v>5.1689662215683567</v>
      </c>
      <c r="O193" s="15">
        <f t="shared" si="14"/>
        <v>0.30806482450374212</v>
      </c>
      <c r="P193" s="40">
        <f t="shared" si="13"/>
        <v>5.4858671674534065E-2</v>
      </c>
      <c r="W193">
        <v>1.8100000000000014</v>
      </c>
      <c r="X193">
        <v>6.134355693230094</v>
      </c>
      <c r="Y193">
        <v>3.8050336120134967</v>
      </c>
    </row>
    <row r="194" spans="12:25" x14ac:dyDescent="0.35">
      <c r="L194" s="13">
        <f t="shared" si="15"/>
        <v>1.8200000000000014</v>
      </c>
      <c r="M194">
        <v>8.4059765581282324</v>
      </c>
      <c r="N194">
        <v>5.1452601701522003</v>
      </c>
      <c r="O194" s="15">
        <f t="shared" si="14"/>
        <v>0.30665196934931643</v>
      </c>
      <c r="P194" s="40">
        <f t="shared" si="13"/>
        <v>5.1002869552373653E-2</v>
      </c>
      <c r="W194">
        <v>1.8200000000000014</v>
      </c>
      <c r="X194">
        <v>6.1546419489218032</v>
      </c>
      <c r="Y194">
        <v>3.7974385478777384</v>
      </c>
    </row>
    <row r="195" spans="12:25" x14ac:dyDescent="0.35">
      <c r="L195" s="13">
        <f t="shared" si="15"/>
        <v>1.8300000000000014</v>
      </c>
      <c r="M195">
        <v>8.4097138697057598</v>
      </c>
      <c r="N195">
        <v>5.1217452383358122</v>
      </c>
      <c r="O195" s="15">
        <f t="shared" si="14"/>
        <v>0.30525050471737403</v>
      </c>
      <c r="P195" s="40">
        <f t="shared" si="13"/>
        <v>4.7265557974846217E-2</v>
      </c>
      <c r="W195">
        <v>1.8300000000000014</v>
      </c>
      <c r="X195">
        <v>6.1750232116952297</v>
      </c>
      <c r="Y195">
        <v>3.7899771928076667</v>
      </c>
    </row>
    <row r="196" spans="12:25" x14ac:dyDescent="0.35">
      <c r="L196" s="13">
        <f t="shared" si="15"/>
        <v>1.8400000000000014</v>
      </c>
      <c r="M196">
        <v>8.4133347564842822</v>
      </c>
      <c r="N196">
        <v>5.098419436407557</v>
      </c>
      <c r="O196" s="15">
        <f t="shared" si="14"/>
        <v>0.30386031202324254</v>
      </c>
      <c r="P196" s="40">
        <f t="shared" si="13"/>
        <v>4.364467119632387E-2</v>
      </c>
      <c r="W196">
        <v>1.8400000000000014</v>
      </c>
      <c r="X196">
        <v>6.1955032207972636</v>
      </c>
      <c r="Y196">
        <v>3.7826494003717777</v>
      </c>
    </row>
    <row r="197" spans="12:25" x14ac:dyDescent="0.35">
      <c r="L197" s="13">
        <f t="shared" si="15"/>
        <v>1.8500000000000014</v>
      </c>
      <c r="M197">
        <v>8.4168412461861379</v>
      </c>
      <c r="N197">
        <v>5.0752807971159415</v>
      </c>
      <c r="O197" s="15">
        <f t="shared" si="14"/>
        <v>0.30248127402084984</v>
      </c>
      <c r="P197" s="40">
        <f t="shared" si="13"/>
        <v>4.0138181494468128E-2</v>
      </c>
      <c r="W197">
        <v>1.8500000000000014</v>
      </c>
      <c r="X197">
        <v>6.2160857209261104</v>
      </c>
      <c r="Y197">
        <v>3.775455030250082</v>
      </c>
    </row>
    <row r="198" spans="12:25" x14ac:dyDescent="0.35">
      <c r="L198" s="13">
        <f t="shared" si="15"/>
        <v>1.8600000000000014</v>
      </c>
      <c r="M198">
        <v>8.42023532904539</v>
      </c>
      <c r="N198">
        <v>5.0523273753535873</v>
      </c>
      <c r="O198" s="15">
        <f t="shared" si="14"/>
        <v>0.30111327478388933</v>
      </c>
      <c r="P198" s="40">
        <f t="shared" si="13"/>
        <v>3.6744098635216105E-2</v>
      </c>
      <c r="W198">
        <v>1.8600000000000014</v>
      </c>
      <c r="X198">
        <v>6.2367744620476806</v>
      </c>
      <c r="Y198">
        <v>3.7683939479711235</v>
      </c>
    </row>
    <row r="199" spans="12:25" x14ac:dyDescent="0.35">
      <c r="L199" s="13">
        <f t="shared" si="15"/>
        <v>1.8700000000000014</v>
      </c>
      <c r="M199">
        <v>8.4235189583337995</v>
      </c>
      <c r="N199">
        <v>5.0295572478465269</v>
      </c>
      <c r="O199" s="15">
        <f t="shared" si="14"/>
        <v>0.29975619968730222</v>
      </c>
      <c r="P199" s="40">
        <f t="shared" si="13"/>
        <v>3.3460469346806576E-2</v>
      </c>
      <c r="W199">
        <v>1.8700000000000014</v>
      </c>
      <c r="X199">
        <v>6.2575731992117838</v>
      </c>
      <c r="Y199">
        <v>3.7614660246573171</v>
      </c>
    </row>
    <row r="200" spans="12:25" x14ac:dyDescent="0.35">
      <c r="L200" s="13">
        <f t="shared" si="15"/>
        <v>1.8800000000000014</v>
      </c>
      <c r="M200">
        <v>8.426694050878023</v>
      </c>
      <c r="N200">
        <v>5.0069685128487187</v>
      </c>
      <c r="O200" s="15">
        <f t="shared" si="14"/>
        <v>0.29840993538907085</v>
      </c>
      <c r="P200" s="40">
        <f t="shared" si="13"/>
        <v>3.0285376802583031E-2</v>
      </c>
      <c r="W200">
        <v>1.8800000000000014</v>
      </c>
      <c r="X200">
        <v>6.2784856923682542</v>
      </c>
      <c r="Y200">
        <v>3.7546711367783736</v>
      </c>
    </row>
    <row r="201" spans="12:25" x14ac:dyDescent="0.35">
      <c r="L201" s="13">
        <f t="shared" si="15"/>
        <v>1.8900000000000015</v>
      </c>
      <c r="M201">
        <v>8.4297624875680928</v>
      </c>
      <c r="N201">
        <v>4.9845592898416742</v>
      </c>
      <c r="O201" s="15">
        <f t="shared" si="14"/>
        <v>0.29707436981231694</v>
      </c>
      <c r="P201" s="40">
        <f t="shared" si="13"/>
        <v>2.7216940112513299E-2</v>
      </c>
      <c r="W201">
        <v>1.8900000000000015</v>
      </c>
      <c r="X201">
        <v>6.2995157061830209</v>
      </c>
      <c r="Y201">
        <v>3.7480091659125359</v>
      </c>
    </row>
    <row r="202" spans="12:25" x14ac:dyDescent="0.35">
      <c r="L202" s="13">
        <f t="shared" si="15"/>
        <v>1.9000000000000015</v>
      </c>
      <c r="M202">
        <v>8.4327261138574432</v>
      </c>
      <c r="N202">
        <v>4.9623277192391022</v>
      </c>
      <c r="O202" s="15">
        <f t="shared" si="14"/>
        <v>0.29574939212769868</v>
      </c>
      <c r="P202" s="40">
        <f t="shared" si="13"/>
        <v>2.425331382316287E-2</v>
      </c>
      <c r="W202">
        <v>1.9000000000000015</v>
      </c>
      <c r="X202">
        <v>6.3206670098542972</v>
      </c>
      <c r="Y202">
        <v>3.741479998515409</v>
      </c>
    </row>
    <row r="203" spans="12:25" x14ac:dyDescent="0.35">
      <c r="L203" s="13">
        <f t="shared" si="15"/>
        <v>1.9100000000000015</v>
      </c>
      <c r="M203">
        <v>8.4355867402546139</v>
      </c>
      <c r="N203">
        <v>4.9402719620964657</v>
      </c>
      <c r="O203" s="15">
        <f t="shared" si="14"/>
        <v>0.29443489273610041</v>
      </c>
      <c r="P203" s="40">
        <f t="shared" si="13"/>
        <v>2.1392687425992207E-2</v>
      </c>
      <c r="W203">
        <v>1.9100000000000015</v>
      </c>
      <c r="X203">
        <v>6.3419433769289046</v>
      </c>
      <c r="Y203">
        <v>3.7350835256961226</v>
      </c>
    </row>
    <row r="204" spans="12:25" x14ac:dyDescent="0.35">
      <c r="L204" s="13">
        <f t="shared" si="15"/>
        <v>1.9200000000000015</v>
      </c>
      <c r="M204">
        <v>8.4383461428067488</v>
      </c>
      <c r="N204">
        <v>4.9183901998253718</v>
      </c>
      <c r="O204" s="15">
        <f t="shared" si="14"/>
        <v>0.29313076325161103</v>
      </c>
      <c r="P204" s="40">
        <f t="shared" ref="P204:P212" si="16">$P$10-M204</f>
        <v>1.8633284873857292E-2</v>
      </c>
      <c r="W204">
        <v>1.9200000000000015</v>
      </c>
      <c r="X204">
        <v>6.3633485851188718</v>
      </c>
      <c r="Y204">
        <v>3.7288196430006364</v>
      </c>
    </row>
    <row r="205" spans="12:25" x14ac:dyDescent="0.35">
      <c r="L205" s="13">
        <f t="shared" si="15"/>
        <v>1.9300000000000015</v>
      </c>
      <c r="M205">
        <v>8.4410060635751503</v>
      </c>
      <c r="N205">
        <v>4.8966806339126752</v>
      </c>
      <c r="O205" s="15">
        <f t="shared" ref="O205:O212" si="17">+N205/$N$12</f>
        <v>0.29183689648478234</v>
      </c>
      <c r="P205" s="40">
        <f t="shared" si="16"/>
        <v>1.5973364105455801E-2</v>
      </c>
      <c r="W205">
        <v>1.9300000000000015</v>
      </c>
      <c r="X205">
        <v>6.3848864161183307</v>
      </c>
      <c r="Y205">
        <v>3.7226882502019283</v>
      </c>
    </row>
    <row r="206" spans="12:25" x14ac:dyDescent="0.35">
      <c r="L206" s="13">
        <f t="shared" ref="L206:L212" si="18">L205+0.01</f>
        <v>1.9400000000000015</v>
      </c>
      <c r="M206">
        <v>8.4435682111029156</v>
      </c>
      <c r="N206">
        <v>4.8751414856442397</v>
      </c>
      <c r="O206" s="15">
        <f t="shared" si="17"/>
        <v>0.29055318642616595</v>
      </c>
      <c r="P206" s="40">
        <f t="shared" si="16"/>
        <v>1.341121657769051E-2</v>
      </c>
      <c r="W206">
        <v>1.9400000000000015</v>
      </c>
      <c r="X206">
        <v>6.4065606554208383</v>
      </c>
      <c r="Y206">
        <v>3.7166892510968954</v>
      </c>
    </row>
    <row r="207" spans="12:25" x14ac:dyDescent="0.35">
      <c r="L207" s="13">
        <f t="shared" si="18"/>
        <v>1.9500000000000015</v>
      </c>
      <c r="M207">
        <v>8.4460342608749279</v>
      </c>
      <c r="N207">
        <v>4.8537709958332327</v>
      </c>
      <c r="O207" s="15">
        <f t="shared" si="17"/>
        <v>0.28927952823011965</v>
      </c>
      <c r="P207" s="40">
        <f t="shared" si="16"/>
        <v>1.0945166805678141E-2</v>
      </c>
      <c r="W207">
        <v>1.9500000000000015</v>
      </c>
      <c r="X207">
        <v>6.4283750921371219</v>
      </c>
      <c r="Y207">
        <v>3.7108225533097228</v>
      </c>
    </row>
    <row r="208" spans="12:25" x14ac:dyDescent="0.35">
      <c r="L208" s="13">
        <f t="shared" si="18"/>
        <v>1.9600000000000015</v>
      </c>
      <c r="M208">
        <v>8.4484058557702575</v>
      </c>
      <c r="N208">
        <v>4.8325674245528853</v>
      </c>
      <c r="O208" s="15">
        <f t="shared" si="17"/>
        <v>0.28801581819888039</v>
      </c>
      <c r="P208" s="40">
        <f t="shared" si="16"/>
        <v>8.5735719103485764E-3</v>
      </c>
      <c r="W208">
        <v>1.9600000000000015</v>
      </c>
      <c r="X208">
        <v>6.450333518813407</v>
      </c>
      <c r="Y208">
        <v>3.7050880681015661</v>
      </c>
    </row>
    <row r="209" spans="12:25" x14ac:dyDescent="0.35">
      <c r="L209" s="13">
        <f t="shared" si="18"/>
        <v>1.9700000000000015</v>
      </c>
      <c r="M209">
        <v>8.4506846065071688</v>
      </c>
      <c r="N209">
        <v>4.8115290508736335</v>
      </c>
      <c r="O209" s="15">
        <f t="shared" si="17"/>
        <v>0.286761953766898</v>
      </c>
      <c r="P209" s="40">
        <f t="shared" si="16"/>
        <v>6.2948211734372705E-3</v>
      </c>
      <c r="W209">
        <v>1.9700000000000015</v>
      </c>
      <c r="X209">
        <v>6.4724397312502768</v>
      </c>
      <c r="Y209">
        <v>3.6994857101862975</v>
      </c>
    </row>
    <row r="210" spans="12:25" x14ac:dyDescent="0.35">
      <c r="L210" s="13">
        <f t="shared" si="18"/>
        <v>1.9800000000000015</v>
      </c>
      <c r="M210">
        <v>8.4528720920808524</v>
      </c>
      <c r="N210">
        <v>4.790654172604552</v>
      </c>
      <c r="O210" s="15">
        <f t="shared" si="17"/>
        <v>0.28551783348542514</v>
      </c>
      <c r="P210" s="40">
        <f t="shared" si="16"/>
        <v>4.1073355997536254E-3</v>
      </c>
      <c r="W210">
        <v>1.9800000000000015</v>
      </c>
      <c r="X210">
        <v>6.4946975283222539</v>
      </c>
      <c r="Y210">
        <v>3.6940153975522061</v>
      </c>
    </row>
    <row r="211" spans="12:25" x14ac:dyDescent="0.35">
      <c r="L211" s="13">
        <f t="shared" si="18"/>
        <v>1.9900000000000015</v>
      </c>
      <c r="M211">
        <v>8.4549698601940406</v>
      </c>
      <c r="N211">
        <v>4.7699411060389973</v>
      </c>
      <c r="O211" s="15">
        <f t="shared" si="17"/>
        <v>0.28428335700735757</v>
      </c>
      <c r="P211" s="40">
        <f t="shared" si="16"/>
        <v>2.0095674865654445E-3</v>
      </c>
      <c r="W211">
        <v>1.9900000000000015</v>
      </c>
      <c r="X211">
        <v>6.5171107117980132</v>
      </c>
      <c r="Y211">
        <v>3.6886770512893845</v>
      </c>
    </row>
    <row r="212" spans="12:25" x14ac:dyDescent="0.35">
      <c r="L212" s="13">
        <f t="shared" si="18"/>
        <v>2.0000000000000013</v>
      </c>
      <c r="M212">
        <v>8.4569794276806061</v>
      </c>
      <c r="N212">
        <v>4.7493881857043796</v>
      </c>
      <c r="O212" s="15">
        <f t="shared" si="17"/>
        <v>0.28305842507232121</v>
      </c>
      <c r="P212" s="40">
        <f t="shared" si="16"/>
        <v>0</v>
      </c>
      <c r="W212">
        <v>2.0000000000000013</v>
      </c>
      <c r="X212">
        <v>6.5396830861614097</v>
      </c>
      <c r="Y212">
        <v>3.6834705954227087</v>
      </c>
    </row>
    <row r="213" spans="12:25" x14ac:dyDescent="0.35">
      <c r="P213" s="13"/>
    </row>
    <row r="214" spans="12:25" x14ac:dyDescent="0.35">
      <c r="P214" s="13"/>
    </row>
    <row r="215" spans="12:25" x14ac:dyDescent="0.35">
      <c r="P215" s="13"/>
    </row>
    <row r="216" spans="12:25" x14ac:dyDescent="0.35">
      <c r="P216" s="13"/>
    </row>
    <row r="217" spans="12:25" x14ac:dyDescent="0.35">
      <c r="P217" s="13"/>
    </row>
    <row r="218" spans="12:25" x14ac:dyDescent="0.35">
      <c r="P218" s="13"/>
    </row>
    <row r="219" spans="12:25" x14ac:dyDescent="0.35">
      <c r="P219" s="13"/>
    </row>
    <row r="220" spans="12:25" x14ac:dyDescent="0.35">
      <c r="P220" s="13"/>
    </row>
    <row r="221" spans="12:25" x14ac:dyDescent="0.35">
      <c r="P221" s="13"/>
    </row>
  </sheetData>
  <pageMargins left="0.7" right="0.7" top="0.75" bottom="0.75" header="0.3" footer="0.3"/>
  <pageSetup orientation="portrait" horizontalDpi="4294967293" verticalDpi="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Parametros&amp;Datos</vt:lpstr>
      <vt:lpstr>YPR and SBPR</vt:lpstr>
      <vt:lpstr>YPR and SBPR fav</vt:lpstr>
      <vt:lpstr>YPR and SBPR neu</vt:lpstr>
      <vt:lpstr>YPR and SBPR neu-des</vt:lpstr>
      <vt:lpstr>YPR and SBPR 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Trevor Branch</dc:creator>
  <cp:lastModifiedBy>Windows User</cp:lastModifiedBy>
  <dcterms:created xsi:type="dcterms:W3CDTF">2012-03-31T19:07:42Z</dcterms:created>
  <dcterms:modified xsi:type="dcterms:W3CDTF">2021-08-05T05:10:15Z</dcterms:modified>
</cp:coreProperties>
</file>