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ablo\D\2021\PBR anchoveta\"/>
    </mc:Choice>
  </mc:AlternateContent>
  <bookViews>
    <workbookView xWindow="0" yWindow="0" windowWidth="19200" windowHeight="7090"/>
  </bookViews>
  <sheets>
    <sheet name="Lognormal NLL" sheetId="1" r:id="rId1"/>
    <sheet name="Hoja1" sheetId="4" r:id="rId2"/>
    <sheet name="AIC table" sheetId="3" r:id="rId3"/>
    <sheet name="Equations" sheetId="2" r:id="rId4"/>
  </sheets>
  <definedNames>
    <definedName name="_xlnm._FilterDatabase" localSheetId="1" hidden="1">Hoja1!$B$1:$B$51</definedName>
    <definedName name="solver_adj" localSheetId="0" hidden="1">'Lognormal NLL'!$Q$6:$Q$7,'Lognormal NLL'!$Q$9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'Lognormal NLL'!$Q$12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6" i="1" l="1"/>
  <c r="J17" i="1" l="1"/>
  <c r="J16" i="1"/>
  <c r="P61" i="1"/>
  <c r="Q61" i="1" s="1"/>
  <c r="P62" i="1"/>
  <c r="Q62" i="1" s="1"/>
  <c r="P63" i="1"/>
  <c r="Q63" i="1" s="1"/>
  <c r="P64" i="1"/>
  <c r="Q64" i="1" s="1"/>
  <c r="P65" i="1"/>
  <c r="Q65" i="1" s="1"/>
  <c r="M61" i="1"/>
  <c r="N61" i="1"/>
  <c r="M62" i="1"/>
  <c r="N62" i="1"/>
  <c r="M63" i="1"/>
  <c r="N63" i="1"/>
  <c r="M64" i="1"/>
  <c r="N64" i="1"/>
  <c r="M65" i="1"/>
  <c r="N65" i="1"/>
  <c r="J61" i="1"/>
  <c r="K61" i="1" s="1"/>
  <c r="J62" i="1"/>
  <c r="K62" i="1" s="1"/>
  <c r="J63" i="1"/>
  <c r="K63" i="1" s="1"/>
  <c r="J64" i="1"/>
  <c r="K64" i="1" s="1"/>
  <c r="J65" i="1"/>
  <c r="K65" i="1" s="1"/>
  <c r="G61" i="1"/>
  <c r="H61" i="1"/>
  <c r="G62" i="1"/>
  <c r="H62" i="1" s="1"/>
  <c r="G63" i="1"/>
  <c r="H63" i="1" s="1"/>
  <c r="G64" i="1"/>
  <c r="H64" i="1"/>
  <c r="G65" i="1"/>
  <c r="H65" i="1"/>
  <c r="D61" i="1"/>
  <c r="E61" i="1"/>
  <c r="D62" i="1"/>
  <c r="E62" i="1"/>
  <c r="D63" i="1"/>
  <c r="E63" i="1"/>
  <c r="D64" i="1"/>
  <c r="E64" i="1"/>
  <c r="D65" i="1"/>
  <c r="E65" i="1" s="1"/>
  <c r="D60" i="1"/>
  <c r="D16" i="1"/>
  <c r="C13" i="3" l="1"/>
  <c r="C21" i="3" s="1"/>
  <c r="Y62" i="1"/>
  <c r="C16" i="3" s="1"/>
  <c r="C22" i="3" s="1"/>
  <c r="X62" i="1"/>
  <c r="C15" i="3" s="1"/>
  <c r="W62" i="1"/>
  <c r="C14" i="3" s="1"/>
  <c r="V62" i="1"/>
  <c r="U62" i="1"/>
  <c r="C12" i="3" s="1"/>
  <c r="C20" i="3" s="1"/>
  <c r="C4" i="3"/>
  <c r="C5" i="3"/>
  <c r="C6" i="3"/>
  <c r="C7" i="3"/>
  <c r="C8" i="3"/>
  <c r="U17" i="1" l="1"/>
  <c r="V17" i="1"/>
  <c r="W17" i="1"/>
  <c r="X17" i="1"/>
  <c r="Y17" i="1"/>
  <c r="U18" i="1"/>
  <c r="V18" i="1"/>
  <c r="W18" i="1"/>
  <c r="X18" i="1"/>
  <c r="Y18" i="1"/>
  <c r="U19" i="1"/>
  <c r="V19" i="1"/>
  <c r="W19" i="1"/>
  <c r="X19" i="1"/>
  <c r="Y19" i="1"/>
  <c r="U20" i="1"/>
  <c r="V20" i="1"/>
  <c r="W20" i="1"/>
  <c r="X20" i="1"/>
  <c r="Y20" i="1"/>
  <c r="U21" i="1"/>
  <c r="V21" i="1"/>
  <c r="W21" i="1"/>
  <c r="X21" i="1"/>
  <c r="Y21" i="1"/>
  <c r="U22" i="1"/>
  <c r="V22" i="1"/>
  <c r="W22" i="1"/>
  <c r="X22" i="1"/>
  <c r="Y22" i="1"/>
  <c r="U23" i="1"/>
  <c r="V23" i="1"/>
  <c r="W23" i="1"/>
  <c r="X23" i="1"/>
  <c r="Y23" i="1"/>
  <c r="U24" i="1"/>
  <c r="V24" i="1"/>
  <c r="W24" i="1"/>
  <c r="X24" i="1"/>
  <c r="Y24" i="1"/>
  <c r="U25" i="1"/>
  <c r="V25" i="1"/>
  <c r="W25" i="1"/>
  <c r="X25" i="1"/>
  <c r="Y25" i="1"/>
  <c r="U26" i="1"/>
  <c r="V26" i="1"/>
  <c r="W26" i="1"/>
  <c r="X26" i="1"/>
  <c r="Y26" i="1"/>
  <c r="U27" i="1"/>
  <c r="V27" i="1"/>
  <c r="W27" i="1"/>
  <c r="X27" i="1"/>
  <c r="Y27" i="1"/>
  <c r="U28" i="1"/>
  <c r="V28" i="1"/>
  <c r="W28" i="1"/>
  <c r="X28" i="1"/>
  <c r="Y28" i="1"/>
  <c r="U29" i="1"/>
  <c r="V29" i="1"/>
  <c r="W29" i="1"/>
  <c r="X29" i="1"/>
  <c r="Y29" i="1"/>
  <c r="U30" i="1"/>
  <c r="V30" i="1"/>
  <c r="W30" i="1"/>
  <c r="X30" i="1"/>
  <c r="Y30" i="1"/>
  <c r="U31" i="1"/>
  <c r="V31" i="1"/>
  <c r="W31" i="1"/>
  <c r="X31" i="1"/>
  <c r="Y31" i="1"/>
  <c r="U32" i="1"/>
  <c r="V32" i="1"/>
  <c r="W32" i="1"/>
  <c r="X32" i="1"/>
  <c r="Y32" i="1"/>
  <c r="U33" i="1"/>
  <c r="V33" i="1"/>
  <c r="W33" i="1"/>
  <c r="X33" i="1"/>
  <c r="Y33" i="1"/>
  <c r="U34" i="1"/>
  <c r="V34" i="1"/>
  <c r="W34" i="1"/>
  <c r="X34" i="1"/>
  <c r="Y34" i="1"/>
  <c r="U35" i="1"/>
  <c r="V35" i="1"/>
  <c r="W35" i="1"/>
  <c r="X35" i="1"/>
  <c r="Y35" i="1"/>
  <c r="U36" i="1"/>
  <c r="V36" i="1"/>
  <c r="W36" i="1"/>
  <c r="X36" i="1"/>
  <c r="Y36" i="1"/>
  <c r="U37" i="1"/>
  <c r="V37" i="1"/>
  <c r="W37" i="1"/>
  <c r="X37" i="1"/>
  <c r="Y37" i="1"/>
  <c r="U38" i="1"/>
  <c r="V38" i="1"/>
  <c r="W38" i="1"/>
  <c r="X38" i="1"/>
  <c r="Y38" i="1"/>
  <c r="U39" i="1"/>
  <c r="V39" i="1"/>
  <c r="W39" i="1"/>
  <c r="X39" i="1"/>
  <c r="Y39" i="1"/>
  <c r="U40" i="1"/>
  <c r="V40" i="1"/>
  <c r="W40" i="1"/>
  <c r="X40" i="1"/>
  <c r="Y40" i="1"/>
  <c r="U41" i="1"/>
  <c r="V41" i="1"/>
  <c r="W41" i="1"/>
  <c r="X41" i="1"/>
  <c r="Y41" i="1"/>
  <c r="U42" i="1"/>
  <c r="V42" i="1"/>
  <c r="W42" i="1"/>
  <c r="X42" i="1"/>
  <c r="Y42" i="1"/>
  <c r="U43" i="1"/>
  <c r="V43" i="1"/>
  <c r="W43" i="1"/>
  <c r="X43" i="1"/>
  <c r="Y43" i="1"/>
  <c r="U44" i="1"/>
  <c r="V44" i="1"/>
  <c r="W44" i="1"/>
  <c r="X44" i="1"/>
  <c r="Y44" i="1"/>
  <c r="U45" i="1"/>
  <c r="V45" i="1"/>
  <c r="W45" i="1"/>
  <c r="X45" i="1"/>
  <c r="Y45" i="1"/>
  <c r="U46" i="1"/>
  <c r="V46" i="1"/>
  <c r="W46" i="1"/>
  <c r="X46" i="1"/>
  <c r="Y46" i="1"/>
  <c r="U47" i="1"/>
  <c r="V47" i="1"/>
  <c r="W47" i="1"/>
  <c r="X47" i="1"/>
  <c r="Y47" i="1"/>
  <c r="U48" i="1"/>
  <c r="V48" i="1"/>
  <c r="W48" i="1"/>
  <c r="X48" i="1"/>
  <c r="Y48" i="1"/>
  <c r="U49" i="1"/>
  <c r="V49" i="1"/>
  <c r="W49" i="1"/>
  <c r="X49" i="1"/>
  <c r="Y49" i="1"/>
  <c r="U50" i="1"/>
  <c r="V50" i="1"/>
  <c r="W50" i="1"/>
  <c r="X50" i="1"/>
  <c r="Y50" i="1"/>
  <c r="U51" i="1"/>
  <c r="V51" i="1"/>
  <c r="W51" i="1"/>
  <c r="X51" i="1"/>
  <c r="Y51" i="1"/>
  <c r="U52" i="1"/>
  <c r="V52" i="1"/>
  <c r="W52" i="1"/>
  <c r="X52" i="1"/>
  <c r="Y52" i="1"/>
  <c r="U53" i="1"/>
  <c r="V53" i="1"/>
  <c r="W53" i="1"/>
  <c r="X53" i="1"/>
  <c r="Y53" i="1"/>
  <c r="U54" i="1"/>
  <c r="V54" i="1"/>
  <c r="W54" i="1"/>
  <c r="X54" i="1"/>
  <c r="Y54" i="1"/>
  <c r="U55" i="1"/>
  <c r="V55" i="1"/>
  <c r="W55" i="1"/>
  <c r="X55" i="1"/>
  <c r="Y55" i="1"/>
  <c r="U56" i="1"/>
  <c r="V56" i="1"/>
  <c r="W56" i="1"/>
  <c r="X56" i="1"/>
  <c r="Y56" i="1"/>
  <c r="U57" i="1"/>
  <c r="V57" i="1"/>
  <c r="W57" i="1"/>
  <c r="X57" i="1"/>
  <c r="Y57" i="1"/>
  <c r="U58" i="1"/>
  <c r="V58" i="1"/>
  <c r="W58" i="1"/>
  <c r="X58" i="1"/>
  <c r="Y58" i="1"/>
  <c r="U59" i="1"/>
  <c r="V59" i="1"/>
  <c r="W59" i="1"/>
  <c r="X59" i="1"/>
  <c r="Y59" i="1"/>
  <c r="U60" i="1"/>
  <c r="V60" i="1"/>
  <c r="W60" i="1"/>
  <c r="X60" i="1"/>
  <c r="Y60" i="1"/>
  <c r="Y16" i="1"/>
  <c r="X16" i="1"/>
  <c r="W16" i="1"/>
  <c r="V16" i="1"/>
  <c r="Q11" i="1"/>
  <c r="N11" i="1"/>
  <c r="K11" i="1"/>
  <c r="H11" i="1"/>
  <c r="E11" i="1"/>
  <c r="D4" i="3" s="1"/>
  <c r="D5" i="3" s="1"/>
  <c r="D6" i="3" s="1"/>
  <c r="D7" i="3" s="1"/>
  <c r="D8" i="3" s="1"/>
  <c r="P60" i="1"/>
  <c r="Q60" i="1" s="1"/>
  <c r="P59" i="1"/>
  <c r="Q59" i="1" s="1"/>
  <c r="P58" i="1"/>
  <c r="Q58" i="1" s="1"/>
  <c r="P57" i="1"/>
  <c r="Q57" i="1" s="1"/>
  <c r="P56" i="1"/>
  <c r="Q56" i="1" s="1"/>
  <c r="P55" i="1"/>
  <c r="Q55" i="1" s="1"/>
  <c r="P54" i="1"/>
  <c r="Q54" i="1" s="1"/>
  <c r="P53" i="1"/>
  <c r="Q53" i="1" s="1"/>
  <c r="P52" i="1"/>
  <c r="Q52" i="1" s="1"/>
  <c r="P51" i="1"/>
  <c r="Q51" i="1" s="1"/>
  <c r="P50" i="1"/>
  <c r="Q50" i="1" s="1"/>
  <c r="P49" i="1"/>
  <c r="Q49" i="1" s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M60" i="1"/>
  <c r="N60" i="1" s="1"/>
  <c r="M59" i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N59" i="1"/>
  <c r="J60" i="1"/>
  <c r="K60" i="1" s="1"/>
  <c r="J59" i="1"/>
  <c r="K59" i="1" s="1"/>
  <c r="J58" i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J19" i="1"/>
  <c r="K19" i="1" s="1"/>
  <c r="J18" i="1"/>
  <c r="K18" i="1" s="1"/>
  <c r="K17" i="1"/>
  <c r="K16" i="1"/>
  <c r="K58" i="1"/>
  <c r="K36" i="1"/>
  <c r="K20" i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E60" i="1"/>
  <c r="E16" i="1"/>
  <c r="E12" i="1" l="1"/>
  <c r="E4" i="3" s="1"/>
  <c r="F4" i="3" s="1"/>
  <c r="Q12" i="1"/>
  <c r="E8" i="3" s="1"/>
  <c r="F8" i="3" s="1"/>
  <c r="N12" i="1"/>
  <c r="E7" i="3" s="1"/>
  <c r="F7" i="3" s="1"/>
  <c r="K12" i="1"/>
  <c r="E6" i="3" s="1"/>
  <c r="F6" i="3" s="1"/>
  <c r="H12" i="1"/>
  <c r="E5" i="3" s="1"/>
  <c r="F5" i="3" s="1"/>
  <c r="G5" i="3" l="1"/>
  <c r="H5" i="3" s="1"/>
  <c r="G6" i="3"/>
  <c r="H6" i="3" s="1"/>
  <c r="G4" i="3"/>
  <c r="H4" i="3" s="1"/>
  <c r="G8" i="3"/>
  <c r="H8" i="3" s="1"/>
  <c r="G7" i="3"/>
  <c r="H7" i="3" s="1"/>
  <c r="I4" i="3" l="1"/>
  <c r="I7" i="3"/>
  <c r="I8" i="3"/>
  <c r="I6" i="3"/>
  <c r="I5" i="3"/>
  <c r="D12" i="3" l="1"/>
  <c r="D20" i="3"/>
</calcChain>
</file>

<file path=xl/sharedStrings.xml><?xml version="1.0" encoding="utf-8"?>
<sst xmlns="http://schemas.openxmlformats.org/spreadsheetml/2006/main" count="93" uniqueCount="38">
  <si>
    <t>Year</t>
  </si>
  <si>
    <t>Spawners</t>
  </si>
  <si>
    <t>Beverton-Holt</t>
  </si>
  <si>
    <t>a</t>
  </si>
  <si>
    <t>b</t>
  </si>
  <si>
    <t>sigma</t>
  </si>
  <si>
    <t>NLL</t>
  </si>
  <si>
    <t>PredRec</t>
  </si>
  <si>
    <t>ObsRec</t>
  </si>
  <si>
    <t>Ricker</t>
  </si>
  <si>
    <t>npars</t>
  </si>
  <si>
    <t>Shepherd</t>
  </si>
  <si>
    <t>k</t>
  </si>
  <si>
    <t>c</t>
  </si>
  <si>
    <t>Deriso</t>
  </si>
  <si>
    <t>g</t>
  </si>
  <si>
    <t>Froese hockey-stick</t>
  </si>
  <si>
    <t>alpha</t>
  </si>
  <si>
    <t>Rinf</t>
  </si>
  <si>
    <t>Lognormal NLL</t>
  </si>
  <si>
    <t>AICc</t>
  </si>
  <si>
    <t>ndata</t>
  </si>
  <si>
    <t>PLOTTING</t>
  </si>
  <si>
    <t>BevHolt</t>
  </si>
  <si>
    <t>Froese</t>
  </si>
  <si>
    <t>Deriso and Ricker are nearly identical</t>
  </si>
  <si>
    <t>Model</t>
  </si>
  <si>
    <t>pi</t>
  </si>
  <si>
    <t>n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</si>
  <si>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AICc</t>
    </r>
  </si>
  <si>
    <t>wi</t>
  </si>
  <si>
    <r>
      <t>exp(-0.5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i)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</si>
  <si>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i</t>
    </r>
  </si>
  <si>
    <t>Prediction</t>
  </si>
  <si>
    <t>Predicted recruits for 3000 spawners</t>
  </si>
  <si>
    <t>Weighted</t>
  </si>
  <si>
    <t>Excluding 4-parameter models since nested</t>
  </si>
  <si>
    <t>SSB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</si>
</sst>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0" fontId="1" fillId="0" borderId="0" xfId="0" applyFon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3" fillId="0" borderId="2" xfId="0" applyFont="1" applyBorder="1"/>
    <xf numFmtId="0" fontId="0" fillId="0" borderId="0" xfId="0" applyFont="1" applyBorder="1"/>
    <xf numFmtId="0" fontId="0" fillId="0" borderId="0" xfId="0" applyBorder="1"/>
    <xf numFmtId="2" fontId="0" fillId="0" borderId="0" xfId="0" applyNumberFormat="1" applyBorder="1"/>
    <xf numFmtId="165" fontId="0" fillId="0" borderId="0" xfId="0" applyNumberFormat="1" applyBorder="1"/>
    <xf numFmtId="0" fontId="0" fillId="0" borderId="1" xfId="0" applyFont="1" applyBorder="1"/>
    <xf numFmtId="2" fontId="0" fillId="0" borderId="1" xfId="0" applyNumberFormat="1" applyBorder="1"/>
    <xf numFmtId="165" fontId="0" fillId="0" borderId="1" xfId="0" applyNumberFormat="1" applyBorder="1"/>
    <xf numFmtId="0" fontId="0" fillId="0" borderId="2" xfId="0" applyFont="1" applyBorder="1"/>
    <xf numFmtId="0" fontId="0" fillId="0" borderId="3" xfId="0" applyFont="1" applyBorder="1"/>
    <xf numFmtId="1" fontId="0" fillId="0" borderId="3" xfId="0" applyNumberFormat="1" applyBorder="1"/>
    <xf numFmtId="1" fontId="0" fillId="0" borderId="0" xfId="0" applyNumberFormat="1" applyBorder="1"/>
    <xf numFmtId="1" fontId="0" fillId="0" borderId="1" xfId="0" applyNumberFormat="1" applyBorder="1"/>
    <xf numFmtId="0" fontId="0" fillId="0" borderId="0" xfId="0" applyFill="1"/>
    <xf numFmtId="2" fontId="0" fillId="0" borderId="0" xfId="0" applyNumberFormat="1" applyFill="1"/>
    <xf numFmtId="0" fontId="0" fillId="0" borderId="3" xfId="0" applyBorder="1"/>
    <xf numFmtId="2" fontId="0" fillId="0" borderId="3" xfId="0" applyNumberFormat="1" applyBorder="1"/>
    <xf numFmtId="1" fontId="0" fillId="2" borderId="3" xfId="0" applyNumberFormat="1" applyFill="1" applyBorder="1" applyAlignment="1">
      <alignment vertical="center"/>
    </xf>
    <xf numFmtId="1" fontId="0" fillId="2" borderId="0" xfId="0" applyNumberFormat="1" applyFill="1" applyBorder="1" applyAlignment="1">
      <alignment vertical="center"/>
    </xf>
    <xf numFmtId="1" fontId="0" fillId="2" borderId="1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37270341207349"/>
          <c:y val="0.23141052401845477"/>
          <c:w val="0.79329396325459323"/>
          <c:h val="0.637599883347914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'Lognormal NLL'!$T$15</c:f>
              <c:strCache>
                <c:ptCount val="1"/>
                <c:pt idx="0">
                  <c:v>ObsRec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'Lognormal NLL'!$S$16:$S$60</c:f>
              <c:numCache>
                <c:formatCode>General</c:formatCode>
                <c:ptCount val="45"/>
                <c:pt idx="0">
                  <c:v>2.7770000000000001</c:v>
                </c:pt>
                <c:pt idx="1">
                  <c:v>2.8410000000000002</c:v>
                </c:pt>
                <c:pt idx="2">
                  <c:v>3.37</c:v>
                </c:pt>
                <c:pt idx="3">
                  <c:v>3.4489999999999998</c:v>
                </c:pt>
                <c:pt idx="4">
                  <c:v>3.548</c:v>
                </c:pt>
                <c:pt idx="5">
                  <c:v>3.6160000000000001</c:v>
                </c:pt>
                <c:pt idx="6">
                  <c:v>4.1559999999999997</c:v>
                </c:pt>
                <c:pt idx="7">
                  <c:v>4.3499999999999996</c:v>
                </c:pt>
                <c:pt idx="8">
                  <c:v>4.3819999999999997</c:v>
                </c:pt>
                <c:pt idx="9">
                  <c:v>4.5039999999999996</c:v>
                </c:pt>
                <c:pt idx="10">
                  <c:v>4.6310000000000002</c:v>
                </c:pt>
                <c:pt idx="11">
                  <c:v>4.6479999999999997</c:v>
                </c:pt>
                <c:pt idx="12">
                  <c:v>4.7770000000000001</c:v>
                </c:pt>
                <c:pt idx="13">
                  <c:v>4.7850000000000001</c:v>
                </c:pt>
                <c:pt idx="14">
                  <c:v>5.0910000000000002</c:v>
                </c:pt>
                <c:pt idx="15">
                  <c:v>5.1429999999999998</c:v>
                </c:pt>
                <c:pt idx="16">
                  <c:v>5.3949999999999996</c:v>
                </c:pt>
                <c:pt idx="17">
                  <c:v>5.8360000000000003</c:v>
                </c:pt>
                <c:pt idx="18">
                  <c:v>6.07</c:v>
                </c:pt>
                <c:pt idx="19">
                  <c:v>6.0720000000000001</c:v>
                </c:pt>
                <c:pt idx="20">
                  <c:v>6.194</c:v>
                </c:pt>
                <c:pt idx="21">
                  <c:v>6.194</c:v>
                </c:pt>
                <c:pt idx="22">
                  <c:v>6.2080000000000002</c:v>
                </c:pt>
                <c:pt idx="23">
                  <c:v>6.2990000000000004</c:v>
                </c:pt>
                <c:pt idx="24">
                  <c:v>6.3129999999999997</c:v>
                </c:pt>
                <c:pt idx="25">
                  <c:v>6.3380000000000001</c:v>
                </c:pt>
                <c:pt idx="26">
                  <c:v>6.4390000000000001</c:v>
                </c:pt>
                <c:pt idx="27">
                  <c:v>6.7270000000000003</c:v>
                </c:pt>
                <c:pt idx="28">
                  <c:v>7.0590000000000002</c:v>
                </c:pt>
                <c:pt idx="29">
                  <c:v>7.0609999999999999</c:v>
                </c:pt>
                <c:pt idx="30">
                  <c:v>7.1310000000000002</c:v>
                </c:pt>
                <c:pt idx="31">
                  <c:v>7.7450000000000001</c:v>
                </c:pt>
                <c:pt idx="32">
                  <c:v>8.4290000000000003</c:v>
                </c:pt>
                <c:pt idx="33">
                  <c:v>8.4809999999999999</c:v>
                </c:pt>
                <c:pt idx="34">
                  <c:v>8.94</c:v>
                </c:pt>
                <c:pt idx="35">
                  <c:v>9.7129999999999992</c:v>
                </c:pt>
                <c:pt idx="36">
                  <c:v>9.8740000000000006</c:v>
                </c:pt>
                <c:pt idx="37">
                  <c:v>10.294</c:v>
                </c:pt>
                <c:pt idx="38">
                  <c:v>10.368</c:v>
                </c:pt>
                <c:pt idx="39">
                  <c:v>10.464</c:v>
                </c:pt>
                <c:pt idx="40">
                  <c:v>10.477</c:v>
                </c:pt>
                <c:pt idx="41">
                  <c:v>10.737</c:v>
                </c:pt>
                <c:pt idx="42">
                  <c:v>11.128</c:v>
                </c:pt>
                <c:pt idx="43">
                  <c:v>11.407999999999999</c:v>
                </c:pt>
                <c:pt idx="44">
                  <c:v>11.659000000000001</c:v>
                </c:pt>
              </c:numCache>
            </c:numRef>
          </c:xVal>
          <c:yVal>
            <c:numRef>
              <c:f>'Lognormal NLL'!$T$16:$T$60</c:f>
              <c:numCache>
                <c:formatCode>General</c:formatCode>
                <c:ptCount val="45"/>
                <c:pt idx="0">
                  <c:v>637</c:v>
                </c:pt>
                <c:pt idx="1">
                  <c:v>184</c:v>
                </c:pt>
                <c:pt idx="2">
                  <c:v>640</c:v>
                </c:pt>
                <c:pt idx="3">
                  <c:v>679</c:v>
                </c:pt>
                <c:pt idx="4">
                  <c:v>1296</c:v>
                </c:pt>
                <c:pt idx="5">
                  <c:v>477</c:v>
                </c:pt>
                <c:pt idx="6">
                  <c:v>535</c:v>
                </c:pt>
                <c:pt idx="7">
                  <c:v>905</c:v>
                </c:pt>
                <c:pt idx="8">
                  <c:v>911</c:v>
                </c:pt>
                <c:pt idx="9">
                  <c:v>1556</c:v>
                </c:pt>
                <c:pt idx="10">
                  <c:v>1183</c:v>
                </c:pt>
                <c:pt idx="11">
                  <c:v>1220</c:v>
                </c:pt>
                <c:pt idx="12">
                  <c:v>1202</c:v>
                </c:pt>
                <c:pt idx="13">
                  <c:v>601</c:v>
                </c:pt>
                <c:pt idx="14">
                  <c:v>450</c:v>
                </c:pt>
                <c:pt idx="15">
                  <c:v>1737</c:v>
                </c:pt>
                <c:pt idx="16">
                  <c:v>1363</c:v>
                </c:pt>
                <c:pt idx="17">
                  <c:v>1112</c:v>
                </c:pt>
                <c:pt idx="18">
                  <c:v>889</c:v>
                </c:pt>
                <c:pt idx="19">
                  <c:v>1623</c:v>
                </c:pt>
                <c:pt idx="20">
                  <c:v>1344</c:v>
                </c:pt>
                <c:pt idx="21">
                  <c:v>1582</c:v>
                </c:pt>
                <c:pt idx="22">
                  <c:v>2944</c:v>
                </c:pt>
                <c:pt idx="23">
                  <c:v>677</c:v>
                </c:pt>
                <c:pt idx="24">
                  <c:v>1183</c:v>
                </c:pt>
                <c:pt idx="25">
                  <c:v>1318</c:v>
                </c:pt>
                <c:pt idx="26">
                  <c:v>848</c:v>
                </c:pt>
                <c:pt idx="27">
                  <c:v>2346</c:v>
                </c:pt>
                <c:pt idx="28">
                  <c:v>1487</c:v>
                </c:pt>
                <c:pt idx="29">
                  <c:v>2380</c:v>
                </c:pt>
                <c:pt idx="30">
                  <c:v>981</c:v>
                </c:pt>
                <c:pt idx="31">
                  <c:v>894</c:v>
                </c:pt>
                <c:pt idx="32">
                  <c:v>2160</c:v>
                </c:pt>
                <c:pt idx="33">
                  <c:v>3156</c:v>
                </c:pt>
                <c:pt idx="34">
                  <c:v>3838</c:v>
                </c:pt>
                <c:pt idx="35">
                  <c:v>795</c:v>
                </c:pt>
                <c:pt idx="36">
                  <c:v>2285</c:v>
                </c:pt>
                <c:pt idx="37">
                  <c:v>2452</c:v>
                </c:pt>
                <c:pt idx="38">
                  <c:v>3657</c:v>
                </c:pt>
                <c:pt idx="39">
                  <c:v>1497</c:v>
                </c:pt>
                <c:pt idx="40">
                  <c:v>1239</c:v>
                </c:pt>
                <c:pt idx="41">
                  <c:v>2427</c:v>
                </c:pt>
                <c:pt idx="42">
                  <c:v>858</c:v>
                </c:pt>
                <c:pt idx="43">
                  <c:v>1658</c:v>
                </c:pt>
                <c:pt idx="44">
                  <c:v>1921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F-4097-894A-B324A3834923}"/>
            </c:ext>
          </c:extLst>
        </c:ser>
        <c:ser>
          <c:idx val="1"/>
          <c:order val="1"/>
          <c:tx>
            <c:strRef>
              <c:f>'Lognormal NLL'!$U$15</c:f>
              <c:strCache>
                <c:ptCount val="1"/>
                <c:pt idx="0">
                  <c:v>BevHolt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'Lognormal NLL'!$S$16:$S$60</c:f>
              <c:numCache>
                <c:formatCode>General</c:formatCode>
                <c:ptCount val="45"/>
                <c:pt idx="0">
                  <c:v>2.7770000000000001</c:v>
                </c:pt>
                <c:pt idx="1">
                  <c:v>2.8410000000000002</c:v>
                </c:pt>
                <c:pt idx="2">
                  <c:v>3.37</c:v>
                </c:pt>
                <c:pt idx="3">
                  <c:v>3.4489999999999998</c:v>
                </c:pt>
                <c:pt idx="4">
                  <c:v>3.548</c:v>
                </c:pt>
                <c:pt idx="5">
                  <c:v>3.6160000000000001</c:v>
                </c:pt>
                <c:pt idx="6">
                  <c:v>4.1559999999999997</c:v>
                </c:pt>
                <c:pt idx="7">
                  <c:v>4.3499999999999996</c:v>
                </c:pt>
                <c:pt idx="8">
                  <c:v>4.3819999999999997</c:v>
                </c:pt>
                <c:pt idx="9">
                  <c:v>4.5039999999999996</c:v>
                </c:pt>
                <c:pt idx="10">
                  <c:v>4.6310000000000002</c:v>
                </c:pt>
                <c:pt idx="11">
                  <c:v>4.6479999999999997</c:v>
                </c:pt>
                <c:pt idx="12">
                  <c:v>4.7770000000000001</c:v>
                </c:pt>
                <c:pt idx="13">
                  <c:v>4.7850000000000001</c:v>
                </c:pt>
                <c:pt idx="14">
                  <c:v>5.0910000000000002</c:v>
                </c:pt>
                <c:pt idx="15">
                  <c:v>5.1429999999999998</c:v>
                </c:pt>
                <c:pt idx="16">
                  <c:v>5.3949999999999996</c:v>
                </c:pt>
                <c:pt idx="17">
                  <c:v>5.8360000000000003</c:v>
                </c:pt>
                <c:pt idx="18">
                  <c:v>6.07</c:v>
                </c:pt>
                <c:pt idx="19">
                  <c:v>6.0720000000000001</c:v>
                </c:pt>
                <c:pt idx="20">
                  <c:v>6.194</c:v>
                </c:pt>
                <c:pt idx="21">
                  <c:v>6.194</c:v>
                </c:pt>
                <c:pt idx="22">
                  <c:v>6.2080000000000002</c:v>
                </c:pt>
                <c:pt idx="23">
                  <c:v>6.2990000000000004</c:v>
                </c:pt>
                <c:pt idx="24">
                  <c:v>6.3129999999999997</c:v>
                </c:pt>
                <c:pt idx="25">
                  <c:v>6.3380000000000001</c:v>
                </c:pt>
                <c:pt idx="26">
                  <c:v>6.4390000000000001</c:v>
                </c:pt>
                <c:pt idx="27">
                  <c:v>6.7270000000000003</c:v>
                </c:pt>
                <c:pt idx="28">
                  <c:v>7.0590000000000002</c:v>
                </c:pt>
                <c:pt idx="29">
                  <c:v>7.0609999999999999</c:v>
                </c:pt>
                <c:pt idx="30">
                  <c:v>7.1310000000000002</c:v>
                </c:pt>
                <c:pt idx="31">
                  <c:v>7.7450000000000001</c:v>
                </c:pt>
                <c:pt idx="32">
                  <c:v>8.4290000000000003</c:v>
                </c:pt>
                <c:pt idx="33">
                  <c:v>8.4809999999999999</c:v>
                </c:pt>
                <c:pt idx="34">
                  <c:v>8.94</c:v>
                </c:pt>
                <c:pt idx="35">
                  <c:v>9.7129999999999992</c:v>
                </c:pt>
                <c:pt idx="36">
                  <c:v>9.8740000000000006</c:v>
                </c:pt>
                <c:pt idx="37">
                  <c:v>10.294</c:v>
                </c:pt>
                <c:pt idx="38">
                  <c:v>10.368</c:v>
                </c:pt>
                <c:pt idx="39">
                  <c:v>10.464</c:v>
                </c:pt>
                <c:pt idx="40">
                  <c:v>10.477</c:v>
                </c:pt>
                <c:pt idx="41">
                  <c:v>10.737</c:v>
                </c:pt>
                <c:pt idx="42">
                  <c:v>11.128</c:v>
                </c:pt>
                <c:pt idx="43">
                  <c:v>11.407999999999999</c:v>
                </c:pt>
                <c:pt idx="44">
                  <c:v>11.659000000000001</c:v>
                </c:pt>
              </c:numCache>
            </c:numRef>
          </c:xVal>
          <c:yVal>
            <c:numRef>
              <c:f>'Lognormal NLL'!$U$16:$U$60</c:f>
              <c:numCache>
                <c:formatCode>0.0</c:formatCode>
                <c:ptCount val="45"/>
                <c:pt idx="0">
                  <c:v>10.152780764939687</c:v>
                </c:pt>
                <c:pt idx="1">
                  <c:v>10.386104367290327</c:v>
                </c:pt>
                <c:pt idx="2">
                  <c:v>12.313531494872137</c:v>
                </c:pt>
                <c:pt idx="3">
                  <c:v>12.601196157517114</c:v>
                </c:pt>
                <c:pt idx="4">
                  <c:v>12.961623462007138</c:v>
                </c:pt>
                <c:pt idx="5">
                  <c:v>13.209148551858629</c:v>
                </c:pt>
                <c:pt idx="6">
                  <c:v>15.173600399419351</c:v>
                </c:pt>
                <c:pt idx="7">
                  <c:v>15.87883282941093</c:v>
                </c:pt>
                <c:pt idx="8">
                  <c:v>15.995133687957967</c:v>
                </c:pt>
                <c:pt idx="9">
                  <c:v>16.438462825046823</c:v>
                </c:pt>
                <c:pt idx="10">
                  <c:v>16.899846958536997</c:v>
                </c:pt>
                <c:pt idx="11">
                  <c:v>16.961598198921212</c:v>
                </c:pt>
                <c:pt idx="12">
                  <c:v>17.430113143781533</c:v>
                </c:pt>
                <c:pt idx="13">
                  <c:v>17.459164377848893</c:v>
                </c:pt>
                <c:pt idx="14">
                  <c:v>18.570027392132225</c:v>
                </c:pt>
                <c:pt idx="15">
                  <c:v>18.758734353598967</c:v>
                </c:pt>
                <c:pt idx="16">
                  <c:v>19.672961172854077</c:v>
                </c:pt>
                <c:pt idx="17">
                  <c:v>21.271757282247457</c:v>
                </c:pt>
                <c:pt idx="18">
                  <c:v>22.119529659367625</c:v>
                </c:pt>
                <c:pt idx="19">
                  <c:v>22.126773879673017</c:v>
                </c:pt>
                <c:pt idx="20">
                  <c:v>22.568616932993454</c:v>
                </c:pt>
                <c:pt idx="21">
                  <c:v>22.568616932993454</c:v>
                </c:pt>
                <c:pt idx="22">
                  <c:v>22.619313390232985</c:v>
                </c:pt>
                <c:pt idx="23">
                  <c:v>22.948806024413315</c:v>
                </c:pt>
                <c:pt idx="24">
                  <c:v>22.999491916776208</c:v>
                </c:pt>
                <c:pt idx="25">
                  <c:v>23.089998935853615</c:v>
                </c:pt>
                <c:pt idx="26">
                  <c:v>23.455601577054654</c:v>
                </c:pt>
                <c:pt idx="27">
                  <c:v>24.497709789120442</c:v>
                </c:pt>
                <c:pt idx="28">
                  <c:v>25.69829036691883</c:v>
                </c:pt>
                <c:pt idx="29">
                  <c:v>25.705520384546986</c:v>
                </c:pt>
                <c:pt idx="30">
                  <c:v>25.958552935007678</c:v>
                </c:pt>
                <c:pt idx="31">
                  <c:v>28.176505443357385</c:v>
                </c:pt>
                <c:pt idx="32">
                  <c:v>30.644142911684092</c:v>
                </c:pt>
                <c:pt idx="33">
                  <c:v>30.831604352942438</c:v>
                </c:pt>
                <c:pt idx="34">
                  <c:v>32.485475126617224</c:v>
                </c:pt>
                <c:pt idx="35">
                  <c:v>35.267358117115549</c:v>
                </c:pt>
                <c:pt idx="36">
                  <c:v>35.846231958532819</c:v>
                </c:pt>
                <c:pt idx="37">
                  <c:v>37.355470354055903</c:v>
                </c:pt>
                <c:pt idx="38">
                  <c:v>37.621253945146513</c:v>
                </c:pt>
                <c:pt idx="39">
                  <c:v>37.965996347556874</c:v>
                </c:pt>
                <c:pt idx="40">
                  <c:v>38.012675185458939</c:v>
                </c:pt>
                <c:pt idx="41">
                  <c:v>38.946000119412993</c:v>
                </c:pt>
                <c:pt idx="42">
                  <c:v>40.348674758858643</c:v>
                </c:pt>
                <c:pt idx="43">
                  <c:v>41.352482131987657</c:v>
                </c:pt>
                <c:pt idx="44">
                  <c:v>42.251852059014972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4F-4097-894A-B324A3834923}"/>
            </c:ext>
          </c:extLst>
        </c:ser>
        <c:ser>
          <c:idx val="2"/>
          <c:order val="2"/>
          <c:tx>
            <c:strRef>
              <c:f>'Lognormal NLL'!$V$15</c:f>
              <c:strCache>
                <c:ptCount val="1"/>
                <c:pt idx="0">
                  <c:v>Ricker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'Lognormal NLL'!$S$16:$S$60</c:f>
              <c:numCache>
                <c:formatCode>General</c:formatCode>
                <c:ptCount val="45"/>
                <c:pt idx="0">
                  <c:v>2.7770000000000001</c:v>
                </c:pt>
                <c:pt idx="1">
                  <c:v>2.8410000000000002</c:v>
                </c:pt>
                <c:pt idx="2">
                  <c:v>3.37</c:v>
                </c:pt>
                <c:pt idx="3">
                  <c:v>3.4489999999999998</c:v>
                </c:pt>
                <c:pt idx="4">
                  <c:v>3.548</c:v>
                </c:pt>
                <c:pt idx="5">
                  <c:v>3.6160000000000001</c:v>
                </c:pt>
                <c:pt idx="6">
                  <c:v>4.1559999999999997</c:v>
                </c:pt>
                <c:pt idx="7">
                  <c:v>4.3499999999999996</c:v>
                </c:pt>
                <c:pt idx="8">
                  <c:v>4.3819999999999997</c:v>
                </c:pt>
                <c:pt idx="9">
                  <c:v>4.5039999999999996</c:v>
                </c:pt>
                <c:pt idx="10">
                  <c:v>4.6310000000000002</c:v>
                </c:pt>
                <c:pt idx="11">
                  <c:v>4.6479999999999997</c:v>
                </c:pt>
                <c:pt idx="12">
                  <c:v>4.7770000000000001</c:v>
                </c:pt>
                <c:pt idx="13">
                  <c:v>4.7850000000000001</c:v>
                </c:pt>
                <c:pt idx="14">
                  <c:v>5.0910000000000002</c:v>
                </c:pt>
                <c:pt idx="15">
                  <c:v>5.1429999999999998</c:v>
                </c:pt>
                <c:pt idx="16">
                  <c:v>5.3949999999999996</c:v>
                </c:pt>
                <c:pt idx="17">
                  <c:v>5.8360000000000003</c:v>
                </c:pt>
                <c:pt idx="18">
                  <c:v>6.07</c:v>
                </c:pt>
                <c:pt idx="19">
                  <c:v>6.0720000000000001</c:v>
                </c:pt>
                <c:pt idx="20">
                  <c:v>6.194</c:v>
                </c:pt>
                <c:pt idx="21">
                  <c:v>6.194</c:v>
                </c:pt>
                <c:pt idx="22">
                  <c:v>6.2080000000000002</c:v>
                </c:pt>
                <c:pt idx="23">
                  <c:v>6.2990000000000004</c:v>
                </c:pt>
                <c:pt idx="24">
                  <c:v>6.3129999999999997</c:v>
                </c:pt>
                <c:pt idx="25">
                  <c:v>6.3380000000000001</c:v>
                </c:pt>
                <c:pt idx="26">
                  <c:v>6.4390000000000001</c:v>
                </c:pt>
                <c:pt idx="27">
                  <c:v>6.7270000000000003</c:v>
                </c:pt>
                <c:pt idx="28">
                  <c:v>7.0590000000000002</c:v>
                </c:pt>
                <c:pt idx="29">
                  <c:v>7.0609999999999999</c:v>
                </c:pt>
                <c:pt idx="30">
                  <c:v>7.1310000000000002</c:v>
                </c:pt>
                <c:pt idx="31">
                  <c:v>7.7450000000000001</c:v>
                </c:pt>
                <c:pt idx="32">
                  <c:v>8.4290000000000003</c:v>
                </c:pt>
                <c:pt idx="33">
                  <c:v>8.4809999999999999</c:v>
                </c:pt>
                <c:pt idx="34">
                  <c:v>8.94</c:v>
                </c:pt>
                <c:pt idx="35">
                  <c:v>9.7129999999999992</c:v>
                </c:pt>
                <c:pt idx="36">
                  <c:v>9.8740000000000006</c:v>
                </c:pt>
                <c:pt idx="37">
                  <c:v>10.294</c:v>
                </c:pt>
                <c:pt idx="38">
                  <c:v>10.368</c:v>
                </c:pt>
                <c:pt idx="39">
                  <c:v>10.464</c:v>
                </c:pt>
                <c:pt idx="40">
                  <c:v>10.477</c:v>
                </c:pt>
                <c:pt idx="41">
                  <c:v>10.737</c:v>
                </c:pt>
                <c:pt idx="42">
                  <c:v>11.128</c:v>
                </c:pt>
                <c:pt idx="43">
                  <c:v>11.407999999999999</c:v>
                </c:pt>
                <c:pt idx="44">
                  <c:v>11.659000000000001</c:v>
                </c:pt>
              </c:numCache>
            </c:numRef>
          </c:xVal>
          <c:yVal>
            <c:numRef>
              <c:f>'Lognormal NLL'!$V$16:$V$60</c:f>
              <c:numCache>
                <c:formatCode>0.0</c:formatCode>
                <c:ptCount val="45"/>
                <c:pt idx="0">
                  <c:v>9.5078830125681684</c:v>
                </c:pt>
                <c:pt idx="1">
                  <c:v>9.7266069496666177</c:v>
                </c:pt>
                <c:pt idx="2">
                  <c:v>11.533809277362646</c:v>
                </c:pt>
                <c:pt idx="3">
                  <c:v>11.803588657593975</c:v>
                </c:pt>
                <c:pt idx="4">
                  <c:v>12.141627999636963</c:v>
                </c:pt>
                <c:pt idx="5">
                  <c:v>12.373791755935182</c:v>
                </c:pt>
                <c:pt idx="6">
                  <c:v>14.216725879998444</c:v>
                </c:pt>
                <c:pt idx="7">
                  <c:v>14.87850516843524</c:v>
                </c:pt>
                <c:pt idx="8">
                  <c:v>14.98764880386298</c:v>
                </c:pt>
                <c:pt idx="9">
                  <c:v>15.403717781244962</c:v>
                </c:pt>
                <c:pt idx="10">
                  <c:v>15.836769539702292</c:v>
                </c:pt>
                <c:pt idx="11">
                  <c:v>15.8947317394392</c:v>
                </c:pt>
                <c:pt idx="12">
                  <c:v>16.334521326653793</c:v>
                </c:pt>
                <c:pt idx="13">
                  <c:v>16.36179270077394</c:v>
                </c:pt>
                <c:pt idx="14">
                  <c:v>17.404712499126614</c:v>
                </c:pt>
                <c:pt idx="15">
                  <c:v>17.581899967323949</c:v>
                </c:pt>
                <c:pt idx="16">
                  <c:v>18.440410108096021</c:v>
                </c:pt>
                <c:pt idx="17">
                  <c:v>19.942134446929622</c:v>
                </c:pt>
                <c:pt idx="18">
                  <c:v>20.738622419130387</c:v>
                </c:pt>
                <c:pt idx="19">
                  <c:v>20.745428976854029</c:v>
                </c:pt>
                <c:pt idx="20">
                  <c:v>21.160595932294559</c:v>
                </c:pt>
                <c:pt idx="21">
                  <c:v>21.160595932294559</c:v>
                </c:pt>
                <c:pt idx="22">
                  <c:v>21.208233880492262</c:v>
                </c:pt>
                <c:pt idx="23">
                  <c:v>21.517859661585526</c:v>
                </c:pt>
                <c:pt idx="24">
                  <c:v>21.565491184616047</c:v>
                </c:pt>
                <c:pt idx="25">
                  <c:v>21.650545345076246</c:v>
                </c:pt>
                <c:pt idx="26">
                  <c:v>21.994136344479333</c:v>
                </c:pt>
                <c:pt idx="27">
                  <c:v>22.973636196609903</c:v>
                </c:pt>
                <c:pt idx="28">
                  <c:v>24.102332221608993</c:v>
                </c:pt>
                <c:pt idx="29">
                  <c:v>24.109130136362282</c:v>
                </c:pt>
                <c:pt idx="30">
                  <c:v>24.347046146949864</c:v>
                </c:pt>
                <c:pt idx="31">
                  <c:v>26.432992545870928</c:v>
                </c:pt>
                <c:pt idx="32">
                  <c:v>28.754812954046002</c:v>
                </c:pt>
                <c:pt idx="33">
                  <c:v>28.931242133829063</c:v>
                </c:pt>
                <c:pt idx="34">
                  <c:v>30.488057505968666</c:v>
                </c:pt>
                <c:pt idx="35">
                  <c:v>33.107808147882267</c:v>
                </c:pt>
                <c:pt idx="36">
                  <c:v>33.653120716334271</c:v>
                </c:pt>
                <c:pt idx="37">
                  <c:v>35.075143852863903</c:v>
                </c:pt>
                <c:pt idx="38">
                  <c:v>35.325611197040679</c:v>
                </c:pt>
                <c:pt idx="39">
                  <c:v>35.650506280667692</c:v>
                </c:pt>
                <c:pt idx="40">
                  <c:v>35.694499405593994</c:v>
                </c:pt>
                <c:pt idx="41">
                  <c:v>36.57420742370374</c:v>
                </c:pt>
                <c:pt idx="42">
                  <c:v>37.896599079863535</c:v>
                </c:pt>
                <c:pt idx="43">
                  <c:v>38.843171625406171</c:v>
                </c:pt>
                <c:pt idx="44">
                  <c:v>39.691416462433928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4F-4097-894A-B324A3834923}"/>
            </c:ext>
          </c:extLst>
        </c:ser>
        <c:ser>
          <c:idx val="3"/>
          <c:order val="3"/>
          <c:tx>
            <c:strRef>
              <c:f>'Lognormal NLL'!$W$15</c:f>
              <c:strCache>
                <c:ptCount val="1"/>
                <c:pt idx="0">
                  <c:v>Shepherd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'Lognormal NLL'!$S$16:$S$60</c:f>
              <c:numCache>
                <c:formatCode>General</c:formatCode>
                <c:ptCount val="45"/>
                <c:pt idx="0">
                  <c:v>2.7770000000000001</c:v>
                </c:pt>
                <c:pt idx="1">
                  <c:v>2.8410000000000002</c:v>
                </c:pt>
                <c:pt idx="2">
                  <c:v>3.37</c:v>
                </c:pt>
                <c:pt idx="3">
                  <c:v>3.4489999999999998</c:v>
                </c:pt>
                <c:pt idx="4">
                  <c:v>3.548</c:v>
                </c:pt>
                <c:pt idx="5">
                  <c:v>3.6160000000000001</c:v>
                </c:pt>
                <c:pt idx="6">
                  <c:v>4.1559999999999997</c:v>
                </c:pt>
                <c:pt idx="7">
                  <c:v>4.3499999999999996</c:v>
                </c:pt>
                <c:pt idx="8">
                  <c:v>4.3819999999999997</c:v>
                </c:pt>
                <c:pt idx="9">
                  <c:v>4.5039999999999996</c:v>
                </c:pt>
                <c:pt idx="10">
                  <c:v>4.6310000000000002</c:v>
                </c:pt>
                <c:pt idx="11">
                  <c:v>4.6479999999999997</c:v>
                </c:pt>
                <c:pt idx="12">
                  <c:v>4.7770000000000001</c:v>
                </c:pt>
                <c:pt idx="13">
                  <c:v>4.7850000000000001</c:v>
                </c:pt>
                <c:pt idx="14">
                  <c:v>5.0910000000000002</c:v>
                </c:pt>
                <c:pt idx="15">
                  <c:v>5.1429999999999998</c:v>
                </c:pt>
                <c:pt idx="16">
                  <c:v>5.3949999999999996</c:v>
                </c:pt>
                <c:pt idx="17">
                  <c:v>5.8360000000000003</c:v>
                </c:pt>
                <c:pt idx="18">
                  <c:v>6.07</c:v>
                </c:pt>
                <c:pt idx="19">
                  <c:v>6.0720000000000001</c:v>
                </c:pt>
                <c:pt idx="20">
                  <c:v>6.194</c:v>
                </c:pt>
                <c:pt idx="21">
                  <c:v>6.194</c:v>
                </c:pt>
                <c:pt idx="22">
                  <c:v>6.2080000000000002</c:v>
                </c:pt>
                <c:pt idx="23">
                  <c:v>6.2990000000000004</c:v>
                </c:pt>
                <c:pt idx="24">
                  <c:v>6.3129999999999997</c:v>
                </c:pt>
                <c:pt idx="25">
                  <c:v>6.3380000000000001</c:v>
                </c:pt>
                <c:pt idx="26">
                  <c:v>6.4390000000000001</c:v>
                </c:pt>
                <c:pt idx="27">
                  <c:v>6.7270000000000003</c:v>
                </c:pt>
                <c:pt idx="28">
                  <c:v>7.0590000000000002</c:v>
                </c:pt>
                <c:pt idx="29">
                  <c:v>7.0609999999999999</c:v>
                </c:pt>
                <c:pt idx="30">
                  <c:v>7.1310000000000002</c:v>
                </c:pt>
                <c:pt idx="31">
                  <c:v>7.7450000000000001</c:v>
                </c:pt>
                <c:pt idx="32">
                  <c:v>8.4290000000000003</c:v>
                </c:pt>
                <c:pt idx="33">
                  <c:v>8.4809999999999999</c:v>
                </c:pt>
                <c:pt idx="34">
                  <c:v>8.94</c:v>
                </c:pt>
                <c:pt idx="35">
                  <c:v>9.7129999999999992</c:v>
                </c:pt>
                <c:pt idx="36">
                  <c:v>9.8740000000000006</c:v>
                </c:pt>
                <c:pt idx="37">
                  <c:v>10.294</c:v>
                </c:pt>
                <c:pt idx="38">
                  <c:v>10.368</c:v>
                </c:pt>
                <c:pt idx="39">
                  <c:v>10.464</c:v>
                </c:pt>
                <c:pt idx="40">
                  <c:v>10.477</c:v>
                </c:pt>
                <c:pt idx="41">
                  <c:v>10.737</c:v>
                </c:pt>
                <c:pt idx="42">
                  <c:v>11.128</c:v>
                </c:pt>
                <c:pt idx="43">
                  <c:v>11.407999999999999</c:v>
                </c:pt>
                <c:pt idx="44">
                  <c:v>11.659000000000001</c:v>
                </c:pt>
              </c:numCache>
            </c:numRef>
          </c:xVal>
          <c:yVal>
            <c:numRef>
              <c:f>'Lognormal NLL'!$W$16:$W$60</c:f>
              <c:numCache>
                <c:formatCode>0.0</c:formatCode>
                <c:ptCount val="45"/>
                <c:pt idx="0">
                  <c:v>7.9981528526702599</c:v>
                </c:pt>
                <c:pt idx="1">
                  <c:v>8.182481566112104</c:v>
                </c:pt>
                <c:pt idx="2">
                  <c:v>9.7060725321641463</c:v>
                </c:pt>
                <c:pt idx="3">
                  <c:v>9.9336029524876288</c:v>
                </c:pt>
                <c:pt idx="4">
                  <c:v>10.218735939430497</c:v>
                </c:pt>
                <c:pt idx="5">
                  <c:v>10.414584812289009</c:v>
                </c:pt>
                <c:pt idx="6">
                  <c:v>11.969853780087622</c:v>
                </c:pt>
                <c:pt idx="7">
                  <c:v>12.52859784929537</c:v>
                </c:pt>
                <c:pt idx="8">
                  <c:v>12.620761780527662</c:v>
                </c:pt>
                <c:pt idx="9">
                  <c:v>12.97213666359486</c:v>
                </c:pt>
                <c:pt idx="10">
                  <c:v>13.337911975401942</c:v>
                </c:pt>
                <c:pt idx="11">
                  <c:v>13.386874010624119</c:v>
                </c:pt>
                <c:pt idx="12">
                  <c:v>13.758409340789679</c:v>
                </c:pt>
                <c:pt idx="13">
                  <c:v>13.781450284793515</c:v>
                </c:pt>
                <c:pt idx="14">
                  <c:v>14.662765781165486</c:v>
                </c:pt>
                <c:pt idx="15">
                  <c:v>14.812531690821158</c:v>
                </c:pt>
                <c:pt idx="16">
                  <c:v>15.538319799346789</c:v>
                </c:pt>
                <c:pt idx="17">
                  <c:v>16.808446739822529</c:v>
                </c:pt>
                <c:pt idx="18">
                  <c:v>17.482390397854079</c:v>
                </c:pt>
                <c:pt idx="19">
                  <c:v>17.488150596135327</c:v>
                </c:pt>
                <c:pt idx="20">
                  <c:v>17.839522562242873</c:v>
                </c:pt>
                <c:pt idx="21">
                  <c:v>17.839522562242873</c:v>
                </c:pt>
                <c:pt idx="22">
                  <c:v>17.879843919001146</c:v>
                </c:pt>
                <c:pt idx="23">
                  <c:v>18.141932654298571</c:v>
                </c:pt>
                <c:pt idx="24">
                  <c:v>18.182253985217198</c:v>
                </c:pt>
                <c:pt idx="25">
                  <c:v>18.254256353175268</c:v>
                </c:pt>
                <c:pt idx="26">
                  <c:v>18.54514580530746</c:v>
                </c:pt>
                <c:pt idx="27">
                  <c:v>19.37461172202871</c:v>
                </c:pt>
                <c:pt idx="28">
                  <c:v>20.330799602585941</c:v>
                </c:pt>
                <c:pt idx="29">
                  <c:v>20.336559763803933</c:v>
                </c:pt>
                <c:pt idx="30">
                  <c:v>20.538165354314739</c:v>
                </c:pt>
                <c:pt idx="31">
                  <c:v>22.306529863884574</c:v>
                </c:pt>
                <c:pt idx="32">
                  <c:v>24.276489089885647</c:v>
                </c:pt>
                <c:pt idx="33">
                  <c:v>24.426251591509583</c:v>
                </c:pt>
                <c:pt idx="34">
                  <c:v>25.748190541198738</c:v>
                </c:pt>
                <c:pt idx="35">
                  <c:v>27.974448905790545</c:v>
                </c:pt>
                <c:pt idx="36">
                  <c:v>28.438130447205502</c:v>
                </c:pt>
                <c:pt idx="37">
                  <c:v>29.647730531787495</c:v>
                </c:pt>
                <c:pt idx="38">
                  <c:v>29.860849940057356</c:v>
                </c:pt>
                <c:pt idx="39">
                  <c:v>30.137328894742485</c:v>
                </c:pt>
                <c:pt idx="40">
                  <c:v>30.174768728895845</c:v>
                </c:pt>
                <c:pt idx="41">
                  <c:v>30.923564176303628</c:v>
                </c:pt>
                <c:pt idx="42">
                  <c:v>32.049632777049858</c:v>
                </c:pt>
                <c:pt idx="43">
                  <c:v>32.856021126630857</c:v>
                </c:pt>
                <c:pt idx="44">
                  <c:v>33.578888119241135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4F-4097-894A-B324A3834923}"/>
            </c:ext>
          </c:extLst>
        </c:ser>
        <c:ser>
          <c:idx val="4"/>
          <c:order val="4"/>
          <c:tx>
            <c:strRef>
              <c:f>'Lognormal NLL'!$X$15</c:f>
              <c:strCache>
                <c:ptCount val="1"/>
                <c:pt idx="0">
                  <c:v>Deriso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'Lognormal NLL'!$S$16:$S$60</c:f>
              <c:numCache>
                <c:formatCode>General</c:formatCode>
                <c:ptCount val="45"/>
                <c:pt idx="0">
                  <c:v>2.7770000000000001</c:v>
                </c:pt>
                <c:pt idx="1">
                  <c:v>2.8410000000000002</c:v>
                </c:pt>
                <c:pt idx="2">
                  <c:v>3.37</c:v>
                </c:pt>
                <c:pt idx="3">
                  <c:v>3.4489999999999998</c:v>
                </c:pt>
                <c:pt idx="4">
                  <c:v>3.548</c:v>
                </c:pt>
                <c:pt idx="5">
                  <c:v>3.6160000000000001</c:v>
                </c:pt>
                <c:pt idx="6">
                  <c:v>4.1559999999999997</c:v>
                </c:pt>
                <c:pt idx="7">
                  <c:v>4.3499999999999996</c:v>
                </c:pt>
                <c:pt idx="8">
                  <c:v>4.3819999999999997</c:v>
                </c:pt>
                <c:pt idx="9">
                  <c:v>4.5039999999999996</c:v>
                </c:pt>
                <c:pt idx="10">
                  <c:v>4.6310000000000002</c:v>
                </c:pt>
                <c:pt idx="11">
                  <c:v>4.6479999999999997</c:v>
                </c:pt>
                <c:pt idx="12">
                  <c:v>4.7770000000000001</c:v>
                </c:pt>
                <c:pt idx="13">
                  <c:v>4.7850000000000001</c:v>
                </c:pt>
                <c:pt idx="14">
                  <c:v>5.0910000000000002</c:v>
                </c:pt>
                <c:pt idx="15">
                  <c:v>5.1429999999999998</c:v>
                </c:pt>
                <c:pt idx="16">
                  <c:v>5.3949999999999996</c:v>
                </c:pt>
                <c:pt idx="17">
                  <c:v>5.8360000000000003</c:v>
                </c:pt>
                <c:pt idx="18">
                  <c:v>6.07</c:v>
                </c:pt>
                <c:pt idx="19">
                  <c:v>6.0720000000000001</c:v>
                </c:pt>
                <c:pt idx="20">
                  <c:v>6.194</c:v>
                </c:pt>
                <c:pt idx="21">
                  <c:v>6.194</c:v>
                </c:pt>
                <c:pt idx="22">
                  <c:v>6.2080000000000002</c:v>
                </c:pt>
                <c:pt idx="23">
                  <c:v>6.2990000000000004</c:v>
                </c:pt>
                <c:pt idx="24">
                  <c:v>6.3129999999999997</c:v>
                </c:pt>
                <c:pt idx="25">
                  <c:v>6.3380000000000001</c:v>
                </c:pt>
                <c:pt idx="26">
                  <c:v>6.4390000000000001</c:v>
                </c:pt>
                <c:pt idx="27">
                  <c:v>6.7270000000000003</c:v>
                </c:pt>
                <c:pt idx="28">
                  <c:v>7.0590000000000002</c:v>
                </c:pt>
                <c:pt idx="29">
                  <c:v>7.0609999999999999</c:v>
                </c:pt>
                <c:pt idx="30">
                  <c:v>7.1310000000000002</c:v>
                </c:pt>
                <c:pt idx="31">
                  <c:v>7.7450000000000001</c:v>
                </c:pt>
                <c:pt idx="32">
                  <c:v>8.4290000000000003</c:v>
                </c:pt>
                <c:pt idx="33">
                  <c:v>8.4809999999999999</c:v>
                </c:pt>
                <c:pt idx="34">
                  <c:v>8.94</c:v>
                </c:pt>
                <c:pt idx="35">
                  <c:v>9.7129999999999992</c:v>
                </c:pt>
                <c:pt idx="36">
                  <c:v>9.8740000000000006</c:v>
                </c:pt>
                <c:pt idx="37">
                  <c:v>10.294</c:v>
                </c:pt>
                <c:pt idx="38">
                  <c:v>10.368</c:v>
                </c:pt>
                <c:pt idx="39">
                  <c:v>10.464</c:v>
                </c:pt>
                <c:pt idx="40">
                  <c:v>10.477</c:v>
                </c:pt>
                <c:pt idx="41">
                  <c:v>10.737</c:v>
                </c:pt>
                <c:pt idx="42">
                  <c:v>11.128</c:v>
                </c:pt>
                <c:pt idx="43">
                  <c:v>11.407999999999999</c:v>
                </c:pt>
                <c:pt idx="44">
                  <c:v>11.659000000000001</c:v>
                </c:pt>
              </c:numCache>
            </c:numRef>
          </c:xVal>
          <c:yVal>
            <c:numRef>
              <c:f>'Lognormal NLL'!$X$16:$X$60</c:f>
              <c:numCache>
                <c:formatCode>0.0</c:formatCode>
                <c:ptCount val="45"/>
                <c:pt idx="0">
                  <c:v>9.5127502885083892</c:v>
                </c:pt>
                <c:pt idx="1">
                  <c:v>9.7315855228423782</c:v>
                </c:pt>
                <c:pt idx="2">
                  <c:v>11.539706288596554</c:v>
                </c:pt>
                <c:pt idx="3">
                  <c:v>11.809622596977555</c:v>
                </c:pt>
                <c:pt idx="4">
                  <c:v>12.147833448281229</c:v>
                </c:pt>
                <c:pt idx="5">
                  <c:v>12.380114954653809</c:v>
                </c:pt>
                <c:pt idx="6">
                  <c:v>14.223982585789537</c:v>
                </c:pt>
                <c:pt idx="7">
                  <c:v>14.886096566559909</c:v>
                </c:pt>
                <c:pt idx="8">
                  <c:v>14.995295374544234</c:v>
                </c:pt>
                <c:pt idx="9">
                  <c:v>15.411574607914364</c:v>
                </c:pt>
                <c:pt idx="10">
                  <c:v>15.844845089033457</c:v>
                </c:pt>
                <c:pt idx="11">
                  <c:v>15.902836554971685</c:v>
                </c:pt>
                <c:pt idx="12">
                  <c:v>16.342848131527692</c:v>
                </c:pt>
                <c:pt idx="13">
                  <c:v>16.370133267223132</c:v>
                </c:pt>
                <c:pt idx="14">
                  <c:v>17.413578989807185</c:v>
                </c:pt>
                <c:pt idx="15">
                  <c:v>17.590855742451218</c:v>
                </c:pt>
                <c:pt idx="16">
                  <c:v>18.449798206401503</c:v>
                </c:pt>
                <c:pt idx="17">
                  <c:v>19.952277664558334</c:v>
                </c:pt>
                <c:pt idx="18">
                  <c:v>20.749165566035259</c:v>
                </c:pt>
                <c:pt idx="19">
                  <c:v>20.755975539730159</c:v>
                </c:pt>
                <c:pt idx="20">
                  <c:v>21.171350798074918</c:v>
                </c:pt>
                <c:pt idx="21">
                  <c:v>21.171350798074918</c:v>
                </c:pt>
                <c:pt idx="22">
                  <c:v>21.219012640906026</c:v>
                </c:pt>
                <c:pt idx="23">
                  <c:v>21.528793692080676</c:v>
                </c:pt>
                <c:pt idx="24">
                  <c:v>21.576449095888727</c:v>
                </c:pt>
                <c:pt idx="25">
                  <c:v>21.661545896000664</c:v>
                </c:pt>
                <c:pt idx="26">
                  <c:v>22.005309099649882</c:v>
                </c:pt>
                <c:pt idx="27">
                  <c:v>22.985299462281763</c:v>
                </c:pt>
                <c:pt idx="28">
                  <c:v>24.114559969158876</c:v>
                </c:pt>
                <c:pt idx="29">
                  <c:v>24.121361281268761</c:v>
                </c:pt>
                <c:pt idx="30">
                  <c:v>24.359396175664951</c:v>
                </c:pt>
                <c:pt idx="31">
                  <c:v>26.446383386721998</c:v>
                </c:pt>
                <c:pt idx="32">
                  <c:v>28.769359114264599</c:v>
                </c:pt>
                <c:pt idx="33">
                  <c:v>28.945875946771142</c:v>
                </c:pt>
                <c:pt idx="34">
                  <c:v>30.503463930601626</c:v>
                </c:pt>
                <c:pt idx="35">
                  <c:v>33.124511299978401</c:v>
                </c:pt>
                <c:pt idx="36">
                  <c:v>33.670093253099047</c:v>
                </c:pt>
                <c:pt idx="37">
                  <c:v>35.092818003828192</c:v>
                </c:pt>
                <c:pt idx="38">
                  <c:v>35.343408796891218</c:v>
                </c:pt>
                <c:pt idx="39">
                  <c:v>35.66846395511871</c:v>
                </c:pt>
                <c:pt idx="40">
                  <c:v>35.712478750277214</c:v>
                </c:pt>
                <c:pt idx="41">
                  <c:v>36.592619845815051</c:v>
                </c:pt>
                <c:pt idx="42">
                  <c:v>37.915661611716587</c:v>
                </c:pt>
                <c:pt idx="43">
                  <c:v>38.862698845250421</c:v>
                </c:pt>
                <c:pt idx="44">
                  <c:v>39.711359630111914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4F-4097-894A-B324A3834923}"/>
            </c:ext>
          </c:extLst>
        </c:ser>
        <c:ser>
          <c:idx val="5"/>
          <c:order val="5"/>
          <c:tx>
            <c:strRef>
              <c:f>'Lognormal NLL'!$Y$15</c:f>
              <c:strCache>
                <c:ptCount val="1"/>
                <c:pt idx="0">
                  <c:v>Froese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'Lognormal NLL'!$S$16:$S$60</c:f>
              <c:numCache>
                <c:formatCode>General</c:formatCode>
                <c:ptCount val="45"/>
                <c:pt idx="0">
                  <c:v>2.7770000000000001</c:v>
                </c:pt>
                <c:pt idx="1">
                  <c:v>2.8410000000000002</c:v>
                </c:pt>
                <c:pt idx="2">
                  <c:v>3.37</c:v>
                </c:pt>
                <c:pt idx="3">
                  <c:v>3.4489999999999998</c:v>
                </c:pt>
                <c:pt idx="4">
                  <c:v>3.548</c:v>
                </c:pt>
                <c:pt idx="5">
                  <c:v>3.6160000000000001</c:v>
                </c:pt>
                <c:pt idx="6">
                  <c:v>4.1559999999999997</c:v>
                </c:pt>
                <c:pt idx="7">
                  <c:v>4.3499999999999996</c:v>
                </c:pt>
                <c:pt idx="8">
                  <c:v>4.3819999999999997</c:v>
                </c:pt>
                <c:pt idx="9">
                  <c:v>4.5039999999999996</c:v>
                </c:pt>
                <c:pt idx="10">
                  <c:v>4.6310000000000002</c:v>
                </c:pt>
                <c:pt idx="11">
                  <c:v>4.6479999999999997</c:v>
                </c:pt>
                <c:pt idx="12">
                  <c:v>4.7770000000000001</c:v>
                </c:pt>
                <c:pt idx="13">
                  <c:v>4.7850000000000001</c:v>
                </c:pt>
                <c:pt idx="14">
                  <c:v>5.0910000000000002</c:v>
                </c:pt>
                <c:pt idx="15">
                  <c:v>5.1429999999999998</c:v>
                </c:pt>
                <c:pt idx="16">
                  <c:v>5.3949999999999996</c:v>
                </c:pt>
                <c:pt idx="17">
                  <c:v>5.8360000000000003</c:v>
                </c:pt>
                <c:pt idx="18">
                  <c:v>6.07</c:v>
                </c:pt>
                <c:pt idx="19">
                  <c:v>6.0720000000000001</c:v>
                </c:pt>
                <c:pt idx="20">
                  <c:v>6.194</c:v>
                </c:pt>
                <c:pt idx="21">
                  <c:v>6.194</c:v>
                </c:pt>
                <c:pt idx="22">
                  <c:v>6.2080000000000002</c:v>
                </c:pt>
                <c:pt idx="23">
                  <c:v>6.2990000000000004</c:v>
                </c:pt>
                <c:pt idx="24">
                  <c:v>6.3129999999999997</c:v>
                </c:pt>
                <c:pt idx="25">
                  <c:v>6.3380000000000001</c:v>
                </c:pt>
                <c:pt idx="26">
                  <c:v>6.4390000000000001</c:v>
                </c:pt>
                <c:pt idx="27">
                  <c:v>6.7270000000000003</c:v>
                </c:pt>
                <c:pt idx="28">
                  <c:v>7.0590000000000002</c:v>
                </c:pt>
                <c:pt idx="29">
                  <c:v>7.0609999999999999</c:v>
                </c:pt>
                <c:pt idx="30">
                  <c:v>7.1310000000000002</c:v>
                </c:pt>
                <c:pt idx="31">
                  <c:v>7.7450000000000001</c:v>
                </c:pt>
                <c:pt idx="32">
                  <c:v>8.4290000000000003</c:v>
                </c:pt>
                <c:pt idx="33">
                  <c:v>8.4809999999999999</c:v>
                </c:pt>
                <c:pt idx="34">
                  <c:v>8.94</c:v>
                </c:pt>
                <c:pt idx="35">
                  <c:v>9.7129999999999992</c:v>
                </c:pt>
                <c:pt idx="36">
                  <c:v>9.8740000000000006</c:v>
                </c:pt>
                <c:pt idx="37">
                  <c:v>10.294</c:v>
                </c:pt>
                <c:pt idx="38">
                  <c:v>10.368</c:v>
                </c:pt>
                <c:pt idx="39">
                  <c:v>10.464</c:v>
                </c:pt>
                <c:pt idx="40">
                  <c:v>10.477</c:v>
                </c:pt>
                <c:pt idx="41">
                  <c:v>10.737</c:v>
                </c:pt>
                <c:pt idx="42">
                  <c:v>11.128</c:v>
                </c:pt>
                <c:pt idx="43">
                  <c:v>11.407999999999999</c:v>
                </c:pt>
                <c:pt idx="44">
                  <c:v>11.659000000000001</c:v>
                </c:pt>
              </c:numCache>
            </c:numRef>
          </c:xVal>
          <c:yVal>
            <c:numRef>
              <c:f>'Lognormal NLL'!$Y$16:$Y$60</c:f>
              <c:numCache>
                <c:formatCode>0.0</c:formatCode>
                <c:ptCount val="45"/>
                <c:pt idx="0">
                  <c:v>9.7349125551860123</c:v>
                </c:pt>
                <c:pt idx="1">
                  <c:v>9.958789140205921</c:v>
                </c:pt>
                <c:pt idx="2">
                  <c:v>11.808444679365877</c:v>
                </c:pt>
                <c:pt idx="3">
                  <c:v>12.084543050609462</c:v>
                </c:pt>
                <c:pt idx="4">
                  <c:v>12.430493467120414</c:v>
                </c:pt>
                <c:pt idx="5">
                  <c:v>12.668086157480394</c:v>
                </c:pt>
                <c:pt idx="6">
                  <c:v>14.553989860686752</c:v>
                </c:pt>
                <c:pt idx="7">
                  <c:v>15.23114461520036</c:v>
                </c:pt>
                <c:pt idx="8">
                  <c:v>15.342821277058649</c:v>
                </c:pt>
                <c:pt idx="9">
                  <c:v>15.768539282694455</c:v>
                </c:pt>
                <c:pt idx="10">
                  <c:v>16.21162183437967</c:v>
                </c:pt>
                <c:pt idx="11">
                  <c:v>16.270925679581691</c:v>
                </c:pt>
                <c:pt idx="12">
                  <c:v>16.720887842778986</c:v>
                </c:pt>
                <c:pt idx="13">
                  <c:v>16.74878960042015</c:v>
                </c:pt>
                <c:pt idx="14">
                  <c:v>17.815780048292158</c:v>
                </c:pt>
                <c:pt idx="15">
                  <c:v>17.997049913412422</c:v>
                </c:pt>
                <c:pt idx="16">
                  <c:v>18.875310919277865</c:v>
                </c:pt>
                <c:pt idx="17">
                  <c:v>20.411467530587615</c:v>
                </c:pt>
                <c:pt idx="18">
                  <c:v>21.226157689560623</c:v>
                </c:pt>
                <c:pt idx="19">
                  <c:v>21.233119618525443</c:v>
                </c:pt>
                <c:pt idx="20">
                  <c:v>21.657757716516816</c:v>
                </c:pt>
                <c:pt idx="21">
                  <c:v>21.657757716516816</c:v>
                </c:pt>
                <c:pt idx="22">
                  <c:v>21.706481698813949</c:v>
                </c:pt>
                <c:pt idx="23">
                  <c:v>22.023162596209765</c:v>
                </c:pt>
                <c:pt idx="24">
                  <c:v>22.071878890263683</c:v>
                </c:pt>
                <c:pt idx="25">
                  <c:v>22.158869723072215</c:v>
                </c:pt>
                <c:pt idx="26">
                  <c:v>22.510279414001435</c:v>
                </c:pt>
                <c:pt idx="27">
                  <c:v>23.512026068690844</c:v>
                </c:pt>
                <c:pt idx="28">
                  <c:v>24.666279464314094</c:v>
                </c:pt>
                <c:pt idx="29">
                  <c:v>24.673231052995003</c:v>
                </c:pt>
                <c:pt idx="30">
                  <c:v>24.916523493417532</c:v>
                </c:pt>
                <c:pt idx="31">
                  <c:v>27.049449245106544</c:v>
                </c:pt>
                <c:pt idx="32">
                  <c:v>29.4232259833611</c:v>
                </c:pt>
                <c:pt idx="33">
                  <c:v>29.603588754365578</c:v>
                </c:pt>
                <c:pt idx="34">
                  <c:v>31.195025877423472</c:v>
                </c:pt>
                <c:pt idx="35">
                  <c:v>33.872678568455754</c:v>
                </c:pt>
                <c:pt idx="36">
                  <c:v>34.429987230716044</c:v>
                </c:pt>
                <c:pt idx="37">
                  <c:v>35.883201335772128</c:v>
                </c:pt>
                <c:pt idx="38">
                  <c:v>36.139148787496964</c:v>
                </c:pt>
                <c:pt idx="39">
                  <c:v>36.47114631083187</c:v>
                </c:pt>
                <c:pt idx="40">
                  <c:v>36.516100626480714</c:v>
                </c:pt>
                <c:pt idx="41">
                  <c:v>37.415002520582973</c:v>
                </c:pt>
                <c:pt idx="42">
                  <c:v>38.766151553116799</c:v>
                </c:pt>
                <c:pt idx="43">
                  <c:v>39.733238551547458</c:v>
                </c:pt>
                <c:pt idx="44">
                  <c:v>40.599817116229296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4F-4097-894A-B324A3834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740544"/>
        <c:axId val="492736608"/>
      </c:scatterChart>
      <c:valAx>
        <c:axId val="49274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Spawners</a:t>
                </a:r>
                <a:r>
                  <a:rPr lang="en-US" baseline="0"/>
                  <a:t> (thousands)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2736608"/>
        <c:crosses val="autoZero"/>
        <c:crossBetween val="midCat"/>
      </c:valAx>
      <c:valAx>
        <c:axId val="492736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Recruits (thousands)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274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333333333333333E-2"/>
          <c:y val="5.150408282298042E-2"/>
          <c:w val="0.9"/>
          <c:h val="4.82395731785686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31750</xdr:colOff>
          <xdr:row>0</xdr:row>
          <xdr:rowOff>50800</xdr:rowOff>
        </xdr:from>
        <xdr:to>
          <xdr:col>4</xdr:col>
          <xdr:colOff>88900</xdr:colOff>
          <xdr:row>2</xdr:row>
          <xdr:rowOff>88900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44450</xdr:colOff>
          <xdr:row>1</xdr:row>
          <xdr:rowOff>6350</xdr:rowOff>
        </xdr:from>
        <xdr:to>
          <xdr:col>7</xdr:col>
          <xdr:colOff>546100</xdr:colOff>
          <xdr:row>2</xdr:row>
          <xdr:rowOff>50800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609600</xdr:colOff>
          <xdr:row>0</xdr:row>
          <xdr:rowOff>0</xdr:rowOff>
        </xdr:from>
        <xdr:to>
          <xdr:col>10</xdr:col>
          <xdr:colOff>330200</xdr:colOff>
          <xdr:row>4</xdr:row>
          <xdr:rowOff>12700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31750</xdr:colOff>
          <xdr:row>4</xdr:row>
          <xdr:rowOff>12700</xdr:rowOff>
        </xdr:from>
        <xdr:to>
          <xdr:col>2</xdr:col>
          <xdr:colOff>488950</xdr:colOff>
          <xdr:row>6</xdr:row>
          <xdr:rowOff>139700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25400</xdr:colOff>
          <xdr:row>0</xdr:row>
          <xdr:rowOff>63500</xdr:rowOff>
        </xdr:from>
        <xdr:to>
          <xdr:col>13</xdr:col>
          <xdr:colOff>533400</xdr:colOff>
          <xdr:row>3</xdr:row>
          <xdr:rowOff>107950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31750</xdr:colOff>
          <xdr:row>0</xdr:row>
          <xdr:rowOff>44450</xdr:rowOff>
        </xdr:from>
        <xdr:to>
          <xdr:col>18</xdr:col>
          <xdr:colOff>6350</xdr:colOff>
          <xdr:row>3</xdr:row>
          <xdr:rowOff>88900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152025</xdr:colOff>
      <xdr:row>4</xdr:row>
      <xdr:rowOff>174625</xdr:rowOff>
    </xdr:from>
    <xdr:to>
      <xdr:col>12</xdr:col>
      <xdr:colOff>579438</xdr:colOff>
      <xdr:row>25</xdr:row>
      <xdr:rowOff>59525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584200</xdr:colOff>
          <xdr:row>1</xdr:row>
          <xdr:rowOff>139700</xdr:rowOff>
        </xdr:from>
        <xdr:to>
          <xdr:col>10</xdr:col>
          <xdr:colOff>0</xdr:colOff>
          <xdr:row>7</xdr:row>
          <xdr:rowOff>69850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Y65"/>
  <sheetViews>
    <sheetView tabSelected="1" topLeftCell="A26" zoomScale="80" zoomScaleNormal="80" workbookViewId="0">
      <selection activeCell="R8" sqref="R8"/>
    </sheetView>
  </sheetViews>
  <sheetFormatPr baseColWidth="10" defaultColWidth="8.7265625" defaultRowHeight="14.5" x14ac:dyDescent="0.35"/>
  <sheetData>
    <row r="4" spans="1:25" x14ac:dyDescent="0.35">
      <c r="A4" t="s">
        <v>19</v>
      </c>
    </row>
    <row r="5" spans="1:25" x14ac:dyDescent="0.35">
      <c r="D5" s="4" t="s">
        <v>2</v>
      </c>
      <c r="G5" s="4" t="s">
        <v>9</v>
      </c>
      <c r="J5" s="4" t="s">
        <v>11</v>
      </c>
      <c r="M5" s="4" t="s">
        <v>14</v>
      </c>
      <c r="P5" s="4" t="s">
        <v>16</v>
      </c>
    </row>
    <row r="6" spans="1:25" x14ac:dyDescent="0.35">
      <c r="D6" t="s">
        <v>3</v>
      </c>
      <c r="E6" s="1">
        <v>0.27276467277087818</v>
      </c>
      <c r="G6" t="s">
        <v>3</v>
      </c>
      <c r="H6">
        <v>3.4298966725007074</v>
      </c>
      <c r="J6" t="s">
        <v>3</v>
      </c>
      <c r="K6">
        <v>2.8801436889892327</v>
      </c>
      <c r="M6" t="s">
        <v>3</v>
      </c>
      <c r="N6">
        <v>3.4316628289006079</v>
      </c>
      <c r="P6" t="s">
        <v>17</v>
      </c>
      <c r="Q6">
        <v>3.512870449272222</v>
      </c>
    </row>
    <row r="7" spans="1:25" x14ac:dyDescent="0.35">
      <c r="D7" t="s">
        <v>4</v>
      </c>
      <c r="E7">
        <v>2.7239848174034225E-4</v>
      </c>
      <c r="G7" t="s">
        <v>4</v>
      </c>
      <c r="H7">
        <v>6.4101515891187236E-4</v>
      </c>
      <c r="J7" t="s">
        <v>12</v>
      </c>
      <c r="K7">
        <v>1246.7711265779437</v>
      </c>
      <c r="M7" t="s">
        <v>4</v>
      </c>
      <c r="N7">
        <v>4.8740192730118629E-6</v>
      </c>
      <c r="P7" t="s">
        <v>18</v>
      </c>
      <c r="Q7">
        <v>2337.3988558931842</v>
      </c>
    </row>
    <row r="8" spans="1:25" x14ac:dyDescent="0.35">
      <c r="J8" t="s">
        <v>13</v>
      </c>
      <c r="K8">
        <v>2.3047142712855431</v>
      </c>
      <c r="M8" t="s">
        <v>15</v>
      </c>
      <c r="N8">
        <v>131.73989824689207</v>
      </c>
    </row>
    <row r="9" spans="1:25" x14ac:dyDescent="0.35">
      <c r="D9" t="s">
        <v>5</v>
      </c>
      <c r="E9" s="1">
        <v>0.46539844668569175</v>
      </c>
      <c r="G9" t="s">
        <v>5</v>
      </c>
      <c r="H9">
        <v>0.46318324590432569</v>
      </c>
      <c r="J9" t="s">
        <v>5</v>
      </c>
      <c r="K9">
        <v>0.46152501346260716</v>
      </c>
      <c r="M9" t="s">
        <v>5</v>
      </c>
      <c r="N9">
        <v>0.46152501346260716</v>
      </c>
      <c r="P9" t="s">
        <v>5</v>
      </c>
      <c r="Q9">
        <v>0.4641547889822456</v>
      </c>
    </row>
    <row r="10" spans="1:25" x14ac:dyDescent="0.35">
      <c r="D10" t="s">
        <v>10</v>
      </c>
      <c r="E10" s="5">
        <v>3</v>
      </c>
      <c r="G10" t="s">
        <v>10</v>
      </c>
      <c r="H10">
        <v>3</v>
      </c>
      <c r="J10" t="s">
        <v>10</v>
      </c>
      <c r="K10">
        <v>4</v>
      </c>
      <c r="M10" t="s">
        <v>10</v>
      </c>
      <c r="N10">
        <v>4</v>
      </c>
      <c r="P10" t="s">
        <v>10</v>
      </c>
      <c r="Q10">
        <v>3</v>
      </c>
    </row>
    <row r="11" spans="1:25" x14ac:dyDescent="0.35">
      <c r="D11" t="s">
        <v>21</v>
      </c>
      <c r="E11">
        <f>COUNT($C$16:$C$60)</f>
        <v>45</v>
      </c>
      <c r="G11" t="s">
        <v>21</v>
      </c>
      <c r="H11">
        <f>COUNT($C$16:$C$60)</f>
        <v>45</v>
      </c>
      <c r="J11" t="s">
        <v>21</v>
      </c>
      <c r="K11">
        <f>COUNT($C$16:$C$60)</f>
        <v>45</v>
      </c>
      <c r="M11" t="s">
        <v>21</v>
      </c>
      <c r="N11">
        <f>COUNT($C$16:$C$60)</f>
        <v>45</v>
      </c>
      <c r="P11" t="s">
        <v>21</v>
      </c>
      <c r="Q11">
        <f>COUNT($C$16:$C$60)</f>
        <v>45</v>
      </c>
    </row>
    <row r="12" spans="1:25" x14ac:dyDescent="0.35">
      <c r="D12" t="s">
        <v>6</v>
      </c>
      <c r="E12" s="2">
        <f>SUM(E16:E60)</f>
        <v>7719.340636447937</v>
      </c>
      <c r="G12" t="s">
        <v>6</v>
      </c>
      <c r="H12" s="2">
        <f>SUM(H16:H60)</f>
        <v>7909.6332793344418</v>
      </c>
      <c r="J12" t="s">
        <v>6</v>
      </c>
      <c r="K12" s="2">
        <f>SUM(K16:K60)</f>
        <v>8281.5686641197462</v>
      </c>
      <c r="M12" t="s">
        <v>6</v>
      </c>
      <c r="N12" s="2">
        <f>SUM(N16:N60)</f>
        <v>7965.7309583883934</v>
      </c>
      <c r="P12" t="s">
        <v>6</v>
      </c>
      <c r="Q12" s="2">
        <f>SUM(Q16:Q60)</f>
        <v>7834.6679560242483</v>
      </c>
      <c r="S12" t="s">
        <v>22</v>
      </c>
      <c r="V12" t="s">
        <v>25</v>
      </c>
    </row>
    <row r="13" spans="1:25" x14ac:dyDescent="0.35">
      <c r="D13" s="21"/>
      <c r="E13" s="22"/>
      <c r="F13" s="21"/>
      <c r="G13" s="21"/>
      <c r="H13" s="22"/>
      <c r="I13" s="21"/>
      <c r="J13" s="21"/>
      <c r="K13" s="22"/>
      <c r="L13" s="21"/>
      <c r="M13" s="21"/>
      <c r="N13" s="22"/>
      <c r="O13" s="21"/>
      <c r="P13" s="21"/>
      <c r="Q13" s="22"/>
    </row>
    <row r="15" spans="1:25" x14ac:dyDescent="0.35">
      <c r="A15" t="s">
        <v>0</v>
      </c>
      <c r="B15" t="s">
        <v>1</v>
      </c>
      <c r="C15" t="s">
        <v>8</v>
      </c>
      <c r="D15" t="s">
        <v>7</v>
      </c>
      <c r="E15" t="s">
        <v>6</v>
      </c>
      <c r="G15" t="s">
        <v>7</v>
      </c>
      <c r="H15" t="s">
        <v>6</v>
      </c>
      <c r="J15" t="s">
        <v>7</v>
      </c>
      <c r="K15" t="s">
        <v>6</v>
      </c>
      <c r="M15" t="s">
        <v>7</v>
      </c>
      <c r="N15" t="s">
        <v>6</v>
      </c>
      <c r="P15" t="s">
        <v>7</v>
      </c>
      <c r="Q15" t="s">
        <v>6</v>
      </c>
      <c r="S15" t="s">
        <v>1</v>
      </c>
      <c r="T15" t="s">
        <v>8</v>
      </c>
      <c r="U15" t="s">
        <v>23</v>
      </c>
      <c r="V15" t="s">
        <v>9</v>
      </c>
      <c r="W15" t="s">
        <v>11</v>
      </c>
      <c r="X15" t="s">
        <v>14</v>
      </c>
      <c r="Y15" t="s">
        <v>24</v>
      </c>
    </row>
    <row r="16" spans="1:25" x14ac:dyDescent="0.35">
      <c r="A16">
        <v>1993.25</v>
      </c>
      <c r="B16">
        <v>4.7850000000000001</v>
      </c>
      <c r="C16">
        <v>174555.84533520529</v>
      </c>
      <c r="D16" s="3">
        <f>B16/($E$6+$E$7*B16)</f>
        <v>17.459164377848893</v>
      </c>
      <c r="E16" s="2">
        <f t="shared" ref="E16:E60" si="0">LN($E$9)+(LN(C16/D16))^2/(2*$E$9^2)</f>
        <v>195.05293851545565</v>
      </c>
      <c r="G16" s="3">
        <f>$H$6*B16*EXP(-1*$H$7*B16)</f>
        <v>16.36179270077394</v>
      </c>
      <c r="H16" s="2">
        <f>LN($H$9)+(LN(C16/G16))^2/(2*$H$9^2)</f>
        <v>199.72231860189009</v>
      </c>
      <c r="J16" s="3">
        <f>$K$6*B16/(1+(B16/$K$7)^$K$8)</f>
        <v>13.781450284793515</v>
      </c>
      <c r="K16" s="2">
        <f>LN($K$9)+(LN(C16/J16))^2/(2*$K$9^2)</f>
        <v>208.70438750857829</v>
      </c>
      <c r="M16" s="3">
        <f>$N$6*B16/((1+$N$7*B16)^$N$8)</f>
        <v>16.370133267223132</v>
      </c>
      <c r="N16" s="2">
        <f>LN($N$9)+(LN(C16/M16))^2/(2*$N$9^2)</f>
        <v>201.13984151736116</v>
      </c>
      <c r="P16" s="3">
        <f>$Q$7*(1-EXP(-1*$Q$6/$Q$7*B16))</f>
        <v>16.74878960042015</v>
      </c>
      <c r="Q16" s="2">
        <f>LN($Q$9)+(LN(C16/P16))^2/(2*$Q$9^2)</f>
        <v>197.88081915655437</v>
      </c>
      <c r="S16">
        <v>2.7770000000000001</v>
      </c>
      <c r="T16">
        <v>637</v>
      </c>
      <c r="U16" s="3">
        <f>S16/($E$6+$E$7*S16)</f>
        <v>10.152780764939687</v>
      </c>
      <c r="V16" s="3">
        <f>$H$6*S16*EXP(-1*$H$7*S16)</f>
        <v>9.5078830125681684</v>
      </c>
      <c r="W16" s="3">
        <f>$K$6*S16/(1+(S16/$K$7)^$K$8)</f>
        <v>7.9981528526702599</v>
      </c>
      <c r="X16" s="3">
        <f>$N$6*S16/((1+$N$7*S16)^$N$8)</f>
        <v>9.5127502885083892</v>
      </c>
      <c r="Y16" s="3">
        <f>$Q$7*(1-EXP(-1*$Q$6/$Q$7*S16))</f>
        <v>9.7349125551860123</v>
      </c>
    </row>
    <row r="17" spans="1:25" x14ac:dyDescent="0.35">
      <c r="A17">
        <v>1993.75</v>
      </c>
      <c r="B17">
        <v>4.6479999999999997</v>
      </c>
      <c r="C17">
        <v>213202.99094539962</v>
      </c>
      <c r="D17" s="3">
        <f t="shared" ref="D16:D60" si="1">B17/($E$6+$E$7*B17)</f>
        <v>16.961598198921212</v>
      </c>
      <c r="E17" s="2">
        <f t="shared" si="0"/>
        <v>204.90779042206731</v>
      </c>
      <c r="G17" s="3">
        <f t="shared" ref="G17:G60" si="2">$H$6*B17*EXP(-1*$H$7*B17)</f>
        <v>15.8947317394392</v>
      </c>
      <c r="H17" s="2">
        <f t="shared" ref="H17:H60" si="3">LN($H$9)+(LN(C17/G17))^2/(2*$H$9^2)</f>
        <v>209.74306600552626</v>
      </c>
      <c r="J17" s="3">
        <f>$K$6*B17/(1+(B17/$K$7)^$K$8)</f>
        <v>13.386874010624119</v>
      </c>
      <c r="K17" s="2">
        <f t="shared" ref="K17:K60" si="4">LN($K$9)+(LN(C17/J17))^2/(2*$K$9^2)</f>
        <v>218.98573493416049</v>
      </c>
      <c r="M17" s="3">
        <f t="shared" ref="M17:M60" si="5">$N$6*B17/((1+$N$7*B17)^$N$8)</f>
        <v>15.902836554971685</v>
      </c>
      <c r="N17" s="2">
        <f t="shared" ref="N17:N60" si="6">LN($N$9)+(LN(C17/M17))^2/(2*$N$9^2)</f>
        <v>211.2321718403339</v>
      </c>
      <c r="P17" s="3">
        <f t="shared" ref="P17:P60" si="7">$Q$7*(1-EXP(-1*$Q$6/$Q$7*B17))</f>
        <v>16.270925679581691</v>
      </c>
      <c r="Q17" s="2">
        <f t="shared" ref="Q17:Q60" si="8">LN($Q$9)+(LN(C17/P17))^2/(2*$Q$9^2)</f>
        <v>207.83415599392407</v>
      </c>
      <c r="S17">
        <v>2.8410000000000002</v>
      </c>
      <c r="T17">
        <v>184</v>
      </c>
      <c r="U17" s="3">
        <f t="shared" ref="U17:U60" si="9">S17/($E$6+$E$7*S17)</f>
        <v>10.386104367290327</v>
      </c>
      <c r="V17" s="3">
        <f t="shared" ref="V17:V60" si="10">$H$6*S17*EXP(-1*$H$7*S17)</f>
        <v>9.7266069496666177</v>
      </c>
      <c r="W17" s="3">
        <f t="shared" ref="W17:W60" si="11">$K$6*S17/(1+(S17/$K$7)^$K$8)</f>
        <v>8.182481566112104</v>
      </c>
      <c r="X17" s="3">
        <f t="shared" ref="X17:X60" si="12">$N$6*S17/((1+$N$7*S17)^$N$8)</f>
        <v>9.7315855228423782</v>
      </c>
      <c r="Y17" s="3">
        <f t="shared" ref="Y17:Y60" si="13">$Q$7*(1-EXP(-1*$Q$6/$Q$7*S17))</f>
        <v>9.958789140205921</v>
      </c>
    </row>
    <row r="18" spans="1:25" x14ac:dyDescent="0.35">
      <c r="A18">
        <v>1994.25</v>
      </c>
      <c r="B18">
        <v>10.737</v>
      </c>
      <c r="C18">
        <v>91126.141866192993</v>
      </c>
      <c r="D18" s="3">
        <f t="shared" si="1"/>
        <v>38.946000119412993</v>
      </c>
      <c r="E18" s="2">
        <f t="shared" si="0"/>
        <v>138.16640117106766</v>
      </c>
      <c r="G18" s="3">
        <f t="shared" si="2"/>
        <v>36.57420742370374</v>
      </c>
      <c r="H18" s="2">
        <f t="shared" si="3"/>
        <v>141.77496685181725</v>
      </c>
      <c r="J18" s="3">
        <f t="shared" ref="J17:J60" si="14">$K$6*B18/(1+(B18/$K$7)^$K$8)</f>
        <v>30.923564176303628</v>
      </c>
      <c r="K18" s="2">
        <f t="shared" si="4"/>
        <v>149.02546079010415</v>
      </c>
      <c r="M18" s="3">
        <f t="shared" si="5"/>
        <v>36.592619845815051</v>
      </c>
      <c r="N18" s="2">
        <f t="shared" si="6"/>
        <v>142.77905089858302</v>
      </c>
      <c r="P18" s="3">
        <f t="shared" si="7"/>
        <v>37.415002520582973</v>
      </c>
      <c r="Q18" s="2">
        <f t="shared" si="8"/>
        <v>140.3570879787533</v>
      </c>
      <c r="S18">
        <v>3.37</v>
      </c>
      <c r="T18">
        <v>640</v>
      </c>
      <c r="U18" s="3">
        <f t="shared" si="9"/>
        <v>12.313531494872137</v>
      </c>
      <c r="V18" s="3">
        <f t="shared" si="10"/>
        <v>11.533809277362646</v>
      </c>
      <c r="W18" s="3">
        <f t="shared" si="11"/>
        <v>9.7060725321641463</v>
      </c>
      <c r="X18" s="3">
        <f t="shared" si="12"/>
        <v>11.539706288596554</v>
      </c>
      <c r="Y18" s="3">
        <f t="shared" si="13"/>
        <v>11.808444679365877</v>
      </c>
    </row>
    <row r="19" spans="1:25" x14ac:dyDescent="0.35">
      <c r="A19">
        <v>1994.75</v>
      </c>
      <c r="B19">
        <v>10.294</v>
      </c>
      <c r="C19">
        <v>123007.42519850106</v>
      </c>
      <c r="D19" s="3">
        <f t="shared" si="1"/>
        <v>37.355470354055903</v>
      </c>
      <c r="E19" s="2">
        <f t="shared" si="0"/>
        <v>150.67450298504272</v>
      </c>
      <c r="G19" s="3">
        <f t="shared" si="2"/>
        <v>35.075143852863903</v>
      </c>
      <c r="H19" s="2">
        <f t="shared" si="3"/>
        <v>154.5089232514635</v>
      </c>
      <c r="J19" s="3">
        <f t="shared" si="14"/>
        <v>29.647730531787495</v>
      </c>
      <c r="K19" s="2">
        <f t="shared" si="4"/>
        <v>162.13146974774639</v>
      </c>
      <c r="M19" s="3">
        <f t="shared" si="5"/>
        <v>35.092818003828192</v>
      </c>
      <c r="N19" s="2">
        <f t="shared" si="6"/>
        <v>155.60385076248983</v>
      </c>
      <c r="P19" s="3">
        <f t="shared" si="7"/>
        <v>35.883201335772128</v>
      </c>
      <c r="Q19" s="2">
        <f t="shared" si="8"/>
        <v>152.99991230124036</v>
      </c>
      <c r="S19">
        <v>3.4489999999999998</v>
      </c>
      <c r="T19">
        <v>679</v>
      </c>
      <c r="U19" s="3">
        <f t="shared" si="9"/>
        <v>12.601196157517114</v>
      </c>
      <c r="V19" s="3">
        <f t="shared" si="10"/>
        <v>11.803588657593975</v>
      </c>
      <c r="W19" s="3">
        <f t="shared" si="11"/>
        <v>9.9336029524876288</v>
      </c>
      <c r="X19" s="3">
        <f t="shared" si="12"/>
        <v>11.809622596977555</v>
      </c>
      <c r="Y19" s="3">
        <f t="shared" si="13"/>
        <v>12.084543050609462</v>
      </c>
    </row>
    <row r="20" spans="1:25" x14ac:dyDescent="0.35">
      <c r="A20">
        <v>1995.25</v>
      </c>
      <c r="B20">
        <v>6.2990000000000004</v>
      </c>
      <c r="C20">
        <v>125492.34002075167</v>
      </c>
      <c r="D20" s="3">
        <f t="shared" si="1"/>
        <v>22.948806024413315</v>
      </c>
      <c r="E20" s="2">
        <f t="shared" si="0"/>
        <v>170.23545592131455</v>
      </c>
      <c r="G20" s="3">
        <f t="shared" si="2"/>
        <v>21.517859661585526</v>
      </c>
      <c r="H20" s="2">
        <f t="shared" si="3"/>
        <v>174.46275805936438</v>
      </c>
      <c r="J20" s="3">
        <f t="shared" si="14"/>
        <v>18.141932654298571</v>
      </c>
      <c r="K20" s="2">
        <f t="shared" si="4"/>
        <v>182.73619096110005</v>
      </c>
      <c r="M20" s="3">
        <f t="shared" si="5"/>
        <v>21.528793692080676</v>
      </c>
      <c r="N20" s="2">
        <f t="shared" si="6"/>
        <v>175.69995355222042</v>
      </c>
      <c r="P20" s="3">
        <f t="shared" si="7"/>
        <v>22.023162596209765</v>
      </c>
      <c r="Q20" s="2">
        <f t="shared" si="8"/>
        <v>172.79907185754138</v>
      </c>
      <c r="S20">
        <v>3.548</v>
      </c>
      <c r="T20">
        <v>1296</v>
      </c>
      <c r="U20" s="3">
        <f t="shared" si="9"/>
        <v>12.961623462007138</v>
      </c>
      <c r="V20" s="3">
        <f t="shared" si="10"/>
        <v>12.141627999636963</v>
      </c>
      <c r="W20" s="3">
        <f t="shared" si="11"/>
        <v>10.218735939430497</v>
      </c>
      <c r="X20" s="3">
        <f t="shared" si="12"/>
        <v>12.147833448281229</v>
      </c>
      <c r="Y20" s="3">
        <f t="shared" si="13"/>
        <v>12.430493467120414</v>
      </c>
    </row>
    <row r="21" spans="1:25" x14ac:dyDescent="0.35">
      <c r="A21">
        <v>1995.75</v>
      </c>
      <c r="B21">
        <v>4.3499999999999996</v>
      </c>
      <c r="C21">
        <v>145801.29783621029</v>
      </c>
      <c r="D21" s="3">
        <f t="shared" si="1"/>
        <v>15.87883282941093</v>
      </c>
      <c r="E21" s="2">
        <f t="shared" si="0"/>
        <v>191.45007559914785</v>
      </c>
      <c r="G21" s="3">
        <f t="shared" si="2"/>
        <v>14.87850516843524</v>
      </c>
      <c r="H21" s="2">
        <f t="shared" si="3"/>
        <v>196.06573462688047</v>
      </c>
      <c r="J21" s="3">
        <f t="shared" si="14"/>
        <v>12.52859784929537</v>
      </c>
      <c r="K21" s="2">
        <f t="shared" si="4"/>
        <v>204.96525049533352</v>
      </c>
      <c r="M21" s="3">
        <f t="shared" si="5"/>
        <v>14.886096566559909</v>
      </c>
      <c r="N21" s="2">
        <f t="shared" si="6"/>
        <v>197.45711770238546</v>
      </c>
      <c r="P21" s="3">
        <f t="shared" si="7"/>
        <v>15.23114461520036</v>
      </c>
      <c r="Q21" s="2">
        <f t="shared" si="8"/>
        <v>194.2467184550801</v>
      </c>
      <c r="S21">
        <v>3.6160000000000001</v>
      </c>
      <c r="T21">
        <v>477</v>
      </c>
      <c r="U21" s="3">
        <f t="shared" si="9"/>
        <v>13.209148551858629</v>
      </c>
      <c r="V21" s="3">
        <f t="shared" si="10"/>
        <v>12.373791755935182</v>
      </c>
      <c r="W21" s="3">
        <f t="shared" si="11"/>
        <v>10.414584812289009</v>
      </c>
      <c r="X21" s="3">
        <f t="shared" si="12"/>
        <v>12.380114954653809</v>
      </c>
      <c r="Y21" s="3">
        <f t="shared" si="13"/>
        <v>12.668086157480394</v>
      </c>
    </row>
    <row r="22" spans="1:25" x14ac:dyDescent="0.35">
      <c r="A22">
        <v>1996.25</v>
      </c>
      <c r="B22">
        <v>4.5039999999999996</v>
      </c>
      <c r="C22">
        <v>154817.14657623274</v>
      </c>
      <c r="D22" s="3">
        <f t="shared" si="1"/>
        <v>16.438462825046823</v>
      </c>
      <c r="E22" s="2">
        <f t="shared" si="0"/>
        <v>192.52008750354707</v>
      </c>
      <c r="G22" s="3">
        <f t="shared" si="2"/>
        <v>15.403717781244962</v>
      </c>
      <c r="H22" s="2">
        <f t="shared" si="3"/>
        <v>197.15136166094194</v>
      </c>
      <c r="J22" s="3">
        <f t="shared" si="14"/>
        <v>12.97213666359486</v>
      </c>
      <c r="K22" s="2">
        <f t="shared" si="4"/>
        <v>206.07477533974912</v>
      </c>
      <c r="M22" s="3">
        <f t="shared" si="5"/>
        <v>15.411574607914364</v>
      </c>
      <c r="N22" s="2">
        <f t="shared" si="6"/>
        <v>198.55050648597776</v>
      </c>
      <c r="P22" s="3">
        <f t="shared" si="7"/>
        <v>15.768539282694455</v>
      </c>
      <c r="Q22" s="2">
        <f t="shared" si="8"/>
        <v>195.32577382255445</v>
      </c>
      <c r="S22">
        <v>4.1559999999999997</v>
      </c>
      <c r="T22">
        <v>535</v>
      </c>
      <c r="U22" s="3">
        <f t="shared" si="9"/>
        <v>15.173600399419351</v>
      </c>
      <c r="V22" s="3">
        <f t="shared" si="10"/>
        <v>14.216725879998444</v>
      </c>
      <c r="W22" s="3">
        <f t="shared" si="11"/>
        <v>11.969853780087622</v>
      </c>
      <c r="X22" s="3">
        <f t="shared" si="12"/>
        <v>14.223982585789537</v>
      </c>
      <c r="Y22" s="3">
        <f t="shared" si="13"/>
        <v>14.553989860686752</v>
      </c>
    </row>
    <row r="23" spans="1:25" x14ac:dyDescent="0.35">
      <c r="A23">
        <v>1996.75</v>
      </c>
      <c r="B23">
        <v>6.3129999999999997</v>
      </c>
      <c r="C23">
        <v>71682.362063450695</v>
      </c>
      <c r="D23" s="3">
        <f t="shared" si="1"/>
        <v>22.999491916776208</v>
      </c>
      <c r="E23" s="2">
        <f t="shared" si="0"/>
        <v>148.62504917716294</v>
      </c>
      <c r="G23" s="3">
        <f t="shared" si="2"/>
        <v>21.565491184616047</v>
      </c>
      <c r="H23" s="2">
        <f t="shared" si="3"/>
        <v>152.47624807656919</v>
      </c>
      <c r="J23" s="3">
        <f t="shared" si="14"/>
        <v>18.182253985217198</v>
      </c>
      <c r="K23" s="2">
        <f t="shared" si="4"/>
        <v>160.14062010231032</v>
      </c>
      <c r="M23" s="3">
        <f t="shared" si="5"/>
        <v>21.576449095888727</v>
      </c>
      <c r="N23" s="2">
        <f t="shared" si="6"/>
        <v>153.55650866381481</v>
      </c>
      <c r="P23" s="3">
        <f t="shared" si="7"/>
        <v>22.071878890263683</v>
      </c>
      <c r="Q23" s="2">
        <f t="shared" si="8"/>
        <v>150.96513747112428</v>
      </c>
      <c r="S23">
        <v>4.3499999999999996</v>
      </c>
      <c r="T23">
        <v>905</v>
      </c>
      <c r="U23" s="3">
        <f t="shared" si="9"/>
        <v>15.87883282941093</v>
      </c>
      <c r="V23" s="3">
        <f t="shared" si="10"/>
        <v>14.87850516843524</v>
      </c>
      <c r="W23" s="3">
        <f t="shared" si="11"/>
        <v>12.52859784929537</v>
      </c>
      <c r="X23" s="3">
        <f t="shared" si="12"/>
        <v>14.886096566559909</v>
      </c>
      <c r="Y23" s="3">
        <f t="shared" si="13"/>
        <v>15.23114461520036</v>
      </c>
    </row>
    <row r="24" spans="1:25" x14ac:dyDescent="0.35">
      <c r="A24">
        <v>1997.25</v>
      </c>
      <c r="B24">
        <v>6.7270000000000003</v>
      </c>
      <c r="C24">
        <v>75357.595357266968</v>
      </c>
      <c r="D24" s="3">
        <f t="shared" si="1"/>
        <v>24.497709789120442</v>
      </c>
      <c r="E24" s="2">
        <f t="shared" si="0"/>
        <v>148.138622992937</v>
      </c>
      <c r="G24" s="3">
        <f t="shared" si="2"/>
        <v>22.973636196609903</v>
      </c>
      <c r="H24" s="2">
        <f t="shared" si="3"/>
        <v>151.97573846873345</v>
      </c>
      <c r="J24" s="3">
        <f t="shared" si="14"/>
        <v>19.37461172202871</v>
      </c>
      <c r="K24" s="2">
        <f t="shared" si="4"/>
        <v>159.61562255779452</v>
      </c>
      <c r="M24" s="3">
        <f t="shared" si="5"/>
        <v>22.985299462281763</v>
      </c>
      <c r="N24" s="2">
        <f t="shared" si="6"/>
        <v>153.0524443895797</v>
      </c>
      <c r="P24" s="3">
        <f t="shared" si="7"/>
        <v>23.512026068690844</v>
      </c>
      <c r="Q24" s="2">
        <f t="shared" si="8"/>
        <v>150.46984278044707</v>
      </c>
      <c r="S24">
        <v>4.3819999999999997</v>
      </c>
      <c r="T24">
        <v>911</v>
      </c>
      <c r="U24" s="3">
        <f t="shared" si="9"/>
        <v>15.995133687957967</v>
      </c>
      <c r="V24" s="3">
        <f t="shared" si="10"/>
        <v>14.98764880386298</v>
      </c>
      <c r="W24" s="3">
        <f t="shared" si="11"/>
        <v>12.620761780527662</v>
      </c>
      <c r="X24" s="3">
        <f t="shared" si="12"/>
        <v>14.995295374544234</v>
      </c>
      <c r="Y24" s="3">
        <f t="shared" si="13"/>
        <v>15.342821277058649</v>
      </c>
    </row>
    <row r="25" spans="1:25" x14ac:dyDescent="0.35">
      <c r="A25">
        <v>1997.75</v>
      </c>
      <c r="B25">
        <v>2.8410000000000002</v>
      </c>
      <c r="C25">
        <v>119372.00637718744</v>
      </c>
      <c r="D25" s="3">
        <f t="shared" si="1"/>
        <v>10.386104367290327</v>
      </c>
      <c r="E25" s="2">
        <f t="shared" si="0"/>
        <v>201.0252204461695</v>
      </c>
      <c r="G25" s="3">
        <f t="shared" si="2"/>
        <v>9.7266069496666177</v>
      </c>
      <c r="H25" s="2">
        <f t="shared" si="3"/>
        <v>205.82422894698234</v>
      </c>
      <c r="J25" s="3">
        <f t="shared" si="14"/>
        <v>8.182481566112104</v>
      </c>
      <c r="K25" s="2">
        <f t="shared" si="4"/>
        <v>215.01909777906707</v>
      </c>
      <c r="M25" s="3">
        <f t="shared" si="5"/>
        <v>9.7315855228423782</v>
      </c>
      <c r="N25" s="2">
        <f t="shared" si="6"/>
        <v>207.28525066144817</v>
      </c>
      <c r="P25" s="3">
        <f t="shared" si="7"/>
        <v>9.958789140205921</v>
      </c>
      <c r="Q25" s="2">
        <f t="shared" si="8"/>
        <v>203.93271372560815</v>
      </c>
      <c r="S25">
        <v>4.5039999999999996</v>
      </c>
      <c r="T25">
        <v>1556</v>
      </c>
      <c r="U25" s="3">
        <f t="shared" si="9"/>
        <v>16.438462825046823</v>
      </c>
      <c r="V25" s="3">
        <f t="shared" si="10"/>
        <v>15.403717781244962</v>
      </c>
      <c r="W25" s="3">
        <f t="shared" si="11"/>
        <v>12.97213666359486</v>
      </c>
      <c r="X25" s="3">
        <f t="shared" si="12"/>
        <v>15.411574607914364</v>
      </c>
      <c r="Y25" s="3">
        <f t="shared" si="13"/>
        <v>15.768539282694455</v>
      </c>
    </row>
    <row r="26" spans="1:25" x14ac:dyDescent="0.35">
      <c r="A26">
        <v>1998.25</v>
      </c>
      <c r="B26">
        <v>2.7770000000000001</v>
      </c>
      <c r="C26">
        <v>103777.0368200868</v>
      </c>
      <c r="D26" s="3">
        <f t="shared" si="1"/>
        <v>10.152780764939687</v>
      </c>
      <c r="E26" s="2">
        <f t="shared" si="0"/>
        <v>195.9945344874572</v>
      </c>
      <c r="G26" s="3">
        <f t="shared" si="2"/>
        <v>9.5078830125681684</v>
      </c>
      <c r="H26" s="2">
        <f t="shared" si="3"/>
        <v>200.71043043255091</v>
      </c>
      <c r="J26" s="3">
        <f t="shared" si="14"/>
        <v>7.9981528526702599</v>
      </c>
      <c r="K26" s="2">
        <f t="shared" si="4"/>
        <v>209.77514626455778</v>
      </c>
      <c r="M26" s="3">
        <f t="shared" si="5"/>
        <v>9.5127502885083892</v>
      </c>
      <c r="N26" s="2">
        <f t="shared" si="6"/>
        <v>202.1349176526486</v>
      </c>
      <c r="P26" s="3">
        <f t="shared" si="7"/>
        <v>9.7349125551860123</v>
      </c>
      <c r="Q26" s="2">
        <f t="shared" si="8"/>
        <v>198.85283724991854</v>
      </c>
      <c r="S26">
        <v>4.6310000000000002</v>
      </c>
      <c r="T26">
        <v>1183</v>
      </c>
      <c r="U26" s="3">
        <f t="shared" si="9"/>
        <v>16.899846958536997</v>
      </c>
      <c r="V26" s="3">
        <f t="shared" si="10"/>
        <v>15.836769539702292</v>
      </c>
      <c r="W26" s="3">
        <f t="shared" si="11"/>
        <v>13.337911975401942</v>
      </c>
      <c r="X26" s="3">
        <f t="shared" si="12"/>
        <v>15.844845089033457</v>
      </c>
      <c r="Y26" s="3">
        <f t="shared" si="13"/>
        <v>16.21162183437967</v>
      </c>
    </row>
    <row r="27" spans="1:25" x14ac:dyDescent="0.35">
      <c r="A27">
        <v>1998.75</v>
      </c>
      <c r="B27">
        <v>3.548</v>
      </c>
      <c r="C27">
        <v>185349.77599004042</v>
      </c>
      <c r="D27" s="3">
        <f t="shared" si="1"/>
        <v>12.961623462007138</v>
      </c>
      <c r="E27" s="2">
        <f t="shared" si="0"/>
        <v>210.5660951412284</v>
      </c>
      <c r="G27" s="3">
        <f t="shared" si="2"/>
        <v>12.141627999636963</v>
      </c>
      <c r="H27" s="2">
        <f t="shared" si="3"/>
        <v>215.51213594749439</v>
      </c>
      <c r="J27" s="3">
        <f t="shared" si="14"/>
        <v>10.218735939430497</v>
      </c>
      <c r="K27" s="2">
        <f t="shared" si="4"/>
        <v>224.93301342924113</v>
      </c>
      <c r="M27" s="3">
        <f t="shared" si="5"/>
        <v>12.147833448281229</v>
      </c>
      <c r="N27" s="2">
        <f t="shared" si="6"/>
        <v>217.04240908985315</v>
      </c>
      <c r="P27" s="3">
        <f t="shared" si="7"/>
        <v>12.430493467120414</v>
      </c>
      <c r="Q27" s="2">
        <f t="shared" si="8"/>
        <v>213.55967508159901</v>
      </c>
      <c r="S27">
        <v>4.6479999999999997</v>
      </c>
      <c r="T27">
        <v>1220</v>
      </c>
      <c r="U27" s="3">
        <f t="shared" si="9"/>
        <v>16.961598198921212</v>
      </c>
      <c r="V27" s="3">
        <f t="shared" si="10"/>
        <v>15.8947317394392</v>
      </c>
      <c r="W27" s="3">
        <f t="shared" si="11"/>
        <v>13.386874010624119</v>
      </c>
      <c r="X27" s="3">
        <f t="shared" si="12"/>
        <v>15.902836554971685</v>
      </c>
      <c r="Y27" s="3">
        <f t="shared" si="13"/>
        <v>16.270925679581691</v>
      </c>
    </row>
    <row r="28" spans="1:25" x14ac:dyDescent="0.35">
      <c r="A28">
        <v>1999.25</v>
      </c>
      <c r="B28">
        <v>7.1310000000000002</v>
      </c>
      <c r="C28">
        <v>190994.51703620571</v>
      </c>
      <c r="D28" s="3">
        <f t="shared" si="1"/>
        <v>25.958552935007678</v>
      </c>
      <c r="E28" s="2">
        <f t="shared" si="0"/>
        <v>182.23112289329947</v>
      </c>
      <c r="G28" s="3">
        <f t="shared" si="2"/>
        <v>24.347046146949864</v>
      </c>
      <c r="H28" s="2">
        <f t="shared" si="3"/>
        <v>186.65029124930115</v>
      </c>
      <c r="J28" s="3">
        <f t="shared" si="14"/>
        <v>20.538165354314739</v>
      </c>
      <c r="K28" s="2">
        <f t="shared" si="4"/>
        <v>195.22618263238488</v>
      </c>
      <c r="M28" s="3">
        <f t="shared" si="5"/>
        <v>24.359396175664951</v>
      </c>
      <c r="N28" s="2">
        <f t="shared" si="6"/>
        <v>187.97455254965755</v>
      </c>
      <c r="P28" s="3">
        <f t="shared" si="7"/>
        <v>24.916523493417532</v>
      </c>
      <c r="Q28" s="2">
        <f t="shared" si="8"/>
        <v>184.90746688678573</v>
      </c>
      <c r="S28">
        <v>4.7770000000000001</v>
      </c>
      <c r="T28">
        <v>1202</v>
      </c>
      <c r="U28" s="3">
        <f t="shared" si="9"/>
        <v>17.430113143781533</v>
      </c>
      <c r="V28" s="3">
        <f t="shared" si="10"/>
        <v>16.334521326653793</v>
      </c>
      <c r="W28" s="3">
        <f t="shared" si="11"/>
        <v>13.758409340789679</v>
      </c>
      <c r="X28" s="3">
        <f t="shared" si="12"/>
        <v>16.342848131527692</v>
      </c>
      <c r="Y28" s="3">
        <f t="shared" si="13"/>
        <v>16.720887842778986</v>
      </c>
    </row>
    <row r="29" spans="1:25" x14ac:dyDescent="0.35">
      <c r="A29">
        <v>1999.75</v>
      </c>
      <c r="B29">
        <v>9.7129999999999992</v>
      </c>
      <c r="C29">
        <v>71682.362063450695</v>
      </c>
      <c r="D29" s="3">
        <f t="shared" si="1"/>
        <v>35.267358117115549</v>
      </c>
      <c r="E29" s="2">
        <f t="shared" si="0"/>
        <v>133.16976318269357</v>
      </c>
      <c r="G29" s="3">
        <f t="shared" si="2"/>
        <v>33.107808147882267</v>
      </c>
      <c r="H29" s="2">
        <f t="shared" si="3"/>
        <v>136.70192995536416</v>
      </c>
      <c r="J29" s="3">
        <f t="shared" si="14"/>
        <v>27.974448905790545</v>
      </c>
      <c r="K29" s="2">
        <f t="shared" si="4"/>
        <v>143.82931729115447</v>
      </c>
      <c r="M29" s="3">
        <f t="shared" si="5"/>
        <v>33.124511299978401</v>
      </c>
      <c r="N29" s="2">
        <f t="shared" si="6"/>
        <v>137.66978709352856</v>
      </c>
      <c r="P29" s="3">
        <f t="shared" si="7"/>
        <v>33.872678568455754</v>
      </c>
      <c r="Q29" s="2">
        <f t="shared" si="8"/>
        <v>135.31613139171554</v>
      </c>
      <c r="S29">
        <v>4.7850000000000001</v>
      </c>
      <c r="T29">
        <v>601</v>
      </c>
      <c r="U29" s="3">
        <f t="shared" si="9"/>
        <v>17.459164377848893</v>
      </c>
      <c r="V29" s="3">
        <f t="shared" si="10"/>
        <v>16.36179270077394</v>
      </c>
      <c r="W29" s="3">
        <f t="shared" si="11"/>
        <v>13.781450284793515</v>
      </c>
      <c r="X29" s="3">
        <f t="shared" si="12"/>
        <v>16.370133267223132</v>
      </c>
      <c r="Y29" s="3">
        <f t="shared" si="13"/>
        <v>16.74878960042015</v>
      </c>
    </row>
    <row r="30" spans="1:25" x14ac:dyDescent="0.35">
      <c r="A30">
        <v>2000.25</v>
      </c>
      <c r="B30">
        <v>11.659000000000001</v>
      </c>
      <c r="C30">
        <v>140084.34717573319</v>
      </c>
      <c r="D30" s="3">
        <f t="shared" si="1"/>
        <v>42.251852059014972</v>
      </c>
      <c r="E30" s="2">
        <f t="shared" si="0"/>
        <v>150.93006006985237</v>
      </c>
      <c r="G30" s="3">
        <f t="shared" si="2"/>
        <v>39.691416462433928</v>
      </c>
      <c r="H30" s="2">
        <f t="shared" si="3"/>
        <v>154.75091024070261</v>
      </c>
      <c r="J30" s="3">
        <f t="shared" si="14"/>
        <v>33.578888119241135</v>
      </c>
      <c r="K30" s="2">
        <f t="shared" si="4"/>
        <v>162.34617709836755</v>
      </c>
      <c r="M30" s="3">
        <f t="shared" si="5"/>
        <v>39.711359630111914</v>
      </c>
      <c r="N30" s="2">
        <f t="shared" si="6"/>
        <v>155.84761986435046</v>
      </c>
      <c r="P30" s="3">
        <f t="shared" si="7"/>
        <v>40.599817116229296</v>
      </c>
      <c r="Q30" s="2">
        <f t="shared" si="8"/>
        <v>153.24580835361743</v>
      </c>
      <c r="S30">
        <v>5.0910000000000002</v>
      </c>
      <c r="T30">
        <v>450</v>
      </c>
      <c r="U30" s="3">
        <f t="shared" si="9"/>
        <v>18.570027392132225</v>
      </c>
      <c r="V30" s="3">
        <f t="shared" si="10"/>
        <v>17.404712499126614</v>
      </c>
      <c r="W30" s="3">
        <f t="shared" si="11"/>
        <v>14.662765781165486</v>
      </c>
      <c r="X30" s="3">
        <f t="shared" si="12"/>
        <v>17.413578989807185</v>
      </c>
      <c r="Y30" s="3">
        <f t="shared" si="13"/>
        <v>17.815780048292158</v>
      </c>
    </row>
    <row r="31" spans="1:25" x14ac:dyDescent="0.35">
      <c r="A31">
        <v>2000.75</v>
      </c>
      <c r="B31">
        <v>7.0609999999999999</v>
      </c>
      <c r="C31">
        <v>217509.97706020888</v>
      </c>
      <c r="D31" s="3">
        <f t="shared" si="1"/>
        <v>25.705520384546986</v>
      </c>
      <c r="E31" s="2">
        <f t="shared" si="0"/>
        <v>188.02273963721035</v>
      </c>
      <c r="G31" s="3">
        <f t="shared" si="2"/>
        <v>24.109130136362282</v>
      </c>
      <c r="H31" s="2">
        <f t="shared" si="3"/>
        <v>192.54024185660515</v>
      </c>
      <c r="J31" s="3">
        <f t="shared" si="14"/>
        <v>20.336559763803933</v>
      </c>
      <c r="K31" s="2">
        <f t="shared" si="4"/>
        <v>201.27215456330765</v>
      </c>
      <c r="M31" s="3">
        <f t="shared" si="5"/>
        <v>24.121361281268761</v>
      </c>
      <c r="N31" s="2">
        <f t="shared" si="6"/>
        <v>193.90656761884577</v>
      </c>
      <c r="P31" s="3">
        <f t="shared" si="7"/>
        <v>24.673231052995003</v>
      </c>
      <c r="Q31" s="2">
        <f t="shared" si="8"/>
        <v>190.75745899357315</v>
      </c>
      <c r="S31">
        <v>5.1429999999999998</v>
      </c>
      <c r="T31">
        <v>1737</v>
      </c>
      <c r="U31" s="3">
        <f t="shared" si="9"/>
        <v>18.758734353598967</v>
      </c>
      <c r="V31" s="3">
        <f t="shared" si="10"/>
        <v>17.581899967323949</v>
      </c>
      <c r="W31" s="3">
        <f t="shared" si="11"/>
        <v>14.812531690821158</v>
      </c>
      <c r="X31" s="3">
        <f t="shared" si="12"/>
        <v>17.590855742451218</v>
      </c>
      <c r="Y31" s="3">
        <f t="shared" si="13"/>
        <v>17.997049913412422</v>
      </c>
    </row>
    <row r="32" spans="1:25" x14ac:dyDescent="0.35">
      <c r="A32">
        <v>2001.25</v>
      </c>
      <c r="B32">
        <v>6.194</v>
      </c>
      <c r="C32">
        <v>144350.55068315295</v>
      </c>
      <c r="D32" s="3">
        <f t="shared" si="1"/>
        <v>22.568616932993454</v>
      </c>
      <c r="E32" s="2">
        <f t="shared" si="0"/>
        <v>176.5190601854207</v>
      </c>
      <c r="G32" s="3">
        <f t="shared" si="2"/>
        <v>21.160595932294559</v>
      </c>
      <c r="H32" s="2">
        <f t="shared" si="3"/>
        <v>180.85515494678324</v>
      </c>
      <c r="J32" s="3">
        <f t="shared" si="14"/>
        <v>17.839522562242873</v>
      </c>
      <c r="K32" s="2">
        <f t="shared" si="4"/>
        <v>189.30302080937537</v>
      </c>
      <c r="M32" s="3">
        <f t="shared" si="5"/>
        <v>21.171350798074918</v>
      </c>
      <c r="N32" s="2">
        <f t="shared" si="6"/>
        <v>182.13798950683719</v>
      </c>
      <c r="P32" s="3">
        <f t="shared" si="7"/>
        <v>21.657757716516816</v>
      </c>
      <c r="Q32" s="2">
        <f t="shared" si="8"/>
        <v>179.14738004762026</v>
      </c>
      <c r="S32">
        <v>5.3949999999999996</v>
      </c>
      <c r="T32">
        <v>1363</v>
      </c>
      <c r="U32" s="3">
        <f t="shared" si="9"/>
        <v>19.672961172854077</v>
      </c>
      <c r="V32" s="3">
        <f t="shared" si="10"/>
        <v>18.440410108096021</v>
      </c>
      <c r="W32" s="3">
        <f t="shared" si="11"/>
        <v>15.538319799346789</v>
      </c>
      <c r="X32" s="3">
        <f t="shared" si="12"/>
        <v>18.449798206401503</v>
      </c>
      <c r="Y32" s="3">
        <f t="shared" si="13"/>
        <v>18.875310919277865</v>
      </c>
    </row>
    <row r="33" spans="1:25" x14ac:dyDescent="0.35">
      <c r="A33">
        <v>2001.75</v>
      </c>
      <c r="B33">
        <v>8.4290000000000003</v>
      </c>
      <c r="C33">
        <v>200787.01532646132</v>
      </c>
      <c r="D33" s="3">
        <f t="shared" si="1"/>
        <v>30.644142911684092</v>
      </c>
      <c r="E33" s="2">
        <f t="shared" si="0"/>
        <v>177.49624559132923</v>
      </c>
      <c r="G33" s="3">
        <f t="shared" si="2"/>
        <v>28.754812954046002</v>
      </c>
      <c r="H33" s="2">
        <f t="shared" si="3"/>
        <v>181.81663989921816</v>
      </c>
      <c r="J33" s="3">
        <f t="shared" si="14"/>
        <v>24.276489089885647</v>
      </c>
      <c r="K33" s="2">
        <f t="shared" si="4"/>
        <v>190.22966912902706</v>
      </c>
      <c r="M33" s="3">
        <f t="shared" si="5"/>
        <v>28.769359114264599</v>
      </c>
      <c r="N33" s="2">
        <f t="shared" si="6"/>
        <v>183.10643920519357</v>
      </c>
      <c r="P33" s="3">
        <f t="shared" si="7"/>
        <v>29.4232259833611</v>
      </c>
      <c r="Q33" s="2">
        <f t="shared" si="8"/>
        <v>180.11231662127932</v>
      </c>
      <c r="S33">
        <v>5.8360000000000003</v>
      </c>
      <c r="T33">
        <v>1112</v>
      </c>
      <c r="U33" s="3">
        <f t="shared" si="9"/>
        <v>21.271757282247457</v>
      </c>
      <c r="V33" s="3">
        <f t="shared" si="10"/>
        <v>19.942134446929622</v>
      </c>
      <c r="W33" s="3">
        <f t="shared" si="11"/>
        <v>16.808446739822529</v>
      </c>
      <c r="X33" s="3">
        <f t="shared" si="12"/>
        <v>19.952277664558334</v>
      </c>
      <c r="Y33" s="3">
        <f t="shared" si="13"/>
        <v>20.411467530587615</v>
      </c>
    </row>
    <row r="34" spans="1:25" x14ac:dyDescent="0.35">
      <c r="A34">
        <v>2002.25</v>
      </c>
      <c r="B34">
        <v>12.45</v>
      </c>
      <c r="C34">
        <v>161135.35418626538</v>
      </c>
      <c r="D34" s="3">
        <f t="shared" si="1"/>
        <v>45.083208306527148</v>
      </c>
      <c r="E34" s="2">
        <f t="shared" si="0"/>
        <v>153.75523436556256</v>
      </c>
      <c r="G34" s="3">
        <f t="shared" si="2"/>
        <v>42.362778887566584</v>
      </c>
      <c r="H34" s="2">
        <f t="shared" si="3"/>
        <v>157.61455695025458</v>
      </c>
      <c r="J34" s="3">
        <f t="shared" si="14"/>
        <v>35.856910469052707</v>
      </c>
      <c r="K34" s="2">
        <f t="shared" si="4"/>
        <v>165.26933216704009</v>
      </c>
      <c r="M34" s="3">
        <f t="shared" si="5"/>
        <v>42.384029096397185</v>
      </c>
      <c r="N34" s="2">
        <f t="shared" si="6"/>
        <v>158.7317369586635</v>
      </c>
      <c r="P34" s="3">
        <f t="shared" si="7"/>
        <v>43.328610608122155</v>
      </c>
      <c r="Q34" s="2">
        <f t="shared" si="8"/>
        <v>156.0928810484711</v>
      </c>
      <c r="S34">
        <v>6.07</v>
      </c>
      <c r="T34">
        <v>889</v>
      </c>
      <c r="U34" s="3">
        <f t="shared" si="9"/>
        <v>22.119529659367625</v>
      </c>
      <c r="V34" s="3">
        <f t="shared" si="10"/>
        <v>20.738622419130387</v>
      </c>
      <c r="W34" s="3">
        <f t="shared" si="11"/>
        <v>17.482390397854079</v>
      </c>
      <c r="X34" s="3">
        <f t="shared" si="12"/>
        <v>20.749165566035259</v>
      </c>
      <c r="Y34" s="3">
        <f t="shared" si="13"/>
        <v>21.226157689560623</v>
      </c>
    </row>
    <row r="35" spans="1:25" x14ac:dyDescent="0.35">
      <c r="A35">
        <v>2002.75</v>
      </c>
      <c r="B35">
        <v>10.464</v>
      </c>
      <c r="C35">
        <v>166042.65630144285</v>
      </c>
      <c r="D35" s="3">
        <f t="shared" si="1"/>
        <v>37.965996347556874</v>
      </c>
      <c r="E35" s="2">
        <f t="shared" si="0"/>
        <v>161.47258477752058</v>
      </c>
      <c r="G35" s="3">
        <f t="shared" si="2"/>
        <v>35.650506280667692</v>
      </c>
      <c r="H35" s="2">
        <f t="shared" si="3"/>
        <v>165.49152960078476</v>
      </c>
      <c r="J35" s="3">
        <f t="shared" si="14"/>
        <v>30.137328894742485</v>
      </c>
      <c r="K35" s="2">
        <f t="shared" si="4"/>
        <v>173.41267882751342</v>
      </c>
      <c r="M35" s="3">
        <f t="shared" si="5"/>
        <v>35.66846395511871</v>
      </c>
      <c r="N35" s="2">
        <f t="shared" si="6"/>
        <v>166.66485469621222</v>
      </c>
      <c r="P35" s="3">
        <f t="shared" si="7"/>
        <v>36.47114631083187</v>
      </c>
      <c r="Q35" s="2">
        <f t="shared" si="8"/>
        <v>163.90731525332836</v>
      </c>
      <c r="S35">
        <v>6.0720000000000001</v>
      </c>
      <c r="T35">
        <v>1623</v>
      </c>
      <c r="U35" s="3">
        <f t="shared" si="9"/>
        <v>22.126773879673017</v>
      </c>
      <c r="V35" s="3">
        <f t="shared" si="10"/>
        <v>20.745428976854029</v>
      </c>
      <c r="W35" s="3">
        <f t="shared" si="11"/>
        <v>17.488150596135327</v>
      </c>
      <c r="X35" s="3">
        <f t="shared" si="12"/>
        <v>20.755975539730159</v>
      </c>
      <c r="Y35" s="3">
        <f t="shared" si="13"/>
        <v>21.233119618525443</v>
      </c>
    </row>
    <row r="36" spans="1:25" x14ac:dyDescent="0.35">
      <c r="A36">
        <v>2003.25</v>
      </c>
      <c r="B36">
        <v>6.4390000000000001</v>
      </c>
      <c r="C36">
        <v>219695.9886721379</v>
      </c>
      <c r="D36" s="3">
        <f t="shared" si="1"/>
        <v>23.455601577054654</v>
      </c>
      <c r="E36" s="2">
        <f t="shared" si="0"/>
        <v>192.28841650839439</v>
      </c>
      <c r="G36" s="3">
        <f t="shared" si="2"/>
        <v>21.994136344479333</v>
      </c>
      <c r="H36" s="2">
        <f t="shared" si="3"/>
        <v>196.88655053368799</v>
      </c>
      <c r="J36" s="3">
        <f t="shared" si="14"/>
        <v>18.54514580530746</v>
      </c>
      <c r="K36" s="2">
        <f t="shared" si="4"/>
        <v>205.74859257647933</v>
      </c>
      <c r="M36" s="3">
        <f t="shared" si="5"/>
        <v>22.005309099649882</v>
      </c>
      <c r="N36" s="2">
        <f t="shared" si="6"/>
        <v>198.28389335595205</v>
      </c>
      <c r="P36" s="3">
        <f t="shared" si="7"/>
        <v>22.510279414001435</v>
      </c>
      <c r="Q36" s="2">
        <f t="shared" si="8"/>
        <v>195.07176646499565</v>
      </c>
      <c r="S36">
        <v>6.194</v>
      </c>
      <c r="T36">
        <v>1344</v>
      </c>
      <c r="U36" s="3">
        <f t="shared" si="9"/>
        <v>22.568616932993454</v>
      </c>
      <c r="V36" s="3">
        <f t="shared" si="10"/>
        <v>21.160595932294559</v>
      </c>
      <c r="W36" s="3">
        <f t="shared" si="11"/>
        <v>17.839522562242873</v>
      </c>
      <c r="X36" s="3">
        <f t="shared" si="12"/>
        <v>21.171350798074918</v>
      </c>
      <c r="Y36" s="3">
        <f t="shared" si="13"/>
        <v>21.657757716516816</v>
      </c>
    </row>
    <row r="37" spans="1:25" x14ac:dyDescent="0.35">
      <c r="A37">
        <v>2003.75</v>
      </c>
      <c r="B37">
        <v>6.2080000000000002</v>
      </c>
      <c r="C37">
        <v>219695.9886721379</v>
      </c>
      <c r="D37" s="3">
        <f t="shared" si="1"/>
        <v>22.619313390232985</v>
      </c>
      <c r="E37" s="2">
        <f t="shared" si="0"/>
        <v>193.82430254775613</v>
      </c>
      <c r="G37" s="3">
        <f t="shared" si="2"/>
        <v>21.208233880492262</v>
      </c>
      <c r="H37" s="2">
        <f t="shared" si="3"/>
        <v>198.45154736404839</v>
      </c>
      <c r="J37" s="3">
        <f t="shared" si="14"/>
        <v>17.879843919001146</v>
      </c>
      <c r="K37" s="2">
        <f t="shared" si="4"/>
        <v>207.36051928647296</v>
      </c>
      <c r="M37" s="3">
        <f t="shared" si="5"/>
        <v>21.219012640906026</v>
      </c>
      <c r="N37" s="2">
        <f t="shared" si="6"/>
        <v>199.86005881293207</v>
      </c>
      <c r="P37" s="3">
        <f t="shared" si="7"/>
        <v>21.706481698813949</v>
      </c>
      <c r="Q37" s="2">
        <f t="shared" si="8"/>
        <v>196.62522068362972</v>
      </c>
      <c r="S37">
        <v>6.194</v>
      </c>
      <c r="T37">
        <v>1582</v>
      </c>
      <c r="U37" s="3">
        <f t="shared" si="9"/>
        <v>22.568616932993454</v>
      </c>
      <c r="V37" s="3">
        <f t="shared" si="10"/>
        <v>21.160595932294559</v>
      </c>
      <c r="W37" s="3">
        <f t="shared" si="11"/>
        <v>17.839522562242873</v>
      </c>
      <c r="X37" s="3">
        <f t="shared" si="12"/>
        <v>21.171350798074918</v>
      </c>
      <c r="Y37" s="3">
        <f t="shared" si="13"/>
        <v>21.657757716516816</v>
      </c>
    </row>
    <row r="38" spans="1:25" x14ac:dyDescent="0.35">
      <c r="A38">
        <v>2004.25</v>
      </c>
      <c r="B38">
        <v>10.477</v>
      </c>
      <c r="C38">
        <v>90219.421604827498</v>
      </c>
      <c r="D38" s="3">
        <f t="shared" si="1"/>
        <v>38.012675185458939</v>
      </c>
      <c r="E38" s="2">
        <f t="shared" si="0"/>
        <v>138.67749328941426</v>
      </c>
      <c r="G38" s="3">
        <f t="shared" si="2"/>
        <v>35.694499405593994</v>
      </c>
      <c r="H38" s="2">
        <f t="shared" si="3"/>
        <v>142.29843114213585</v>
      </c>
      <c r="J38" s="3">
        <f t="shared" si="14"/>
        <v>30.174768728895845</v>
      </c>
      <c r="K38" s="2">
        <f t="shared" si="4"/>
        <v>149.57022285010399</v>
      </c>
      <c r="M38" s="3">
        <f t="shared" si="5"/>
        <v>35.712478750277214</v>
      </c>
      <c r="N38" s="2">
        <f t="shared" si="6"/>
        <v>143.30623951696126</v>
      </c>
      <c r="P38" s="3">
        <f t="shared" si="7"/>
        <v>36.516100626480714</v>
      </c>
      <c r="Q38" s="2">
        <f t="shared" si="8"/>
        <v>140.87582728634447</v>
      </c>
      <c r="S38">
        <v>6.2080000000000002</v>
      </c>
      <c r="T38">
        <v>2944</v>
      </c>
      <c r="U38" s="3">
        <f t="shared" si="9"/>
        <v>22.619313390232985</v>
      </c>
      <c r="V38" s="3">
        <f t="shared" si="10"/>
        <v>21.208233880492262</v>
      </c>
      <c r="W38" s="3">
        <f t="shared" si="11"/>
        <v>17.879843919001146</v>
      </c>
      <c r="X38" s="3">
        <f t="shared" si="12"/>
        <v>21.219012640906026</v>
      </c>
      <c r="Y38" s="3">
        <f t="shared" si="13"/>
        <v>21.706481698813949</v>
      </c>
    </row>
    <row r="39" spans="1:25" x14ac:dyDescent="0.35">
      <c r="A39">
        <v>2004.75</v>
      </c>
      <c r="B39">
        <v>11.407999999999999</v>
      </c>
      <c r="C39">
        <v>250196.02760239498</v>
      </c>
      <c r="D39" s="3">
        <f t="shared" si="1"/>
        <v>41.352482131987657</v>
      </c>
      <c r="E39" s="2">
        <f t="shared" si="0"/>
        <v>174.27774648963722</v>
      </c>
      <c r="G39" s="3">
        <f t="shared" si="2"/>
        <v>38.843171625406171</v>
      </c>
      <c r="H39" s="2">
        <f t="shared" si="3"/>
        <v>178.50127939638134</v>
      </c>
      <c r="J39" s="3">
        <f t="shared" si="14"/>
        <v>32.856021126630857</v>
      </c>
      <c r="K39" s="2">
        <f t="shared" si="4"/>
        <v>186.74656601181084</v>
      </c>
      <c r="M39" s="3">
        <f t="shared" si="5"/>
        <v>38.862698845250421</v>
      </c>
      <c r="N39" s="2">
        <f t="shared" si="6"/>
        <v>179.76753337685423</v>
      </c>
      <c r="P39" s="3">
        <f t="shared" si="7"/>
        <v>39.733238551547458</v>
      </c>
      <c r="Q39" s="2">
        <f t="shared" si="8"/>
        <v>176.83256320720753</v>
      </c>
      <c r="S39">
        <v>6.2990000000000004</v>
      </c>
      <c r="T39">
        <v>677</v>
      </c>
      <c r="U39" s="3">
        <f t="shared" si="9"/>
        <v>22.948806024413315</v>
      </c>
      <c r="V39" s="3">
        <f t="shared" si="10"/>
        <v>21.517859661585526</v>
      </c>
      <c r="W39" s="3">
        <f t="shared" si="11"/>
        <v>18.141932654298571</v>
      </c>
      <c r="X39" s="3">
        <f t="shared" si="12"/>
        <v>21.528793692080676</v>
      </c>
      <c r="Y39" s="3">
        <f t="shared" si="13"/>
        <v>22.023162596209765</v>
      </c>
    </row>
    <row r="40" spans="1:25" x14ac:dyDescent="0.35">
      <c r="A40">
        <v>2005.25</v>
      </c>
      <c r="B40">
        <v>12.683999999999999</v>
      </c>
      <c r="C40">
        <v>198789.15114295439</v>
      </c>
      <c r="D40" s="3">
        <f t="shared" si="1"/>
        <v>45.919956291321007</v>
      </c>
      <c r="E40" s="2">
        <f t="shared" si="0"/>
        <v>161.07769222010927</v>
      </c>
      <c r="G40" s="3">
        <f t="shared" si="2"/>
        <v>43.152521714795952</v>
      </c>
      <c r="H40" s="2">
        <f t="shared" si="3"/>
        <v>165.05963376172821</v>
      </c>
      <c r="J40" s="3">
        <f t="shared" si="14"/>
        <v>36.530808338375643</v>
      </c>
      <c r="K40" s="2">
        <f t="shared" si="4"/>
        <v>172.91191350803462</v>
      </c>
      <c r="M40" s="3">
        <f t="shared" si="5"/>
        <v>43.174157487112353</v>
      </c>
      <c r="N40" s="2">
        <f t="shared" si="6"/>
        <v>166.22996811165891</v>
      </c>
      <c r="P40" s="3">
        <f t="shared" si="7"/>
        <v>44.135242729735445</v>
      </c>
      <c r="Q40" s="2">
        <f t="shared" si="8"/>
        <v>163.48776957912193</v>
      </c>
      <c r="S40">
        <v>6.3129999999999997</v>
      </c>
      <c r="T40">
        <v>1183</v>
      </c>
      <c r="U40" s="3">
        <f t="shared" si="9"/>
        <v>22.999491916776208</v>
      </c>
      <c r="V40" s="3">
        <f t="shared" si="10"/>
        <v>21.565491184616047</v>
      </c>
      <c r="W40" s="3">
        <f t="shared" si="11"/>
        <v>18.182253985217198</v>
      </c>
      <c r="X40" s="3">
        <f t="shared" si="12"/>
        <v>21.576449095888727</v>
      </c>
      <c r="Y40" s="3">
        <f t="shared" si="13"/>
        <v>22.071878890263683</v>
      </c>
    </row>
    <row r="41" spans="1:25" x14ac:dyDescent="0.35">
      <c r="A41">
        <v>2005.75</v>
      </c>
      <c r="B41">
        <v>13.414999999999999</v>
      </c>
      <c r="C41">
        <v>98715.771010760494</v>
      </c>
      <c r="D41" s="3">
        <f t="shared" si="1"/>
        <v>48.531414015047623</v>
      </c>
      <c r="E41" s="2">
        <f t="shared" si="0"/>
        <v>133.19601800684839</v>
      </c>
      <c r="G41" s="3">
        <f t="shared" si="2"/>
        <v>45.61809242832738</v>
      </c>
      <c r="H41" s="2">
        <f t="shared" si="3"/>
        <v>136.6827692620702</v>
      </c>
      <c r="J41" s="3">
        <f t="shared" si="14"/>
        <v>38.636003338430903</v>
      </c>
      <c r="K41" s="2">
        <f t="shared" si="4"/>
        <v>143.72273659945242</v>
      </c>
      <c r="M41" s="3">
        <f t="shared" si="5"/>
        <v>45.640929461087261</v>
      </c>
      <c r="N41" s="2">
        <f t="shared" si="6"/>
        <v>137.65063006439601</v>
      </c>
      <c r="P41" s="3">
        <f t="shared" si="7"/>
        <v>46.653279825418295</v>
      </c>
      <c r="Q41" s="2">
        <f t="shared" si="8"/>
        <v>135.31135144280236</v>
      </c>
      <c r="S41">
        <v>6.3380000000000001</v>
      </c>
      <c r="T41">
        <v>1318</v>
      </c>
      <c r="U41" s="3">
        <f t="shared" si="9"/>
        <v>23.089998935853615</v>
      </c>
      <c r="V41" s="3">
        <f t="shared" si="10"/>
        <v>21.650545345076246</v>
      </c>
      <c r="W41" s="3">
        <f t="shared" si="11"/>
        <v>18.254256353175268</v>
      </c>
      <c r="X41" s="3">
        <f t="shared" si="12"/>
        <v>21.661545896000664</v>
      </c>
      <c r="Y41" s="3">
        <f t="shared" si="13"/>
        <v>22.158869723072215</v>
      </c>
    </row>
    <row r="42" spans="1:25" x14ac:dyDescent="0.35">
      <c r="A42">
        <v>2006.25</v>
      </c>
      <c r="B42">
        <v>12.382</v>
      </c>
      <c r="C42">
        <v>140084.34717573319</v>
      </c>
      <c r="D42" s="3">
        <f t="shared" si="1"/>
        <v>44.839978333233624</v>
      </c>
      <c r="E42" s="2">
        <f t="shared" si="0"/>
        <v>148.71316040652241</v>
      </c>
      <c r="G42" s="3">
        <f t="shared" si="2"/>
        <v>42.133236361196737</v>
      </c>
      <c r="H42" s="2">
        <f t="shared" si="3"/>
        <v>152.48598151919569</v>
      </c>
      <c r="J42" s="3">
        <f t="shared" si="14"/>
        <v>35.661076454421703</v>
      </c>
      <c r="K42" s="2">
        <f t="shared" si="4"/>
        <v>160.00018422244153</v>
      </c>
      <c r="M42" s="3">
        <f t="shared" si="5"/>
        <v>42.154374432217963</v>
      </c>
      <c r="N42" s="2">
        <f t="shared" si="6"/>
        <v>153.56655608559367</v>
      </c>
      <c r="P42" s="3">
        <f t="shared" si="7"/>
        <v>43.094151492018398</v>
      </c>
      <c r="Q42" s="2">
        <f t="shared" si="8"/>
        <v>150.9995576599739</v>
      </c>
      <c r="S42">
        <v>6.4390000000000001</v>
      </c>
      <c r="T42">
        <v>848</v>
      </c>
      <c r="U42" s="3">
        <f t="shared" si="9"/>
        <v>23.455601577054654</v>
      </c>
      <c r="V42" s="3">
        <f t="shared" si="10"/>
        <v>21.994136344479333</v>
      </c>
      <c r="W42" s="3">
        <f t="shared" si="11"/>
        <v>18.54514580530746</v>
      </c>
      <c r="X42" s="3">
        <f t="shared" si="12"/>
        <v>22.005309099649882</v>
      </c>
      <c r="Y42" s="3">
        <f t="shared" si="13"/>
        <v>22.510279414001435</v>
      </c>
    </row>
    <row r="43" spans="1:25" x14ac:dyDescent="0.35">
      <c r="A43">
        <v>2006.75</v>
      </c>
      <c r="B43">
        <v>10.368</v>
      </c>
      <c r="C43">
        <v>192914.04384457952</v>
      </c>
      <c r="D43" s="3">
        <f t="shared" si="1"/>
        <v>37.621253945146513</v>
      </c>
      <c r="E43" s="2">
        <f t="shared" si="0"/>
        <v>167.68982162614853</v>
      </c>
      <c r="G43" s="3">
        <f t="shared" si="2"/>
        <v>35.325611197040679</v>
      </c>
      <c r="H43" s="2">
        <f t="shared" si="3"/>
        <v>171.81638773486551</v>
      </c>
      <c r="J43" s="3">
        <f t="shared" si="14"/>
        <v>29.860849940057356</v>
      </c>
      <c r="K43" s="2">
        <f t="shared" si="4"/>
        <v>179.91111548531029</v>
      </c>
      <c r="M43" s="3">
        <f t="shared" si="5"/>
        <v>35.343408796891218</v>
      </c>
      <c r="N43" s="2">
        <f t="shared" si="6"/>
        <v>173.03486380526948</v>
      </c>
      <c r="P43" s="3">
        <f t="shared" si="7"/>
        <v>36.139148787496964</v>
      </c>
      <c r="Q43" s="2">
        <f t="shared" si="8"/>
        <v>170.18849612851892</v>
      </c>
      <c r="S43">
        <v>6.7270000000000003</v>
      </c>
      <c r="T43">
        <v>2346</v>
      </c>
      <c r="U43" s="3">
        <f t="shared" si="9"/>
        <v>24.497709789120442</v>
      </c>
      <c r="V43" s="3">
        <f t="shared" si="10"/>
        <v>22.973636196609903</v>
      </c>
      <c r="W43" s="3">
        <f t="shared" si="11"/>
        <v>19.37461172202871</v>
      </c>
      <c r="X43" s="3">
        <f t="shared" si="12"/>
        <v>22.985299462281763</v>
      </c>
      <c r="Y43" s="3">
        <f t="shared" si="13"/>
        <v>23.512026068690844</v>
      </c>
    </row>
    <row r="44" spans="1:25" x14ac:dyDescent="0.35">
      <c r="A44">
        <v>2007.25</v>
      </c>
      <c r="B44">
        <v>7.7450000000000001</v>
      </c>
      <c r="C44">
        <v>94845.070264917827</v>
      </c>
      <c r="D44" s="3">
        <f t="shared" si="1"/>
        <v>28.176505443357385</v>
      </c>
      <c r="E44" s="2">
        <f t="shared" si="0"/>
        <v>151.49796029565726</v>
      </c>
      <c r="G44" s="3">
        <f t="shared" si="2"/>
        <v>26.432992545870928</v>
      </c>
      <c r="H44" s="2">
        <f t="shared" si="3"/>
        <v>155.38064520057614</v>
      </c>
      <c r="J44" s="3">
        <f t="shared" si="14"/>
        <v>22.306529863884574</v>
      </c>
      <c r="K44" s="2">
        <f t="shared" si="4"/>
        <v>163.0913112398585</v>
      </c>
      <c r="M44" s="3">
        <f t="shared" si="5"/>
        <v>26.446383386721998</v>
      </c>
      <c r="N44" s="2">
        <f t="shared" si="6"/>
        <v>156.48169017842156</v>
      </c>
      <c r="P44" s="3">
        <f t="shared" si="7"/>
        <v>27.049449245106544</v>
      </c>
      <c r="Q44" s="2">
        <f t="shared" si="8"/>
        <v>153.85506872470575</v>
      </c>
      <c r="S44">
        <v>7.0590000000000002</v>
      </c>
      <c r="T44">
        <v>1487</v>
      </c>
      <c r="U44" s="3">
        <f t="shared" si="9"/>
        <v>25.69829036691883</v>
      </c>
      <c r="V44" s="3">
        <f t="shared" si="10"/>
        <v>24.102332221608993</v>
      </c>
      <c r="W44" s="3">
        <f t="shared" si="11"/>
        <v>20.330799602585941</v>
      </c>
      <c r="X44" s="3">
        <f t="shared" si="12"/>
        <v>24.114559969158876</v>
      </c>
      <c r="Y44" s="3">
        <f t="shared" si="13"/>
        <v>24.666279464314094</v>
      </c>
    </row>
    <row r="45" spans="1:25" x14ac:dyDescent="0.35">
      <c r="A45">
        <v>2007.75</v>
      </c>
      <c r="B45">
        <v>6.07</v>
      </c>
      <c r="C45">
        <v>135944.22903674893</v>
      </c>
      <c r="D45" s="3">
        <f t="shared" si="1"/>
        <v>22.119529659367625</v>
      </c>
      <c r="E45" s="2">
        <f t="shared" si="0"/>
        <v>174.90836117788973</v>
      </c>
      <c r="G45" s="3">
        <f t="shared" si="2"/>
        <v>20.738622419130387</v>
      </c>
      <c r="H45" s="2">
        <f t="shared" si="3"/>
        <v>179.21881732487785</v>
      </c>
      <c r="J45" s="3">
        <f t="shared" si="14"/>
        <v>17.482390397854079</v>
      </c>
      <c r="K45" s="2">
        <f t="shared" si="4"/>
        <v>187.62629172097127</v>
      </c>
      <c r="M45" s="3">
        <f t="shared" si="5"/>
        <v>20.749165566035259</v>
      </c>
      <c r="N45" s="2">
        <f t="shared" si="6"/>
        <v>180.48996184232323</v>
      </c>
      <c r="P45" s="3">
        <f t="shared" si="7"/>
        <v>21.226157689560623</v>
      </c>
      <c r="Q45" s="2">
        <f t="shared" si="8"/>
        <v>177.52163047302935</v>
      </c>
      <c r="S45">
        <v>7.0609999999999999</v>
      </c>
      <c r="T45">
        <v>2380</v>
      </c>
      <c r="U45" s="3">
        <f t="shared" si="9"/>
        <v>25.705520384546986</v>
      </c>
      <c r="V45" s="3">
        <f t="shared" si="10"/>
        <v>24.109130136362282</v>
      </c>
      <c r="W45" s="3">
        <f t="shared" si="11"/>
        <v>20.336559763803933</v>
      </c>
      <c r="X45" s="3">
        <f t="shared" si="12"/>
        <v>24.121361281268761</v>
      </c>
      <c r="Y45" s="3">
        <f t="shared" si="13"/>
        <v>24.673231052995003</v>
      </c>
    </row>
    <row r="46" spans="1:25" x14ac:dyDescent="0.35">
      <c r="A46">
        <v>2008.25</v>
      </c>
      <c r="B46">
        <v>6.194</v>
      </c>
      <c r="C46">
        <v>140084.34717573319</v>
      </c>
      <c r="D46" s="3">
        <f t="shared" si="1"/>
        <v>22.568616932993454</v>
      </c>
      <c r="E46" s="2">
        <f t="shared" si="0"/>
        <v>175.30734096143644</v>
      </c>
      <c r="G46" s="3">
        <f t="shared" si="2"/>
        <v>21.160595932294559</v>
      </c>
      <c r="H46" s="2">
        <f t="shared" si="3"/>
        <v>179.62280967229412</v>
      </c>
      <c r="J46" s="3">
        <f t="shared" si="14"/>
        <v>17.839522562242873</v>
      </c>
      <c r="K46" s="2">
        <f t="shared" si="4"/>
        <v>188.03775904867237</v>
      </c>
      <c r="M46" s="3">
        <f t="shared" si="5"/>
        <v>21.171350798074918</v>
      </c>
      <c r="N46" s="2">
        <f t="shared" si="6"/>
        <v>180.89684439888194</v>
      </c>
      <c r="P46" s="3">
        <f t="shared" si="7"/>
        <v>21.657757716516816</v>
      </c>
      <c r="Q46" s="2">
        <f t="shared" si="8"/>
        <v>177.92342212542385</v>
      </c>
      <c r="S46">
        <v>7.1310000000000002</v>
      </c>
      <c r="T46">
        <v>981</v>
      </c>
      <c r="U46" s="3">
        <f t="shared" si="9"/>
        <v>25.958552935007678</v>
      </c>
      <c r="V46" s="3">
        <f t="shared" si="10"/>
        <v>24.347046146949864</v>
      </c>
      <c r="W46" s="3">
        <f t="shared" si="11"/>
        <v>20.538165354314739</v>
      </c>
      <c r="X46" s="3">
        <f t="shared" si="12"/>
        <v>24.359396175664951</v>
      </c>
      <c r="Y46" s="3">
        <f t="shared" si="13"/>
        <v>24.916523493417532</v>
      </c>
    </row>
    <row r="47" spans="1:25" x14ac:dyDescent="0.35">
      <c r="A47">
        <v>2008.75</v>
      </c>
      <c r="B47">
        <v>5.0910000000000002</v>
      </c>
      <c r="C47">
        <v>159532.03062322538</v>
      </c>
      <c r="D47" s="3">
        <f t="shared" si="1"/>
        <v>18.570027392132225</v>
      </c>
      <c r="E47" s="2">
        <f t="shared" si="0"/>
        <v>188.6561009571522</v>
      </c>
      <c r="G47" s="3">
        <f t="shared" si="2"/>
        <v>17.404712499126614</v>
      </c>
      <c r="H47" s="2">
        <f t="shared" si="3"/>
        <v>193.21366104255839</v>
      </c>
      <c r="J47" s="3">
        <f t="shared" si="14"/>
        <v>14.662765781165486</v>
      </c>
      <c r="K47" s="2">
        <f t="shared" si="4"/>
        <v>202.01803040674739</v>
      </c>
      <c r="M47" s="3">
        <f t="shared" si="5"/>
        <v>17.413578989807185</v>
      </c>
      <c r="N47" s="2">
        <f t="shared" si="6"/>
        <v>194.58470670661413</v>
      </c>
      <c r="P47" s="3">
        <f t="shared" si="7"/>
        <v>17.815780048292158</v>
      </c>
      <c r="Q47" s="2">
        <f t="shared" si="8"/>
        <v>191.41726632038797</v>
      </c>
      <c r="S47">
        <v>7.7450000000000001</v>
      </c>
      <c r="T47">
        <v>894</v>
      </c>
      <c r="U47" s="3">
        <f t="shared" si="9"/>
        <v>28.176505443357385</v>
      </c>
      <c r="V47" s="3">
        <f t="shared" si="10"/>
        <v>26.432992545870928</v>
      </c>
      <c r="W47" s="3">
        <f t="shared" si="11"/>
        <v>22.306529863884574</v>
      </c>
      <c r="X47" s="3">
        <f t="shared" si="12"/>
        <v>26.446383386721998</v>
      </c>
      <c r="Y47" s="3">
        <f t="shared" si="13"/>
        <v>27.049449245106544</v>
      </c>
    </row>
    <row r="48" spans="1:25" x14ac:dyDescent="0.35">
      <c r="A48">
        <v>2009.25</v>
      </c>
      <c r="B48">
        <v>3.6160000000000001</v>
      </c>
      <c r="C48">
        <v>156373.08476681827</v>
      </c>
      <c r="D48" s="3">
        <f t="shared" si="1"/>
        <v>13.209148551858629</v>
      </c>
      <c r="E48" s="2">
        <f t="shared" si="0"/>
        <v>202.30318157594587</v>
      </c>
      <c r="G48" s="3">
        <f t="shared" si="2"/>
        <v>12.373791755935182</v>
      </c>
      <c r="H48" s="2">
        <f t="shared" si="3"/>
        <v>207.11138965032691</v>
      </c>
      <c r="J48" s="3">
        <f t="shared" si="14"/>
        <v>10.414584812289009</v>
      </c>
      <c r="K48" s="2">
        <f t="shared" si="4"/>
        <v>216.31688871706652</v>
      </c>
      <c r="M48" s="3">
        <f t="shared" si="5"/>
        <v>12.380114954653809</v>
      </c>
      <c r="N48" s="2">
        <f t="shared" si="6"/>
        <v>208.58164404035585</v>
      </c>
      <c r="P48" s="3">
        <f t="shared" si="7"/>
        <v>12.668086157480394</v>
      </c>
      <c r="Q48" s="2">
        <f t="shared" si="8"/>
        <v>205.21500698926985</v>
      </c>
      <c r="S48">
        <v>8.4290000000000003</v>
      </c>
      <c r="T48">
        <v>2160</v>
      </c>
      <c r="U48" s="3">
        <f t="shared" si="9"/>
        <v>30.644142911684092</v>
      </c>
      <c r="V48" s="3">
        <f t="shared" si="10"/>
        <v>28.754812954046002</v>
      </c>
      <c r="W48" s="3">
        <f t="shared" si="11"/>
        <v>24.276489089885647</v>
      </c>
      <c r="X48" s="3">
        <f t="shared" si="12"/>
        <v>28.769359114264599</v>
      </c>
      <c r="Y48" s="3">
        <f t="shared" si="13"/>
        <v>29.4232259833611</v>
      </c>
    </row>
    <row r="49" spans="1:25" x14ac:dyDescent="0.35">
      <c r="A49">
        <v>2009.75</v>
      </c>
      <c r="B49">
        <v>4.1559999999999997</v>
      </c>
      <c r="C49">
        <v>159532.03062322538</v>
      </c>
      <c r="D49" s="3">
        <f t="shared" si="1"/>
        <v>15.173600399419351</v>
      </c>
      <c r="E49" s="2">
        <f t="shared" si="0"/>
        <v>197.19797227709029</v>
      </c>
      <c r="G49" s="3">
        <f t="shared" si="2"/>
        <v>14.216725879998444</v>
      </c>
      <c r="H49" s="2">
        <f t="shared" si="3"/>
        <v>201.91279811879446</v>
      </c>
      <c r="J49" s="3">
        <f t="shared" si="14"/>
        <v>11.969853780087622</v>
      </c>
      <c r="K49" s="2">
        <f t="shared" si="4"/>
        <v>210.96929355150189</v>
      </c>
      <c r="M49" s="3">
        <f t="shared" si="5"/>
        <v>14.223982585789537</v>
      </c>
      <c r="N49" s="2">
        <f t="shared" si="6"/>
        <v>203.34593938127739</v>
      </c>
      <c r="P49" s="3">
        <f t="shared" si="7"/>
        <v>14.553989860686752</v>
      </c>
      <c r="Q49" s="2">
        <f t="shared" si="8"/>
        <v>200.05367899058118</v>
      </c>
      <c r="S49">
        <v>8.4809999999999999</v>
      </c>
      <c r="T49">
        <v>3156</v>
      </c>
      <c r="U49" s="3">
        <f t="shared" si="9"/>
        <v>30.831604352942438</v>
      </c>
      <c r="V49" s="3">
        <f t="shared" si="10"/>
        <v>28.931242133829063</v>
      </c>
      <c r="W49" s="3">
        <f t="shared" si="11"/>
        <v>24.426251591509583</v>
      </c>
      <c r="X49" s="3">
        <f t="shared" si="12"/>
        <v>28.945875946771142</v>
      </c>
      <c r="Y49" s="3">
        <f t="shared" si="13"/>
        <v>29.603588754365578</v>
      </c>
    </row>
    <row r="50" spans="1:25" x14ac:dyDescent="0.35">
      <c r="A50">
        <v>2010.25</v>
      </c>
      <c r="B50">
        <v>5.3949999999999996</v>
      </c>
      <c r="C50">
        <v>296558.5652982028</v>
      </c>
      <c r="D50" s="3">
        <f t="shared" si="1"/>
        <v>19.672961172854077</v>
      </c>
      <c r="E50" s="2">
        <f t="shared" si="0"/>
        <v>212.90262502095473</v>
      </c>
      <c r="G50" s="3">
        <f t="shared" si="2"/>
        <v>18.440410108096021</v>
      </c>
      <c r="H50" s="2">
        <f t="shared" si="3"/>
        <v>217.85768418568554</v>
      </c>
      <c r="J50" s="3">
        <f t="shared" si="14"/>
        <v>15.538319799346789</v>
      </c>
      <c r="K50" s="2">
        <f t="shared" si="4"/>
        <v>227.28292749855106</v>
      </c>
      <c r="M50" s="3">
        <f t="shared" si="5"/>
        <v>18.449798206401503</v>
      </c>
      <c r="N50" s="2">
        <f t="shared" si="6"/>
        <v>219.40480764112885</v>
      </c>
      <c r="P50" s="3">
        <f t="shared" si="7"/>
        <v>18.875310919277865</v>
      </c>
      <c r="Q50" s="2">
        <f t="shared" si="8"/>
        <v>215.89880681047185</v>
      </c>
      <c r="S50">
        <v>8.94</v>
      </c>
      <c r="T50">
        <v>3838</v>
      </c>
      <c r="U50" s="3">
        <f t="shared" si="9"/>
        <v>32.485475126617224</v>
      </c>
      <c r="V50" s="3">
        <f t="shared" si="10"/>
        <v>30.488057505968666</v>
      </c>
      <c r="W50" s="3">
        <f t="shared" si="11"/>
        <v>25.748190541198738</v>
      </c>
      <c r="X50" s="3">
        <f t="shared" si="12"/>
        <v>30.503463930601626</v>
      </c>
      <c r="Y50" s="3">
        <f t="shared" si="13"/>
        <v>31.195025877423472</v>
      </c>
    </row>
    <row r="51" spans="1:25" x14ac:dyDescent="0.35">
      <c r="A51">
        <v>2010.75</v>
      </c>
      <c r="B51">
        <v>5.1429999999999998</v>
      </c>
      <c r="C51">
        <v>101722.11381075524</v>
      </c>
      <c r="D51" s="3">
        <f t="shared" si="1"/>
        <v>18.758734353598967</v>
      </c>
      <c r="E51" s="2">
        <f t="shared" si="0"/>
        <v>169.90208845132017</v>
      </c>
      <c r="G51" s="3">
        <f t="shared" si="2"/>
        <v>17.581899967323949</v>
      </c>
      <c r="H51" s="2">
        <f t="shared" si="3"/>
        <v>174.1401047635901</v>
      </c>
      <c r="J51" s="3">
        <f t="shared" si="14"/>
        <v>14.812531690821158</v>
      </c>
      <c r="K51" s="2">
        <f t="shared" si="4"/>
        <v>182.43546992497872</v>
      </c>
      <c r="M51" s="3">
        <f t="shared" si="5"/>
        <v>17.590855742451218</v>
      </c>
      <c r="N51" s="2">
        <f t="shared" si="6"/>
        <v>175.3749462986745</v>
      </c>
      <c r="P51" s="3">
        <f t="shared" si="7"/>
        <v>17.997049913412422</v>
      </c>
      <c r="Q51" s="2">
        <f t="shared" si="8"/>
        <v>172.47355863530913</v>
      </c>
      <c r="S51">
        <v>9.7129999999999992</v>
      </c>
      <c r="T51">
        <v>795</v>
      </c>
      <c r="U51" s="3">
        <f t="shared" si="9"/>
        <v>35.267358117115549</v>
      </c>
      <c r="V51" s="3">
        <f t="shared" si="10"/>
        <v>33.107808147882267</v>
      </c>
      <c r="W51" s="3">
        <f t="shared" si="11"/>
        <v>27.974448905790545</v>
      </c>
      <c r="X51" s="3">
        <f t="shared" si="12"/>
        <v>33.124511299978401</v>
      </c>
      <c r="Y51" s="3">
        <f t="shared" si="13"/>
        <v>33.872678568455754</v>
      </c>
    </row>
    <row r="52" spans="1:25" x14ac:dyDescent="0.35">
      <c r="A52">
        <v>2011.25</v>
      </c>
      <c r="B52">
        <v>11.128</v>
      </c>
      <c r="C52">
        <v>114691.36305762557</v>
      </c>
      <c r="D52" s="3">
        <f t="shared" si="1"/>
        <v>40.348674758858643</v>
      </c>
      <c r="E52" s="2">
        <f t="shared" si="0"/>
        <v>145.2244654485693</v>
      </c>
      <c r="G52" s="3">
        <f t="shared" si="2"/>
        <v>37.896599079863535</v>
      </c>
      <c r="H52" s="2">
        <f t="shared" si="3"/>
        <v>148.95263534317721</v>
      </c>
      <c r="J52" s="3">
        <f t="shared" si="14"/>
        <v>32.049632777049858</v>
      </c>
      <c r="K52" s="2">
        <f t="shared" si="4"/>
        <v>156.39845918334808</v>
      </c>
      <c r="M52" s="3">
        <f t="shared" si="5"/>
        <v>37.915661611716587</v>
      </c>
      <c r="N52" s="2">
        <f t="shared" si="6"/>
        <v>150.00794590259767</v>
      </c>
      <c r="P52" s="3">
        <f t="shared" si="7"/>
        <v>38.766151553116799</v>
      </c>
      <c r="Q52" s="2">
        <f t="shared" si="8"/>
        <v>147.48579467715348</v>
      </c>
      <c r="S52">
        <v>9.8740000000000006</v>
      </c>
      <c r="T52">
        <v>2285</v>
      </c>
      <c r="U52" s="3">
        <f t="shared" si="9"/>
        <v>35.846231958532819</v>
      </c>
      <c r="V52" s="3">
        <f t="shared" si="10"/>
        <v>33.653120716334271</v>
      </c>
      <c r="W52" s="3">
        <f t="shared" si="11"/>
        <v>28.438130447205502</v>
      </c>
      <c r="X52" s="3">
        <f t="shared" si="12"/>
        <v>33.670093253099047</v>
      </c>
      <c r="Y52" s="3">
        <f t="shared" si="13"/>
        <v>34.429987230716044</v>
      </c>
    </row>
    <row r="53" spans="1:25" x14ac:dyDescent="0.35">
      <c r="A53">
        <v>2011.75</v>
      </c>
      <c r="B53">
        <v>12.342000000000001</v>
      </c>
      <c r="C53">
        <v>145801.29783621029</v>
      </c>
      <c r="D53" s="3">
        <f t="shared" si="1"/>
        <v>44.696886634727143</v>
      </c>
      <c r="E53" s="2">
        <f t="shared" si="0"/>
        <v>150.32228267488097</v>
      </c>
      <c r="G53" s="3">
        <f t="shared" si="2"/>
        <v>41.998201960232329</v>
      </c>
      <c r="H53" s="2">
        <f t="shared" si="3"/>
        <v>154.12359351185268</v>
      </c>
      <c r="J53" s="3">
        <f t="shared" si="14"/>
        <v>35.545879882568265</v>
      </c>
      <c r="K53" s="2">
        <f t="shared" si="4"/>
        <v>161.68441170860109</v>
      </c>
      <c r="M53" s="3">
        <f t="shared" si="5"/>
        <v>42.019274048110368</v>
      </c>
      <c r="N53" s="2">
        <f t="shared" si="6"/>
        <v>155.2158535533564</v>
      </c>
      <c r="P53" s="3">
        <f t="shared" si="7"/>
        <v>42.956223171618305</v>
      </c>
      <c r="Q53" s="2">
        <f t="shared" si="8"/>
        <v>152.62563526403085</v>
      </c>
      <c r="S53">
        <v>10.294</v>
      </c>
      <c r="T53">
        <v>2452</v>
      </c>
      <c r="U53" s="3">
        <f t="shared" si="9"/>
        <v>37.355470354055903</v>
      </c>
      <c r="V53" s="3">
        <f t="shared" si="10"/>
        <v>35.075143852863903</v>
      </c>
      <c r="W53" s="3">
        <f t="shared" si="11"/>
        <v>29.647730531787495</v>
      </c>
      <c r="X53" s="3">
        <f t="shared" si="12"/>
        <v>35.092818003828192</v>
      </c>
      <c r="Y53" s="3">
        <f t="shared" si="13"/>
        <v>35.883201335772128</v>
      </c>
    </row>
    <row r="54" spans="1:25" x14ac:dyDescent="0.35">
      <c r="A54">
        <v>2012.25</v>
      </c>
      <c r="B54">
        <v>9.8740000000000006</v>
      </c>
      <c r="C54">
        <v>171099.40801550748</v>
      </c>
      <c r="D54" s="3">
        <f t="shared" si="1"/>
        <v>35.846231958532819</v>
      </c>
      <c r="E54" s="2">
        <f t="shared" si="0"/>
        <v>164.87507618297829</v>
      </c>
      <c r="G54" s="3">
        <f t="shared" si="2"/>
        <v>33.653120716334271</v>
      </c>
      <c r="H54" s="2">
        <f t="shared" si="3"/>
        <v>168.96045300898606</v>
      </c>
      <c r="J54" s="3">
        <f t="shared" si="14"/>
        <v>28.438130447205502</v>
      </c>
      <c r="K54" s="2">
        <f t="shared" si="4"/>
        <v>176.99107733516399</v>
      </c>
      <c r="M54" s="3">
        <f t="shared" si="5"/>
        <v>33.670093253099047</v>
      </c>
      <c r="N54" s="2">
        <f t="shared" si="6"/>
        <v>170.15851796824984</v>
      </c>
      <c r="P54" s="3">
        <f t="shared" si="7"/>
        <v>34.429987230716044</v>
      </c>
      <c r="Q54" s="2">
        <f t="shared" si="8"/>
        <v>167.34994277595263</v>
      </c>
      <c r="S54">
        <v>10.368</v>
      </c>
      <c r="T54">
        <v>3657</v>
      </c>
      <c r="U54" s="3">
        <f t="shared" si="9"/>
        <v>37.621253945146513</v>
      </c>
      <c r="V54" s="3">
        <f t="shared" si="10"/>
        <v>35.325611197040679</v>
      </c>
      <c r="W54" s="3">
        <f t="shared" si="11"/>
        <v>29.860849940057356</v>
      </c>
      <c r="X54" s="3">
        <f t="shared" si="12"/>
        <v>35.343408796891218</v>
      </c>
      <c r="Y54" s="3">
        <f t="shared" si="13"/>
        <v>36.139148787496964</v>
      </c>
    </row>
    <row r="55" spans="1:25" x14ac:dyDescent="0.35">
      <c r="A55">
        <v>2012.75</v>
      </c>
      <c r="B55">
        <v>4.7770000000000001</v>
      </c>
      <c r="C55">
        <v>135944.22903674893</v>
      </c>
      <c r="D55" s="3">
        <f t="shared" si="1"/>
        <v>17.430113143781533</v>
      </c>
      <c r="E55" s="2">
        <f t="shared" si="0"/>
        <v>184.63555428972705</v>
      </c>
      <c r="G55" s="3">
        <f t="shared" si="2"/>
        <v>16.334521326653793</v>
      </c>
      <c r="H55" s="2">
        <f t="shared" si="3"/>
        <v>189.13002952870366</v>
      </c>
      <c r="J55" s="3">
        <f t="shared" si="14"/>
        <v>13.758409340789679</v>
      </c>
      <c r="K55" s="2">
        <f t="shared" si="4"/>
        <v>197.835978626615</v>
      </c>
      <c r="M55" s="3">
        <f t="shared" si="5"/>
        <v>16.342848131527692</v>
      </c>
      <c r="N55" s="2">
        <f t="shared" si="6"/>
        <v>190.47189453888896</v>
      </c>
      <c r="P55" s="3">
        <f t="shared" si="7"/>
        <v>16.720887842778986</v>
      </c>
      <c r="Q55" s="2">
        <f t="shared" si="8"/>
        <v>187.35973561870466</v>
      </c>
      <c r="S55">
        <v>10.464</v>
      </c>
      <c r="T55">
        <v>1497</v>
      </c>
      <c r="U55" s="3">
        <f t="shared" si="9"/>
        <v>37.965996347556874</v>
      </c>
      <c r="V55" s="3">
        <f t="shared" si="10"/>
        <v>35.650506280667692</v>
      </c>
      <c r="W55" s="3">
        <f t="shared" si="11"/>
        <v>30.137328894742485</v>
      </c>
      <c r="X55" s="3">
        <f t="shared" si="12"/>
        <v>35.66846395511871</v>
      </c>
      <c r="Y55" s="3">
        <f t="shared" si="13"/>
        <v>36.47114631083187</v>
      </c>
    </row>
    <row r="56" spans="1:25" x14ac:dyDescent="0.35">
      <c r="A56">
        <v>2013.25</v>
      </c>
      <c r="B56">
        <v>8.4809999999999999</v>
      </c>
      <c r="C56">
        <v>117008.28228088471</v>
      </c>
      <c r="D56" s="3">
        <f t="shared" si="1"/>
        <v>30.831604352942438</v>
      </c>
      <c r="E56" s="2">
        <f t="shared" si="0"/>
        <v>156.02877277169091</v>
      </c>
      <c r="G56" s="3">
        <f t="shared" si="2"/>
        <v>28.931242133829063</v>
      </c>
      <c r="H56" s="2">
        <f t="shared" si="3"/>
        <v>159.98065050237415</v>
      </c>
      <c r="J56" s="3">
        <f t="shared" si="14"/>
        <v>24.426251591509583</v>
      </c>
      <c r="K56" s="2">
        <f t="shared" si="4"/>
        <v>167.80111237782032</v>
      </c>
      <c r="M56" s="3">
        <f t="shared" si="5"/>
        <v>28.945875946771142</v>
      </c>
      <c r="N56" s="2">
        <f t="shared" si="6"/>
        <v>161.11455585361591</v>
      </c>
      <c r="P56" s="3">
        <f t="shared" si="7"/>
        <v>29.603588754365578</v>
      </c>
      <c r="Q56" s="2">
        <f t="shared" si="8"/>
        <v>158.42611075729954</v>
      </c>
      <c r="S56">
        <v>10.477</v>
      </c>
      <c r="T56">
        <v>1239</v>
      </c>
      <c r="U56" s="3">
        <f t="shared" si="9"/>
        <v>38.012675185458939</v>
      </c>
      <c r="V56" s="3">
        <f t="shared" si="10"/>
        <v>35.694499405593994</v>
      </c>
      <c r="W56" s="3">
        <f t="shared" si="11"/>
        <v>30.174768728895845</v>
      </c>
      <c r="X56" s="3">
        <f t="shared" si="12"/>
        <v>35.712478750277214</v>
      </c>
      <c r="Y56" s="3">
        <f t="shared" si="13"/>
        <v>36.516100626480714</v>
      </c>
    </row>
    <row r="57" spans="1:25" x14ac:dyDescent="0.35">
      <c r="A57">
        <v>2013.75</v>
      </c>
      <c r="B57">
        <v>8.94</v>
      </c>
      <c r="C57">
        <v>135944.22903674893</v>
      </c>
      <c r="D57" s="3">
        <f t="shared" si="1"/>
        <v>32.485475126617224</v>
      </c>
      <c r="E57" s="2">
        <f t="shared" si="0"/>
        <v>159.77010693035302</v>
      </c>
      <c r="G57" s="3">
        <f t="shared" si="2"/>
        <v>30.488057505968666</v>
      </c>
      <c r="H57" s="2">
        <f t="shared" si="3"/>
        <v>163.78056732116531</v>
      </c>
      <c r="J57" s="3">
        <f t="shared" si="14"/>
        <v>25.748190541198738</v>
      </c>
      <c r="K57" s="2">
        <f t="shared" si="4"/>
        <v>171.69414332504147</v>
      </c>
      <c r="M57" s="3">
        <f t="shared" si="5"/>
        <v>30.503463930601626</v>
      </c>
      <c r="N57" s="2">
        <f t="shared" si="6"/>
        <v>164.9416150075354</v>
      </c>
      <c r="P57" s="3">
        <f t="shared" si="7"/>
        <v>31.195025877423472</v>
      </c>
      <c r="Q57" s="2">
        <f t="shared" si="8"/>
        <v>162.20167274523729</v>
      </c>
      <c r="S57">
        <v>10.737</v>
      </c>
      <c r="T57">
        <v>2427</v>
      </c>
      <c r="U57" s="3">
        <f t="shared" si="9"/>
        <v>38.946000119412993</v>
      </c>
      <c r="V57" s="3">
        <f t="shared" si="10"/>
        <v>36.57420742370374</v>
      </c>
      <c r="W57" s="3">
        <f t="shared" si="11"/>
        <v>30.923564176303628</v>
      </c>
      <c r="X57" s="3">
        <f t="shared" si="12"/>
        <v>36.592619845815051</v>
      </c>
      <c r="Y57" s="3">
        <f t="shared" si="13"/>
        <v>37.415002520582973</v>
      </c>
    </row>
    <row r="58" spans="1:25" x14ac:dyDescent="0.35">
      <c r="A58">
        <v>2014.25</v>
      </c>
      <c r="B58">
        <v>7.0590000000000002</v>
      </c>
      <c r="C58">
        <v>138690.48463219541</v>
      </c>
      <c r="D58" s="3">
        <f t="shared" si="1"/>
        <v>25.69829036691883</v>
      </c>
      <c r="E58" s="2">
        <f t="shared" si="0"/>
        <v>169.71298193285236</v>
      </c>
      <c r="G58" s="3">
        <f t="shared" si="2"/>
        <v>24.102332221608993</v>
      </c>
      <c r="H58" s="2">
        <f t="shared" si="3"/>
        <v>173.92055971718494</v>
      </c>
      <c r="J58" s="3">
        <f t="shared" si="14"/>
        <v>20.330799602585941</v>
      </c>
      <c r="K58" s="2">
        <f t="shared" si="4"/>
        <v>182.15920558013801</v>
      </c>
      <c r="M58" s="3">
        <f t="shared" si="5"/>
        <v>24.114559969158876</v>
      </c>
      <c r="N58" s="2">
        <f t="shared" si="6"/>
        <v>175.15391700579372</v>
      </c>
      <c r="P58" s="3">
        <f t="shared" si="7"/>
        <v>24.666279464314094</v>
      </c>
      <c r="Q58" s="2">
        <f t="shared" si="8"/>
        <v>172.26391286778676</v>
      </c>
      <c r="S58">
        <v>11.128</v>
      </c>
      <c r="T58">
        <v>858</v>
      </c>
      <c r="U58" s="3">
        <f t="shared" si="9"/>
        <v>40.348674758858643</v>
      </c>
      <c r="V58" s="3">
        <f t="shared" si="10"/>
        <v>37.896599079863535</v>
      </c>
      <c r="W58" s="3">
        <f t="shared" si="11"/>
        <v>32.049632777049858</v>
      </c>
      <c r="X58" s="3">
        <f t="shared" si="12"/>
        <v>37.915661611716587</v>
      </c>
      <c r="Y58" s="3">
        <f t="shared" si="13"/>
        <v>38.766151553116799</v>
      </c>
    </row>
    <row r="59" spans="1:25" x14ac:dyDescent="0.35">
      <c r="A59">
        <v>2014.75</v>
      </c>
      <c r="B59">
        <v>4.6310000000000002</v>
      </c>
      <c r="C59">
        <v>86681.867484349132</v>
      </c>
      <c r="D59" s="3">
        <f t="shared" si="1"/>
        <v>16.899846958536997</v>
      </c>
      <c r="E59" s="2">
        <f t="shared" si="0"/>
        <v>167.70025705121503</v>
      </c>
      <c r="G59" s="3">
        <f t="shared" si="2"/>
        <v>15.836769539702292</v>
      </c>
      <c r="H59" s="2">
        <f t="shared" si="3"/>
        <v>171.90760481241659</v>
      </c>
      <c r="J59" s="3">
        <f t="shared" si="14"/>
        <v>13.337911975401942</v>
      </c>
      <c r="K59" s="2">
        <f t="shared" si="4"/>
        <v>180.15576758053245</v>
      </c>
      <c r="M59" s="3">
        <f t="shared" si="5"/>
        <v>15.844845089033457</v>
      </c>
      <c r="N59" s="2">
        <f t="shared" si="6"/>
        <v>173.12648546002529</v>
      </c>
      <c r="P59" s="3">
        <f t="shared" si="7"/>
        <v>16.21162183437967</v>
      </c>
      <c r="Q59" s="2">
        <f t="shared" si="8"/>
        <v>170.2541689046013</v>
      </c>
      <c r="S59">
        <v>11.407999999999999</v>
      </c>
      <c r="T59">
        <v>1658</v>
      </c>
      <c r="U59" s="3">
        <f t="shared" si="9"/>
        <v>41.352482131987657</v>
      </c>
      <c r="V59" s="3">
        <f t="shared" si="10"/>
        <v>38.843171625406171</v>
      </c>
      <c r="W59" s="3">
        <f t="shared" si="11"/>
        <v>32.856021126630857</v>
      </c>
      <c r="X59" s="3">
        <f t="shared" si="12"/>
        <v>38.862698845250421</v>
      </c>
      <c r="Y59" s="3">
        <f t="shared" si="13"/>
        <v>39.733238551547458</v>
      </c>
    </row>
    <row r="60" spans="1:25" x14ac:dyDescent="0.35">
      <c r="A60">
        <v>2015.25</v>
      </c>
      <c r="B60">
        <v>5.8360000000000003</v>
      </c>
      <c r="C60">
        <v>109097.79927650755</v>
      </c>
      <c r="D60" s="3">
        <f>B60/($E$6+$E$7*B60)</f>
        <v>21.271757282247457</v>
      </c>
      <c r="E60" s="2">
        <f t="shared" si="0"/>
        <v>167.69727228790774</v>
      </c>
      <c r="G60" s="3">
        <f t="shared" si="2"/>
        <v>19.942134446929622</v>
      </c>
      <c r="H60" s="2">
        <f t="shared" si="3"/>
        <v>171.88752928653491</v>
      </c>
      <c r="J60" s="3">
        <f t="shared" si="14"/>
        <v>16.808446739822529</v>
      </c>
      <c r="K60" s="2">
        <f t="shared" si="4"/>
        <v>180.10338332611843</v>
      </c>
      <c r="M60" s="3">
        <f t="shared" si="5"/>
        <v>19.952277664558334</v>
      </c>
      <c r="N60" s="2">
        <f t="shared" si="6"/>
        <v>173.10631877105169</v>
      </c>
      <c r="P60" s="3">
        <f t="shared" si="7"/>
        <v>20.411467530587615</v>
      </c>
      <c r="Q60" s="2">
        <f t="shared" si="8"/>
        <v>170.23948642097321</v>
      </c>
      <c r="S60">
        <v>11.659000000000001</v>
      </c>
      <c r="T60">
        <v>1921</v>
      </c>
      <c r="U60" s="3">
        <f t="shared" si="9"/>
        <v>42.251852059014972</v>
      </c>
      <c r="V60" s="3">
        <f t="shared" si="10"/>
        <v>39.691416462433928</v>
      </c>
      <c r="W60" s="3">
        <f t="shared" si="11"/>
        <v>33.578888119241135</v>
      </c>
      <c r="X60" s="3">
        <f t="shared" si="12"/>
        <v>39.711359630111914</v>
      </c>
      <c r="Y60" s="3">
        <f t="shared" si="13"/>
        <v>40.599817116229296</v>
      </c>
    </row>
    <row r="61" spans="1:25" x14ac:dyDescent="0.35">
      <c r="A61">
        <v>2015.75</v>
      </c>
      <c r="B61">
        <v>4.3819999999999997</v>
      </c>
      <c r="C61">
        <v>129314.15075081984</v>
      </c>
      <c r="D61" s="3">
        <f t="shared" ref="D61:D65" si="15">B61/($E$6+$E$7*B61)</f>
        <v>15.995133687957967</v>
      </c>
      <c r="E61" s="2">
        <f t="shared" ref="E61:E65" si="16">LN($E$9)+(LN(C61/D61))^2/(2*$E$9^2)</f>
        <v>186.12453291424913</v>
      </c>
      <c r="G61" s="3">
        <f t="shared" ref="G61:G65" si="17">$H$6*B61*EXP(-1*$H$7*B61)</f>
        <v>14.98764880386298</v>
      </c>
      <c r="H61" s="2">
        <f t="shared" ref="H61:H65" si="18">LN($H$9)+(LN(C61/G61))^2/(2*$H$9^2)</f>
        <v>190.6500438704968</v>
      </c>
      <c r="J61" s="3">
        <f t="shared" ref="J61:J65" si="19">$K$6*B61/(1+(B61/$K$7)^$K$8)</f>
        <v>12.620761780527662</v>
      </c>
      <c r="K61" s="2">
        <f t="shared" ref="K61:K65" si="20">LN($K$9)+(LN(C61/J61))^2/(2*$K$9^2)</f>
        <v>199.40694231809923</v>
      </c>
      <c r="M61" s="3">
        <f t="shared" ref="M61:M65" si="21">$N$6*B61/((1+$N$7*B61)^$N$8)</f>
        <v>14.995295374544234</v>
      </c>
      <c r="N61" s="2">
        <f t="shared" ref="N61:N65" si="22">LN($N$9)+(LN(C61/M61))^2/(2*$N$9^2)</f>
        <v>192.00274684770363</v>
      </c>
      <c r="P61" s="3">
        <f t="shared" ref="P61:P65" si="23">$Q$7*(1-EXP(-1*$Q$6/$Q$7*B61))</f>
        <v>15.342821277058649</v>
      </c>
      <c r="Q61" s="2">
        <f t="shared" ref="Q61:Q65" si="24">LN($Q$9)+(LN(C61/P61))^2/(2*$Q$9^2)</f>
        <v>188.86766508267243</v>
      </c>
      <c r="S61">
        <v>12.342000000000001</v>
      </c>
    </row>
    <row r="62" spans="1:25" x14ac:dyDescent="0.35">
      <c r="A62">
        <v>2016.25</v>
      </c>
      <c r="B62">
        <v>3.37</v>
      </c>
      <c r="C62">
        <v>206901.89030214623</v>
      </c>
      <c r="D62" s="3">
        <f t="shared" si="15"/>
        <v>12.313531494872137</v>
      </c>
      <c r="E62" s="2">
        <f t="shared" si="16"/>
        <v>217.75124040505384</v>
      </c>
      <c r="G62" s="3">
        <f t="shared" si="17"/>
        <v>11.533809277362646</v>
      </c>
      <c r="H62" s="2">
        <f t="shared" si="18"/>
        <v>222.8181844026806</v>
      </c>
      <c r="J62" s="3">
        <f t="shared" si="19"/>
        <v>9.7060725321641463</v>
      </c>
      <c r="K62" s="2">
        <f t="shared" si="20"/>
        <v>232.42759910032521</v>
      </c>
      <c r="M62" s="3">
        <f t="shared" si="21"/>
        <v>11.539706288596554</v>
      </c>
      <c r="N62" s="2">
        <f t="shared" si="22"/>
        <v>224.40065639427681</v>
      </c>
      <c r="P62" s="3">
        <f t="shared" si="23"/>
        <v>11.808444679365877</v>
      </c>
      <c r="Q62" s="2">
        <f t="shared" si="24"/>
        <v>220.81667376965919</v>
      </c>
      <c r="S62">
        <v>12.382</v>
      </c>
      <c r="T62">
        <v>1921</v>
      </c>
      <c r="U62" s="3">
        <f t="shared" ref="U62" si="25">S62/($E$6+$E$7*S62)</f>
        <v>44.839978333233624</v>
      </c>
      <c r="V62" s="3">
        <f t="shared" ref="V62" si="26">$H$6*S62*EXP(-1*$H$7*S62)</f>
        <v>42.133236361196737</v>
      </c>
      <c r="W62" s="3">
        <f t="shared" ref="W62" si="27">$K$6*S62/(1+(S62/$K$7)^$K$8)</f>
        <v>35.661076454421703</v>
      </c>
      <c r="X62" s="3">
        <f t="shared" ref="X62" si="28">$N$6*S62/((1+$N$7*S62)^$N$8)</f>
        <v>42.154374432217963</v>
      </c>
      <c r="Y62" s="3">
        <f t="shared" ref="Y62" si="29">$Q$7*(1-EXP(-1*$Q$6/$Q$7*S62))</f>
        <v>43.094151492018398</v>
      </c>
    </row>
    <row r="63" spans="1:25" x14ac:dyDescent="0.35">
      <c r="A63">
        <v>2016.75</v>
      </c>
      <c r="B63">
        <v>3.4489999999999998</v>
      </c>
      <c r="C63">
        <v>144350.55068315295</v>
      </c>
      <c r="D63" s="3">
        <f t="shared" si="15"/>
        <v>12.601196157517114</v>
      </c>
      <c r="E63" s="2">
        <f t="shared" si="16"/>
        <v>200.88180815092028</v>
      </c>
      <c r="G63" s="3">
        <f t="shared" si="17"/>
        <v>11.803588657593975</v>
      </c>
      <c r="H63" s="2">
        <f t="shared" si="18"/>
        <v>205.66896962279048</v>
      </c>
      <c r="J63" s="3">
        <f t="shared" si="19"/>
        <v>9.9336029524876288</v>
      </c>
      <c r="K63" s="2">
        <f t="shared" si="20"/>
        <v>214.84233324358954</v>
      </c>
      <c r="M63" s="3">
        <f t="shared" si="21"/>
        <v>11.809622596977555</v>
      </c>
      <c r="N63" s="2">
        <f t="shared" si="22"/>
        <v>207.12891111127627</v>
      </c>
      <c r="P63" s="3">
        <f t="shared" si="23"/>
        <v>12.084543050609462</v>
      </c>
      <c r="Q63" s="2">
        <f t="shared" si="24"/>
        <v>203.78140131912562</v>
      </c>
      <c r="S63">
        <v>12.45</v>
      </c>
    </row>
    <row r="64" spans="1:25" x14ac:dyDescent="0.35">
      <c r="A64">
        <v>2017.25</v>
      </c>
      <c r="B64">
        <v>6.0720000000000001</v>
      </c>
      <c r="C64">
        <v>59278.384051005742</v>
      </c>
      <c r="D64" s="3">
        <f t="shared" si="15"/>
        <v>22.126773879673017</v>
      </c>
      <c r="E64" s="2">
        <f t="shared" si="16"/>
        <v>143.05790581728752</v>
      </c>
      <c r="G64" s="3">
        <f t="shared" si="17"/>
        <v>20.745428976854029</v>
      </c>
      <c r="H64" s="2">
        <f t="shared" si="18"/>
        <v>146.81346292160148</v>
      </c>
      <c r="J64" s="3">
        <f t="shared" si="19"/>
        <v>17.488150596135327</v>
      </c>
      <c r="K64" s="2">
        <f t="shared" si="20"/>
        <v>154.32178967100504</v>
      </c>
      <c r="M64" s="3">
        <f t="shared" si="21"/>
        <v>20.755975539730159</v>
      </c>
      <c r="N64" s="2">
        <f t="shared" si="22"/>
        <v>147.85330934582925</v>
      </c>
      <c r="P64" s="3">
        <f t="shared" si="23"/>
        <v>21.233119618525443</v>
      </c>
      <c r="Q64" s="2">
        <f t="shared" si="24"/>
        <v>145.34135633309984</v>
      </c>
      <c r="S64">
        <v>12.683999999999999</v>
      </c>
    </row>
    <row r="65" spans="1:19" x14ac:dyDescent="0.35">
      <c r="A65">
        <v>2017.75</v>
      </c>
      <c r="B65">
        <v>6.3380000000000001</v>
      </c>
      <c r="C65">
        <v>311763.44808074262</v>
      </c>
      <c r="D65" s="3">
        <f t="shared" si="15"/>
        <v>23.089998935853615</v>
      </c>
      <c r="E65" s="2">
        <f t="shared" si="16"/>
        <v>208.03779371948127</v>
      </c>
      <c r="G65" s="3">
        <f t="shared" si="17"/>
        <v>21.650545345076246</v>
      </c>
      <c r="H65" s="2">
        <f t="shared" si="18"/>
        <v>212.89818111627528</v>
      </c>
      <c r="J65" s="3">
        <f t="shared" si="19"/>
        <v>18.254256353175268</v>
      </c>
      <c r="K65" s="2">
        <f t="shared" si="20"/>
        <v>222.17131794901357</v>
      </c>
      <c r="M65" s="3">
        <f t="shared" si="21"/>
        <v>21.661545896000664</v>
      </c>
      <c r="N65" s="2">
        <f t="shared" si="22"/>
        <v>214.40991146831314</v>
      </c>
      <c r="P65" s="3">
        <f t="shared" si="23"/>
        <v>22.158869723072215</v>
      </c>
      <c r="Q65" s="2">
        <f t="shared" si="24"/>
        <v>210.97656931692859</v>
      </c>
      <c r="S65">
        <v>13.414999999999999</v>
      </c>
    </row>
  </sheetData>
  <sortState ref="S15:T59">
    <sortCondition ref="S15:S59"/>
  </sortState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>
              <from>
                <xdr:col>3</xdr:col>
                <xdr:colOff>31750</xdr:colOff>
                <xdr:row>0</xdr:row>
                <xdr:rowOff>50800</xdr:rowOff>
              </from>
              <to>
                <xdr:col>4</xdr:col>
                <xdr:colOff>88900</xdr:colOff>
                <xdr:row>2</xdr:row>
                <xdr:rowOff>88900</xdr:rowOff>
              </to>
            </anchor>
          </objectPr>
        </oleObject>
      </mc:Choice>
      <mc:Fallback>
        <oleObject progId="Equation.DSMT4" shapeId="1025" r:id="rId4"/>
      </mc:Fallback>
    </mc:AlternateContent>
    <mc:AlternateContent xmlns:mc="http://schemas.openxmlformats.org/markup-compatibility/2006">
      <mc:Choice Requires="x14">
        <oleObject progId="Equation.DSMT4" shapeId="1027" r:id="rId6">
          <objectPr defaultSize="0" autoPict="0" r:id="rId7">
            <anchor moveWithCells="1">
              <from>
                <xdr:col>6</xdr:col>
                <xdr:colOff>44450</xdr:colOff>
                <xdr:row>1</xdr:row>
                <xdr:rowOff>6350</xdr:rowOff>
              </from>
              <to>
                <xdr:col>7</xdr:col>
                <xdr:colOff>546100</xdr:colOff>
                <xdr:row>2</xdr:row>
                <xdr:rowOff>50800</xdr:rowOff>
              </to>
            </anchor>
          </objectPr>
        </oleObject>
      </mc:Choice>
      <mc:Fallback>
        <oleObject progId="Equation.DSMT4" shapeId="1027" r:id="rId6"/>
      </mc:Fallback>
    </mc:AlternateContent>
    <mc:AlternateContent xmlns:mc="http://schemas.openxmlformats.org/markup-compatibility/2006">
      <mc:Choice Requires="x14">
        <oleObject progId="Equation.DSMT4" shapeId="1028" r:id="rId8">
          <objectPr defaultSize="0" autoPict="0" r:id="rId9">
            <anchor moveWithCells="1">
              <from>
                <xdr:col>8</xdr:col>
                <xdr:colOff>609600</xdr:colOff>
                <xdr:row>0</xdr:row>
                <xdr:rowOff>0</xdr:rowOff>
              </from>
              <to>
                <xdr:col>10</xdr:col>
                <xdr:colOff>330200</xdr:colOff>
                <xdr:row>4</xdr:row>
                <xdr:rowOff>12700</xdr:rowOff>
              </to>
            </anchor>
          </objectPr>
        </oleObject>
      </mc:Choice>
      <mc:Fallback>
        <oleObject progId="Equation.DSMT4" shapeId="1028" r:id="rId8"/>
      </mc:Fallback>
    </mc:AlternateContent>
    <mc:AlternateContent xmlns:mc="http://schemas.openxmlformats.org/markup-compatibility/2006">
      <mc:Choice Requires="x14">
        <oleObject progId="Equation.DSMT4" shapeId="1029" r:id="rId10">
          <objectPr defaultSize="0" autoPict="0" r:id="rId11">
            <anchor moveWithCells="1">
              <from>
                <xdr:col>0</xdr:col>
                <xdr:colOff>31750</xdr:colOff>
                <xdr:row>4</xdr:row>
                <xdr:rowOff>12700</xdr:rowOff>
              </from>
              <to>
                <xdr:col>2</xdr:col>
                <xdr:colOff>488950</xdr:colOff>
                <xdr:row>6</xdr:row>
                <xdr:rowOff>139700</xdr:rowOff>
              </to>
            </anchor>
          </objectPr>
        </oleObject>
      </mc:Choice>
      <mc:Fallback>
        <oleObject progId="Equation.DSMT4" shapeId="1029" r:id="rId10"/>
      </mc:Fallback>
    </mc:AlternateContent>
    <mc:AlternateContent xmlns:mc="http://schemas.openxmlformats.org/markup-compatibility/2006">
      <mc:Choice Requires="x14">
        <oleObject progId="Equation.DSMT4" shapeId="1030" r:id="rId12">
          <objectPr defaultSize="0" autoPict="0" r:id="rId13">
            <anchor moveWithCells="1">
              <from>
                <xdr:col>12</xdr:col>
                <xdr:colOff>25400</xdr:colOff>
                <xdr:row>0</xdr:row>
                <xdr:rowOff>63500</xdr:rowOff>
              </from>
              <to>
                <xdr:col>13</xdr:col>
                <xdr:colOff>533400</xdr:colOff>
                <xdr:row>3</xdr:row>
                <xdr:rowOff>107950</xdr:rowOff>
              </to>
            </anchor>
          </objectPr>
        </oleObject>
      </mc:Choice>
      <mc:Fallback>
        <oleObject progId="Equation.DSMT4" shapeId="1030" r:id="rId12"/>
      </mc:Fallback>
    </mc:AlternateContent>
    <mc:AlternateContent xmlns:mc="http://schemas.openxmlformats.org/markup-compatibility/2006">
      <mc:Choice Requires="x14">
        <oleObject progId="Equation.DSMT4" shapeId="1032" r:id="rId14">
          <objectPr defaultSize="0" autoPict="0" r:id="rId15">
            <anchor moveWithCells="1">
              <from>
                <xdr:col>15</xdr:col>
                <xdr:colOff>31750</xdr:colOff>
                <xdr:row>0</xdr:row>
                <xdr:rowOff>44450</xdr:rowOff>
              </from>
              <to>
                <xdr:col>18</xdr:col>
                <xdr:colOff>6350</xdr:colOff>
                <xdr:row>3</xdr:row>
                <xdr:rowOff>88900</xdr:rowOff>
              </to>
            </anchor>
          </objectPr>
        </oleObject>
      </mc:Choice>
      <mc:Fallback>
        <oleObject progId="Equation.DSMT4" shapeId="1032" r:id="rId1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51"/>
  <sheetViews>
    <sheetView topLeftCell="A31" workbookViewId="0">
      <selection activeCell="B2" sqref="B2:B51"/>
    </sheetView>
  </sheetViews>
  <sheetFormatPr baseColWidth="10" defaultRowHeight="14.5" x14ac:dyDescent="0.35"/>
  <sheetData>
    <row r="1" spans="2:2" x14ac:dyDescent="0.35">
      <c r="B1" t="s">
        <v>37</v>
      </c>
    </row>
    <row r="2" spans="2:2" x14ac:dyDescent="0.35">
      <c r="B2">
        <v>2.7770000000000001</v>
      </c>
    </row>
    <row r="3" spans="2:2" x14ac:dyDescent="0.35">
      <c r="B3">
        <v>2.8410000000000002</v>
      </c>
    </row>
    <row r="4" spans="2:2" x14ac:dyDescent="0.35">
      <c r="B4">
        <v>3.37</v>
      </c>
    </row>
    <row r="5" spans="2:2" x14ac:dyDescent="0.35">
      <c r="B5">
        <v>3.4489999999999998</v>
      </c>
    </row>
    <row r="6" spans="2:2" x14ac:dyDescent="0.35">
      <c r="B6">
        <v>3.548</v>
      </c>
    </row>
    <row r="7" spans="2:2" x14ac:dyDescent="0.35">
      <c r="B7">
        <v>3.6160000000000001</v>
      </c>
    </row>
    <row r="8" spans="2:2" x14ac:dyDescent="0.35">
      <c r="B8">
        <v>4.1559999999999997</v>
      </c>
    </row>
    <row r="9" spans="2:2" x14ac:dyDescent="0.35">
      <c r="B9">
        <v>4.3499999999999996</v>
      </c>
    </row>
    <row r="10" spans="2:2" x14ac:dyDescent="0.35">
      <c r="B10">
        <v>4.3819999999999997</v>
      </c>
    </row>
    <row r="11" spans="2:2" x14ac:dyDescent="0.35">
      <c r="B11">
        <v>4.5039999999999996</v>
      </c>
    </row>
    <row r="12" spans="2:2" x14ac:dyDescent="0.35">
      <c r="B12">
        <v>4.6310000000000002</v>
      </c>
    </row>
    <row r="13" spans="2:2" x14ac:dyDescent="0.35">
      <c r="B13">
        <v>4.6479999999999997</v>
      </c>
    </row>
    <row r="14" spans="2:2" x14ac:dyDescent="0.35">
      <c r="B14">
        <v>4.7770000000000001</v>
      </c>
    </row>
    <row r="15" spans="2:2" x14ac:dyDescent="0.35">
      <c r="B15">
        <v>4.7850000000000001</v>
      </c>
    </row>
    <row r="16" spans="2:2" x14ac:dyDescent="0.35">
      <c r="B16">
        <v>5.0910000000000002</v>
      </c>
    </row>
    <row r="17" spans="2:2" x14ac:dyDescent="0.35">
      <c r="B17">
        <v>5.1429999999999998</v>
      </c>
    </row>
    <row r="18" spans="2:2" x14ac:dyDescent="0.35">
      <c r="B18">
        <v>5.3949999999999996</v>
      </c>
    </row>
    <row r="19" spans="2:2" x14ac:dyDescent="0.35">
      <c r="B19">
        <v>5.8360000000000003</v>
      </c>
    </row>
    <row r="20" spans="2:2" x14ac:dyDescent="0.35">
      <c r="B20">
        <v>6.07</v>
      </c>
    </row>
    <row r="21" spans="2:2" x14ac:dyDescent="0.35">
      <c r="B21">
        <v>6.0720000000000001</v>
      </c>
    </row>
    <row r="22" spans="2:2" x14ac:dyDescent="0.35">
      <c r="B22">
        <v>6.194</v>
      </c>
    </row>
    <row r="23" spans="2:2" x14ac:dyDescent="0.35">
      <c r="B23">
        <v>6.194</v>
      </c>
    </row>
    <row r="24" spans="2:2" x14ac:dyDescent="0.35">
      <c r="B24">
        <v>6.2080000000000002</v>
      </c>
    </row>
    <row r="25" spans="2:2" x14ac:dyDescent="0.35">
      <c r="B25">
        <v>6.2990000000000004</v>
      </c>
    </row>
    <row r="26" spans="2:2" x14ac:dyDescent="0.35">
      <c r="B26">
        <v>6.3129999999999997</v>
      </c>
    </row>
    <row r="27" spans="2:2" x14ac:dyDescent="0.35">
      <c r="B27">
        <v>6.3380000000000001</v>
      </c>
    </row>
    <row r="28" spans="2:2" x14ac:dyDescent="0.35">
      <c r="B28">
        <v>6.4390000000000001</v>
      </c>
    </row>
    <row r="29" spans="2:2" x14ac:dyDescent="0.35">
      <c r="B29">
        <v>6.7270000000000003</v>
      </c>
    </row>
    <row r="30" spans="2:2" x14ac:dyDescent="0.35">
      <c r="B30">
        <v>7.0590000000000002</v>
      </c>
    </row>
    <row r="31" spans="2:2" x14ac:dyDescent="0.35">
      <c r="B31">
        <v>7.0609999999999999</v>
      </c>
    </row>
    <row r="32" spans="2:2" x14ac:dyDescent="0.35">
      <c r="B32">
        <v>7.1310000000000002</v>
      </c>
    </row>
    <row r="33" spans="2:2" x14ac:dyDescent="0.35">
      <c r="B33">
        <v>7.7450000000000001</v>
      </c>
    </row>
    <row r="34" spans="2:2" x14ac:dyDescent="0.35">
      <c r="B34">
        <v>8.4290000000000003</v>
      </c>
    </row>
    <row r="35" spans="2:2" x14ac:dyDescent="0.35">
      <c r="B35">
        <v>8.4809999999999999</v>
      </c>
    </row>
    <row r="36" spans="2:2" x14ac:dyDescent="0.35">
      <c r="B36">
        <v>8.94</v>
      </c>
    </row>
    <row r="37" spans="2:2" x14ac:dyDescent="0.35">
      <c r="B37">
        <v>9.7129999999999992</v>
      </c>
    </row>
    <row r="38" spans="2:2" x14ac:dyDescent="0.35">
      <c r="B38">
        <v>9.8740000000000006</v>
      </c>
    </row>
    <row r="39" spans="2:2" x14ac:dyDescent="0.35">
      <c r="B39">
        <v>10.294</v>
      </c>
    </row>
    <row r="40" spans="2:2" x14ac:dyDescent="0.35">
      <c r="B40">
        <v>10.368</v>
      </c>
    </row>
    <row r="41" spans="2:2" x14ac:dyDescent="0.35">
      <c r="B41">
        <v>10.464</v>
      </c>
    </row>
    <row r="42" spans="2:2" x14ac:dyDescent="0.35">
      <c r="B42">
        <v>10.477</v>
      </c>
    </row>
    <row r="43" spans="2:2" x14ac:dyDescent="0.35">
      <c r="B43">
        <v>10.737</v>
      </c>
    </row>
    <row r="44" spans="2:2" x14ac:dyDescent="0.35">
      <c r="B44">
        <v>11.128</v>
      </c>
    </row>
    <row r="45" spans="2:2" x14ac:dyDescent="0.35">
      <c r="B45">
        <v>11.407999999999999</v>
      </c>
    </row>
    <row r="46" spans="2:2" x14ac:dyDescent="0.35">
      <c r="B46">
        <v>11.659000000000001</v>
      </c>
    </row>
    <row r="47" spans="2:2" x14ac:dyDescent="0.35">
      <c r="B47">
        <v>12.342000000000001</v>
      </c>
    </row>
    <row r="48" spans="2:2" x14ac:dyDescent="0.35">
      <c r="B48">
        <v>12.382</v>
      </c>
    </row>
    <row r="49" spans="2:2" x14ac:dyDescent="0.35">
      <c r="B49">
        <v>12.45</v>
      </c>
    </row>
    <row r="50" spans="2:2" x14ac:dyDescent="0.35">
      <c r="B50">
        <v>12.683999999999999</v>
      </c>
    </row>
    <row r="51" spans="2:2" x14ac:dyDescent="0.35">
      <c r="B51">
        <v>13.414999999999999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workbookViewId="0">
      <selection activeCell="D24" sqref="D24"/>
    </sheetView>
  </sheetViews>
  <sheetFormatPr baseColWidth="10" defaultColWidth="8.7265625" defaultRowHeight="14.5" x14ac:dyDescent="0.35"/>
  <cols>
    <col min="2" max="2" width="18.08984375" customWidth="1"/>
    <col min="3" max="3" width="6.1796875" customWidth="1"/>
    <col min="8" max="8" width="10.453125" customWidth="1"/>
    <col min="9" max="9" width="7" customWidth="1"/>
  </cols>
  <sheetData>
    <row r="2" spans="2:9" x14ac:dyDescent="0.35">
      <c r="C2" t="s">
        <v>27</v>
      </c>
      <c r="D2" t="s">
        <v>28</v>
      </c>
      <c r="G2" t="s">
        <v>32</v>
      </c>
    </row>
    <row r="3" spans="2:9" x14ac:dyDescent="0.35">
      <c r="B3" s="7" t="s">
        <v>26</v>
      </c>
      <c r="C3" s="7" t="s">
        <v>10</v>
      </c>
      <c r="D3" s="7" t="s">
        <v>21</v>
      </c>
      <c r="E3" s="7" t="s">
        <v>6</v>
      </c>
      <c r="F3" s="7" t="s">
        <v>20</v>
      </c>
      <c r="G3" s="8" t="s">
        <v>29</v>
      </c>
      <c r="H3" s="8" t="s">
        <v>31</v>
      </c>
      <c r="I3" s="8" t="s">
        <v>30</v>
      </c>
    </row>
    <row r="4" spans="2:9" x14ac:dyDescent="0.35">
      <c r="B4" s="9" t="s">
        <v>2</v>
      </c>
      <c r="C4" s="10">
        <f>'Lognormal NLL'!E10</f>
        <v>3</v>
      </c>
      <c r="D4" s="10">
        <f>'Lognormal NLL'!E11</f>
        <v>45</v>
      </c>
      <c r="E4" s="11">
        <f>'Lognormal NLL'!E12</f>
        <v>7719.340636447937</v>
      </c>
      <c r="F4" s="11">
        <f>2*E4+2*C4+2*C4*(C4+1)/(D4-C4-1)</f>
        <v>15445.266638749532</v>
      </c>
      <c r="G4" s="11">
        <f>F4-MIN($F$4:$F$8)</f>
        <v>0</v>
      </c>
      <c r="H4" s="12">
        <f>EXP(-G4/2)</f>
        <v>1</v>
      </c>
      <c r="I4" s="12">
        <f>H4/SUM($H$4:$H$8)</f>
        <v>1</v>
      </c>
    </row>
    <row r="5" spans="2:9" x14ac:dyDescent="0.35">
      <c r="B5" s="9" t="s">
        <v>9</v>
      </c>
      <c r="C5" s="10">
        <f>'Lognormal NLL'!H10</f>
        <v>3</v>
      </c>
      <c r="D5" s="10">
        <f>D4</f>
        <v>45</v>
      </c>
      <c r="E5" s="11">
        <f>'Lognormal NLL'!H12</f>
        <v>7909.6332793344418</v>
      </c>
      <c r="F5" s="11">
        <f t="shared" ref="F5:F8" si="0">2*E5+2*C5+2*C5*(C5+1)/(D5-C5-1)</f>
        <v>15825.851924522542</v>
      </c>
      <c r="G5" s="11">
        <f t="shared" ref="G5:G8" si="1">F5-MIN($F$4:$F$8)</f>
        <v>380.58528577300967</v>
      </c>
      <c r="H5" s="12">
        <f t="shared" ref="H5:H8" si="2">EXP(-G5/2)</f>
        <v>2.2748630027106017E-83</v>
      </c>
      <c r="I5" s="12">
        <f t="shared" ref="I5:I8" si="3">H5/SUM($H$4:$H$8)</f>
        <v>2.2748630027106017E-83</v>
      </c>
    </row>
    <row r="6" spans="2:9" x14ac:dyDescent="0.35">
      <c r="B6" s="9" t="s">
        <v>11</v>
      </c>
      <c r="C6" s="10">
        <f>'Lognormal NLL'!K10</f>
        <v>4</v>
      </c>
      <c r="D6" s="10">
        <f t="shared" ref="D6:D8" si="4">D5</f>
        <v>45</v>
      </c>
      <c r="E6" s="11">
        <f>'Lognormal NLL'!K12</f>
        <v>8281.5686641197462</v>
      </c>
      <c r="F6" s="11">
        <f t="shared" si="0"/>
        <v>16572.137328239492</v>
      </c>
      <c r="G6" s="11">
        <f t="shared" si="1"/>
        <v>1126.8706894899606</v>
      </c>
      <c r="H6" s="12">
        <f t="shared" si="2"/>
        <v>2.0097353335712317E-245</v>
      </c>
      <c r="I6" s="12">
        <f t="shared" si="3"/>
        <v>2.0097353335712317E-245</v>
      </c>
    </row>
    <row r="7" spans="2:9" x14ac:dyDescent="0.35">
      <c r="B7" s="9" t="s">
        <v>14</v>
      </c>
      <c r="C7" s="10">
        <f>'Lognormal NLL'!N10</f>
        <v>4</v>
      </c>
      <c r="D7" s="10">
        <f t="shared" si="4"/>
        <v>45</v>
      </c>
      <c r="E7" s="11">
        <f>'Lognormal NLL'!N12</f>
        <v>7965.7309583883934</v>
      </c>
      <c r="F7" s="11">
        <f t="shared" si="0"/>
        <v>15940.461916776787</v>
      </c>
      <c r="G7" s="11">
        <f t="shared" si="1"/>
        <v>495.19527802725497</v>
      </c>
      <c r="H7" s="12">
        <f t="shared" si="2"/>
        <v>2.9492503804227005E-108</v>
      </c>
      <c r="I7" s="12">
        <f t="shared" si="3"/>
        <v>2.9492503804227005E-108</v>
      </c>
    </row>
    <row r="8" spans="2:9" x14ac:dyDescent="0.35">
      <c r="B8" s="13" t="s">
        <v>16</v>
      </c>
      <c r="C8" s="6">
        <f>'Lognormal NLL'!Q10</f>
        <v>3</v>
      </c>
      <c r="D8" s="6">
        <f t="shared" si="4"/>
        <v>45</v>
      </c>
      <c r="E8" s="14">
        <f>'Lognormal NLL'!Q12</f>
        <v>7834.6679560242483</v>
      </c>
      <c r="F8" s="14">
        <f t="shared" si="0"/>
        <v>15675.921277902155</v>
      </c>
      <c r="G8" s="14">
        <f t="shared" si="1"/>
        <v>230.65463915262262</v>
      </c>
      <c r="H8" s="15">
        <f t="shared" si="2"/>
        <v>8.2031659103420177E-51</v>
      </c>
      <c r="I8" s="15">
        <f t="shared" si="3"/>
        <v>8.2031659103420177E-51</v>
      </c>
    </row>
    <row r="9" spans="2:9" x14ac:dyDescent="0.35">
      <c r="C9" s="23"/>
      <c r="D9" s="23"/>
      <c r="E9" s="23"/>
      <c r="F9" s="24"/>
      <c r="G9" s="24"/>
    </row>
    <row r="10" spans="2:9" x14ac:dyDescent="0.35">
      <c r="B10" t="s">
        <v>34</v>
      </c>
    </row>
    <row r="11" spans="2:9" x14ac:dyDescent="0.35">
      <c r="B11" s="16" t="s">
        <v>26</v>
      </c>
      <c r="C11" s="7" t="s">
        <v>33</v>
      </c>
      <c r="D11" s="7" t="s">
        <v>35</v>
      </c>
    </row>
    <row r="12" spans="2:9" x14ac:dyDescent="0.35">
      <c r="B12" s="17" t="s">
        <v>2</v>
      </c>
      <c r="C12" s="18">
        <f>'Lognormal NLL'!U62</f>
        <v>44.839978333233624</v>
      </c>
      <c r="D12" s="25">
        <f>SUMPRODUCT(C12:C16,I4:I8)</f>
        <v>44.839978333233624</v>
      </c>
    </row>
    <row r="13" spans="2:9" x14ac:dyDescent="0.35">
      <c r="B13" s="9" t="s">
        <v>9</v>
      </c>
      <c r="C13" s="19">
        <f>'Lognormal NLL'!V62</f>
        <v>42.133236361196737</v>
      </c>
      <c r="D13" s="26"/>
    </row>
    <row r="14" spans="2:9" x14ac:dyDescent="0.35">
      <c r="B14" s="9" t="s">
        <v>11</v>
      </c>
      <c r="C14" s="19">
        <f>'Lognormal NLL'!W62</f>
        <v>35.661076454421703</v>
      </c>
      <c r="D14" s="26"/>
    </row>
    <row r="15" spans="2:9" x14ac:dyDescent="0.35">
      <c r="B15" s="9" t="s">
        <v>14</v>
      </c>
      <c r="C15" s="19">
        <f>'Lognormal NLL'!X62</f>
        <v>42.154374432217963</v>
      </c>
      <c r="D15" s="26"/>
    </row>
    <row r="16" spans="2:9" x14ac:dyDescent="0.35">
      <c r="B16" s="13" t="s">
        <v>16</v>
      </c>
      <c r="C16" s="20">
        <f>'Lognormal NLL'!Y62</f>
        <v>43.094151492018398</v>
      </c>
      <c r="D16" s="27"/>
    </row>
    <row r="18" spans="2:4" x14ac:dyDescent="0.35">
      <c r="B18" t="s">
        <v>36</v>
      </c>
    </row>
    <row r="19" spans="2:4" x14ac:dyDescent="0.35">
      <c r="B19" s="16" t="s">
        <v>26</v>
      </c>
      <c r="C19" s="7" t="s">
        <v>33</v>
      </c>
      <c r="D19" s="7" t="s">
        <v>35</v>
      </c>
    </row>
    <row r="20" spans="2:4" x14ac:dyDescent="0.35">
      <c r="B20" s="17" t="s">
        <v>2</v>
      </c>
      <c r="C20" s="18">
        <f>C12</f>
        <v>44.839978333233624</v>
      </c>
      <c r="D20" s="25">
        <f>I4*C20+I5*C21+I8*C22</f>
        <v>44.839978333233624</v>
      </c>
    </row>
    <row r="21" spans="2:4" x14ac:dyDescent="0.35">
      <c r="B21" s="9" t="s">
        <v>9</v>
      </c>
      <c r="C21" s="19">
        <f>C13</f>
        <v>42.133236361196737</v>
      </c>
      <c r="D21" s="26"/>
    </row>
    <row r="22" spans="2:4" x14ac:dyDescent="0.35">
      <c r="B22" s="13" t="s">
        <v>16</v>
      </c>
      <c r="C22" s="20">
        <f>C16</f>
        <v>43.094151492018398</v>
      </c>
      <c r="D22" s="27"/>
    </row>
  </sheetData>
  <mergeCells count="2">
    <mergeCell ref="D12:D16"/>
    <mergeCell ref="D20:D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2049" r:id="rId3">
          <objectPr defaultSize="0" r:id="rId4">
            <anchor moveWithCells="1">
              <from>
                <xdr:col>0</xdr:col>
                <xdr:colOff>584200</xdr:colOff>
                <xdr:row>1</xdr:row>
                <xdr:rowOff>139700</xdr:rowOff>
              </from>
              <to>
                <xdr:col>10</xdr:col>
                <xdr:colOff>0</xdr:colOff>
                <xdr:row>7</xdr:row>
                <xdr:rowOff>69850</xdr:rowOff>
              </to>
            </anchor>
          </objectPr>
        </oleObject>
      </mc:Choice>
      <mc:Fallback>
        <oleObject progId="Equation.DSMT4" shapeId="2049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Lognormal NLL</vt:lpstr>
      <vt:lpstr>Hoja1</vt:lpstr>
      <vt:lpstr>AIC table</vt:lpstr>
      <vt:lpstr>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Branch</dc:creator>
  <cp:lastModifiedBy>Windows User</cp:lastModifiedBy>
  <dcterms:created xsi:type="dcterms:W3CDTF">2020-04-24T15:55:09Z</dcterms:created>
  <dcterms:modified xsi:type="dcterms:W3CDTF">2021-07-31T02:13:01Z</dcterms:modified>
</cp:coreProperties>
</file>