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novo\"/>
    </mc:Choice>
  </mc:AlternateContent>
  <bookViews>
    <workbookView xWindow="0" yWindow="0" windowWidth="28800" windowHeight="13290" activeTab="3"/>
  </bookViews>
  <sheets>
    <sheet name="Instrucciones" sheetId="3" r:id="rId1"/>
    <sheet name="Calculo constante de tiempo" sheetId="4" r:id="rId2"/>
    <sheet name="Salida condensador" sheetId="1" r:id="rId3"/>
    <sheet name="Salida resistencia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6" l="1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F22" i="6"/>
  <c r="G2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H28" i="6" l="1"/>
  <c r="H33" i="6"/>
  <c r="H34" i="6"/>
  <c r="H35" i="6"/>
  <c r="H36" i="6"/>
  <c r="H37" i="6"/>
  <c r="H22" i="6"/>
  <c r="G28" i="6"/>
  <c r="G29" i="6"/>
  <c r="G33" i="6"/>
  <c r="G34" i="6"/>
  <c r="G35" i="6"/>
  <c r="G36" i="6"/>
  <c r="G37" i="6"/>
  <c r="G22" i="6"/>
  <c r="F37" i="6"/>
  <c r="B37" i="6"/>
  <c r="F36" i="6"/>
  <c r="B36" i="6"/>
  <c r="F35" i="6"/>
  <c r="B35" i="6"/>
  <c r="F34" i="6"/>
  <c r="B34" i="6"/>
  <c r="F33" i="6"/>
  <c r="B33" i="6"/>
  <c r="F32" i="6"/>
  <c r="B32" i="6"/>
  <c r="G32" i="6" s="1"/>
  <c r="F31" i="6"/>
  <c r="B31" i="6"/>
  <c r="H31" i="6" s="1"/>
  <c r="F30" i="6"/>
  <c r="B30" i="6"/>
  <c r="H30" i="6" s="1"/>
  <c r="F29" i="6"/>
  <c r="B29" i="6"/>
  <c r="H29" i="6" s="1"/>
  <c r="F28" i="6"/>
  <c r="B28" i="6"/>
  <c r="F27" i="6"/>
  <c r="B27" i="6"/>
  <c r="G27" i="6" s="1"/>
  <c r="F26" i="6"/>
  <c r="B26" i="6"/>
  <c r="H26" i="6" s="1"/>
  <c r="F25" i="6"/>
  <c r="B25" i="6"/>
  <c r="H25" i="6" s="1"/>
  <c r="F24" i="6"/>
  <c r="B24" i="6"/>
  <c r="H24" i="6" s="1"/>
  <c r="F23" i="6"/>
  <c r="B23" i="6"/>
  <c r="H23" i="6" s="1"/>
  <c r="B22" i="6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2" i="1"/>
  <c r="B27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H32" i="6" l="1"/>
  <c r="G31" i="6"/>
  <c r="G30" i="6"/>
  <c r="H27" i="6"/>
  <c r="G26" i="6"/>
  <c r="G25" i="6"/>
  <c r="G24" i="6"/>
  <c r="G23" i="6"/>
</calcChain>
</file>

<file path=xl/sharedStrings.xml><?xml version="1.0" encoding="utf-8"?>
<sst xmlns="http://schemas.openxmlformats.org/spreadsheetml/2006/main" count="37" uniqueCount="23">
  <si>
    <t>Desafase experimental  (grados)</t>
  </si>
  <si>
    <t>Frecuencia (Hz)</t>
  </si>
  <si>
    <t>Vin (V)</t>
  </si>
  <si>
    <t>Frecuencia (rad/s)</t>
  </si>
  <si>
    <t>Desfase teórico (grados)</t>
  </si>
  <si>
    <t>Magnitud teórica (dB)</t>
  </si>
  <si>
    <t>Vout (V)</t>
  </si>
  <si>
    <t>Magnitud experimental (dB): 20*log10(Vout/Vin)</t>
  </si>
  <si>
    <t>Diferencia temporal entre señales (s)</t>
  </si>
  <si>
    <t>wc (rad/S)</t>
  </si>
  <si>
    <t>INSTRUCCIONES</t>
  </si>
  <si>
    <t>Tendrás que representar en la misma figura los valores teóricos y los experimentales y comentar los resultados obtenidos</t>
  </si>
  <si>
    <t>Para cada uno de los circuitos tienes que seleccionar los valores de R y C que usas en el montaje y la tensión de entrada que proporcionas con el generador de señal.</t>
  </si>
  <si>
    <t>R (Ohms)</t>
  </si>
  <si>
    <t>C (F)</t>
  </si>
  <si>
    <t>Constante de tiempo (1/s)</t>
  </si>
  <si>
    <t>Defase=  360*dt*f</t>
  </si>
  <si>
    <t>Constante de tiempo experimental</t>
  </si>
  <si>
    <t xml:space="preserve">Constante de tiempo teórica </t>
  </si>
  <si>
    <t>En la primera pestaña vas a obtener experimentalmente la constante de tiempo del circuito RC mostrado y la deberás compara con la constante de tiempo teórica.</t>
  </si>
  <si>
    <t xml:space="preserve">En cada una siguientes pestañas tienes una tabla de frecuencias.  Tendrás que completar la tabla con la medida de la amplitud de la señal de salida para cada frecuencia y la medida del desfase entre la señal de entrada y salida para cada frecuencia </t>
  </si>
  <si>
    <r>
      <t xml:space="preserve">Puedes usar esta plantilla para hacer calcular la constante de tiempo de un circuito RC y obtener las representaciones de los diagramas de Bode de Magnitud y Fase de los dos circuitos RC propuestos en la práctica. </t>
    </r>
    <r>
      <rPr>
        <b/>
        <sz val="11"/>
        <color theme="1"/>
        <rFont val="Calibri"/>
        <family val="2"/>
        <scheme val="minor"/>
      </rPr>
      <t>Las celdas resaltadas en verde son celdas que requieren introducir datos</t>
    </r>
  </si>
  <si>
    <t xml:space="preserve">Calcula el valor de la constante de tiempo (T) de forma experimental y compara su valor con la constante de tiempo teórica para ello aplica una señal cuadrada de baja frecuencia.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</si>
</sst>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E+00"/>
    <numFmt numFmtId="165" formatCode="0.0E+00"/>
    <numFmt numFmtId="166" formatCode="0.000000E+00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0" fontId="2" fillId="3" borderId="2" xfId="2"/>
    <xf numFmtId="0" fontId="4" fillId="0" borderId="0" xfId="0" applyFont="1" applyAlignment="1">
      <alignment horizontal="center"/>
    </xf>
    <xf numFmtId="0" fontId="5" fillId="5" borderId="0" xfId="4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5" fillId="7" borderId="0" xfId="6" applyAlignment="1">
      <alignment horizontal="left" wrapText="1"/>
    </xf>
    <xf numFmtId="0" fontId="2" fillId="3" borderId="2" xfId="2" applyAlignment="1">
      <alignment horizontal="left" wrapText="1"/>
    </xf>
    <xf numFmtId="0" fontId="11" fillId="3" borderId="2" xfId="2" applyFont="1"/>
    <xf numFmtId="0" fontId="7" fillId="3" borderId="2" xfId="2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13" fillId="0" borderId="0" xfId="0" applyFont="1"/>
    <xf numFmtId="0" fontId="9" fillId="3" borderId="2" xfId="2" applyFont="1" applyAlignment="1">
      <alignment horizontal="center"/>
    </xf>
    <xf numFmtId="2" fontId="10" fillId="4" borderId="3" xfId="3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0" fillId="4" borderId="3" xfId="3" applyFont="1" applyAlignment="1">
      <alignment horizontal="center"/>
    </xf>
    <xf numFmtId="0" fontId="14" fillId="0" borderId="0" xfId="0" applyFont="1" applyAlignment="1">
      <alignment wrapText="1"/>
    </xf>
    <xf numFmtId="165" fontId="6" fillId="6" borderId="3" xfId="5" applyNumberFormat="1" applyBorder="1"/>
    <xf numFmtId="1" fontId="6" fillId="6" borderId="3" xfId="5" applyNumberFormat="1" applyBorder="1"/>
    <xf numFmtId="0" fontId="8" fillId="2" borderId="4" xfId="1" applyFont="1" applyBorder="1" applyAlignment="1">
      <alignment horizontal="center" vertical="center"/>
    </xf>
    <xf numFmtId="0" fontId="6" fillId="6" borderId="3" xfId="5" applyBorder="1" applyAlignment="1">
      <alignment horizontal="center"/>
    </xf>
    <xf numFmtId="2" fontId="6" fillId="6" borderId="3" xfId="5" applyNumberFormat="1" applyBorder="1" applyAlignment="1">
      <alignment horizontal="center"/>
    </xf>
    <xf numFmtId="0" fontId="15" fillId="6" borderId="1" xfId="5" applyFont="1" applyBorder="1" applyAlignment="1" applyProtection="1">
      <alignment horizontal="center"/>
      <protection locked="0"/>
    </xf>
    <xf numFmtId="164" fontId="15" fillId="6" borderId="1" xfId="5" applyNumberFormat="1" applyFont="1" applyBorder="1" applyAlignment="1" applyProtection="1">
      <alignment horizontal="center"/>
      <protection locked="0"/>
    </xf>
    <xf numFmtId="11" fontId="15" fillId="6" borderId="1" xfId="5" applyNumberFormat="1" applyFont="1" applyBorder="1" applyAlignment="1" applyProtection="1">
      <alignment horizontal="center"/>
      <protection locked="0"/>
    </xf>
    <xf numFmtId="11" fontId="6" fillId="6" borderId="5" xfId="5" applyNumberFormat="1" applyBorder="1"/>
    <xf numFmtId="166" fontId="6" fillId="6" borderId="3" xfId="5" applyNumberFormat="1" applyBorder="1" applyAlignment="1">
      <alignment horizontal="center"/>
    </xf>
    <xf numFmtId="166" fontId="0" fillId="0" borderId="0" xfId="0" applyNumberFormat="1"/>
    <xf numFmtId="166" fontId="6" fillId="6" borderId="3" xfId="5" applyNumberFormat="1" applyFont="1" applyBorder="1" applyAlignment="1">
      <alignment horizontal="center"/>
    </xf>
    <xf numFmtId="11" fontId="6" fillId="6" borderId="3" xfId="5" applyNumberFormat="1" applyBorder="1" applyAlignment="1">
      <alignment horizontal="center"/>
    </xf>
  </cellXfs>
  <cellStyles count="7">
    <cellStyle name="Bueno" xfId="5" builtinId="26"/>
    <cellStyle name="Celda de comprobación" xfId="2" builtinId="23"/>
    <cellStyle name="Énfasis1" xfId="4" builtinId="29"/>
    <cellStyle name="Énfasis3" xfId="6" builtinId="37"/>
    <cellStyle name="Entrada" xfId="1" builtinId="20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Curva teórica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'Salida condensador'!$B$22:$B$37</c:f>
              <c:numCache>
                <c:formatCode>0.00</c:formatCode>
                <c:ptCount val="16"/>
                <c:pt idx="0">
                  <c:v>628.31853071795865</c:v>
                </c:pt>
                <c:pt idx="1">
                  <c:v>1256.6370614359173</c:v>
                </c:pt>
                <c:pt idx="2">
                  <c:v>2513.2741228718346</c:v>
                </c:pt>
                <c:pt idx="3">
                  <c:v>3769.9111843077517</c:v>
                </c:pt>
                <c:pt idx="4">
                  <c:v>5026.5482457436692</c:v>
                </c:pt>
                <c:pt idx="5">
                  <c:v>6283.1853071795858</c:v>
                </c:pt>
                <c:pt idx="6">
                  <c:v>12566.370614359172</c:v>
                </c:pt>
                <c:pt idx="7">
                  <c:v>25132.741228718343</c:v>
                </c:pt>
                <c:pt idx="8">
                  <c:v>37699.111843077517</c:v>
                </c:pt>
                <c:pt idx="9">
                  <c:v>50265.482457436687</c:v>
                </c:pt>
                <c:pt idx="10">
                  <c:v>62831.853071795864</c:v>
                </c:pt>
                <c:pt idx="11">
                  <c:v>125663.70614359173</c:v>
                </c:pt>
                <c:pt idx="12">
                  <c:v>251327.41228718346</c:v>
                </c:pt>
                <c:pt idx="13">
                  <c:v>376991.11843077518</c:v>
                </c:pt>
                <c:pt idx="14">
                  <c:v>502654.82457436691</c:v>
                </c:pt>
                <c:pt idx="15">
                  <c:v>628318.53071795858</c:v>
                </c:pt>
              </c:numCache>
            </c:numRef>
          </c:xVal>
          <c:yVal>
            <c:numRef>
              <c:f>'Salida condensador'!$H$22:$H$37</c:f>
              <c:numCache>
                <c:formatCode>0.00</c:formatCode>
                <c:ptCount val="16"/>
                <c:pt idx="0">
                  <c:v>-1.6915084050698088</c:v>
                </c:pt>
                <c:pt idx="1">
                  <c:v>-3.3800733980185682</c:v>
                </c:pt>
                <c:pt idx="2">
                  <c:v>-6.7367824020567149</c:v>
                </c:pt>
                <c:pt idx="3">
                  <c:v>-10.047717363261862</c:v>
                </c:pt>
                <c:pt idx="4">
                  <c:v>-13.292282643367093</c:v>
                </c:pt>
                <c:pt idx="5">
                  <c:v>-16.452382263956576</c:v>
                </c:pt>
                <c:pt idx="6">
                  <c:v>-30.566923717990239</c:v>
                </c:pt>
                <c:pt idx="7">
                  <c:v>-49.749787835444153</c:v>
                </c:pt>
                <c:pt idx="8">
                  <c:v>-60.560519762879288</c:v>
                </c:pt>
                <c:pt idx="9">
                  <c:v>-67.057816397960877</c:v>
                </c:pt>
                <c:pt idx="10">
                  <c:v>-71.292484093931478</c:v>
                </c:pt>
                <c:pt idx="11">
                  <c:v>-80.390172760096149</c:v>
                </c:pt>
                <c:pt idx="12">
                  <c:v>-85.161055690476175</c:v>
                </c:pt>
                <c:pt idx="13">
                  <c:v>-86.769771977524769</c:v>
                </c:pt>
                <c:pt idx="14">
                  <c:v>-87.576205779499631</c:v>
                </c:pt>
                <c:pt idx="15">
                  <c:v>-88.060548209332822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9-4066-8B69-FDAE7F10A520}"/>
            </c:ext>
          </c:extLst>
        </c:ser>
        <c:ser>
          <c:idx val="1"/>
          <c:order val="1"/>
          <c:tx>
            <c:v>Curva experimental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'Salida condensador'!$B$22:$B$37</c:f>
              <c:numCache>
                <c:formatCode>0.00</c:formatCode>
                <c:ptCount val="16"/>
                <c:pt idx="0">
                  <c:v>628.31853071795865</c:v>
                </c:pt>
                <c:pt idx="1">
                  <c:v>1256.6370614359173</c:v>
                </c:pt>
                <c:pt idx="2">
                  <c:v>2513.2741228718346</c:v>
                </c:pt>
                <c:pt idx="3">
                  <c:v>3769.9111843077517</c:v>
                </c:pt>
                <c:pt idx="4">
                  <c:v>5026.5482457436692</c:v>
                </c:pt>
                <c:pt idx="5">
                  <c:v>6283.1853071795858</c:v>
                </c:pt>
                <c:pt idx="6">
                  <c:v>12566.370614359172</c:v>
                </c:pt>
                <c:pt idx="7">
                  <c:v>25132.741228718343</c:v>
                </c:pt>
                <c:pt idx="8">
                  <c:v>37699.111843077517</c:v>
                </c:pt>
                <c:pt idx="9">
                  <c:v>50265.482457436687</c:v>
                </c:pt>
                <c:pt idx="10">
                  <c:v>62831.853071795864</c:v>
                </c:pt>
                <c:pt idx="11">
                  <c:v>125663.70614359173</c:v>
                </c:pt>
                <c:pt idx="12">
                  <c:v>251327.41228718346</c:v>
                </c:pt>
                <c:pt idx="13">
                  <c:v>376991.11843077518</c:v>
                </c:pt>
                <c:pt idx="14">
                  <c:v>502654.82457436691</c:v>
                </c:pt>
                <c:pt idx="15">
                  <c:v>628318.53071795858</c:v>
                </c:pt>
              </c:numCache>
            </c:numRef>
          </c:xVal>
          <c:yVal>
            <c:numRef>
              <c:f>'Salida condensador'!$F$22:$F$37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-3.6000000000000005</c:v>
                </c:pt>
                <c:pt idx="3">
                  <c:v>-6.911999999999999</c:v>
                </c:pt>
                <c:pt idx="4">
                  <c:v>-14.400000000000002</c:v>
                </c:pt>
                <c:pt idx="5">
                  <c:v>-18.360000000000003</c:v>
                </c:pt>
                <c:pt idx="6">
                  <c:v>-36.000000000000007</c:v>
                </c:pt>
                <c:pt idx="7">
                  <c:v>-47.52000000000001</c:v>
                </c:pt>
                <c:pt idx="8">
                  <c:v>-51.84</c:v>
                </c:pt>
                <c:pt idx="9">
                  <c:v>-63.36</c:v>
                </c:pt>
                <c:pt idx="10">
                  <c:v>-68.400000000000006</c:v>
                </c:pt>
                <c:pt idx="11">
                  <c:v>-79.2</c:v>
                </c:pt>
                <c:pt idx="12">
                  <c:v>-86.4</c:v>
                </c:pt>
                <c:pt idx="13">
                  <c:v>-86.399999999999991</c:v>
                </c:pt>
                <c:pt idx="14">
                  <c:v>-86.4</c:v>
                </c:pt>
                <c:pt idx="15">
                  <c:v>-86.399999999999991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B7-427A-A516-8E5018C2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217920"/>
        <c:axId val="1759214176"/>
      </c:scatterChart>
      <c:valAx>
        <c:axId val="175921792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cap="none" baseline="0"/>
                  <a:t>ω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214176"/>
        <c:crosses val="autoZero"/>
        <c:crossBetween val="midCat"/>
      </c:valAx>
      <c:valAx>
        <c:axId val="17592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aseline="0"/>
                  <a:t>Fase (grados)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21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Curva teórica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'Salida condensador'!$B$22:$B$37</c:f>
              <c:numCache>
                <c:formatCode>0.00</c:formatCode>
                <c:ptCount val="16"/>
                <c:pt idx="0">
                  <c:v>628.31853071795865</c:v>
                </c:pt>
                <c:pt idx="1">
                  <c:v>1256.6370614359173</c:v>
                </c:pt>
                <c:pt idx="2">
                  <c:v>2513.2741228718346</c:v>
                </c:pt>
                <c:pt idx="3">
                  <c:v>3769.9111843077517</c:v>
                </c:pt>
                <c:pt idx="4">
                  <c:v>5026.5482457436692</c:v>
                </c:pt>
                <c:pt idx="5">
                  <c:v>6283.1853071795858</c:v>
                </c:pt>
                <c:pt idx="6">
                  <c:v>12566.370614359172</c:v>
                </c:pt>
                <c:pt idx="7">
                  <c:v>25132.741228718343</c:v>
                </c:pt>
                <c:pt idx="8">
                  <c:v>37699.111843077517</c:v>
                </c:pt>
                <c:pt idx="9">
                  <c:v>50265.482457436687</c:v>
                </c:pt>
                <c:pt idx="10">
                  <c:v>62831.853071795864</c:v>
                </c:pt>
                <c:pt idx="11">
                  <c:v>125663.70614359173</c:v>
                </c:pt>
                <c:pt idx="12">
                  <c:v>251327.41228718346</c:v>
                </c:pt>
                <c:pt idx="13">
                  <c:v>376991.11843077518</c:v>
                </c:pt>
                <c:pt idx="14">
                  <c:v>502654.82457436691</c:v>
                </c:pt>
                <c:pt idx="15">
                  <c:v>628318.53071795858</c:v>
                </c:pt>
              </c:numCache>
            </c:numRef>
          </c:xVal>
          <c:yVal>
            <c:numRef>
              <c:f>'Salida condensador'!$G$22:$G$37</c:f>
              <c:numCache>
                <c:formatCode>0.00</c:formatCode>
                <c:ptCount val="16"/>
                <c:pt idx="0">
                  <c:v>-3.7857372056881678E-3</c:v>
                </c:pt>
                <c:pt idx="1">
                  <c:v>-1.5123188882178128E-2</c:v>
                </c:pt>
                <c:pt idx="2">
                  <c:v>-6.0179324114907347E-2</c:v>
                </c:pt>
                <c:pt idx="3">
                  <c:v>-0.13424944567301586</c:v>
                </c:pt>
                <c:pt idx="4">
                  <c:v>-0.23587008228984907</c:v>
                </c:pt>
                <c:pt idx="5">
                  <c:v>-0.36312569294475794</c:v>
                </c:pt>
                <c:pt idx="6">
                  <c:v>-1.2995763466070329</c:v>
                </c:pt>
                <c:pt idx="7">
                  <c:v>-3.7936448201814805</c:v>
                </c:pt>
                <c:pt idx="8">
                  <c:v>-6.1694596505161368</c:v>
                </c:pt>
                <c:pt idx="9">
                  <c:v>-8.1831173862937447</c:v>
                </c:pt>
                <c:pt idx="10">
                  <c:v>-9.8770122372470777</c:v>
                </c:pt>
                <c:pt idx="11">
                  <c:v>-15.548903160194696</c:v>
                </c:pt>
                <c:pt idx="12">
                  <c:v>-21.477768314770543</c:v>
                </c:pt>
                <c:pt idx="13">
                  <c:v>-24.98239086692346</c:v>
                </c:pt>
                <c:pt idx="14">
                  <c:v>-27.475128544544599</c:v>
                </c:pt>
                <c:pt idx="15">
                  <c:v>-29.410531667261782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92-A34E-9920-584FBC17CA67}"/>
            </c:ext>
          </c:extLst>
        </c:ser>
        <c:ser>
          <c:idx val="1"/>
          <c:order val="1"/>
          <c:tx>
            <c:v>Curva experimental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'Salida condensador'!$B$22:$B$38</c:f>
              <c:numCache>
                <c:formatCode>0.00</c:formatCode>
                <c:ptCount val="17"/>
                <c:pt idx="0">
                  <c:v>628.31853071795865</c:v>
                </c:pt>
                <c:pt idx="1">
                  <c:v>1256.6370614359173</c:v>
                </c:pt>
                <c:pt idx="2">
                  <c:v>2513.2741228718346</c:v>
                </c:pt>
                <c:pt idx="3">
                  <c:v>3769.9111843077517</c:v>
                </c:pt>
                <c:pt idx="4">
                  <c:v>5026.5482457436692</c:v>
                </c:pt>
                <c:pt idx="5">
                  <c:v>6283.1853071795858</c:v>
                </c:pt>
                <c:pt idx="6">
                  <c:v>12566.370614359172</c:v>
                </c:pt>
                <c:pt idx="7">
                  <c:v>25132.741228718343</c:v>
                </c:pt>
                <c:pt idx="8">
                  <c:v>37699.111843077517</c:v>
                </c:pt>
                <c:pt idx="9">
                  <c:v>50265.482457436687</c:v>
                </c:pt>
                <c:pt idx="10">
                  <c:v>62831.853071795864</c:v>
                </c:pt>
                <c:pt idx="11">
                  <c:v>125663.70614359173</c:v>
                </c:pt>
                <c:pt idx="12">
                  <c:v>251327.41228718346</c:v>
                </c:pt>
                <c:pt idx="13">
                  <c:v>376991.11843077518</c:v>
                </c:pt>
                <c:pt idx="14">
                  <c:v>502654.82457436691</c:v>
                </c:pt>
                <c:pt idx="15">
                  <c:v>628318.53071795858</c:v>
                </c:pt>
              </c:numCache>
            </c:numRef>
          </c:xVal>
          <c:yVal>
            <c:numRef>
              <c:f>'Salida condensador'!$D$22:$D$38</c:f>
              <c:numCache>
                <c:formatCode>0.00</c:formatCode>
                <c:ptCount val="17"/>
                <c:pt idx="0">
                  <c:v>6.9210642190129776E-2</c:v>
                </c:pt>
                <c:pt idx="1">
                  <c:v>6.9210642190129776E-2</c:v>
                </c:pt>
                <c:pt idx="2">
                  <c:v>-6.9766556916426942E-2</c:v>
                </c:pt>
                <c:pt idx="3">
                  <c:v>-6.9766556916426942E-2</c:v>
                </c:pt>
                <c:pt idx="4">
                  <c:v>-0.21100364666616389</c:v>
                </c:pt>
                <c:pt idx="5">
                  <c:v>-0.35457533920863205</c:v>
                </c:pt>
                <c:pt idx="6">
                  <c:v>-1.2697251504221332</c:v>
                </c:pt>
                <c:pt idx="7">
                  <c:v>-3.7684998825881335</c:v>
                </c:pt>
                <c:pt idx="8">
                  <c:v>-6.2316035599457873</c:v>
                </c:pt>
                <c:pt idx="9">
                  <c:v>-8.1342786595908549</c:v>
                </c:pt>
                <c:pt idx="10">
                  <c:v>-9.6825231257664193</c:v>
                </c:pt>
                <c:pt idx="11">
                  <c:v>-15.809699709147381</c:v>
                </c:pt>
                <c:pt idx="12">
                  <c:v>-20.35457533920863</c:v>
                </c:pt>
                <c:pt idx="13">
                  <c:v>-23.876400520322257</c:v>
                </c:pt>
                <c:pt idx="14">
                  <c:v>-26.375175252488255</c:v>
                </c:pt>
                <c:pt idx="15">
                  <c:v>-27.95880017344075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5-4F42-AF78-821F8A54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217920"/>
        <c:axId val="1759214176"/>
      </c:scatterChart>
      <c:valAx>
        <c:axId val="175921792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cap="none" baseline="0"/>
                  <a:t>ω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214176"/>
        <c:crosses val="autoZero"/>
        <c:crossBetween val="midCat"/>
      </c:valAx>
      <c:valAx>
        <c:axId val="17592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cap="none" baseline="0"/>
                  <a:t>MAGNITUD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21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Curva teórica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'Salida resistencia'!$B$22:$B$37</c:f>
              <c:numCache>
                <c:formatCode>0.00</c:formatCode>
                <c:ptCount val="16"/>
                <c:pt idx="0">
                  <c:v>628.31853071795865</c:v>
                </c:pt>
                <c:pt idx="1">
                  <c:v>1256.6370614359173</c:v>
                </c:pt>
                <c:pt idx="2">
                  <c:v>2513.2741228718346</c:v>
                </c:pt>
                <c:pt idx="3">
                  <c:v>3769.9111843077517</c:v>
                </c:pt>
                <c:pt idx="4">
                  <c:v>5026.5482457436692</c:v>
                </c:pt>
                <c:pt idx="5">
                  <c:v>6283.1853071795858</c:v>
                </c:pt>
                <c:pt idx="6">
                  <c:v>12566.370614359172</c:v>
                </c:pt>
                <c:pt idx="7">
                  <c:v>25132.741228718343</c:v>
                </c:pt>
                <c:pt idx="8">
                  <c:v>37699.111843077517</c:v>
                </c:pt>
                <c:pt idx="9">
                  <c:v>50265.482457436687</c:v>
                </c:pt>
                <c:pt idx="10">
                  <c:v>62831.853071795864</c:v>
                </c:pt>
                <c:pt idx="11">
                  <c:v>125663.70614359173</c:v>
                </c:pt>
                <c:pt idx="12">
                  <c:v>251327.41228718346</c:v>
                </c:pt>
                <c:pt idx="13">
                  <c:v>376991.11843077518</c:v>
                </c:pt>
                <c:pt idx="14">
                  <c:v>502654.82457436691</c:v>
                </c:pt>
                <c:pt idx="15">
                  <c:v>628318.53071795858</c:v>
                </c:pt>
              </c:numCache>
            </c:numRef>
          </c:xVal>
          <c:yVal>
            <c:numRef>
              <c:f>'Salida resistencia'!$H$22:$H$37</c:f>
              <c:numCache>
                <c:formatCode>0.00</c:formatCode>
                <c:ptCount val="16"/>
                <c:pt idx="0">
                  <c:v>88.308491594930189</c:v>
                </c:pt>
                <c:pt idx="1">
                  <c:v>86.619926601981433</c:v>
                </c:pt>
                <c:pt idx="2">
                  <c:v>83.263217597943282</c:v>
                </c:pt>
                <c:pt idx="3">
                  <c:v>79.952282636738147</c:v>
                </c:pt>
                <c:pt idx="4">
                  <c:v>76.707717356632898</c:v>
                </c:pt>
                <c:pt idx="5">
                  <c:v>73.547617736043421</c:v>
                </c:pt>
                <c:pt idx="6">
                  <c:v>59.433076282009758</c:v>
                </c:pt>
                <c:pt idx="7">
                  <c:v>40.250212164555855</c:v>
                </c:pt>
                <c:pt idx="8">
                  <c:v>29.439480237120719</c:v>
                </c:pt>
                <c:pt idx="9">
                  <c:v>22.94218360203913</c:v>
                </c:pt>
                <c:pt idx="10">
                  <c:v>18.707515906068522</c:v>
                </c:pt>
                <c:pt idx="11">
                  <c:v>9.6098272399038507</c:v>
                </c:pt>
                <c:pt idx="12">
                  <c:v>4.8389443095238436</c:v>
                </c:pt>
                <c:pt idx="13">
                  <c:v>3.2302280224752336</c:v>
                </c:pt>
                <c:pt idx="14">
                  <c:v>2.4237942205003744</c:v>
                </c:pt>
                <c:pt idx="15">
                  <c:v>1.9394517906671738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D-2047-BED1-36678A3498DC}"/>
            </c:ext>
          </c:extLst>
        </c:ser>
        <c:ser>
          <c:idx val="1"/>
          <c:order val="1"/>
          <c:tx>
            <c:v>Curva experimental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'Salida resistencia'!$B$22:$B$37</c:f>
              <c:numCache>
                <c:formatCode>0.00</c:formatCode>
                <c:ptCount val="16"/>
                <c:pt idx="0">
                  <c:v>628.31853071795865</c:v>
                </c:pt>
                <c:pt idx="1">
                  <c:v>1256.6370614359173</c:v>
                </c:pt>
                <c:pt idx="2">
                  <c:v>2513.2741228718346</c:v>
                </c:pt>
                <c:pt idx="3">
                  <c:v>3769.9111843077517</c:v>
                </c:pt>
                <c:pt idx="4">
                  <c:v>5026.5482457436692</c:v>
                </c:pt>
                <c:pt idx="5">
                  <c:v>6283.1853071795858</c:v>
                </c:pt>
                <c:pt idx="6">
                  <c:v>12566.370614359172</c:v>
                </c:pt>
                <c:pt idx="7">
                  <c:v>25132.741228718343</c:v>
                </c:pt>
                <c:pt idx="8">
                  <c:v>37699.111843077517</c:v>
                </c:pt>
                <c:pt idx="9">
                  <c:v>50265.482457436687</c:v>
                </c:pt>
                <c:pt idx="10">
                  <c:v>62831.853071795864</c:v>
                </c:pt>
                <c:pt idx="11">
                  <c:v>125663.70614359173</c:v>
                </c:pt>
                <c:pt idx="12">
                  <c:v>251327.41228718346</c:v>
                </c:pt>
                <c:pt idx="13">
                  <c:v>376991.11843077518</c:v>
                </c:pt>
                <c:pt idx="14">
                  <c:v>502654.82457436691</c:v>
                </c:pt>
                <c:pt idx="15">
                  <c:v>628318.53071795858</c:v>
                </c:pt>
              </c:numCache>
            </c:numRef>
          </c:xVal>
          <c:yVal>
            <c:numRef>
              <c:f>'Salida resistencia'!$F$22:$F$37</c:f>
              <c:numCache>
                <c:formatCode>General</c:formatCode>
                <c:ptCount val="16"/>
                <c:pt idx="0">
                  <c:v>90</c:v>
                </c:pt>
                <c:pt idx="1">
                  <c:v>86.399999999999991</c:v>
                </c:pt>
                <c:pt idx="2">
                  <c:v>83.52000000000001</c:v>
                </c:pt>
                <c:pt idx="3">
                  <c:v>82.08</c:v>
                </c:pt>
                <c:pt idx="4">
                  <c:v>72</c:v>
                </c:pt>
                <c:pt idx="5">
                  <c:v>68.400000000000006</c:v>
                </c:pt>
                <c:pt idx="6">
                  <c:v>55.440000000000005</c:v>
                </c:pt>
                <c:pt idx="7">
                  <c:v>43.2</c:v>
                </c:pt>
                <c:pt idx="8">
                  <c:v>32.4</c:v>
                </c:pt>
                <c:pt idx="9">
                  <c:v>25.92</c:v>
                </c:pt>
                <c:pt idx="10">
                  <c:v>18</c:v>
                </c:pt>
                <c:pt idx="11">
                  <c:v>8.9280000000000008</c:v>
                </c:pt>
                <c:pt idx="12">
                  <c:v>5.76</c:v>
                </c:pt>
                <c:pt idx="13">
                  <c:v>3.2399999999999998</c:v>
                </c:pt>
                <c:pt idx="14">
                  <c:v>2.6783999999999999</c:v>
                </c:pt>
                <c:pt idx="15">
                  <c:v>1.4400000000000002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8-4C35-9022-B5511D28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217920"/>
        <c:axId val="1759214176"/>
      </c:scatterChart>
      <c:valAx>
        <c:axId val="175921792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ω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214176"/>
        <c:crosses val="autoZero"/>
        <c:crossBetween val="midCat"/>
      </c:valAx>
      <c:valAx>
        <c:axId val="17592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Fase (grados)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21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Curva teórica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'Salida resistencia'!$B$22:$B$37</c:f>
              <c:numCache>
                <c:formatCode>0.00</c:formatCode>
                <c:ptCount val="16"/>
                <c:pt idx="0">
                  <c:v>628.31853071795865</c:v>
                </c:pt>
                <c:pt idx="1">
                  <c:v>1256.6370614359173</c:v>
                </c:pt>
                <c:pt idx="2">
                  <c:v>2513.2741228718346</c:v>
                </c:pt>
                <c:pt idx="3">
                  <c:v>3769.9111843077517</c:v>
                </c:pt>
                <c:pt idx="4">
                  <c:v>5026.5482457436692</c:v>
                </c:pt>
                <c:pt idx="5">
                  <c:v>6283.1853071795858</c:v>
                </c:pt>
                <c:pt idx="6">
                  <c:v>12566.370614359172</c:v>
                </c:pt>
                <c:pt idx="7">
                  <c:v>25132.741228718343</c:v>
                </c:pt>
                <c:pt idx="8">
                  <c:v>37699.111843077517</c:v>
                </c:pt>
                <c:pt idx="9">
                  <c:v>50265.482457436687</c:v>
                </c:pt>
                <c:pt idx="10">
                  <c:v>62831.853071795864</c:v>
                </c:pt>
                <c:pt idx="11">
                  <c:v>125663.70614359173</c:v>
                </c:pt>
                <c:pt idx="12">
                  <c:v>251327.41228718346</c:v>
                </c:pt>
                <c:pt idx="13">
                  <c:v>376991.11843077518</c:v>
                </c:pt>
                <c:pt idx="14">
                  <c:v>502654.82457436691</c:v>
                </c:pt>
                <c:pt idx="15">
                  <c:v>628318.53071795858</c:v>
                </c:pt>
              </c:numCache>
            </c:numRef>
          </c:xVal>
          <c:yVal>
            <c:numRef>
              <c:f>'Salida resistencia'!$G$22:$G$37</c:f>
              <c:numCache>
                <c:formatCode>0.00</c:formatCode>
                <c:ptCount val="16"/>
                <c:pt idx="0">
                  <c:v>-30.59823121132904</c:v>
                </c:pt>
                <c:pt idx="1">
                  <c:v>-24.588968749725904</c:v>
                </c:pt>
                <c:pt idx="2">
                  <c:v>-18.613424971679013</c:v>
                </c:pt>
                <c:pt idx="3">
                  <c:v>-15.165669912123493</c:v>
                </c:pt>
                <c:pt idx="4">
                  <c:v>-12.768515816574327</c:v>
                </c:pt>
                <c:pt idx="5">
                  <c:v>-10.957571167068108</c:v>
                </c:pt>
                <c:pt idx="6">
                  <c:v>-5.8734219074507603</c:v>
                </c:pt>
                <c:pt idx="7">
                  <c:v>-2.3468904677455842</c:v>
                </c:pt>
                <c:pt idx="8">
                  <c:v>-1.2008801169666148</c:v>
                </c:pt>
                <c:pt idx="9">
                  <c:v>-0.71576312057822467</c:v>
                </c:pt>
                <c:pt idx="10">
                  <c:v>-0.47145771137042836</c:v>
                </c:pt>
                <c:pt idx="11">
                  <c:v>-0.12274872103842327</c:v>
                </c:pt>
                <c:pt idx="12">
                  <c:v>-3.101396233464726E-2</c:v>
                </c:pt>
                <c:pt idx="13">
                  <c:v>-1.3811333373936918E-2</c:v>
                </c:pt>
                <c:pt idx="14">
                  <c:v>-7.7742788290784404E-3</c:v>
                </c:pt>
                <c:pt idx="15">
                  <c:v>-4.9771413851331658E-3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D-884F-9737-97E4368F48C5}"/>
            </c:ext>
          </c:extLst>
        </c:ser>
        <c:ser>
          <c:idx val="1"/>
          <c:order val="1"/>
          <c:tx>
            <c:v>Curva Experimental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'Salida resistencia'!$B$22:$B$37</c:f>
              <c:numCache>
                <c:formatCode>0.00</c:formatCode>
                <c:ptCount val="16"/>
                <c:pt idx="0">
                  <c:v>628.31853071795865</c:v>
                </c:pt>
                <c:pt idx="1">
                  <c:v>1256.6370614359173</c:v>
                </c:pt>
                <c:pt idx="2">
                  <c:v>2513.2741228718346</c:v>
                </c:pt>
                <c:pt idx="3">
                  <c:v>3769.9111843077517</c:v>
                </c:pt>
                <c:pt idx="4">
                  <c:v>5026.5482457436692</c:v>
                </c:pt>
                <c:pt idx="5">
                  <c:v>6283.1853071795858</c:v>
                </c:pt>
                <c:pt idx="6">
                  <c:v>12566.370614359172</c:v>
                </c:pt>
                <c:pt idx="7">
                  <c:v>25132.741228718343</c:v>
                </c:pt>
                <c:pt idx="8">
                  <c:v>37699.111843077517</c:v>
                </c:pt>
                <c:pt idx="9">
                  <c:v>50265.482457436687</c:v>
                </c:pt>
                <c:pt idx="10">
                  <c:v>62831.853071795864</c:v>
                </c:pt>
                <c:pt idx="11">
                  <c:v>125663.70614359173</c:v>
                </c:pt>
                <c:pt idx="12">
                  <c:v>251327.41228718346</c:v>
                </c:pt>
                <c:pt idx="13">
                  <c:v>376991.11843077518</c:v>
                </c:pt>
                <c:pt idx="14">
                  <c:v>502654.82457436691</c:v>
                </c:pt>
                <c:pt idx="15">
                  <c:v>628318.53071795858</c:v>
                </c:pt>
              </c:numCache>
            </c:numRef>
          </c:xVal>
          <c:yVal>
            <c:numRef>
              <c:f>'Salida resistencia'!$D$22:$D$37</c:f>
              <c:numCache>
                <c:formatCode>0.00</c:formatCode>
                <c:ptCount val="16"/>
                <c:pt idx="0">
                  <c:v>-30.342528327824926</c:v>
                </c:pt>
                <c:pt idx="1">
                  <c:v>-24.731440128741255</c:v>
                </c:pt>
                <c:pt idx="2">
                  <c:v>-18.861902973270549</c:v>
                </c:pt>
                <c:pt idx="3">
                  <c:v>-15.545670577048336</c:v>
                </c:pt>
                <c:pt idx="4">
                  <c:v>-13.151546383555875</c:v>
                </c:pt>
                <c:pt idx="5">
                  <c:v>-11.308621919316025</c:v>
                </c:pt>
                <c:pt idx="6">
                  <c:v>-6.3030927671117514</c:v>
                </c:pt>
                <c:pt idx="7">
                  <c:v>-2.7573724137392563</c:v>
                </c:pt>
                <c:pt idx="8">
                  <c:v>-1.6814557660576834</c:v>
                </c:pt>
                <c:pt idx="9">
                  <c:v>-1.1103465569966262</c:v>
                </c:pt>
                <c:pt idx="10">
                  <c:v>-0.9538398067574948</c:v>
                </c:pt>
                <c:pt idx="11">
                  <c:v>-0.64904047562275924</c:v>
                </c:pt>
                <c:pt idx="12">
                  <c:v>-0.44552789422304506</c:v>
                </c:pt>
                <c:pt idx="13">
                  <c:v>-0.35457533920863205</c:v>
                </c:pt>
                <c:pt idx="14">
                  <c:v>-0.35457533920863205</c:v>
                </c:pt>
                <c:pt idx="15">
                  <c:v>-0.35457533920863205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4-4311-BCAD-3A1FCE76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217920"/>
        <c:axId val="1759214176"/>
      </c:scatterChart>
      <c:valAx>
        <c:axId val="175921792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cap="none" baseline="0"/>
                  <a:t>ω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214176"/>
        <c:crosses val="autoZero"/>
        <c:crossBetween val="midCat"/>
      </c:valAx>
      <c:valAx>
        <c:axId val="17592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cap="none" baseline="0"/>
                  <a:t>MAGNITUD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21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0</xdr:row>
      <xdr:rowOff>72372</xdr:rowOff>
    </xdr:from>
    <xdr:to>
      <xdr:col>7</xdr:col>
      <xdr:colOff>740865</xdr:colOff>
      <xdr:row>18</xdr:row>
      <xdr:rowOff>351772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2C2157-DA49-CC48-B3DB-8EED01874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72372"/>
          <a:ext cx="6239965" cy="3708400"/>
        </a:xfrm>
        <a:prstGeom prst="rect">
          <a:avLst/>
        </a:prstGeom>
      </xdr:spPr>
    </xdr:pic>
    <xdr:clientData/>
  </xdr:twoCellAnchor>
  <xdr:twoCellAnchor editAs="oneCell">
    <xdr:from>
      <xdr:col>7</xdr:col>
      <xdr:colOff>622301</xdr:colOff>
      <xdr:row>6</xdr:row>
      <xdr:rowOff>63500</xdr:rowOff>
    </xdr:from>
    <xdr:to>
      <xdr:col>14</xdr:col>
      <xdr:colOff>1092201</xdr:colOff>
      <xdr:row>14</xdr:row>
      <xdr:rowOff>72372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DBAA50-F80B-824D-9B1F-4CB218464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1" y="1206500"/>
          <a:ext cx="6248400" cy="153287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18</xdr:row>
      <xdr:rowOff>368300</xdr:rowOff>
    </xdr:from>
    <xdr:to>
      <xdr:col>9</xdr:col>
      <xdr:colOff>419100</xdr:colOff>
      <xdr:row>42</xdr:row>
      <xdr:rowOff>103733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3A67817-1A9D-D3E7-099D-5405FCA3D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3797300"/>
          <a:ext cx="7772400" cy="64029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25399</xdr:rowOff>
    </xdr:from>
    <xdr:to>
      <xdr:col>4</xdr:col>
      <xdr:colOff>1130300</xdr:colOff>
      <xdr:row>66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DC0256-689A-479F-AE7F-E78C9088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711199</xdr:colOff>
      <xdr:row>3</xdr:row>
      <xdr:rowOff>63500</xdr:rowOff>
    </xdr:from>
    <xdr:to>
      <xdr:col>2</xdr:col>
      <xdr:colOff>2360114</xdr:colOff>
      <xdr:row>16</xdr:row>
      <xdr:rowOff>63500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637DA3-E557-E140-9F7A-AB4F811FF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199" y="635000"/>
          <a:ext cx="6239965" cy="3708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</xdr:row>
      <xdr:rowOff>156228</xdr:rowOff>
    </xdr:from>
    <xdr:to>
      <xdr:col>5</xdr:col>
      <xdr:colOff>25400</xdr:colOff>
      <xdr:row>9</xdr:row>
      <xdr:rowOff>165100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6911DC0-DEF2-1EA0-8736-6943A88DD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3600" y="346728"/>
          <a:ext cx="6248400" cy="1532872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10</xdr:row>
      <xdr:rowOff>215900</xdr:rowOff>
    </xdr:from>
    <xdr:to>
      <xdr:col>8</xdr:col>
      <xdr:colOff>0</xdr:colOff>
      <xdr:row>15</xdr:row>
      <xdr:rowOff>48096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B546B7-8454-9345-82E5-40C0AEC40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9567"/>
        <a:stretch/>
      </xdr:blipFill>
      <xdr:spPr>
        <a:xfrm>
          <a:off x="13449300" y="2133600"/>
          <a:ext cx="7772400" cy="1800696"/>
        </a:xfrm>
        <a:prstGeom prst="rect">
          <a:avLst/>
        </a:prstGeom>
      </xdr:spPr>
    </xdr:pic>
    <xdr:clientData/>
  </xdr:twoCellAnchor>
  <xdr:twoCellAnchor>
    <xdr:from>
      <xdr:col>4</xdr:col>
      <xdr:colOff>1158875</xdr:colOff>
      <xdr:row>37</xdr:row>
      <xdr:rowOff>38100</xdr:rowOff>
    </xdr:from>
    <xdr:to>
      <xdr:col>10</xdr:col>
      <xdr:colOff>257175</xdr:colOff>
      <xdr:row>66</xdr:row>
      <xdr:rowOff>120651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5C9AF28-9E7F-7C42-BF30-5D94097EA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25399</xdr:rowOff>
    </xdr:from>
    <xdr:to>
      <xdr:col>4</xdr:col>
      <xdr:colOff>1130300</xdr:colOff>
      <xdr:row>66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8DB823-A260-414E-8737-634F766D2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1130300</xdr:colOff>
      <xdr:row>37</xdr:row>
      <xdr:rowOff>38100</xdr:rowOff>
    </xdr:from>
    <xdr:to>
      <xdr:col>10</xdr:col>
      <xdr:colOff>228600</xdr:colOff>
      <xdr:row>66</xdr:row>
      <xdr:rowOff>120651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573C35-A1C1-7745-9D96-A90D38B41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596900</xdr:colOff>
      <xdr:row>2</xdr:row>
      <xdr:rowOff>101600</xdr:rowOff>
    </xdr:from>
    <xdr:to>
      <xdr:col>3</xdr:col>
      <xdr:colOff>3175</xdr:colOff>
      <xdr:row>17</xdr:row>
      <xdr:rowOff>9674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5346C12-CF1F-E440-BCDB-42DE98D0E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900" y="482600"/>
          <a:ext cx="6540500" cy="40228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88900</xdr:rowOff>
    </xdr:from>
    <xdr:to>
      <xdr:col>4</xdr:col>
      <xdr:colOff>2511425</xdr:colOff>
      <xdr:row>9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CBCFB6E-8B56-887A-E134-3C424260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00900" y="279400"/>
          <a:ext cx="60579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10</xdr:row>
      <xdr:rowOff>101600</xdr:rowOff>
    </xdr:from>
    <xdr:to>
      <xdr:col>8</xdr:col>
      <xdr:colOff>3175</xdr:colOff>
      <xdr:row>15</xdr:row>
      <xdr:rowOff>86113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2596A1D-A82B-75F3-B20B-1CC59980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62000" y="2019300"/>
          <a:ext cx="7772400" cy="195301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zoomScale="309" zoomScaleNormal="309" workbookViewId="0">
      <selection activeCell="A4" sqref="A4"/>
    </sheetView>
  </sheetViews>
  <sheetFormatPr baseColWidth="10" defaultRowHeight="15" x14ac:dyDescent="0.25"/>
  <cols>
    <col min="1" max="1" width="105.140625" customWidth="1"/>
  </cols>
  <sheetData>
    <row r="1" spans="1:1" ht="15.75" x14ac:dyDescent="0.25">
      <c r="A1" s="4" t="s">
        <v>10</v>
      </c>
    </row>
    <row r="2" spans="1:1" ht="45" x14ac:dyDescent="0.25">
      <c r="A2" s="6" t="s">
        <v>21</v>
      </c>
    </row>
    <row r="3" spans="1:1" ht="15.75" x14ac:dyDescent="0.25">
      <c r="A3" s="8"/>
    </row>
    <row r="4" spans="1:1" ht="30" x14ac:dyDescent="0.25">
      <c r="A4" s="5" t="s">
        <v>19</v>
      </c>
    </row>
    <row r="5" spans="1:1" ht="15.75" x14ac:dyDescent="0.25">
      <c r="A5" s="8"/>
    </row>
    <row r="6" spans="1:1" ht="45.75" thickBot="1" x14ac:dyDescent="0.3">
      <c r="A6" s="6" t="s">
        <v>20</v>
      </c>
    </row>
    <row r="7" spans="1:1" ht="16.5" thickTop="1" thickBot="1" x14ac:dyDescent="0.3">
      <c r="A7" s="9"/>
    </row>
    <row r="8" spans="1:1" ht="31.5" thickTop="1" thickBot="1" x14ac:dyDescent="0.3">
      <c r="A8" s="6" t="s">
        <v>11</v>
      </c>
    </row>
    <row r="9" spans="1:1" ht="16.5" thickTop="1" thickBot="1" x14ac:dyDescent="0.3">
      <c r="A9" s="9"/>
    </row>
    <row r="10" spans="1:1" ht="31.5" thickTop="1" thickBot="1" x14ac:dyDescent="0.3">
      <c r="A10" s="7" t="s">
        <v>12</v>
      </c>
    </row>
    <row r="11" spans="1:1" ht="16.5" thickTop="1" thickBot="1" x14ac:dyDescent="0.3">
      <c r="A11" s="2"/>
    </row>
    <row r="12" spans="1:1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9:P23"/>
  <sheetViews>
    <sheetView workbookViewId="0">
      <selection activeCell="P27" sqref="P27"/>
    </sheetView>
  </sheetViews>
  <sheetFormatPr baseColWidth="10" defaultRowHeight="15" x14ac:dyDescent="0.25"/>
  <cols>
    <col min="15" max="15" width="49.140625" customWidth="1"/>
    <col min="16" max="16" width="26.28515625" customWidth="1"/>
  </cols>
  <sheetData>
    <row r="19" spans="15:16" ht="183.75" x14ac:dyDescent="0.4">
      <c r="O19" s="18" t="s">
        <v>22</v>
      </c>
    </row>
    <row r="22" spans="15:16" ht="23.25" x14ac:dyDescent="0.35">
      <c r="O22" s="13" t="s">
        <v>17</v>
      </c>
      <c r="P22" s="27">
        <v>5.0000000000000002E-5</v>
      </c>
    </row>
    <row r="23" spans="15:16" ht="23.25" x14ac:dyDescent="0.35">
      <c r="O23" s="13" t="s">
        <v>18</v>
      </c>
      <c r="P23" s="27">
        <v>4.6999999999999997E-5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43"/>
  <sheetViews>
    <sheetView topLeftCell="A16" zoomScaleNormal="100" workbookViewId="0">
      <selection activeCell="E35" sqref="E35"/>
    </sheetView>
  </sheetViews>
  <sheetFormatPr baseColWidth="10" defaultColWidth="11.42578125" defaultRowHeight="15" x14ac:dyDescent="0.25"/>
  <cols>
    <col min="1" max="1" width="23.42578125" customWidth="1"/>
    <col min="2" max="3" width="35.42578125" customWidth="1"/>
    <col min="4" max="4" width="44.140625" customWidth="1"/>
    <col min="5" max="6" width="37.7109375" customWidth="1"/>
    <col min="7" max="7" width="37.42578125" customWidth="1"/>
    <col min="8" max="8" width="29.42578125" customWidth="1"/>
  </cols>
  <sheetData>
    <row r="10" spans="4:5" ht="15.75" thickBot="1" x14ac:dyDescent="0.3"/>
    <row r="11" spans="4:5" ht="30" thickTop="1" thickBot="1" x14ac:dyDescent="0.5">
      <c r="D11" s="10" t="s">
        <v>2</v>
      </c>
      <c r="E11" s="24">
        <v>10</v>
      </c>
    </row>
    <row r="12" spans="4:5" ht="30" thickTop="1" thickBot="1" x14ac:dyDescent="0.5">
      <c r="D12" s="10" t="s">
        <v>13</v>
      </c>
      <c r="E12" s="25">
        <v>1000</v>
      </c>
    </row>
    <row r="13" spans="4:5" ht="30" thickTop="1" thickBot="1" x14ac:dyDescent="0.5">
      <c r="D13" s="10" t="s">
        <v>14</v>
      </c>
      <c r="E13" s="26">
        <v>4.6999999999999997E-8</v>
      </c>
    </row>
    <row r="14" spans="4:5" ht="30" thickTop="1" thickBot="1" x14ac:dyDescent="0.5">
      <c r="D14" s="10"/>
      <c r="E14" s="10"/>
    </row>
    <row r="15" spans="4:5" ht="30" thickTop="1" thickBot="1" x14ac:dyDescent="0.5">
      <c r="D15" s="10" t="s">
        <v>15</v>
      </c>
      <c r="E15" s="19">
        <v>4.6999999999999997E-5</v>
      </c>
    </row>
    <row r="16" spans="4:5" ht="30" thickTop="1" thickBot="1" x14ac:dyDescent="0.5">
      <c r="D16" s="10" t="s">
        <v>9</v>
      </c>
      <c r="E16" s="20">
        <v>2.9500000000000001E-4</v>
      </c>
    </row>
    <row r="17" spans="1:8" ht="16.5" thickTop="1" thickBot="1" x14ac:dyDescent="0.3"/>
    <row r="18" spans="1:8" ht="22.5" thickTop="1" thickBot="1" x14ac:dyDescent="0.4">
      <c r="F18" s="14" t="s">
        <v>16</v>
      </c>
    </row>
    <row r="19" spans="1:8" ht="15.75" thickTop="1" x14ac:dyDescent="0.25"/>
    <row r="20" spans="1:8" ht="15.75" thickBot="1" x14ac:dyDescent="0.3"/>
    <row r="21" spans="1:8" ht="17.25" thickTop="1" thickBot="1" x14ac:dyDescent="0.3">
      <c r="A21" s="11" t="s">
        <v>1</v>
      </c>
      <c r="B21" s="12" t="s">
        <v>3</v>
      </c>
      <c r="C21" s="21" t="s">
        <v>6</v>
      </c>
      <c r="D21" s="21" t="s">
        <v>7</v>
      </c>
      <c r="E21" s="21" t="s">
        <v>8</v>
      </c>
      <c r="F21" s="12" t="s">
        <v>0</v>
      </c>
      <c r="G21" s="12" t="s">
        <v>5</v>
      </c>
      <c r="H21" s="12" t="s">
        <v>4</v>
      </c>
    </row>
    <row r="22" spans="1:8" ht="22.5" thickTop="1" thickBot="1" x14ac:dyDescent="0.4">
      <c r="A22" s="14">
        <v>100</v>
      </c>
      <c r="B22" s="15">
        <f>2*PI()*A22</f>
        <v>628.31853071795865</v>
      </c>
      <c r="C22" s="22">
        <v>10.08</v>
      </c>
      <c r="D22" s="23">
        <f>20*LOG10(C22/10)</f>
        <v>6.9210642190129776E-2</v>
      </c>
      <c r="E22" s="28">
        <v>0</v>
      </c>
      <c r="F22" s="17">
        <f>-E22*360*A22</f>
        <v>0</v>
      </c>
      <c r="G22" s="16">
        <f>-20*LOG10(SQRT(1+POWER($E$12,2)*POWER($E$13,2)*POWER(B22,2)))</f>
        <v>-3.7857372056881678E-3</v>
      </c>
      <c r="H22" s="16">
        <f>-ATAN(B22*$E$12*$E$13)*180/PI()</f>
        <v>-1.6915084050698088</v>
      </c>
    </row>
    <row r="23" spans="1:8" ht="22.5" thickTop="1" thickBot="1" x14ac:dyDescent="0.4">
      <c r="A23" s="14">
        <v>200</v>
      </c>
      <c r="B23" s="15">
        <f t="shared" ref="B23:B37" si="0">2*PI()*A23</f>
        <v>1256.6370614359173</v>
      </c>
      <c r="C23" s="22">
        <v>10.08</v>
      </c>
      <c r="D23" s="23">
        <f>20*LOG10(C23/10)</f>
        <v>6.9210642190129776E-2</v>
      </c>
      <c r="E23" s="28">
        <v>0</v>
      </c>
      <c r="F23" s="17">
        <f t="shared" ref="F23:F37" si="1">-E23*360*A23</f>
        <v>0</v>
      </c>
      <c r="G23" s="16">
        <f t="shared" ref="G23:G37" si="2">-20*LOG10(SQRT(1+POWER($E$12,2)*POWER($E$13,2)*POWER(B23,2)))</f>
        <v>-1.5123188882178128E-2</v>
      </c>
      <c r="H23" s="16">
        <f t="shared" ref="H23:H37" si="3">-ATAN(B23*$E$12*$E$13)*180/PI()</f>
        <v>-3.3800733980185682</v>
      </c>
    </row>
    <row r="24" spans="1:8" ht="22.5" thickTop="1" thickBot="1" x14ac:dyDescent="0.4">
      <c r="A24" s="14">
        <v>400</v>
      </c>
      <c r="B24" s="15">
        <f t="shared" si="0"/>
        <v>2513.2741228718346</v>
      </c>
      <c r="C24" s="22">
        <v>9.92</v>
      </c>
      <c r="D24" s="23">
        <f t="shared" ref="D24:D37" si="4">20*LOG10(C24/10)</f>
        <v>-6.9766556916426942E-2</v>
      </c>
      <c r="E24" s="28">
        <v>2.5000000000000001E-5</v>
      </c>
      <c r="F24" s="17">
        <f t="shared" si="1"/>
        <v>-3.6000000000000005</v>
      </c>
      <c r="G24" s="16">
        <f t="shared" si="2"/>
        <v>-6.0179324114907347E-2</v>
      </c>
      <c r="H24" s="16">
        <f t="shared" si="3"/>
        <v>-6.7367824020567149</v>
      </c>
    </row>
    <row r="25" spans="1:8" ht="22.5" thickTop="1" thickBot="1" x14ac:dyDescent="0.4">
      <c r="A25" s="14">
        <v>600</v>
      </c>
      <c r="B25" s="15">
        <f t="shared" si="0"/>
        <v>3769.9111843077517</v>
      </c>
      <c r="C25" s="22">
        <v>9.92</v>
      </c>
      <c r="D25" s="23">
        <f t="shared" si="4"/>
        <v>-6.9766556916426942E-2</v>
      </c>
      <c r="E25" s="28">
        <v>3.1999999999999999E-5</v>
      </c>
      <c r="F25" s="17">
        <f t="shared" si="1"/>
        <v>-6.911999999999999</v>
      </c>
      <c r="G25" s="16">
        <f t="shared" si="2"/>
        <v>-0.13424944567301586</v>
      </c>
      <c r="H25" s="16">
        <f t="shared" si="3"/>
        <v>-10.047717363261862</v>
      </c>
    </row>
    <row r="26" spans="1:8" ht="22.5" thickTop="1" thickBot="1" x14ac:dyDescent="0.4">
      <c r="A26" s="14">
        <v>800</v>
      </c>
      <c r="B26" s="15">
        <f t="shared" si="0"/>
        <v>5026.5482457436692</v>
      </c>
      <c r="C26" s="22">
        <v>9.76</v>
      </c>
      <c r="D26" s="23">
        <f t="shared" si="4"/>
        <v>-0.21100364666616389</v>
      </c>
      <c r="E26" s="28">
        <v>5.0000000000000002E-5</v>
      </c>
      <c r="F26" s="17">
        <f t="shared" si="1"/>
        <v>-14.400000000000002</v>
      </c>
      <c r="G26" s="16">
        <f t="shared" si="2"/>
        <v>-0.23587008228984907</v>
      </c>
      <c r="H26" s="16">
        <f t="shared" si="3"/>
        <v>-13.292282643367093</v>
      </c>
    </row>
    <row r="27" spans="1:8" ht="22.5" thickTop="1" thickBot="1" x14ac:dyDescent="0.4">
      <c r="A27" s="14">
        <v>1000</v>
      </c>
      <c r="B27" s="15">
        <f>2*PI()*A27</f>
        <v>6283.1853071795858</v>
      </c>
      <c r="C27" s="22">
        <v>9.6</v>
      </c>
      <c r="D27" s="23">
        <f t="shared" si="4"/>
        <v>-0.35457533920863205</v>
      </c>
      <c r="E27" s="28">
        <v>5.1E-5</v>
      </c>
      <c r="F27" s="17">
        <f t="shared" si="1"/>
        <v>-18.360000000000003</v>
      </c>
      <c r="G27" s="16">
        <f t="shared" si="2"/>
        <v>-0.36312569294475794</v>
      </c>
      <c r="H27" s="16">
        <f t="shared" si="3"/>
        <v>-16.452382263956576</v>
      </c>
    </row>
    <row r="28" spans="1:8" ht="22.5" thickTop="1" thickBot="1" x14ac:dyDescent="0.4">
      <c r="A28" s="14">
        <v>2000</v>
      </c>
      <c r="B28" s="15">
        <f t="shared" si="0"/>
        <v>12566.370614359172</v>
      </c>
      <c r="C28" s="22">
        <v>8.64</v>
      </c>
      <c r="D28" s="23">
        <f t="shared" si="4"/>
        <v>-1.2697251504221332</v>
      </c>
      <c r="E28" s="28">
        <v>5.0000000000000002E-5</v>
      </c>
      <c r="F28" s="17">
        <f t="shared" si="1"/>
        <v>-36.000000000000007</v>
      </c>
      <c r="G28" s="16">
        <f t="shared" si="2"/>
        <v>-1.2995763466070329</v>
      </c>
      <c r="H28" s="16">
        <f t="shared" si="3"/>
        <v>-30.566923717990239</v>
      </c>
    </row>
    <row r="29" spans="1:8" ht="22.5" thickTop="1" thickBot="1" x14ac:dyDescent="0.4">
      <c r="A29" s="14">
        <v>4000</v>
      </c>
      <c r="B29" s="15">
        <f t="shared" si="0"/>
        <v>25132.741228718343</v>
      </c>
      <c r="C29" s="22">
        <v>6.48</v>
      </c>
      <c r="D29" s="23">
        <f t="shared" si="4"/>
        <v>-3.7684998825881335</v>
      </c>
      <c r="E29" s="28">
        <v>3.3000000000000003E-5</v>
      </c>
      <c r="F29" s="17">
        <f t="shared" si="1"/>
        <v>-47.52000000000001</v>
      </c>
      <c r="G29" s="16">
        <f t="shared" si="2"/>
        <v>-3.7936448201814805</v>
      </c>
      <c r="H29" s="16">
        <f t="shared" si="3"/>
        <v>-49.749787835444153</v>
      </c>
    </row>
    <row r="30" spans="1:8" ht="22.5" thickTop="1" thickBot="1" x14ac:dyDescent="0.4">
      <c r="A30" s="14">
        <v>6000</v>
      </c>
      <c r="B30" s="15">
        <f t="shared" si="0"/>
        <v>37699.111843077517</v>
      </c>
      <c r="C30" s="22">
        <v>4.88</v>
      </c>
      <c r="D30" s="23">
        <f t="shared" si="4"/>
        <v>-6.2316035599457873</v>
      </c>
      <c r="E30" s="28">
        <v>2.4000000000000001E-5</v>
      </c>
      <c r="F30" s="17">
        <f t="shared" si="1"/>
        <v>-51.84</v>
      </c>
      <c r="G30" s="16">
        <f t="shared" si="2"/>
        <v>-6.1694596505161368</v>
      </c>
      <c r="H30" s="16">
        <f t="shared" si="3"/>
        <v>-60.560519762879288</v>
      </c>
    </row>
    <row r="31" spans="1:8" ht="22.5" thickTop="1" thickBot="1" x14ac:dyDescent="0.4">
      <c r="A31" s="14">
        <v>8000</v>
      </c>
      <c r="B31" s="15">
        <f t="shared" si="0"/>
        <v>50265.482457436687</v>
      </c>
      <c r="C31" s="22">
        <v>3.92</v>
      </c>
      <c r="D31" s="23">
        <f t="shared" si="4"/>
        <v>-8.1342786595908549</v>
      </c>
      <c r="E31" s="28">
        <v>2.1999999999999999E-5</v>
      </c>
      <c r="F31" s="17">
        <f t="shared" si="1"/>
        <v>-63.36</v>
      </c>
      <c r="G31" s="16">
        <f t="shared" si="2"/>
        <v>-8.1831173862937447</v>
      </c>
      <c r="H31" s="16">
        <f t="shared" si="3"/>
        <v>-67.057816397960877</v>
      </c>
    </row>
    <row r="32" spans="1:8" ht="22.5" thickTop="1" thickBot="1" x14ac:dyDescent="0.4">
      <c r="A32" s="14">
        <v>10000</v>
      </c>
      <c r="B32" s="15">
        <f t="shared" si="0"/>
        <v>62831.853071795864</v>
      </c>
      <c r="C32" s="22">
        <v>3.28</v>
      </c>
      <c r="D32" s="23">
        <f t="shared" si="4"/>
        <v>-9.6825231257664193</v>
      </c>
      <c r="E32" s="28">
        <v>1.9000000000000001E-5</v>
      </c>
      <c r="F32" s="17">
        <f t="shared" si="1"/>
        <v>-68.400000000000006</v>
      </c>
      <c r="G32" s="16">
        <f t="shared" si="2"/>
        <v>-9.8770122372470777</v>
      </c>
      <c r="H32" s="16">
        <f t="shared" si="3"/>
        <v>-71.292484093931478</v>
      </c>
    </row>
    <row r="33" spans="1:8" ht="22.5" thickTop="1" thickBot="1" x14ac:dyDescent="0.4">
      <c r="A33" s="14">
        <v>20000</v>
      </c>
      <c r="B33" s="15">
        <f t="shared" si="0"/>
        <v>125663.70614359173</v>
      </c>
      <c r="C33" s="22">
        <v>1.62</v>
      </c>
      <c r="D33" s="23">
        <f t="shared" si="4"/>
        <v>-15.809699709147381</v>
      </c>
      <c r="E33" s="28">
        <v>1.1E-5</v>
      </c>
      <c r="F33" s="17">
        <f t="shared" si="1"/>
        <v>-79.2</v>
      </c>
      <c r="G33" s="16">
        <f t="shared" si="2"/>
        <v>-15.548903160194696</v>
      </c>
      <c r="H33" s="16">
        <f t="shared" si="3"/>
        <v>-80.390172760096149</v>
      </c>
    </row>
    <row r="34" spans="1:8" ht="22.5" thickTop="1" thickBot="1" x14ac:dyDescent="0.4">
      <c r="A34" s="14">
        <v>40000</v>
      </c>
      <c r="B34" s="15">
        <f t="shared" si="0"/>
        <v>251327.41228718346</v>
      </c>
      <c r="C34" s="22">
        <v>0.96</v>
      </c>
      <c r="D34" s="23">
        <f t="shared" si="4"/>
        <v>-20.35457533920863</v>
      </c>
      <c r="E34" s="28">
        <v>6.0000000000000002E-6</v>
      </c>
      <c r="F34" s="17">
        <f t="shared" si="1"/>
        <v>-86.4</v>
      </c>
      <c r="G34" s="16">
        <f t="shared" si="2"/>
        <v>-21.477768314770543</v>
      </c>
      <c r="H34" s="16">
        <f t="shared" si="3"/>
        <v>-85.161055690476175</v>
      </c>
    </row>
    <row r="35" spans="1:8" ht="22.5" thickTop="1" thickBot="1" x14ac:dyDescent="0.4">
      <c r="A35" s="14">
        <v>60000</v>
      </c>
      <c r="B35" s="15">
        <f t="shared" si="0"/>
        <v>376991.11843077518</v>
      </c>
      <c r="C35" s="22">
        <v>0.64</v>
      </c>
      <c r="D35" s="23">
        <f t="shared" si="4"/>
        <v>-23.876400520322257</v>
      </c>
      <c r="E35" s="28">
        <v>3.9999999999999998E-6</v>
      </c>
      <c r="F35" s="17">
        <f t="shared" si="1"/>
        <v>-86.399999999999991</v>
      </c>
      <c r="G35" s="16">
        <f t="shared" si="2"/>
        <v>-24.98239086692346</v>
      </c>
      <c r="H35" s="16">
        <f t="shared" si="3"/>
        <v>-86.769771977524769</v>
      </c>
    </row>
    <row r="36" spans="1:8" ht="22.5" thickTop="1" thickBot="1" x14ac:dyDescent="0.4">
      <c r="A36" s="14">
        <v>80000</v>
      </c>
      <c r="B36" s="15">
        <f t="shared" si="0"/>
        <v>502654.82457436691</v>
      </c>
      <c r="C36" s="22">
        <v>0.48</v>
      </c>
      <c r="D36" s="23">
        <f t="shared" si="4"/>
        <v>-26.375175252488255</v>
      </c>
      <c r="E36" s="28">
        <v>3.0000000000000001E-6</v>
      </c>
      <c r="F36" s="17">
        <f t="shared" si="1"/>
        <v>-86.4</v>
      </c>
      <c r="G36" s="16">
        <f t="shared" si="2"/>
        <v>-27.475128544544599</v>
      </c>
      <c r="H36" s="16">
        <f t="shared" si="3"/>
        <v>-87.576205779499631</v>
      </c>
    </row>
    <row r="37" spans="1:8" ht="22.5" thickTop="1" thickBot="1" x14ac:dyDescent="0.4">
      <c r="A37" s="14">
        <v>100000</v>
      </c>
      <c r="B37" s="15">
        <f t="shared" si="0"/>
        <v>628318.53071795858</v>
      </c>
      <c r="C37" s="22">
        <v>0.4</v>
      </c>
      <c r="D37" s="23">
        <f t="shared" si="4"/>
        <v>-27.95880017344075</v>
      </c>
      <c r="E37" s="30">
        <v>2.3999999999999999E-6</v>
      </c>
      <c r="F37" s="17">
        <f t="shared" si="1"/>
        <v>-86.399999999999991</v>
      </c>
      <c r="G37" s="16">
        <f t="shared" si="2"/>
        <v>-29.410531667261782</v>
      </c>
      <c r="H37" s="16">
        <f t="shared" si="3"/>
        <v>-88.060548209332822</v>
      </c>
    </row>
    <row r="38" spans="1:8" ht="15.75" thickTop="1" x14ac:dyDescent="0.25">
      <c r="E38" s="29"/>
      <c r="H38" s="1"/>
    </row>
    <row r="39" spans="1:8" x14ac:dyDescent="0.25">
      <c r="H39" s="1"/>
    </row>
    <row r="40" spans="1:8" x14ac:dyDescent="0.25">
      <c r="H40" s="1"/>
    </row>
    <row r="41" spans="1:8" x14ac:dyDescent="0.25">
      <c r="H41" s="1"/>
    </row>
    <row r="42" spans="1:8" x14ac:dyDescent="0.25">
      <c r="H42" s="1"/>
    </row>
    <row r="43" spans="1:8" x14ac:dyDescent="0.25">
      <c r="D43" s="3"/>
      <c r="H43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43"/>
  <sheetViews>
    <sheetView tabSelected="1" topLeftCell="A31" zoomScaleNormal="100" workbookViewId="0">
      <selection activeCell="C38" sqref="C38"/>
    </sheetView>
  </sheetViews>
  <sheetFormatPr baseColWidth="10" defaultColWidth="11.42578125" defaultRowHeight="15" x14ac:dyDescent="0.25"/>
  <cols>
    <col min="1" max="1" width="23.42578125" customWidth="1"/>
    <col min="2" max="3" width="35.42578125" customWidth="1"/>
    <col min="4" max="4" width="44.140625" customWidth="1"/>
    <col min="5" max="6" width="37.7109375" customWidth="1"/>
    <col min="7" max="7" width="37.42578125" customWidth="1"/>
    <col min="8" max="8" width="29.42578125" customWidth="1"/>
  </cols>
  <sheetData>
    <row r="10" spans="4:5" ht="15.75" thickBot="1" x14ac:dyDescent="0.3"/>
    <row r="11" spans="4:5" ht="30" thickTop="1" thickBot="1" x14ac:dyDescent="0.5">
      <c r="D11" s="10" t="s">
        <v>2</v>
      </c>
      <c r="E11" s="24">
        <v>10</v>
      </c>
    </row>
    <row r="12" spans="4:5" ht="30" thickTop="1" thickBot="1" x14ac:dyDescent="0.5">
      <c r="D12" s="10" t="s">
        <v>13</v>
      </c>
      <c r="E12" s="25">
        <v>1000</v>
      </c>
    </row>
    <row r="13" spans="4:5" ht="30" thickTop="1" thickBot="1" x14ac:dyDescent="0.5">
      <c r="D13" s="10" t="s">
        <v>14</v>
      </c>
      <c r="E13" s="26">
        <v>4.6999999999999997E-8</v>
      </c>
    </row>
    <row r="14" spans="4:5" ht="30" thickTop="1" thickBot="1" x14ac:dyDescent="0.5">
      <c r="D14" s="10"/>
      <c r="E14" s="10"/>
    </row>
    <row r="15" spans="4:5" ht="30" thickTop="1" thickBot="1" x14ac:dyDescent="0.5">
      <c r="D15" s="10" t="s">
        <v>15</v>
      </c>
      <c r="E15" s="19"/>
    </row>
    <row r="16" spans="4:5" ht="30" thickTop="1" thickBot="1" x14ac:dyDescent="0.5">
      <c r="D16" s="10" t="s">
        <v>9</v>
      </c>
      <c r="E16" s="20"/>
    </row>
    <row r="17" spans="1:8" ht="16.5" thickTop="1" thickBot="1" x14ac:dyDescent="0.3"/>
    <row r="18" spans="1:8" ht="22.5" thickTop="1" thickBot="1" x14ac:dyDescent="0.4">
      <c r="F18" s="14" t="s">
        <v>16</v>
      </c>
    </row>
    <row r="19" spans="1:8" ht="15.75" thickTop="1" x14ac:dyDescent="0.25"/>
    <row r="20" spans="1:8" ht="15.75" thickBot="1" x14ac:dyDescent="0.3"/>
    <row r="21" spans="1:8" ht="17.25" thickTop="1" thickBot="1" x14ac:dyDescent="0.3">
      <c r="A21" s="11" t="s">
        <v>1</v>
      </c>
      <c r="B21" s="12" t="s">
        <v>3</v>
      </c>
      <c r="C21" s="21" t="s">
        <v>6</v>
      </c>
      <c r="D21" s="21" t="s">
        <v>7</v>
      </c>
      <c r="E21" s="21" t="s">
        <v>8</v>
      </c>
      <c r="F21" s="12" t="s">
        <v>0</v>
      </c>
      <c r="G21" s="12" t="s">
        <v>5</v>
      </c>
      <c r="H21" s="12" t="s">
        <v>4</v>
      </c>
    </row>
    <row r="22" spans="1:8" ht="22.5" thickTop="1" thickBot="1" x14ac:dyDescent="0.4">
      <c r="A22" s="14">
        <v>100</v>
      </c>
      <c r="B22" s="15">
        <f>2*PI()*A22</f>
        <v>628.31853071795865</v>
      </c>
      <c r="C22" s="31">
        <v>0.30399999999999999</v>
      </c>
      <c r="D22" s="23">
        <f>20*LOG10(C22/10)</f>
        <v>-30.342528327824926</v>
      </c>
      <c r="E22" s="23">
        <v>-2.5000000000000001E-3</v>
      </c>
      <c r="F22" s="17">
        <f>-E22*360*A22</f>
        <v>90</v>
      </c>
      <c r="G22" s="16">
        <f>20*LOG10($E$12*$E$13*B22)-20*LOG10(SQRT(1+POWER($E$12,2)*POWER($E$13,2)*POWER(B22,2)))</f>
        <v>-30.59823121132904</v>
      </c>
      <c r="H22" s="16">
        <f>ATAN(1/(B22*$E$12*$E$13))*180/PI()</f>
        <v>88.308491594930189</v>
      </c>
    </row>
    <row r="23" spans="1:8" ht="22.5" thickTop="1" thickBot="1" x14ac:dyDescent="0.4">
      <c r="A23" s="14">
        <v>200</v>
      </c>
      <c r="B23" s="15">
        <f t="shared" ref="B23:B37" si="0">2*PI()*A23</f>
        <v>1256.6370614359173</v>
      </c>
      <c r="C23" s="31">
        <v>0.57999999999999996</v>
      </c>
      <c r="D23" s="23">
        <f t="shared" ref="D23:D37" si="1">20*LOG10(C23/10)</f>
        <v>-24.731440128741255</v>
      </c>
      <c r="E23" s="23">
        <v>-1.1999999999999999E-3</v>
      </c>
      <c r="F23" s="17">
        <f>-E23*360*A23</f>
        <v>86.399999999999991</v>
      </c>
      <c r="G23" s="16">
        <f t="shared" ref="G23:G37" si="2">20*LOG10($E$12*$E$13*B23)-20*LOG10(SQRT(1+POWER($E$12,2)*POWER($E$13,2)*POWER(B23,2)))</f>
        <v>-24.588968749725904</v>
      </c>
      <c r="H23" s="16">
        <f t="shared" ref="H23:H37" si="3">ATAN(1/(B23*$E$12*$E$13))*180/PI()</f>
        <v>86.619926601981433</v>
      </c>
    </row>
    <row r="24" spans="1:8" ht="22.5" thickTop="1" thickBot="1" x14ac:dyDescent="0.4">
      <c r="A24" s="14">
        <v>400</v>
      </c>
      <c r="B24" s="15">
        <f t="shared" si="0"/>
        <v>2513.2741228718346</v>
      </c>
      <c r="C24" s="22">
        <v>1.1399999999999999</v>
      </c>
      <c r="D24" s="23">
        <f t="shared" si="1"/>
        <v>-18.861902973270549</v>
      </c>
      <c r="E24" s="23">
        <v>-5.8E-4</v>
      </c>
      <c r="F24" s="17">
        <f>-E24*360*A24</f>
        <v>83.52000000000001</v>
      </c>
      <c r="G24" s="16">
        <f t="shared" si="2"/>
        <v>-18.613424971679013</v>
      </c>
      <c r="H24" s="16">
        <f t="shared" si="3"/>
        <v>83.263217597943282</v>
      </c>
    </row>
    <row r="25" spans="1:8" ht="22.5" thickTop="1" thickBot="1" x14ac:dyDescent="0.4">
      <c r="A25" s="14">
        <v>600</v>
      </c>
      <c r="B25" s="15">
        <f t="shared" si="0"/>
        <v>3769.9111843077517</v>
      </c>
      <c r="C25" s="22">
        <v>1.67</v>
      </c>
      <c r="D25" s="23">
        <f t="shared" si="1"/>
        <v>-15.545670577048336</v>
      </c>
      <c r="E25" s="23">
        <v>-3.8000000000000002E-4</v>
      </c>
      <c r="F25" s="17">
        <f t="shared" ref="F25:F37" si="4">-E25*360*A25</f>
        <v>82.08</v>
      </c>
      <c r="G25" s="16">
        <f t="shared" si="2"/>
        <v>-15.165669912123493</v>
      </c>
      <c r="H25" s="16">
        <f t="shared" si="3"/>
        <v>79.952282636738147</v>
      </c>
    </row>
    <row r="26" spans="1:8" ht="22.5" thickTop="1" thickBot="1" x14ac:dyDescent="0.4">
      <c r="A26" s="14">
        <v>800</v>
      </c>
      <c r="B26" s="15">
        <f t="shared" si="0"/>
        <v>5026.5482457436692</v>
      </c>
      <c r="C26" s="22">
        <v>2.2000000000000002</v>
      </c>
      <c r="D26" s="23">
        <f t="shared" si="1"/>
        <v>-13.151546383555875</v>
      </c>
      <c r="E26" s="23">
        <v>-2.5000000000000001E-4</v>
      </c>
      <c r="F26" s="17">
        <f t="shared" si="4"/>
        <v>72</v>
      </c>
      <c r="G26" s="16">
        <f t="shared" si="2"/>
        <v>-12.768515816574327</v>
      </c>
      <c r="H26" s="16">
        <f t="shared" si="3"/>
        <v>76.707717356632898</v>
      </c>
    </row>
    <row r="27" spans="1:8" ht="22.5" thickTop="1" thickBot="1" x14ac:dyDescent="0.4">
      <c r="A27" s="14">
        <v>1000</v>
      </c>
      <c r="B27" s="15">
        <f>2*PI()*A27</f>
        <v>6283.1853071795858</v>
      </c>
      <c r="C27" s="22">
        <v>2.72</v>
      </c>
      <c r="D27" s="23">
        <f t="shared" si="1"/>
        <v>-11.308621919316025</v>
      </c>
      <c r="E27" s="23">
        <v>-1.9000000000000001E-4</v>
      </c>
      <c r="F27" s="17">
        <f t="shared" si="4"/>
        <v>68.400000000000006</v>
      </c>
      <c r="G27" s="16">
        <f t="shared" si="2"/>
        <v>-10.957571167068108</v>
      </c>
      <c r="H27" s="16">
        <f t="shared" si="3"/>
        <v>73.547617736043421</v>
      </c>
    </row>
    <row r="28" spans="1:8" ht="22.5" thickTop="1" thickBot="1" x14ac:dyDescent="0.4">
      <c r="A28" s="14">
        <v>2000</v>
      </c>
      <c r="B28" s="15">
        <f t="shared" si="0"/>
        <v>12566.370614359172</v>
      </c>
      <c r="C28" s="22">
        <v>4.84</v>
      </c>
      <c r="D28" s="23">
        <f t="shared" si="1"/>
        <v>-6.3030927671117514</v>
      </c>
      <c r="E28" s="23">
        <v>-7.7000000000000001E-5</v>
      </c>
      <c r="F28" s="17">
        <f t="shared" si="4"/>
        <v>55.440000000000005</v>
      </c>
      <c r="G28" s="16">
        <f t="shared" si="2"/>
        <v>-5.8734219074507603</v>
      </c>
      <c r="H28" s="16">
        <f t="shared" si="3"/>
        <v>59.433076282009758</v>
      </c>
    </row>
    <row r="29" spans="1:8" ht="22.5" thickTop="1" thickBot="1" x14ac:dyDescent="0.4">
      <c r="A29" s="14">
        <v>4000</v>
      </c>
      <c r="B29" s="15">
        <f t="shared" si="0"/>
        <v>25132.741228718343</v>
      </c>
      <c r="C29" s="22">
        <v>7.28</v>
      </c>
      <c r="D29" s="23">
        <f t="shared" si="1"/>
        <v>-2.7573724137392563</v>
      </c>
      <c r="E29" s="23">
        <v>-3.0000000000000001E-5</v>
      </c>
      <c r="F29" s="17">
        <f t="shared" si="4"/>
        <v>43.2</v>
      </c>
      <c r="G29" s="16">
        <f t="shared" si="2"/>
        <v>-2.3468904677455842</v>
      </c>
      <c r="H29" s="16">
        <f t="shared" si="3"/>
        <v>40.250212164555855</v>
      </c>
    </row>
    <row r="30" spans="1:8" ht="22.5" thickTop="1" thickBot="1" x14ac:dyDescent="0.4">
      <c r="A30" s="14">
        <v>6000</v>
      </c>
      <c r="B30" s="15">
        <f t="shared" si="0"/>
        <v>37699.111843077517</v>
      </c>
      <c r="C30" s="22">
        <v>8.24</v>
      </c>
      <c r="D30" s="23">
        <f t="shared" si="1"/>
        <v>-1.6814557660576834</v>
      </c>
      <c r="E30" s="23">
        <v>-1.5E-5</v>
      </c>
      <c r="F30" s="17">
        <f t="shared" si="4"/>
        <v>32.4</v>
      </c>
      <c r="G30" s="16">
        <f t="shared" si="2"/>
        <v>-1.2008801169666148</v>
      </c>
      <c r="H30" s="16">
        <f t="shared" si="3"/>
        <v>29.439480237120719</v>
      </c>
    </row>
    <row r="31" spans="1:8" ht="22.5" thickTop="1" thickBot="1" x14ac:dyDescent="0.4">
      <c r="A31" s="14">
        <v>8000</v>
      </c>
      <c r="B31" s="15">
        <f t="shared" si="0"/>
        <v>50265.482457436687</v>
      </c>
      <c r="C31" s="22">
        <v>8.8000000000000007</v>
      </c>
      <c r="D31" s="23">
        <f t="shared" si="1"/>
        <v>-1.1103465569966262</v>
      </c>
      <c r="E31" s="23">
        <v>-9.0000000000000002E-6</v>
      </c>
      <c r="F31" s="17">
        <f t="shared" si="4"/>
        <v>25.92</v>
      </c>
      <c r="G31" s="16">
        <f t="shared" si="2"/>
        <v>-0.71576312057822467</v>
      </c>
      <c r="H31" s="16">
        <f t="shared" si="3"/>
        <v>22.94218360203913</v>
      </c>
    </row>
    <row r="32" spans="1:8" ht="22.5" thickTop="1" thickBot="1" x14ac:dyDescent="0.4">
      <c r="A32" s="14">
        <v>10000</v>
      </c>
      <c r="B32" s="15">
        <f t="shared" si="0"/>
        <v>62831.853071795864</v>
      </c>
      <c r="C32" s="22">
        <v>8.9600000000000009</v>
      </c>
      <c r="D32" s="23">
        <f t="shared" si="1"/>
        <v>-0.9538398067574948</v>
      </c>
      <c r="E32" s="23">
        <v>-5.0000000000000004E-6</v>
      </c>
      <c r="F32" s="17">
        <f t="shared" si="4"/>
        <v>18</v>
      </c>
      <c r="G32" s="16">
        <f t="shared" si="2"/>
        <v>-0.47145771137042836</v>
      </c>
      <c r="H32" s="16">
        <f t="shared" si="3"/>
        <v>18.707515906068522</v>
      </c>
    </row>
    <row r="33" spans="1:8" ht="22.5" thickTop="1" thickBot="1" x14ac:dyDescent="0.4">
      <c r="A33" s="14">
        <v>20000</v>
      </c>
      <c r="B33" s="15">
        <f t="shared" si="0"/>
        <v>125663.70614359173</v>
      </c>
      <c r="C33" s="22">
        <v>9.2799999999999994</v>
      </c>
      <c r="D33" s="23">
        <f t="shared" si="1"/>
        <v>-0.64904047562275924</v>
      </c>
      <c r="E33" s="23">
        <v>-1.24E-6</v>
      </c>
      <c r="F33" s="17">
        <f t="shared" si="4"/>
        <v>8.9280000000000008</v>
      </c>
      <c r="G33" s="16">
        <f t="shared" si="2"/>
        <v>-0.12274872103842327</v>
      </c>
      <c r="H33" s="16">
        <f t="shared" si="3"/>
        <v>9.6098272399038507</v>
      </c>
    </row>
    <row r="34" spans="1:8" ht="22.5" thickTop="1" thickBot="1" x14ac:dyDescent="0.4">
      <c r="A34" s="14">
        <v>40000</v>
      </c>
      <c r="B34" s="15">
        <f t="shared" si="0"/>
        <v>251327.41228718346</v>
      </c>
      <c r="C34" s="22">
        <v>9.5</v>
      </c>
      <c r="D34" s="23">
        <f t="shared" si="1"/>
        <v>-0.44552789422304506</v>
      </c>
      <c r="E34" s="23">
        <v>-3.9999999999999998E-7</v>
      </c>
      <c r="F34" s="17">
        <f t="shared" si="4"/>
        <v>5.76</v>
      </c>
      <c r="G34" s="16">
        <f t="shared" si="2"/>
        <v>-3.101396233464726E-2</v>
      </c>
      <c r="H34" s="16">
        <f t="shared" si="3"/>
        <v>4.8389443095238436</v>
      </c>
    </row>
    <row r="35" spans="1:8" ht="22.5" thickTop="1" thickBot="1" x14ac:dyDescent="0.4">
      <c r="A35" s="14">
        <v>60000</v>
      </c>
      <c r="B35" s="15">
        <f t="shared" si="0"/>
        <v>376991.11843077518</v>
      </c>
      <c r="C35" s="22">
        <v>9.6</v>
      </c>
      <c r="D35" s="23">
        <f t="shared" si="1"/>
        <v>-0.35457533920863205</v>
      </c>
      <c r="E35" s="23">
        <v>-1.4999999999999999E-7</v>
      </c>
      <c r="F35" s="17">
        <f t="shared" si="4"/>
        <v>3.2399999999999998</v>
      </c>
      <c r="G35" s="16">
        <f t="shared" si="2"/>
        <v>-1.3811333373936918E-2</v>
      </c>
      <c r="H35" s="16">
        <f t="shared" si="3"/>
        <v>3.2302280224752336</v>
      </c>
    </row>
    <row r="36" spans="1:8" ht="22.5" thickTop="1" thickBot="1" x14ac:dyDescent="0.4">
      <c r="A36" s="14">
        <v>80000</v>
      </c>
      <c r="B36" s="15">
        <f t="shared" si="0"/>
        <v>502654.82457436691</v>
      </c>
      <c r="C36" s="22">
        <v>9.6</v>
      </c>
      <c r="D36" s="23">
        <f t="shared" si="1"/>
        <v>-0.35457533920863205</v>
      </c>
      <c r="E36" s="23">
        <v>-9.2999999999999999E-8</v>
      </c>
      <c r="F36" s="17">
        <f t="shared" si="4"/>
        <v>2.6783999999999999</v>
      </c>
      <c r="G36" s="16">
        <f t="shared" si="2"/>
        <v>-7.7742788290784404E-3</v>
      </c>
      <c r="H36" s="16">
        <f t="shared" si="3"/>
        <v>2.4237942205003744</v>
      </c>
    </row>
    <row r="37" spans="1:8" ht="22.5" thickTop="1" thickBot="1" x14ac:dyDescent="0.4">
      <c r="A37" s="14">
        <v>100000</v>
      </c>
      <c r="B37" s="15">
        <f t="shared" si="0"/>
        <v>628318.53071795858</v>
      </c>
      <c r="C37" s="22">
        <v>9.6</v>
      </c>
      <c r="D37" s="23">
        <f t="shared" si="1"/>
        <v>-0.35457533920863205</v>
      </c>
      <c r="E37" s="23">
        <v>-4.0000000000000001E-8</v>
      </c>
      <c r="F37" s="17">
        <f t="shared" si="4"/>
        <v>1.4400000000000002</v>
      </c>
      <c r="G37" s="16">
        <f t="shared" si="2"/>
        <v>-4.9771413851331658E-3</v>
      </c>
      <c r="H37" s="16">
        <f t="shared" si="3"/>
        <v>1.9394517906671738</v>
      </c>
    </row>
    <row r="38" spans="1:8" ht="15.75" thickTop="1" x14ac:dyDescent="0.25">
      <c r="H38" s="1"/>
    </row>
    <row r="39" spans="1:8" x14ac:dyDescent="0.25">
      <c r="H39" s="1"/>
    </row>
    <row r="40" spans="1:8" x14ac:dyDescent="0.25">
      <c r="H40" s="1"/>
    </row>
    <row r="41" spans="1:8" x14ac:dyDescent="0.25">
      <c r="H41" s="1"/>
    </row>
    <row r="42" spans="1:8" x14ac:dyDescent="0.25">
      <c r="H42" s="1"/>
    </row>
    <row r="43" spans="1:8" x14ac:dyDescent="0.25">
      <c r="D43" s="3"/>
      <c r="H43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Calculo constante de tiempo</vt:lpstr>
      <vt:lpstr>Salida condensador</vt:lpstr>
      <vt:lpstr>Salida resistencia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fernando.pardo</dc:creator>
  <cp:keywords/>
  <dc:description/>
  <cp:lastModifiedBy>Usuario</cp:lastModifiedBy>
  <cp:revision/>
  <dcterms:created xsi:type="dcterms:W3CDTF">2021-10-21T13:47:23Z</dcterms:created>
  <dcterms:modified xsi:type="dcterms:W3CDTF">2022-11-22T19:46:21Z</dcterms:modified>
  <cp:category/>
  <cp:contentStatus/>
</cp:coreProperties>
</file>