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pablorr10/OneDrive/UNIVERSIDAD/Ingeniería Química/MIQ/PROYECTO/Datos PMMA/Descomposición Iniciador/"/>
    </mc:Choice>
  </mc:AlternateContent>
  <bookViews>
    <workbookView xWindow="80" yWindow="460" windowWidth="16760" windowHeight="20540"/>
  </bookViews>
  <sheets>
    <sheet name="Hoja1" sheetId="1" r:id="rId1"/>
    <sheet name="ERR0R" sheetId="2" r:id="rId2"/>
    <sheet name="Hoja3" sheetId="3" r:id="rId3"/>
    <sheet name="Hoja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1" l="1"/>
  <c r="F39" i="1"/>
  <c r="F40" i="1"/>
  <c r="F37" i="1"/>
  <c r="E38" i="1"/>
  <c r="E39" i="1"/>
  <c r="E40" i="1"/>
  <c r="E41" i="1"/>
  <c r="E42" i="1"/>
  <c r="E43" i="1"/>
  <c r="E37" i="1"/>
  <c r="D42" i="1"/>
  <c r="D38" i="1"/>
  <c r="D39" i="1"/>
  <c r="D40" i="1"/>
  <c r="D41" i="1"/>
  <c r="D37" i="1"/>
  <c r="B38" i="1"/>
  <c r="B39" i="1"/>
  <c r="B40" i="1"/>
  <c r="B41" i="1"/>
  <c r="B37" i="1"/>
  <c r="C38" i="1"/>
  <c r="C39" i="1"/>
  <c r="C40" i="1"/>
  <c r="C41" i="1"/>
  <c r="C37" i="1"/>
  <c r="D33" i="1"/>
  <c r="D32" i="1"/>
  <c r="D31" i="1"/>
  <c r="E31" i="1"/>
  <c r="E32" i="1"/>
  <c r="E33" i="1"/>
  <c r="D34" i="1"/>
  <c r="E34" i="1"/>
  <c r="E30" i="1"/>
  <c r="D23" i="1"/>
  <c r="E23" i="1"/>
  <c r="D24" i="1"/>
  <c r="E24" i="1"/>
  <c r="D25" i="1"/>
  <c r="E25" i="1"/>
  <c r="E22" i="1"/>
  <c r="D15" i="1"/>
  <c r="E15" i="1"/>
  <c r="D16" i="1"/>
  <c r="E16" i="1"/>
  <c r="D17" i="1"/>
  <c r="E17" i="1"/>
  <c r="E14" i="1"/>
  <c r="D6" i="1"/>
  <c r="E6" i="1"/>
  <c r="D7" i="1"/>
  <c r="E7" i="1"/>
  <c r="D8" i="1"/>
  <c r="E8" i="1"/>
  <c r="D9" i="1"/>
  <c r="E9" i="1"/>
  <c r="E5" i="1"/>
  <c r="C3" i="4"/>
  <c r="D6" i="4"/>
  <c r="C6" i="4"/>
  <c r="D5" i="4"/>
  <c r="C5" i="4"/>
  <c r="D4" i="4"/>
  <c r="C4" i="4"/>
  <c r="D3" i="4"/>
  <c r="C3" i="3"/>
  <c r="E6" i="3"/>
  <c r="F6" i="3"/>
  <c r="D6" i="3"/>
  <c r="C6" i="3"/>
  <c r="E5" i="3"/>
  <c r="F5" i="3"/>
  <c r="D5" i="3"/>
  <c r="C5" i="3"/>
  <c r="E4" i="3"/>
  <c r="F4" i="3"/>
  <c r="D4" i="3"/>
  <c r="C4" i="3"/>
  <c r="E3" i="3"/>
  <c r="F3" i="3"/>
  <c r="D3" i="3"/>
  <c r="E6" i="2"/>
  <c r="F6" i="2"/>
  <c r="G6" i="2"/>
  <c r="A6" i="2"/>
  <c r="B6" i="2"/>
  <c r="C6" i="2"/>
  <c r="E5" i="2"/>
  <c r="F5" i="2"/>
  <c r="G5" i="2"/>
  <c r="A5" i="2"/>
  <c r="B5" i="2"/>
  <c r="C5" i="2"/>
  <c r="E4" i="2"/>
  <c r="F4" i="2"/>
  <c r="G4" i="2"/>
  <c r="A4" i="2"/>
  <c r="B4" i="2"/>
  <c r="C4" i="2"/>
  <c r="E3" i="2"/>
  <c r="F3" i="2"/>
  <c r="G3" i="2"/>
  <c r="A3" i="2"/>
  <c r="B3" i="2"/>
  <c r="C3" i="2"/>
  <c r="F31" i="1"/>
  <c r="F32" i="1"/>
  <c r="F33" i="1"/>
  <c r="F34" i="1"/>
  <c r="F30" i="1"/>
  <c r="F23" i="1"/>
  <c r="F24" i="1"/>
  <c r="F25" i="1"/>
  <c r="F22" i="1"/>
  <c r="F15" i="1"/>
  <c r="F16" i="1"/>
  <c r="F17" i="1"/>
  <c r="F14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<sst xmlns="http://schemas.openxmlformats.org/spreadsheetml/2006/main" count="38" uniqueCount="20">
  <si>
    <t>DPP 110°C</t>
  </si>
  <si>
    <t>TIEMPO [s]</t>
  </si>
  <si>
    <t xml:space="preserve">[DPP] </t>
  </si>
  <si>
    <t>ln[DPP]</t>
  </si>
  <si>
    <t>DPP 120°C</t>
  </si>
  <si>
    <t>DPP 130°C</t>
  </si>
  <si>
    <t>DPP 140°C</t>
  </si>
  <si>
    <t>Kd*3%</t>
  </si>
  <si>
    <t>kd-3%</t>
  </si>
  <si>
    <t>CONSTANTE DE DESCOMPOSICIÓN</t>
  </si>
  <si>
    <t>Kd+3%</t>
  </si>
  <si>
    <t>TEMPERATURA (°C)</t>
  </si>
  <si>
    <t>LN CONSTANTE DE DESCOMPOSICIÓN</t>
  </si>
  <si>
    <t>1/T [K]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</si>
  <si>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(1/2) (seg)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</si>
  <si>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(1/2) (min)</t>
    </r>
  </si>
  <si>
    <t>LN [K/T]</t>
  </si>
  <si>
    <t>1000/T</t>
  </si>
  <si>
    <t>Conversión</t>
  </si>
  <si>
    <t>Remanente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</si>
</sst>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110°C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36090113735783"/>
                  <c:y val="-0.362265237678623"/>
                </c:manualLayout>
              </c:layout>
              <c:numFmt formatCode="0.0000E+00" sourceLinked="0"/>
            </c:trendlineLbl>
          </c:trendline>
          <c:xVal>
            <c:numRef>
              <c:f>Hoja1!$B$5:$B$8</c:f>
              <c:numCache>
                <c:formatCode>General</c:formatCode>
                <c:ptCount val="4"/>
                <c:pt idx="0">
                  <c:v>0.0</c:v>
                </c:pt>
                <c:pt idx="1">
                  <c:v>3600.0</c:v>
                </c:pt>
                <c:pt idx="2">
                  <c:v>7200.0</c:v>
                </c:pt>
                <c:pt idx="3">
                  <c:v>10800.0</c:v>
                </c:pt>
              </c:numCache>
            </c:numRef>
          </c:xVal>
          <c:yVal>
            <c:numRef>
              <c:f>Hoja1!$F$5:$F$8</c:f>
              <c:numCache>
                <c:formatCode>General</c:formatCode>
                <c:ptCount val="4"/>
                <c:pt idx="0">
                  <c:v>-4.605170185988091</c:v>
                </c:pt>
                <c:pt idx="1">
                  <c:v>-4.80362112471193</c:v>
                </c:pt>
                <c:pt idx="2">
                  <c:v>-5.020685629949758</c:v>
                </c:pt>
                <c:pt idx="3">
                  <c:v>-5.149897361429764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8574192"/>
        <c:axId val="-953331568"/>
      </c:scatterChart>
      <c:valAx>
        <c:axId val="-97857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953331568"/>
        <c:crosses val="autoZero"/>
        <c:crossBetween val="midCat"/>
      </c:valAx>
      <c:valAx>
        <c:axId val="-95333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9785741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140°C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26720909886264"/>
                  <c:y val="-0.251424249052202"/>
                </c:manualLayout>
              </c:layout>
              <c:numFmt formatCode="0.0000E+00" sourceLinked="0"/>
            </c:trendlineLbl>
          </c:trendline>
          <c:xVal>
            <c:numRef>
              <c:f>Hoja1!$B$30:$B$33</c:f>
              <c:numCache>
                <c:formatCode>General</c:formatCode>
                <c:ptCount val="4"/>
                <c:pt idx="0">
                  <c:v>0.0</c:v>
                </c:pt>
                <c:pt idx="1">
                  <c:v>600.0</c:v>
                </c:pt>
                <c:pt idx="2">
                  <c:v>1200.0</c:v>
                </c:pt>
                <c:pt idx="3">
                  <c:v>1800.0</c:v>
                </c:pt>
              </c:numCache>
            </c:numRef>
          </c:xVal>
          <c:yVal>
            <c:numRef>
              <c:f>Hoja1!$F$30:$F$33</c:f>
              <c:numCache>
                <c:formatCode>General</c:formatCode>
                <c:ptCount val="4"/>
                <c:pt idx="0">
                  <c:v>-4.605170185988091</c:v>
                </c:pt>
                <c:pt idx="1">
                  <c:v>-5.24004845842406</c:v>
                </c:pt>
                <c:pt idx="2">
                  <c:v>-5.683979847360021</c:v>
                </c:pt>
                <c:pt idx="3">
                  <c:v>-6.18991548583182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3293360"/>
        <c:axId val="-953291040"/>
      </c:scatterChart>
      <c:valAx>
        <c:axId val="-95329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953291040"/>
        <c:crosses val="autoZero"/>
        <c:crossBetween val="midCat"/>
      </c:valAx>
      <c:valAx>
        <c:axId val="-953291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953293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120°C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0780529308836396"/>
                  <c:y val="-0.381886482939633"/>
                </c:manualLayout>
              </c:layout>
              <c:numFmt formatCode="General" sourceLinked="0"/>
            </c:trendlineLbl>
          </c:trendline>
          <c:xVal>
            <c:numRef>
              <c:f>Hoja1!$B$14:$B$17</c:f>
              <c:numCache>
                <c:formatCode>General</c:formatCode>
                <c:ptCount val="4"/>
                <c:pt idx="0">
                  <c:v>0.0</c:v>
                </c:pt>
                <c:pt idx="1">
                  <c:v>1800.0</c:v>
                </c:pt>
                <c:pt idx="2">
                  <c:v>3600.0</c:v>
                </c:pt>
                <c:pt idx="3">
                  <c:v>5400.0</c:v>
                </c:pt>
              </c:numCache>
            </c:numRef>
          </c:xVal>
          <c:yVal>
            <c:numRef>
              <c:f>Hoja1!$F$14:$F$17</c:f>
              <c:numCache>
                <c:formatCode>General</c:formatCode>
                <c:ptCount val="4"/>
                <c:pt idx="0">
                  <c:v>-4.605170185988091</c:v>
                </c:pt>
                <c:pt idx="1">
                  <c:v>-4.791499764179584</c:v>
                </c:pt>
                <c:pt idx="2">
                  <c:v>-5.005647752585217</c:v>
                </c:pt>
                <c:pt idx="3">
                  <c:v>-5.132802928070463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3267344"/>
        <c:axId val="-953265024"/>
      </c:scatterChart>
      <c:valAx>
        <c:axId val="-95326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953265024"/>
        <c:crosses val="autoZero"/>
        <c:crossBetween val="midCat"/>
      </c:valAx>
      <c:valAx>
        <c:axId val="-95326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95326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130°C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660024059492564"/>
                  <c:y val="-0.182812408865558"/>
                </c:manualLayout>
              </c:layout>
              <c:numFmt formatCode="General" sourceLinked="0"/>
            </c:trendlineLbl>
          </c:trendline>
          <c:xVal>
            <c:numRef>
              <c:f>Hoja1!$B$22:$B$25</c:f>
              <c:numCache>
                <c:formatCode>General</c:formatCode>
                <c:ptCount val="4"/>
                <c:pt idx="0">
                  <c:v>0.0</c:v>
                </c:pt>
                <c:pt idx="1">
                  <c:v>900.0</c:v>
                </c:pt>
                <c:pt idx="2">
                  <c:v>2700.0</c:v>
                </c:pt>
                <c:pt idx="3">
                  <c:v>3600.0</c:v>
                </c:pt>
              </c:numCache>
            </c:numRef>
          </c:xVal>
          <c:yVal>
            <c:numRef>
              <c:f>Hoja1!$F$22:$F$25</c:f>
              <c:numCache>
                <c:formatCode>General</c:formatCode>
                <c:ptCount val="4"/>
                <c:pt idx="0">
                  <c:v>-4.605170185988091</c:v>
                </c:pt>
                <c:pt idx="1">
                  <c:v>-4.815891217303744</c:v>
                </c:pt>
                <c:pt idx="2">
                  <c:v>-5.426150738057921</c:v>
                </c:pt>
                <c:pt idx="3">
                  <c:v>-5.683979847360021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3243344"/>
        <c:axId val="-953241024"/>
      </c:scatterChart>
      <c:valAx>
        <c:axId val="-95324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953241024"/>
        <c:crosses val="autoZero"/>
        <c:crossBetween val="midCat"/>
      </c:valAx>
      <c:valAx>
        <c:axId val="-953241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953243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6056430446194"/>
                  <c:y val="-0.293565179352581"/>
                </c:manualLayout>
              </c:layout>
              <c:numFmt formatCode="General" sourceLinked="0"/>
            </c:trendlineLbl>
          </c:trendline>
          <c:xVal>
            <c:numRef>
              <c:f>Hoja3!$D$3:$D$6</c:f>
              <c:numCache>
                <c:formatCode>0.00E+00</c:formatCode>
                <c:ptCount val="4"/>
                <c:pt idx="0">
                  <c:v>0.00260994388620645</c:v>
                </c:pt>
                <c:pt idx="1">
                  <c:v>0.00254355843825512</c:v>
                </c:pt>
                <c:pt idx="2">
                  <c:v>0.0024804663276696</c:v>
                </c:pt>
                <c:pt idx="3">
                  <c:v>0.0024204284158296</c:v>
                </c:pt>
              </c:numCache>
            </c:numRef>
          </c:xVal>
          <c:yVal>
            <c:numRef>
              <c:f>Hoja3!$C$3:$C$6</c:f>
              <c:numCache>
                <c:formatCode>0.00000000</c:formatCode>
                <c:ptCount val="4"/>
                <c:pt idx="0">
                  <c:v>-9.848999367252059</c:v>
                </c:pt>
                <c:pt idx="1">
                  <c:v>-9.212342374646855</c:v>
                </c:pt>
                <c:pt idx="2">
                  <c:v>-8.0854107749907</c:v>
                </c:pt>
                <c:pt idx="3">
                  <c:v>-7.190118189956318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5447920"/>
        <c:axId val="-1025442960"/>
      </c:scatterChart>
      <c:valAx>
        <c:axId val="-102544792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1025442960"/>
        <c:crosses val="autoZero"/>
        <c:crossBetween val="midCat"/>
      </c:valAx>
      <c:valAx>
        <c:axId val="-1025442960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-1025447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5</xdr:row>
      <xdr:rowOff>185737</xdr:rowOff>
    </xdr:from>
    <xdr:to>
      <xdr:col>13</xdr:col>
      <xdr:colOff>314325</xdr:colOff>
      <xdr:row>20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22</xdr:row>
      <xdr:rowOff>42862</xdr:rowOff>
    </xdr:from>
    <xdr:to>
      <xdr:col>20</xdr:col>
      <xdr:colOff>28575</xdr:colOff>
      <xdr:row>36</xdr:row>
      <xdr:rowOff>119062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5</xdr:row>
      <xdr:rowOff>100012</xdr:rowOff>
    </xdr:from>
    <xdr:to>
      <xdr:col>20</xdr:col>
      <xdr:colOff>38100</xdr:colOff>
      <xdr:row>19</xdr:row>
      <xdr:rowOff>176212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22</xdr:row>
      <xdr:rowOff>42862</xdr:rowOff>
    </xdr:from>
    <xdr:to>
      <xdr:col>13</xdr:col>
      <xdr:colOff>323850</xdr:colOff>
      <xdr:row>36</xdr:row>
      <xdr:rowOff>119062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8</xdr:row>
      <xdr:rowOff>166687</xdr:rowOff>
    </xdr:from>
    <xdr:to>
      <xdr:col>6</xdr:col>
      <xdr:colOff>752475</xdr:colOff>
      <xdr:row>23</xdr:row>
      <xdr:rowOff>52387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tabSelected="1" topLeftCell="A2" workbookViewId="0">
      <selection activeCell="G5" sqref="G5"/>
    </sheetView>
  </sheetViews>
  <sheetFormatPr baseColWidth="10" defaultRowHeight="15" x14ac:dyDescent="0.2"/>
  <cols>
    <col min="6" max="6" width="13.1640625" customWidth="1"/>
  </cols>
  <sheetData>
    <row r="2" spans="2:6" x14ac:dyDescent="0.2">
      <c r="B2" t="s">
        <v>0</v>
      </c>
    </row>
    <row r="4" spans="2:6" x14ac:dyDescent="0.2">
      <c r="B4" t="s">
        <v>1</v>
      </c>
      <c r="C4" t="s">
        <v>2</v>
      </c>
      <c r="D4" t="s">
        <v>18</v>
      </c>
      <c r="E4" t="s">
        <v>19</v>
      </c>
      <c r="F4" t="s">
        <v>3</v>
      </c>
    </row>
    <row r="5" spans="2:6" x14ac:dyDescent="0.2">
      <c r="B5">
        <v>0</v>
      </c>
      <c r="C5">
        <v>0.01</v>
      </c>
      <c r="D5">
        <v>100</v>
      </c>
      <c r="E5">
        <f>100-D5</f>
        <v>0</v>
      </c>
      <c r="F5">
        <f>LN(C5)</f>
        <v>-4.6051701859880909</v>
      </c>
    </row>
    <row r="6" spans="2:6" x14ac:dyDescent="0.2">
      <c r="B6">
        <v>3600</v>
      </c>
      <c r="C6">
        <v>8.2000000000000007E-3</v>
      </c>
      <c r="D6">
        <f>C6*100/0.01</f>
        <v>82</v>
      </c>
      <c r="E6">
        <f>100-D6</f>
        <v>18</v>
      </c>
      <c r="F6">
        <f t="shared" ref="F6:F9" si="0">LN(C6)</f>
        <v>-4.8036211247119294</v>
      </c>
    </row>
    <row r="7" spans="2:6" x14ac:dyDescent="0.2">
      <c r="B7">
        <v>7200</v>
      </c>
      <c r="C7">
        <v>6.6E-3</v>
      </c>
      <c r="D7">
        <f t="shared" ref="D7:D9" si="1">C7*100/0.01</f>
        <v>66</v>
      </c>
      <c r="E7">
        <f t="shared" ref="E7:E9" si="2">100-D7</f>
        <v>34</v>
      </c>
      <c r="F7">
        <f t="shared" si="0"/>
        <v>-5.0206856299497575</v>
      </c>
    </row>
    <row r="8" spans="2:6" x14ac:dyDescent="0.2">
      <c r="B8">
        <v>10800</v>
      </c>
      <c r="C8">
        <v>5.7999999999999996E-3</v>
      </c>
      <c r="D8">
        <f t="shared" si="1"/>
        <v>57.999999999999993</v>
      </c>
      <c r="E8">
        <f t="shared" si="2"/>
        <v>42.000000000000007</v>
      </c>
      <c r="F8">
        <f t="shared" si="0"/>
        <v>-5.1498973614297636</v>
      </c>
    </row>
    <row r="9" spans="2:6" x14ac:dyDescent="0.2">
      <c r="B9">
        <v>14400</v>
      </c>
      <c r="C9">
        <v>4.5999999999999999E-3</v>
      </c>
      <c r="D9">
        <f t="shared" si="1"/>
        <v>45.999999999999993</v>
      </c>
      <c r="E9">
        <f t="shared" si="2"/>
        <v>54.000000000000007</v>
      </c>
      <c r="F9">
        <f t="shared" si="0"/>
        <v>-5.3816989754870876</v>
      </c>
    </row>
    <row r="11" spans="2:6" x14ac:dyDescent="0.2">
      <c r="B11" t="s">
        <v>4</v>
      </c>
    </row>
    <row r="13" spans="2:6" x14ac:dyDescent="0.2">
      <c r="B13" t="s">
        <v>1</v>
      </c>
      <c r="C13" t="s">
        <v>2</v>
      </c>
      <c r="D13" t="s">
        <v>18</v>
      </c>
      <c r="E13" t="s">
        <v>19</v>
      </c>
      <c r="F13" t="s">
        <v>3</v>
      </c>
    </row>
    <row r="14" spans="2:6" x14ac:dyDescent="0.2">
      <c r="B14">
        <v>0</v>
      </c>
      <c r="C14">
        <v>0.01</v>
      </c>
      <c r="D14">
        <v>100</v>
      </c>
      <c r="E14">
        <f>100-D14</f>
        <v>0</v>
      </c>
      <c r="F14">
        <f>LN(C14)</f>
        <v>-4.6051701859880909</v>
      </c>
    </row>
    <row r="15" spans="2:6" x14ac:dyDescent="0.2">
      <c r="B15">
        <v>1800</v>
      </c>
      <c r="C15">
        <v>8.3000000000000001E-3</v>
      </c>
      <c r="D15">
        <f>(C15*100)/$C$14</f>
        <v>83</v>
      </c>
      <c r="E15">
        <f t="shared" ref="E15:E17" si="3">100-D15</f>
        <v>17</v>
      </c>
      <c r="F15">
        <f t="shared" ref="F15:F17" si="4">LN(C15)</f>
        <v>-4.7914997641795845</v>
      </c>
    </row>
    <row r="16" spans="2:6" x14ac:dyDescent="0.2">
      <c r="B16">
        <v>3600</v>
      </c>
      <c r="C16">
        <v>6.7000000000000002E-3</v>
      </c>
      <c r="D16">
        <f t="shared" ref="D16:D17" si="5">(C16*100)/$C$14</f>
        <v>67</v>
      </c>
      <c r="E16">
        <f t="shared" si="3"/>
        <v>33</v>
      </c>
      <c r="F16">
        <f t="shared" si="4"/>
        <v>-5.005647752585217</v>
      </c>
    </row>
    <row r="17" spans="2:6" x14ac:dyDescent="0.2">
      <c r="B17">
        <v>5400</v>
      </c>
      <c r="C17">
        <v>5.8999999999999999E-3</v>
      </c>
      <c r="D17">
        <f t="shared" si="5"/>
        <v>58.999999999999993</v>
      </c>
      <c r="E17">
        <f t="shared" si="3"/>
        <v>41.000000000000007</v>
      </c>
      <c r="F17">
        <f t="shared" si="4"/>
        <v>-5.132802928070463</v>
      </c>
    </row>
    <row r="19" spans="2:6" x14ac:dyDescent="0.2">
      <c r="B19" t="s">
        <v>5</v>
      </c>
    </row>
    <row r="21" spans="2:6" x14ac:dyDescent="0.2">
      <c r="B21" t="s">
        <v>1</v>
      </c>
      <c r="C21" t="s">
        <v>2</v>
      </c>
      <c r="D21" t="s">
        <v>18</v>
      </c>
      <c r="E21" t="s">
        <v>19</v>
      </c>
      <c r="F21" t="s">
        <v>3</v>
      </c>
    </row>
    <row r="22" spans="2:6" x14ac:dyDescent="0.2">
      <c r="B22">
        <v>0</v>
      </c>
      <c r="C22">
        <v>0.01</v>
      </c>
      <c r="D22">
        <v>100</v>
      </c>
      <c r="E22">
        <f>100-D22</f>
        <v>0</v>
      </c>
      <c r="F22">
        <f>LN(C22)</f>
        <v>-4.6051701859880909</v>
      </c>
    </row>
    <row r="23" spans="2:6" x14ac:dyDescent="0.2">
      <c r="B23">
        <v>900</v>
      </c>
      <c r="C23">
        <v>8.0999999999999996E-3</v>
      </c>
      <c r="D23">
        <f>(C23*100)/$C$22</f>
        <v>80.999999999999986</v>
      </c>
      <c r="E23">
        <f t="shared" ref="E23:E25" si="6">100-D23</f>
        <v>19.000000000000014</v>
      </c>
      <c r="F23">
        <f t="shared" ref="F23:F25" si="7">LN(C23)</f>
        <v>-4.8158912173037436</v>
      </c>
    </row>
    <row r="24" spans="2:6" x14ac:dyDescent="0.2">
      <c r="B24">
        <v>2700</v>
      </c>
      <c r="C24">
        <v>4.4000000000000003E-3</v>
      </c>
      <c r="D24">
        <f t="shared" ref="D24:D25" si="8">(C24*100)/$C$22</f>
        <v>44</v>
      </c>
      <c r="E24">
        <f t="shared" si="6"/>
        <v>56</v>
      </c>
      <c r="F24">
        <f t="shared" si="7"/>
        <v>-5.4261507380579213</v>
      </c>
    </row>
    <row r="25" spans="2:6" x14ac:dyDescent="0.2">
      <c r="B25">
        <v>3600</v>
      </c>
      <c r="C25">
        <v>3.3999999999999998E-3</v>
      </c>
      <c r="D25">
        <f t="shared" si="8"/>
        <v>33.999999999999993</v>
      </c>
      <c r="E25">
        <f t="shared" si="6"/>
        <v>66</v>
      </c>
      <c r="F25">
        <f t="shared" si="7"/>
        <v>-5.6839798473600212</v>
      </c>
    </row>
    <row r="27" spans="2:6" x14ac:dyDescent="0.2">
      <c r="B27" t="s">
        <v>6</v>
      </c>
    </row>
    <row r="29" spans="2:6" x14ac:dyDescent="0.2">
      <c r="B29" t="s">
        <v>1</v>
      </c>
      <c r="C29" t="s">
        <v>2</v>
      </c>
      <c r="D29" t="s">
        <v>18</v>
      </c>
      <c r="E29" t="s">
        <v>19</v>
      </c>
      <c r="F29" t="s">
        <v>3</v>
      </c>
    </row>
    <row r="30" spans="2:6" x14ac:dyDescent="0.2">
      <c r="B30">
        <v>0</v>
      </c>
      <c r="C30">
        <v>0.01</v>
      </c>
      <c r="D30">
        <v>100</v>
      </c>
      <c r="E30">
        <f>100-D30</f>
        <v>0</v>
      </c>
      <c r="F30">
        <f>LN(C30)</f>
        <v>-4.6051701859880909</v>
      </c>
    </row>
    <row r="31" spans="2:6" x14ac:dyDescent="0.2">
      <c r="B31">
        <v>600</v>
      </c>
      <c r="C31">
        <v>5.3E-3</v>
      </c>
      <c r="D31">
        <f>(C31*100)/$C$30</f>
        <v>53</v>
      </c>
      <c r="E31">
        <f t="shared" ref="E31:E34" si="9">100-D31</f>
        <v>47</v>
      </c>
      <c r="F31">
        <f t="shared" ref="F31:F34" si="10">LN(C31)</f>
        <v>-5.2400484584240612</v>
      </c>
    </row>
    <row r="32" spans="2:6" x14ac:dyDescent="0.2">
      <c r="B32">
        <v>1200</v>
      </c>
      <c r="C32">
        <v>3.3999999999999998E-3</v>
      </c>
      <c r="D32">
        <f>(C32*100)/$C$30</f>
        <v>33.999999999999993</v>
      </c>
      <c r="E32">
        <f t="shared" si="9"/>
        <v>66</v>
      </c>
      <c r="F32">
        <f t="shared" si="10"/>
        <v>-5.6839798473600212</v>
      </c>
    </row>
    <row r="33" spans="2:6" x14ac:dyDescent="0.2">
      <c r="B33">
        <v>1800</v>
      </c>
      <c r="C33">
        <v>2.0500000000000002E-3</v>
      </c>
      <c r="D33">
        <f>(C33*100)/$C$30</f>
        <v>20.5</v>
      </c>
      <c r="E33">
        <f t="shared" si="9"/>
        <v>79.5</v>
      </c>
      <c r="F33">
        <f t="shared" si="10"/>
        <v>-6.1899154858318202</v>
      </c>
    </row>
    <row r="34" spans="2:6" x14ac:dyDescent="0.2">
      <c r="B34">
        <v>2700</v>
      </c>
      <c r="C34">
        <v>1.2999999999999999E-3</v>
      </c>
      <c r="D34">
        <f t="shared" ref="D34" si="11">(C34*100)/$C$30</f>
        <v>13</v>
      </c>
      <c r="E34">
        <f t="shared" si="9"/>
        <v>87</v>
      </c>
      <c r="F34">
        <f t="shared" si="10"/>
        <v>-6.6453910145146464</v>
      </c>
    </row>
    <row r="37" spans="2:6" x14ac:dyDescent="0.2">
      <c r="B37">
        <f>B30/60</f>
        <v>0</v>
      </c>
      <c r="C37">
        <f>100-D30</f>
        <v>0</v>
      </c>
      <c r="D37">
        <f>(100-D5)/100</f>
        <v>0</v>
      </c>
      <c r="E37">
        <f>(100-D14)/100</f>
        <v>0</v>
      </c>
      <c r="F37">
        <f>(100-D22)/100</f>
        <v>0</v>
      </c>
    </row>
    <row r="38" spans="2:6" x14ac:dyDescent="0.2">
      <c r="B38">
        <f t="shared" ref="B38:B41" si="12">B31/60</f>
        <v>10</v>
      </c>
      <c r="C38">
        <f t="shared" ref="C38:C41" si="13">100-D31</f>
        <v>47</v>
      </c>
      <c r="D38">
        <f t="shared" ref="D38:D41" si="14">(100-D6)/100</f>
        <v>0.18</v>
      </c>
      <c r="E38">
        <f t="shared" ref="E38:E43" si="15">(100-D15)/100</f>
        <v>0.17</v>
      </c>
      <c r="F38">
        <f t="shared" ref="F38:F40" si="16">(100-D23)/100</f>
        <v>0.19000000000000014</v>
      </c>
    </row>
    <row r="39" spans="2:6" x14ac:dyDescent="0.2">
      <c r="B39">
        <f t="shared" si="12"/>
        <v>20</v>
      </c>
      <c r="C39">
        <f t="shared" si="13"/>
        <v>66</v>
      </c>
      <c r="D39">
        <f t="shared" si="14"/>
        <v>0.34</v>
      </c>
      <c r="E39">
        <f t="shared" si="15"/>
        <v>0.33</v>
      </c>
      <c r="F39">
        <f t="shared" si="16"/>
        <v>0.56000000000000005</v>
      </c>
    </row>
    <row r="40" spans="2:6" x14ac:dyDescent="0.2">
      <c r="B40">
        <f t="shared" si="12"/>
        <v>30</v>
      </c>
      <c r="C40">
        <f t="shared" si="13"/>
        <v>79.5</v>
      </c>
      <c r="D40">
        <f t="shared" si="14"/>
        <v>0.4200000000000001</v>
      </c>
      <c r="E40">
        <f t="shared" si="15"/>
        <v>0.41000000000000009</v>
      </c>
      <c r="F40">
        <f t="shared" si="16"/>
        <v>0.66</v>
      </c>
    </row>
    <row r="41" spans="2:6" x14ac:dyDescent="0.2">
      <c r="B41">
        <f t="shared" si="12"/>
        <v>45</v>
      </c>
      <c r="C41">
        <f t="shared" si="13"/>
        <v>87</v>
      </c>
      <c r="D41">
        <f t="shared" si="14"/>
        <v>0.54</v>
      </c>
      <c r="E41">
        <f t="shared" si="15"/>
        <v>1</v>
      </c>
    </row>
    <row r="42" spans="2:6" x14ac:dyDescent="0.2">
      <c r="D42">
        <f>(100-D10)/100</f>
        <v>1</v>
      </c>
      <c r="E42">
        <f t="shared" si="15"/>
        <v>1</v>
      </c>
    </row>
    <row r="43" spans="2:6" x14ac:dyDescent="0.2">
      <c r="E43">
        <f t="shared" si="15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>
      <selection activeCell="D6" sqref="D6"/>
    </sheetView>
  </sheetViews>
  <sheetFormatPr baseColWidth="10" defaultRowHeight="15" x14ac:dyDescent="0.2"/>
  <cols>
    <col min="4" max="4" width="37.1640625" customWidth="1"/>
  </cols>
  <sheetData>
    <row r="2" spans="1:7" x14ac:dyDescent="0.2">
      <c r="A2" s="1">
        <v>0.03</v>
      </c>
      <c r="B2" s="2" t="s">
        <v>7</v>
      </c>
      <c r="C2" s="2" t="s">
        <v>8</v>
      </c>
      <c r="D2" s="2" t="s">
        <v>9</v>
      </c>
      <c r="E2" s="3">
        <v>0.03</v>
      </c>
      <c r="F2" s="2" t="s">
        <v>7</v>
      </c>
      <c r="G2" s="2" t="s">
        <v>10</v>
      </c>
    </row>
    <row r="3" spans="1:7" x14ac:dyDescent="0.2">
      <c r="A3" s="4">
        <f>3/100</f>
        <v>0.03</v>
      </c>
      <c r="B3" s="5">
        <f>D3*A3</f>
        <v>1.584E-6</v>
      </c>
      <c r="C3" s="6">
        <f>D3-B3</f>
        <v>5.1216000000000006E-5</v>
      </c>
      <c r="D3" s="6">
        <v>5.2800000000000003E-5</v>
      </c>
      <c r="E3">
        <f>3/100</f>
        <v>0.03</v>
      </c>
      <c r="F3" s="5">
        <f>D3*E3</f>
        <v>1.584E-6</v>
      </c>
      <c r="G3" s="6">
        <f>D3+F3</f>
        <v>5.4384E-5</v>
      </c>
    </row>
    <row r="4" spans="1:7" x14ac:dyDescent="0.2">
      <c r="A4" s="4">
        <f>3/100</f>
        <v>0.03</v>
      </c>
      <c r="B4" s="5">
        <f>D4*A4</f>
        <v>2.994E-6</v>
      </c>
      <c r="C4" s="6">
        <f>D4-B4</f>
        <v>9.6805999999999994E-5</v>
      </c>
      <c r="D4" s="6">
        <v>9.98E-5</v>
      </c>
      <c r="E4">
        <f>3/100</f>
        <v>0.03</v>
      </c>
      <c r="F4" s="5">
        <f>D4*E4</f>
        <v>2.994E-6</v>
      </c>
      <c r="G4" s="6">
        <f>D4+F4</f>
        <v>1.0279400000000001E-4</v>
      </c>
    </row>
    <row r="5" spans="1:7" x14ac:dyDescent="0.2">
      <c r="A5" s="4">
        <f>3/100</f>
        <v>0.03</v>
      </c>
      <c r="B5" s="5">
        <f>D5*A5</f>
        <v>9.2399999999999996E-6</v>
      </c>
      <c r="C5" s="6">
        <f>D5-B5</f>
        <v>2.9876000000000002E-4</v>
      </c>
      <c r="D5" s="6">
        <v>3.0800000000000001E-4</v>
      </c>
      <c r="E5">
        <f>3/100</f>
        <v>0.03</v>
      </c>
      <c r="F5" s="5">
        <f>D5*E5</f>
        <v>9.2399999999999996E-6</v>
      </c>
      <c r="G5" s="6">
        <f>D5+F5</f>
        <v>3.1723999999999999E-4</v>
      </c>
    </row>
    <row r="6" spans="1:7" x14ac:dyDescent="0.2">
      <c r="A6" s="4">
        <f>3/100</f>
        <v>0.03</v>
      </c>
      <c r="B6" s="5">
        <f>D6*A6</f>
        <v>2.262E-5</v>
      </c>
      <c r="C6" s="6">
        <f>D6-B6</f>
        <v>7.3138000000000001E-4</v>
      </c>
      <c r="D6" s="6">
        <v>7.54E-4</v>
      </c>
      <c r="E6">
        <f>3/100</f>
        <v>0.03</v>
      </c>
      <c r="F6" s="5">
        <f>D6*E6</f>
        <v>2.262E-5</v>
      </c>
      <c r="G6" s="6">
        <f>D6+F6</f>
        <v>7.7662E-4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B25" sqref="B25"/>
    </sheetView>
  </sheetViews>
  <sheetFormatPr baseColWidth="10" defaultRowHeight="15" x14ac:dyDescent="0.2"/>
  <cols>
    <col min="1" max="1" width="18.1640625" customWidth="1"/>
    <col min="2" max="2" width="32.5" customWidth="1"/>
    <col min="3" max="3" width="33.83203125" customWidth="1"/>
  </cols>
  <sheetData>
    <row r="2" spans="1:6" ht="17" x14ac:dyDescent="0.25">
      <c r="A2" s="7" t="s">
        <v>11</v>
      </c>
      <c r="B2" s="2" t="s">
        <v>9</v>
      </c>
      <c r="C2" s="2" t="s">
        <v>12</v>
      </c>
      <c r="D2" s="2" t="s">
        <v>13</v>
      </c>
      <c r="E2" s="2" t="s">
        <v>14</v>
      </c>
      <c r="F2" s="2" t="s">
        <v>15</v>
      </c>
    </row>
    <row r="3" spans="1:6" x14ac:dyDescent="0.2">
      <c r="A3">
        <v>110</v>
      </c>
      <c r="B3" s="6">
        <v>5.2800000000000003E-5</v>
      </c>
      <c r="C3" s="8">
        <f>LN(B3)</f>
        <v>-9.848999367252059</v>
      </c>
      <c r="D3" s="5">
        <f>(1/(110+273.15))</f>
        <v>2.6099438862064468E-3</v>
      </c>
      <c r="E3" s="9">
        <f>LN(2)/B3</f>
        <v>13127.787510605023</v>
      </c>
      <c r="F3" s="10">
        <f>E3/60</f>
        <v>218.79645851008371</v>
      </c>
    </row>
    <row r="4" spans="1:6" x14ac:dyDescent="0.2">
      <c r="A4">
        <v>120</v>
      </c>
      <c r="B4" s="6">
        <v>9.98E-5</v>
      </c>
      <c r="C4" s="8">
        <f>LN(B4)</f>
        <v>-9.2123423746468553</v>
      </c>
      <c r="D4" s="5">
        <f>(1/(120+273.15))</f>
        <v>2.5435584382551188E-3</v>
      </c>
      <c r="E4" s="9">
        <f t="shared" ref="E4:E6" si="0">LN(2)/B4</f>
        <v>6945.3625306607746</v>
      </c>
      <c r="F4" s="10">
        <f t="shared" ref="F4:F6" si="1">E4/60</f>
        <v>115.75604217767957</v>
      </c>
    </row>
    <row r="5" spans="1:6" x14ac:dyDescent="0.2">
      <c r="A5">
        <v>130</v>
      </c>
      <c r="B5" s="6">
        <v>3.0800000000000001E-4</v>
      </c>
      <c r="C5" s="8">
        <f>LN(B5)</f>
        <v>-8.0854107749907005</v>
      </c>
      <c r="D5" s="5">
        <f>(1/(130+273.15))</f>
        <v>2.4804663276696021E-3</v>
      </c>
      <c r="E5" s="9">
        <f t="shared" si="0"/>
        <v>2250.4778589608613</v>
      </c>
      <c r="F5" s="10">
        <f t="shared" si="1"/>
        <v>37.507964316014359</v>
      </c>
    </row>
    <row r="6" spans="1:6" x14ac:dyDescent="0.2">
      <c r="A6">
        <v>140</v>
      </c>
      <c r="B6" s="6">
        <v>7.54E-4</v>
      </c>
      <c r="C6" s="8">
        <f>LN(B6)</f>
        <v>-7.1901181899563182</v>
      </c>
      <c r="D6" s="5">
        <f>(1/(140+273.15))</f>
        <v>2.4204284158296022E-3</v>
      </c>
      <c r="E6" s="9">
        <f t="shared" si="0"/>
        <v>919.29334291769931</v>
      </c>
      <c r="F6" s="10">
        <f t="shared" si="1"/>
        <v>15.321555715294988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G11" sqref="G11"/>
    </sheetView>
  </sheetViews>
  <sheetFormatPr baseColWidth="10" defaultRowHeight="15" x14ac:dyDescent="0.2"/>
  <cols>
    <col min="2" max="2" width="34.1640625" customWidth="1"/>
  </cols>
  <sheetData>
    <row r="2" spans="2:4" x14ac:dyDescent="0.2">
      <c r="B2" s="2" t="s">
        <v>9</v>
      </c>
      <c r="C2" s="2" t="s">
        <v>16</v>
      </c>
      <c r="D2" s="7" t="s">
        <v>17</v>
      </c>
    </row>
    <row r="3" spans="2:4" x14ac:dyDescent="0.2">
      <c r="B3" s="6">
        <v>5.2800000000000003E-5</v>
      </c>
      <c r="C3">
        <f>LN(B3/110)</f>
        <v>-14.549479733044475</v>
      </c>
      <c r="D3">
        <f>1000/(110+273.15)</f>
        <v>2.6099438862064468</v>
      </c>
    </row>
    <row r="4" spans="2:4" x14ac:dyDescent="0.2">
      <c r="B4" s="6">
        <v>9.98E-5</v>
      </c>
      <c r="C4">
        <f>LN(B4/120)</f>
        <v>-13.999834117428902</v>
      </c>
      <c r="D4">
        <f>1000/(120+273.15)</f>
        <v>2.5435584382551188</v>
      </c>
    </row>
    <row r="5" spans="2:4" x14ac:dyDescent="0.2">
      <c r="B5" s="6">
        <v>3.0800000000000001E-4</v>
      </c>
      <c r="C5">
        <f>LN(B5/130)</f>
        <v>-12.952945225446282</v>
      </c>
      <c r="D5">
        <f>1000/(130+273.15)</f>
        <v>2.480466327669602</v>
      </c>
    </row>
    <row r="6" spans="2:4" x14ac:dyDescent="0.2">
      <c r="B6" s="6">
        <v>7.54E-4</v>
      </c>
      <c r="C6">
        <f>LN(B6/140)</f>
        <v>-12.131760612565623</v>
      </c>
      <c r="D6">
        <f>1000/(140+273.15)</f>
        <v>2.4204284158296021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ERR0R</vt:lpstr>
      <vt:lpstr>Hoja3</vt:lpstr>
      <vt:lpstr>Hoja4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</dc:creator>
  <cp:lastModifiedBy>Usuario de Microsoft Office</cp:lastModifiedBy>
  <dcterms:created xsi:type="dcterms:W3CDTF">2013-06-14T19:49:45Z</dcterms:created>
  <dcterms:modified xsi:type="dcterms:W3CDTF">2017-06-09T21:28:03Z</dcterms:modified>
</cp:coreProperties>
</file>