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pablorr10/OneDrive/UNIVERSIDAD/Ingeniería Química/MIQ/PROYECTO/Datos PMMA/Descomposición Iniciador/"/>
    </mc:Choice>
  </mc:AlternateContent>
  <bookViews>
    <workbookView xWindow="16840" yWindow="460" windowWidth="16760" windowHeight="20540" firstSheet="20" activeTab="24"/>
  </bookViews>
  <sheets>
    <sheet name="INTEGRACIONES CURVA DE CAL" sheetId="1" r:id="rId1"/>
    <sheet name="RESULTADOS" sheetId="2" r:id="rId2"/>
    <sheet name="ÁREA ABSOLUTA TPDEC" sheetId="4" r:id="rId3"/>
    <sheet name="RELACIÓN DE ÁREAS TPDEC" sheetId="5" r:id="rId4"/>
    <sheet name="INTEGRALES 23-04-13" sheetId="3" r:id="rId5"/>
    <sheet name="RESULTADOS 23-04-13" sheetId="6" r:id="rId6"/>
    <sheet name="RELACIÓN DE ÁREAS 23-04-13" sheetId="8" r:id="rId7"/>
    <sheet name="INTEGRALES TPDEC EN MMA 110°C" sheetId="7" r:id="rId8"/>
    <sheet name="RESULTADOS TPDEC EN MMA 110°C" sheetId="9" r:id="rId9"/>
    <sheet name="TPDEC EN MMA 110°C" sheetId="11" r:id="rId10"/>
    <sheet name="Hoja1" sheetId="28" r:id="rId11"/>
    <sheet name="INTEGRALES TPDEC EN MMA 120°C" sheetId="12" r:id="rId12"/>
    <sheet name="RESULTADOS TPDEC EN MMA 120°C" sheetId="13" r:id="rId13"/>
    <sheet name="TPDEC EN MMA 120°C" sheetId="14" r:id="rId14"/>
    <sheet name="INTEGRALES TPDEC EN MMA 130°C" sheetId="15" r:id="rId15"/>
    <sheet name="RESULTADOS TPDEC EN MMA 130°C" sheetId="16" r:id="rId16"/>
    <sheet name="TPDEC EN MMA 130°C" sheetId="17" r:id="rId17"/>
    <sheet name="INTEGRALES TPDEC EN MMA 140°C" sheetId="18" r:id="rId18"/>
    <sheet name="RESULTADOS TPDEC EN MMA 140°C" sheetId="19" r:id="rId19"/>
    <sheet name="TPDEC EN MMA 140°C" sheetId="20" r:id="rId20"/>
    <sheet name="Gráfico1" sheetId="27" r:id="rId21"/>
    <sheet name="ERROR TPDEC" sheetId="21" r:id="rId22"/>
    <sheet name="ARRHENIUS" sheetId="22" r:id="rId23"/>
    <sheet name="K" sheetId="23" state="hidden" r:id="rId24"/>
    <sheet name="ARRHENIUS TPDEC EN MMA" sheetId="24" r:id="rId25"/>
    <sheet name="EYRING" sheetId="25" r:id="rId26"/>
    <sheet name="EYRING TPDEC EN MMA" sheetId="26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3" l="1"/>
  <c r="F5" i="13"/>
  <c r="I7" i="9"/>
  <c r="I5" i="9"/>
  <c r="I6" i="9"/>
  <c r="I8" i="9"/>
  <c r="I9" i="9"/>
  <c r="I10" i="9"/>
  <c r="I4" i="9"/>
  <c r="G12" i="13"/>
  <c r="G13" i="13"/>
  <c r="G14" i="13"/>
  <c r="G15" i="13"/>
  <c r="G11" i="13"/>
  <c r="J27" i="9"/>
  <c r="J26" i="9"/>
  <c r="J25" i="9"/>
  <c r="J24" i="9"/>
  <c r="J23" i="9"/>
  <c r="J22" i="9"/>
  <c r="J21" i="9"/>
  <c r="J20" i="9"/>
  <c r="J19" i="9"/>
  <c r="J18" i="9"/>
  <c r="J17" i="9"/>
  <c r="F11" i="21"/>
  <c r="G11" i="21"/>
  <c r="H11" i="21"/>
  <c r="F12" i="21"/>
  <c r="F13" i="21"/>
  <c r="F10" i="21"/>
  <c r="B11" i="21"/>
  <c r="C11" i="21"/>
  <c r="D11" i="21"/>
  <c r="B12" i="21"/>
  <c r="B13" i="21"/>
  <c r="C13" i="21"/>
  <c r="D13" i="21"/>
  <c r="B10" i="21"/>
  <c r="C10" i="21"/>
  <c r="D10" i="21"/>
  <c r="G13" i="21"/>
  <c r="H13" i="21"/>
  <c r="G12" i="21"/>
  <c r="H12" i="21"/>
  <c r="C12" i="21"/>
  <c r="D12" i="21"/>
  <c r="G10" i="21"/>
  <c r="H10" i="21"/>
  <c r="L6" i="9"/>
  <c r="L5" i="9"/>
  <c r="L4" i="9"/>
  <c r="L3" i="9"/>
  <c r="C10" i="9"/>
  <c r="K6" i="9"/>
  <c r="C7" i="9"/>
  <c r="K5" i="9"/>
  <c r="C5" i="9"/>
  <c r="K4" i="9"/>
  <c r="E4" i="22"/>
  <c r="F4" i="22"/>
  <c r="E5" i="22"/>
  <c r="F5" i="22"/>
  <c r="E3" i="22"/>
  <c r="F3" i="22"/>
  <c r="E6" i="22"/>
  <c r="F6" i="22"/>
  <c r="D6" i="25"/>
  <c r="D5" i="25"/>
  <c r="D4" i="25"/>
  <c r="D3" i="25"/>
  <c r="C6" i="25"/>
  <c r="C5" i="25"/>
  <c r="C4" i="25"/>
  <c r="C3" i="25"/>
  <c r="D6" i="22"/>
  <c r="D5" i="22"/>
  <c r="D4" i="22"/>
  <c r="D3" i="22"/>
  <c r="C6" i="22"/>
  <c r="C5" i="22"/>
  <c r="C4" i="22"/>
  <c r="C3" i="22"/>
  <c r="F6" i="21"/>
  <c r="G6" i="21"/>
  <c r="H6" i="21"/>
  <c r="B6" i="21"/>
  <c r="C6" i="21"/>
  <c r="D6" i="21"/>
  <c r="F5" i="21"/>
  <c r="G5" i="21"/>
  <c r="H5" i="21"/>
  <c r="B5" i="21"/>
  <c r="C5" i="21"/>
  <c r="D5" i="21"/>
  <c r="F4" i="21"/>
  <c r="G4" i="21"/>
  <c r="H4" i="21"/>
  <c r="B4" i="21"/>
  <c r="C4" i="21"/>
  <c r="D4" i="21"/>
  <c r="F3" i="21"/>
  <c r="G3" i="21"/>
  <c r="H3" i="21"/>
  <c r="B3" i="21"/>
  <c r="C3" i="21"/>
  <c r="D3" i="21"/>
  <c r="E4" i="19"/>
  <c r="E5" i="19"/>
  <c r="E6" i="19"/>
  <c r="E3" i="19"/>
  <c r="H6" i="19"/>
  <c r="H5" i="19"/>
  <c r="H4" i="19"/>
  <c r="H3" i="19"/>
  <c r="J48" i="18"/>
  <c r="J40" i="18"/>
  <c r="J32" i="18"/>
  <c r="J24" i="18"/>
  <c r="J16" i="18"/>
  <c r="J8" i="18"/>
  <c r="E135" i="15"/>
  <c r="E134" i="15"/>
  <c r="J133" i="15"/>
  <c r="J123" i="15"/>
  <c r="J113" i="15"/>
  <c r="J104" i="15"/>
  <c r="J95" i="15"/>
  <c r="J86" i="15"/>
  <c r="J77" i="15"/>
  <c r="J68" i="15"/>
  <c r="J56" i="15"/>
  <c r="J46" i="15"/>
  <c r="J36" i="15"/>
  <c r="J27" i="15"/>
  <c r="J17" i="15"/>
  <c r="J8" i="15"/>
  <c r="J8" i="12"/>
  <c r="J17" i="12"/>
  <c r="D4" i="13"/>
  <c r="D11" i="13"/>
  <c r="E11" i="13"/>
  <c r="G5" i="13"/>
  <c r="G7" i="13"/>
  <c r="J65" i="12"/>
  <c r="J75" i="12"/>
  <c r="D7" i="13"/>
  <c r="D14" i="13"/>
  <c r="E14" i="13"/>
  <c r="J45" i="12"/>
  <c r="J55" i="12"/>
  <c r="D6" i="13"/>
  <c r="D13" i="13"/>
  <c r="E13" i="13"/>
  <c r="J27" i="12"/>
  <c r="J36" i="12"/>
  <c r="D5" i="13"/>
  <c r="D12" i="13"/>
  <c r="E12" i="13"/>
  <c r="D3" i="13"/>
  <c r="G6" i="13"/>
  <c r="F6" i="13"/>
  <c r="F4" i="13"/>
  <c r="G3" i="13"/>
  <c r="D7" i="9"/>
  <c r="E7" i="9"/>
  <c r="F7" i="9"/>
  <c r="E19" i="9"/>
  <c r="F19" i="9"/>
  <c r="J5" i="9"/>
  <c r="J7" i="9"/>
  <c r="J10" i="9"/>
  <c r="J3" i="9"/>
  <c r="D9" i="9"/>
  <c r="E9" i="9"/>
  <c r="G3" i="9"/>
  <c r="F9" i="9"/>
  <c r="E10" i="9"/>
  <c r="E8" i="9"/>
  <c r="E6" i="9"/>
  <c r="E5" i="9"/>
  <c r="E4" i="9"/>
  <c r="D10" i="9"/>
  <c r="F10" i="9"/>
  <c r="D8" i="9"/>
  <c r="F8" i="9"/>
  <c r="D6" i="9"/>
  <c r="F6" i="9"/>
  <c r="D5" i="9"/>
  <c r="F5" i="9"/>
  <c r="D4" i="9"/>
  <c r="F4" i="9"/>
  <c r="C9" i="9"/>
  <c r="C8" i="9"/>
  <c r="C6" i="9"/>
  <c r="C4" i="9"/>
  <c r="C3" i="9"/>
  <c r="E17" i="9"/>
  <c r="F17" i="9"/>
  <c r="G5" i="9"/>
  <c r="G7" i="9"/>
  <c r="E22" i="9"/>
  <c r="F22" i="9"/>
  <c r="G10" i="9"/>
  <c r="E16" i="9"/>
  <c r="F16" i="9"/>
  <c r="G4" i="9"/>
  <c r="E18" i="9"/>
  <c r="F18" i="9"/>
  <c r="G6" i="9"/>
  <c r="E20" i="9"/>
  <c r="G8" i="9"/>
  <c r="F20" i="9"/>
  <c r="E21" i="9"/>
  <c r="F21" i="9"/>
  <c r="G9" i="9"/>
  <c r="J127" i="7"/>
  <c r="J118" i="7"/>
  <c r="J109" i="7"/>
  <c r="J100" i="7"/>
  <c r="J91" i="7"/>
  <c r="J82" i="7"/>
  <c r="J73" i="7"/>
  <c r="J64" i="7"/>
  <c r="J54" i="7"/>
  <c r="J44" i="7"/>
  <c r="J35" i="7"/>
  <c r="J26" i="7"/>
  <c r="J17" i="7"/>
  <c r="J8" i="7"/>
  <c r="J9" i="3"/>
  <c r="E5" i="6"/>
  <c r="D9" i="6"/>
  <c r="D8" i="6"/>
  <c r="D7" i="6"/>
  <c r="D6" i="6"/>
  <c r="D5" i="6"/>
  <c r="J81" i="3"/>
  <c r="J91" i="3"/>
  <c r="E6" i="6"/>
  <c r="J63" i="3"/>
  <c r="J72" i="3"/>
  <c r="E7" i="6"/>
  <c r="J45" i="3"/>
  <c r="J54" i="3"/>
  <c r="E8" i="6"/>
  <c r="J26" i="3"/>
  <c r="J35" i="3"/>
  <c r="E9" i="6"/>
  <c r="J17" i="3"/>
  <c r="E17" i="2"/>
  <c r="E18" i="2"/>
  <c r="E19" i="2"/>
  <c r="D29" i="2"/>
  <c r="E14" i="2"/>
  <c r="E15" i="2"/>
  <c r="E16" i="2"/>
  <c r="D28" i="2"/>
  <c r="E11" i="2"/>
  <c r="E12" i="2"/>
  <c r="E13" i="2"/>
  <c r="D27" i="2"/>
  <c r="E8" i="2"/>
  <c r="E9" i="2"/>
  <c r="E10" i="2"/>
  <c r="D26" i="2"/>
  <c r="E4" i="2"/>
  <c r="E5" i="2"/>
  <c r="E6" i="2"/>
  <c r="E7" i="2"/>
  <c r="D25" i="2"/>
</calcChain>
</file>

<file path=xl/sharedStrings.xml><?xml version="1.0" encoding="utf-8"?>
<sst xmlns="http://schemas.openxmlformats.org/spreadsheetml/2006/main" count="847" uniqueCount="182">
  <si>
    <t>PEAK LIST</t>
  </si>
  <si>
    <t>TPDEC 0,01M en MMA- 100% Conv- Fullscan SD Splitless- .RAW</t>
  </si>
  <si>
    <t>RT: 9,48 - 12,93</t>
  </si>
  <si>
    <t>Number of detected peaks: 2</t>
  </si>
  <si>
    <t>Apex RT</t>
  </si>
  <si>
    <t>Start RT</t>
  </si>
  <si>
    <t>End RT</t>
  </si>
  <si>
    <t>Area</t>
  </si>
  <si>
    <t>%Area</t>
  </si>
  <si>
    <t>Height</t>
  </si>
  <si>
    <t>%Height</t>
  </si>
  <si>
    <t>TPDEC 0,01M en MMA- 100% Conv- Full Scan SD- Splitless-.RAW</t>
  </si>
  <si>
    <t>RT: 15,68 - 16,07</t>
  </si>
  <si>
    <t>TPDEC 0,01M en MMA- 100% Conv- Fullscan SD Splitless- Dupl-.RAW</t>
  </si>
  <si>
    <t>RT: 15,68 - 16,05</t>
  </si>
  <si>
    <t>TPDEC 0,01M en MMA- 100% Conv- Full Scan SD- Splitless- Dupl-.RAW</t>
  </si>
  <si>
    <t>RT: 15,62 - 16,07</t>
  </si>
  <si>
    <t>TPDEC 0,01M en MMA- 80% Conv- Full Scan SD- Splitless-.RAW</t>
  </si>
  <si>
    <t>RT: 15,59 - 16,06</t>
  </si>
  <si>
    <t>TPDEC 0,01M en MMA- 80% Conv- Full Scan SD- Splitless- Dupl-.RAW</t>
  </si>
  <si>
    <t>RT: 15,65 - 15,95</t>
  </si>
  <si>
    <t>TPDEC 0,01M en MMA- 80% Conv- Full Scan SD- Splitless- Tripl-.RAW</t>
  </si>
  <si>
    <t>RT: 15,70 - 16,04</t>
  </si>
  <si>
    <t>TPDEC 0,01M en MMA- 60% Conv- Full Scan SD Splitless-.RAW</t>
  </si>
  <si>
    <t>RT: 0,00 - 19,50</t>
  </si>
  <si>
    <t>TPDEC 0,01M en MMA- 60% Conv- Full Scan SD- Splitless- Dupl-.RAW</t>
  </si>
  <si>
    <t>RT: 15,65 - 16,03</t>
  </si>
  <si>
    <t>TPDEC 0,01M en MMA- 60% Conv- Full Scan SD- Splitless- Tripl-.RAW</t>
  </si>
  <si>
    <t>RT: 0,00 - 19,76</t>
  </si>
  <si>
    <t>TPDEC 0,01M en MMA- 40% Conv- Full Scan SD Splitless-.RAW</t>
  </si>
  <si>
    <t>RT: 15,63 - 15,96</t>
  </si>
  <si>
    <t>TPDEC 0,01M en MMA- 40% Conv- Full Scan SD Splitless- Dupl-.RAW</t>
  </si>
  <si>
    <t>RT: 15,68 - 16,03</t>
  </si>
  <si>
    <t>TPDEC 0,01M en MMA- 40% Conv- Full Scan SD Splitless- Tripl-.RAW</t>
  </si>
  <si>
    <t>RT: 15,62 - 16,08</t>
  </si>
  <si>
    <t>TPDEC 0.01M en MMA- 20% Conv- Full Scan SD Splitless-.RAW</t>
  </si>
  <si>
    <t>TPDEC 0,01M en MMA- 20% Conv- Full Scan SD Splitless- Dupl-.RAW</t>
  </si>
  <si>
    <t>RT: 15,66 - 16,12</t>
  </si>
  <si>
    <t>TPDEC 0,01M en MMA- 20% Conv- Full Scan SD Splitless- Tripl-.RAW</t>
  </si>
  <si>
    <t>RT: 15,66 - 16,30</t>
  </si>
  <si>
    <t xml:space="preserve">Inyecciones de las mismas soluciones realizadas otro día </t>
  </si>
  <si>
    <t>TPDEC 0,01M en MMA- 100% Conv- Full Scan con SD- Splitless-.RAW</t>
  </si>
  <si>
    <t>RT: 0,00 - 16,48</t>
  </si>
  <si>
    <t>TPDEC 0,01M en MMA- 100% Conv- Full Scan con SD- Splitless- Dupl-.RAW</t>
  </si>
  <si>
    <t>RT: 10,11 - 11,33</t>
  </si>
  <si>
    <t>TPDEC 0,01M en MMA- 100% Conv- Full Scan con SD- Splitless- Tripl-.RAW</t>
  </si>
  <si>
    <t>RT: 10,14 - 11,18</t>
  </si>
  <si>
    <t>CURVA DE CALIBRADO</t>
  </si>
  <si>
    <t>CONCENTRACIÓN</t>
  </si>
  <si>
    <t>ÁREA TPDEC</t>
  </si>
  <si>
    <t>RELACIÓN DE ÁREAS</t>
  </si>
  <si>
    <t>ÁREA NAFTALENO</t>
  </si>
  <si>
    <t>EN FUNCIÓN DEL ÁREA ABSOLUTA</t>
  </si>
  <si>
    <t>TPDEC 1.2E-04M en MMA- PUNTO 1- Full Scan con SD- Splitless-.RAW</t>
  </si>
  <si>
    <t>RT: 15,32 - 17,19</t>
  </si>
  <si>
    <t>TPDEC 1.2E-04M en MMA- PUNTO 1- Full Scan con SD- Splitless- Dupl-.RAW</t>
  </si>
  <si>
    <t>RT: 15,15 - 16,26</t>
  </si>
  <si>
    <t>TPDEC 2.4E-05M en MMA- PUNTO 5- Full Scan con SD- Splitless-.RAW</t>
  </si>
  <si>
    <t>RT: 15,31 - 16,29</t>
  </si>
  <si>
    <t>TPDEC 2.4E-05M en MMA- PUNTO 5- Full Scan con SD- Splitless- Dupl-.RAW</t>
  </si>
  <si>
    <t>RT: 15,38 - 16,65</t>
  </si>
  <si>
    <t>TPDEC 4.8E-05M en MMA- PUNTO 4- Full Scan con SD- Splitless-.RAW</t>
  </si>
  <si>
    <t>RT: 15,29 - 16,89</t>
  </si>
  <si>
    <t>TPDEC 4.8E-05M en MMA- PUNTO 4- Full Scan con SD- Splitless- Dupl-.RAW</t>
  </si>
  <si>
    <t>RT: 15,65 - 15,98</t>
  </si>
  <si>
    <t>TPDEC 7.2E-05M en MMA- PUNTO 3- Full Scan con SD- Splitless-.RAW</t>
  </si>
  <si>
    <t>RT: 15,60 - 16,30</t>
  </si>
  <si>
    <t>TPDEC 7.2E-05M en MMA- PUNTO 3- Full Scan con SD- Splitless- Dupl-.RAW</t>
  </si>
  <si>
    <t>RT: 15,15 - 16,53</t>
  </si>
  <si>
    <t>TPDEC 9.6E-05M en MMA- PUNTO 2- Full Scan con SD- Splitless-.RAW</t>
  </si>
  <si>
    <t>RT: 15,21 - 16,29</t>
  </si>
  <si>
    <t>TPDEC 9.6E-05M en MMA- PUNTO 2- Full Scan con SD- Splitless- Dupl-.RAW</t>
  </si>
  <si>
    <t>RT: 15,20 - 16,44</t>
  </si>
  <si>
    <t>CURVA DE CALIBRADO REINYECTADA DESPUÉS DEL CAMBIO DE FILAMENTO</t>
  </si>
  <si>
    <t>CURVA REINYECTADA DESPUÉS DEL CAMBIO DE FILAMENTO DEL MASAS (23-ABRIL-2013)</t>
  </si>
  <si>
    <t>ÁREA DE TPDEC</t>
  </si>
  <si>
    <t>TPDEC 0,01M en MMA- Ampolla 1- 40 min- Full Scan con SD- Splitless-.RAW</t>
  </si>
  <si>
    <t>RT: 15,66 - 15,90</t>
  </si>
  <si>
    <t>TPDEC 0,01M en MMA- Ampolla 1- 40 min- Full Scan con SD- Splitless- Dupl-.RAW</t>
  </si>
  <si>
    <t>RT: 15,67 - 15,92</t>
  </si>
  <si>
    <t>TPDEC 0,01M en MMA- Ampolla 2- 1h 20 min- Full Scan con SD- Splitless-.RAW</t>
  </si>
  <si>
    <t>RT: 15,62 - 16,16</t>
  </si>
  <si>
    <t>TPDEC 0,01M en MMA- Ampolla 2- 1h 20 min- Full Scan con SD- Splitless- Dupl-.RAW</t>
  </si>
  <si>
    <t>RT: 15,51 - 16,17</t>
  </si>
  <si>
    <t>TPDEC 0,01M en MMA- Ampolla 3- 2h- Full Scan con SD- Splitless-.RAW</t>
  </si>
  <si>
    <t>RT: 15,52 - 16,10</t>
  </si>
  <si>
    <t>TPDEC 0,01M en MMA- Ampolla 3- 2h- Full Scan con SD- Splitless- Dupl-.RAW</t>
  </si>
  <si>
    <t>RT: 15,61 - 16,13</t>
  </si>
  <si>
    <t>TPDEC 0,01M en MMA- Ampolla 4- 3h- Full Scan con SD- Splitless-.RAW</t>
  </si>
  <si>
    <t>RT: 15,58 - 16,25</t>
  </si>
  <si>
    <t>TPDEC 0,01M en MMA- Ampolla 4- 3h- Full Scan con SD- Splitless- Dupl-.RAW</t>
  </si>
  <si>
    <t>RT: 15,62 - 16,13</t>
  </si>
  <si>
    <t>TPDEC 0,01M en MMA- Ampolla 5- 30 min- Full Scan con SD- Splitless.RAW</t>
  </si>
  <si>
    <t>RT: 15,64 - 16,22</t>
  </si>
  <si>
    <t>TPDEC 0,01M en MMA- Ampolla 5- 30 min- Full Scan con SD- Splitless- Dupl 1-.RAW</t>
  </si>
  <si>
    <t>RT: 15,46 - 16,37</t>
  </si>
  <si>
    <t>TPDEC 0,01M en MMA- Ampolla 6- 1h 30 min- Full Scan con SD- Splitless- .RAW</t>
  </si>
  <si>
    <t>RT: 15,44 - 16,16</t>
  </si>
  <si>
    <t>TPDEC 0,01M en MMA- Ampolla 6- 1h 30 min- Full Scan con SD- Splitless- Dupl-.RAW</t>
  </si>
  <si>
    <t>RT: 15,33 - 16,11</t>
  </si>
  <si>
    <t>TPDEC 0,01M en MMA- Ampolla 2- 5h 110- Full Scan con SD- Splitles-.RAW</t>
  </si>
  <si>
    <t>RT: 15.74 - 15.83</t>
  </si>
  <si>
    <t>Number of detected peaks: 7</t>
  </si>
  <si>
    <t>TPDEC 0,01M en MMA- Ampolla 2- 5h 110- Full Scan con SD- Splitless- Dupl-.RAW</t>
  </si>
  <si>
    <t>RT: 15.71 - 15.87</t>
  </si>
  <si>
    <t>Number of detected peaks: 5</t>
  </si>
  <si>
    <t>[TPDEC]</t>
  </si>
  <si>
    <t>LN (RELACIÓN DE ÁREAS)</t>
  </si>
  <si>
    <t>CONVERSIÓN [%]</t>
  </si>
  <si>
    <t>LN [TPDEC]</t>
  </si>
  <si>
    <t>TPDEC 0,01M en MMA- Ampolla 1- 30 min- Full Scan con SD- Dupl-.RAW</t>
  </si>
  <si>
    <t>RT: 0,00 - 17,96</t>
  </si>
  <si>
    <t>TPDEC 0,01M en MMA- Ampolla 1- 30 min- Full Scan con SD- Splitless-.RAW</t>
  </si>
  <si>
    <t>RT: 15,57 - 15,95</t>
  </si>
  <si>
    <t>TPDEC 0,01M en MMA- Ampolla 2- 1h- Full Scan con SD- Splitless-.RAW</t>
  </si>
  <si>
    <t>RT: 15,66 - 16,00</t>
  </si>
  <si>
    <t>TPDEC 0,01M en MMA- Ampolla 2- 1h- Full Scan con SD- Splitless- Dupl-.RAW</t>
  </si>
  <si>
    <t>RT: 15,44 - 16,07</t>
  </si>
  <si>
    <t>TPDEC 0,01M en MMA- Ampolla 3- 1h 30 min- Full Scan con SD- Splitless-.RAW</t>
  </si>
  <si>
    <t>RT: 15,49 - 16,03</t>
  </si>
  <si>
    <t>TPDEC 0,01M en MMA- Ampolla 3- 1h 30 min- Full Scan con SD- Splitless- Dupl-.RAW</t>
  </si>
  <si>
    <t>RT: 15,42 - 16,18</t>
  </si>
  <si>
    <t>TPDEC 0,01M en MMA- Ampolla 4- 2 h- Full Scan con SD- Splitless- Dupl-.RAW</t>
  </si>
  <si>
    <t>RT: 15,44 - 15,99</t>
  </si>
  <si>
    <t>TPDEC 0,01M en MMA- Ampolla 4- 2h- Full Scan con SD- Splitless-.RAW</t>
  </si>
  <si>
    <t>RT: 15,57 - 15,98</t>
  </si>
  <si>
    <t>TIEMPO [min]</t>
  </si>
  <si>
    <t>TIEMPO [seg]</t>
  </si>
  <si>
    <t>TPDEC 0,01M en MMA- Ampolla 1- 15 min- Full Scan con SD- Splitless-.RAW</t>
  </si>
  <si>
    <t>RT: 15,38 - 16,07</t>
  </si>
  <si>
    <t>TPDEC 0,01M en MMA- Ampolla 1- 15 min- Full Scan con SD- Splitless- Dupl-.RAW</t>
  </si>
  <si>
    <t>RT: 15,52 - 16,15</t>
  </si>
  <si>
    <t>TPDEC 0,01M en MMA- Ampolla 1- 15 min- Full Scan con SD- Splitless- Tripl-.RAW</t>
  </si>
  <si>
    <t>RT: 15,28 - 16,12</t>
  </si>
  <si>
    <t>TPDEC 0,01M en MMA- Ampolla 2- 30 min- Full Scan con SD- Splitless-.RAW</t>
  </si>
  <si>
    <t>RT: 15,61 - 15,93</t>
  </si>
  <si>
    <t>TPDEC 0,01M en MMA- Ampolla 2- 30 min- Full Scan con SD- Splitless- Dupl-.RAW</t>
  </si>
  <si>
    <t>RT: 15,67 - 15,93</t>
  </si>
  <si>
    <t>TPDEC 0,01M en MMA- Ampolla 2- 30 min- Full Scan con SD- Splitless- Tripl-.RAW</t>
  </si>
  <si>
    <t>RT: 15,62 - 16,00</t>
  </si>
  <si>
    <t>TPDEC 0,01M en MMA- Ampolla 1- 20 min- Full Scan con SD- Splitless- Dupl-.RAW</t>
  </si>
  <si>
    <t>RT: 0,00 - 17,08</t>
  </si>
  <si>
    <t>TPDEC 0,01M en MMA- Ampolla 1- 20 min- Full Scan con SD- Splitless-.RAW</t>
  </si>
  <si>
    <t>RT: 15,68 - 15,95</t>
  </si>
  <si>
    <t>TPDEC 0,01M en MMA- Ampolla 2- 40 min- Full Scan con SD- Splitless- Dupl-.RAW</t>
  </si>
  <si>
    <t>TPDEC 0,01M en MMA- Ampolla 2- 40 min- Full Scan con SD- Splitless-.RAW</t>
  </si>
  <si>
    <t>RT: 15,56 - 16,18</t>
  </si>
  <si>
    <t>TPDEC 0,01M en MMA- Ampolla 3- 60 min- Full Scan con SD- Splitless- Dupl-.RAW</t>
  </si>
  <si>
    <t>RT: 15,67 - 15,95</t>
  </si>
  <si>
    <t>TPDEC 0,01M en MMA- Ampolla 3- 60min- Full Scan con SD- Splitless-.RAW</t>
  </si>
  <si>
    <t>RT: 15,75 - 15,87</t>
  </si>
  <si>
    <t>TPDEC 0,01M en MMA- Sol Inicial- Full Scan con SD- Splitless-.RAW</t>
  </si>
  <si>
    <t>RT: 15,33 - 16,30</t>
  </si>
  <si>
    <t>TPDEC 0,01M en MMA- Sol Inicial- Full Scan con SD- Splitless- Dupl-.RAW</t>
  </si>
  <si>
    <t>RT: 15,62 - 15,90</t>
  </si>
  <si>
    <t>LN [RELACIÓN DE ÁREAS]</t>
  </si>
  <si>
    <t>RT: 15.72 - 15.84</t>
  </si>
  <si>
    <t>Number of detected peaks: 9</t>
  </si>
  <si>
    <t>RT: 15.61 - 15.96</t>
  </si>
  <si>
    <t>Number of detected peaks: 6</t>
  </si>
  <si>
    <t>TPDEC 0,01M en MMA- Ampolla 4- 30 min- 140 Full Scan con SD- Splitless- Dupl.RAW</t>
  </si>
  <si>
    <t>RT: 15.64 - 15.95</t>
  </si>
  <si>
    <t>TPDEC 0,01M en MMA- Ampolla 4- 30 min- 140 Full Scan con SD- Splitless-.RAW</t>
  </si>
  <si>
    <t>RT: 15.71 - 15.88</t>
  </si>
  <si>
    <t>TPDEC 0,01M en MMA- Ampolla 3- 45 min- Full Scan con SD- Splitless- Dupl-.RAW</t>
  </si>
  <si>
    <t>TPDEC 0,01M en MMA- Ampolla 3- 45 min- Full Scan con SD- Splitless-.RAW</t>
  </si>
  <si>
    <t>RT: 15.71 - 15.84</t>
  </si>
  <si>
    <t>Number of detected peaks: 10</t>
  </si>
  <si>
    <t>Kd*3%</t>
  </si>
  <si>
    <t>kd-3%</t>
  </si>
  <si>
    <t>CONSTANTE DE DESCOMPOSICIÓN</t>
  </si>
  <si>
    <t>Kd+3%</t>
  </si>
  <si>
    <t>LN CONSTANTE DE DESCOMPOSICIÓN</t>
  </si>
  <si>
    <t>1/T [K]</t>
  </si>
  <si>
    <t>LN [K/T]</t>
  </si>
  <si>
    <t>1000/T</t>
  </si>
  <si>
    <t>TEMPERATURA (°C)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</si>
  <si>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(1/2) (seg)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</si>
  <si>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(1/2) (min)</t>
    </r>
  </si>
  <si>
    <t>Kd*5%</t>
  </si>
  <si>
    <t>kd-5%</t>
  </si>
  <si>
    <t>Kd+5%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</si>
</sst>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000"/>
    <numFmt numFmtId="166" formatCode="0.0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3" xfId="0" applyBorder="1"/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1" fillId="0" borderId="5" xfId="0" applyFont="1" applyBorder="1"/>
    <xf numFmtId="0" fontId="0" fillId="0" borderId="5" xfId="0" applyBorder="1"/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1" fontId="0" fillId="0" borderId="11" xfId="0" applyNumberFormat="1" applyBorder="1"/>
    <xf numFmtId="11" fontId="0" fillId="0" borderId="8" xfId="0" applyNumberFormat="1" applyBorder="1"/>
    <xf numFmtId="11" fontId="0" fillId="0" borderId="2" xfId="0" applyNumberFormat="1" applyBorder="1"/>
    <xf numFmtId="11" fontId="0" fillId="0" borderId="4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0" fontId="1" fillId="2" borderId="10" xfId="0" applyFont="1" applyFill="1" applyBorder="1" applyAlignment="1">
      <alignment horizontal="center"/>
    </xf>
    <xf numFmtId="0" fontId="4" fillId="0" borderId="0" xfId="0" applyFont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11" fontId="0" fillId="0" borderId="1" xfId="0" applyNumberFormat="1" applyBorder="1"/>
    <xf numFmtId="11" fontId="0" fillId="0" borderId="9" xfId="0" applyNumberFormat="1" applyBorder="1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165" fontId="0" fillId="0" borderId="1" xfId="0" applyNumberFormat="1" applyBorder="1"/>
    <xf numFmtId="165" fontId="0" fillId="0" borderId="9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9" xfId="0" applyNumberForma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20" xfId="0" applyBorder="1"/>
    <xf numFmtId="0" fontId="0" fillId="0" borderId="4" xfId="0" applyBorder="1"/>
    <xf numFmtId="165" fontId="0" fillId="0" borderId="0" xfId="0" applyNumberFormat="1"/>
    <xf numFmtId="166" fontId="0" fillId="0" borderId="4" xfId="0" applyNumberFormat="1" applyBorder="1"/>
    <xf numFmtId="166" fontId="0" fillId="0" borderId="5" xfId="0" applyNumberFormat="1" applyBorder="1"/>
    <xf numFmtId="0" fontId="0" fillId="0" borderId="12" xfId="0" applyBorder="1"/>
    <xf numFmtId="166" fontId="0" fillId="0" borderId="21" xfId="0" applyNumberFormat="1" applyBorder="1"/>
    <xf numFmtId="165" fontId="0" fillId="0" borderId="12" xfId="0" applyNumberFormat="1" applyBorder="1"/>
    <xf numFmtId="0" fontId="0" fillId="0" borderId="22" xfId="0" applyBorder="1"/>
    <xf numFmtId="165" fontId="0" fillId="0" borderId="23" xfId="0" applyNumberFormat="1" applyBorder="1"/>
    <xf numFmtId="0" fontId="0" fillId="0" borderId="24" xfId="0" applyBorder="1"/>
    <xf numFmtId="166" fontId="0" fillId="0" borderId="7" xfId="0" applyNumberFormat="1" applyBorder="1"/>
    <xf numFmtId="0" fontId="0" fillId="0" borderId="25" xfId="0" applyBorder="1"/>
    <xf numFmtId="165" fontId="0" fillId="0" borderId="8" xfId="0" applyNumberFormat="1" applyBorder="1"/>
    <xf numFmtId="165" fontId="0" fillId="0" borderId="7" xfId="0" applyNumberFormat="1" applyBorder="1"/>
    <xf numFmtId="0" fontId="0" fillId="0" borderId="8" xfId="0" applyBorder="1"/>
    <xf numFmtId="165" fontId="0" fillId="0" borderId="27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0" fontId="1" fillId="3" borderId="10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0" borderId="7" xfId="0" applyBorder="1"/>
    <xf numFmtId="0" fontId="1" fillId="3" borderId="13" xfId="0" applyFont="1" applyFill="1" applyBorder="1" applyAlignment="1">
      <alignment horizontal="center"/>
    </xf>
    <xf numFmtId="165" fontId="0" fillId="0" borderId="6" xfId="0" applyNumberFormat="1" applyBorder="1"/>
    <xf numFmtId="0" fontId="0" fillId="0" borderId="18" xfId="0" applyBorder="1"/>
    <xf numFmtId="165" fontId="0" fillId="0" borderId="16" xfId="0" applyNumberFormat="1" applyBorder="1"/>
    <xf numFmtId="0" fontId="1" fillId="3" borderId="11" xfId="0" applyFont="1" applyFill="1" applyBorder="1" applyAlignment="1">
      <alignment horizontal="center"/>
    </xf>
    <xf numFmtId="167" fontId="0" fillId="0" borderId="0" xfId="0" applyNumberFormat="1"/>
    <xf numFmtId="0" fontId="1" fillId="3" borderId="14" xfId="0" applyFont="1" applyFill="1" applyBorder="1" applyAlignment="1">
      <alignment horizontal="center"/>
    </xf>
    <xf numFmtId="165" fontId="0" fillId="0" borderId="24" xfId="0" applyNumberFormat="1" applyBorder="1"/>
    <xf numFmtId="165" fontId="0" fillId="0" borderId="15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0" fontId="2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/>
    </xf>
    <xf numFmtId="0" fontId="0" fillId="0" borderId="21" xfId="0" applyBorder="1"/>
    <xf numFmtId="0" fontId="0" fillId="0" borderId="30" xfId="0" applyBorder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1" fontId="1" fillId="0" borderId="0" xfId="0" applyNumberFormat="1" applyFont="1"/>
    <xf numFmtId="165" fontId="1" fillId="0" borderId="0" xfId="0" applyNumberFormat="1" applyFont="1"/>
    <xf numFmtId="2" fontId="0" fillId="0" borderId="0" xfId="0" applyNumberForma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6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worksheet" Target="worksheets/sheet14.xml"/><Relationship Id="rId23" Type="http://schemas.openxmlformats.org/officeDocument/2006/relationships/worksheet" Target="worksheets/sheet15.xml"/><Relationship Id="rId24" Type="http://schemas.openxmlformats.org/officeDocument/2006/relationships/worksheet" Target="worksheets/sheet16.xml"/><Relationship Id="rId25" Type="http://schemas.openxmlformats.org/officeDocument/2006/relationships/chartsheet" Target="chartsheets/sheet9.xml"/><Relationship Id="rId26" Type="http://schemas.openxmlformats.org/officeDocument/2006/relationships/worksheet" Target="worksheets/sheet17.xml"/><Relationship Id="rId27" Type="http://schemas.openxmlformats.org/officeDocument/2006/relationships/chartsheet" Target="chartsheets/sheet10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1.xml"/><Relationship Id="rId17" Type="http://schemas.openxmlformats.org/officeDocument/2006/relationships/chartsheet" Target="chartsheets/sheet6.xml"/><Relationship Id="rId18" Type="http://schemas.openxmlformats.org/officeDocument/2006/relationships/worksheet" Target="worksheets/sheet12.xml"/><Relationship Id="rId19" Type="http://schemas.openxmlformats.org/officeDocument/2006/relationships/worksheet" Target="worksheets/sheet1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890958496040354"/>
                  <c:y val="0.3930379008709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RESULTADOS!$B$25:$B$29</c:f>
              <c:numCache>
                <c:formatCode>0.00E+00</c:formatCode>
                <c:ptCount val="5"/>
                <c:pt idx="0">
                  <c:v>0.00012</c:v>
                </c:pt>
                <c:pt idx="1">
                  <c:v>9.6E-5</c:v>
                </c:pt>
                <c:pt idx="2">
                  <c:v>7.2E-5</c:v>
                </c:pt>
                <c:pt idx="3">
                  <c:v>4.8E-5</c:v>
                </c:pt>
                <c:pt idx="4">
                  <c:v>2.4E-5</c:v>
                </c:pt>
              </c:numCache>
            </c:numRef>
          </c:xVal>
          <c:yVal>
            <c:numRef>
              <c:f>RESULTADOS!$C$25:$C$29</c:f>
              <c:numCache>
                <c:formatCode>0.0000</c:formatCode>
                <c:ptCount val="5"/>
                <c:pt idx="0">
                  <c:v>98649.4375</c:v>
                </c:pt>
                <c:pt idx="1">
                  <c:v>82207.31200000001</c:v>
                </c:pt>
                <c:pt idx="2">
                  <c:v>60400.3795</c:v>
                </c:pt>
                <c:pt idx="3">
                  <c:v>42931.0535</c:v>
                </c:pt>
                <c:pt idx="4">
                  <c:v>23008.219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916400"/>
        <c:axId val="-704914080"/>
      </c:scatterChart>
      <c:valAx>
        <c:axId val="-7049164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4914080"/>
        <c:crosses val="autoZero"/>
        <c:crossBetween val="midCat"/>
      </c:valAx>
      <c:valAx>
        <c:axId val="-70491408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4916400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3539220354059"/>
                  <c:y val="-0.26971023106907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EYRING!$D$3:$D$6</c:f>
              <c:numCache>
                <c:formatCode>General</c:formatCode>
                <c:ptCount val="4"/>
                <c:pt idx="0">
                  <c:v>2.609943886206447</c:v>
                </c:pt>
                <c:pt idx="1">
                  <c:v>2.543558438255119</c:v>
                </c:pt>
                <c:pt idx="2">
                  <c:v>2.480466327669602</c:v>
                </c:pt>
                <c:pt idx="3">
                  <c:v>2.420428415829602</c:v>
                </c:pt>
              </c:numCache>
            </c:numRef>
          </c:xVal>
          <c:yVal>
            <c:numRef>
              <c:f>EYRING!$C$3:$C$6</c:f>
              <c:numCache>
                <c:formatCode>General</c:formatCode>
                <c:ptCount val="4"/>
                <c:pt idx="0">
                  <c:v>-14.7087286139144</c:v>
                </c:pt>
                <c:pt idx="1">
                  <c:v>-14.01140379478832</c:v>
                </c:pt>
                <c:pt idx="2">
                  <c:v>-12.86957140874538</c:v>
                </c:pt>
                <c:pt idx="3">
                  <c:v>-12.52976686979217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1142240"/>
        <c:axId val="-712037536"/>
      </c:scatterChart>
      <c:valAx>
        <c:axId val="-7111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12037536"/>
        <c:crosses val="autoZero"/>
        <c:crossBetween val="midCat"/>
      </c:valAx>
      <c:valAx>
        <c:axId val="-71203753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1114224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67507782944105"/>
                  <c:y val="0.42577427009149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RESULTADOS!$B$25:$B$29</c:f>
              <c:numCache>
                <c:formatCode>0.00E+00</c:formatCode>
                <c:ptCount val="5"/>
                <c:pt idx="0">
                  <c:v>0.00012</c:v>
                </c:pt>
                <c:pt idx="1">
                  <c:v>9.6E-5</c:v>
                </c:pt>
                <c:pt idx="2">
                  <c:v>7.2E-5</c:v>
                </c:pt>
                <c:pt idx="3">
                  <c:v>4.8E-5</c:v>
                </c:pt>
                <c:pt idx="4">
                  <c:v>2.4E-5</c:v>
                </c:pt>
              </c:numCache>
            </c:numRef>
          </c:xVal>
          <c:yVal>
            <c:numRef>
              <c:f>RESULTADOS!$D$25:$D$29</c:f>
              <c:numCache>
                <c:formatCode>0.0000</c:formatCode>
                <c:ptCount val="5"/>
                <c:pt idx="0">
                  <c:v>0.0427932219995867</c:v>
                </c:pt>
                <c:pt idx="1">
                  <c:v>0.0328485885881285</c:v>
                </c:pt>
                <c:pt idx="2">
                  <c:v>0.0236849761263784</c:v>
                </c:pt>
                <c:pt idx="3">
                  <c:v>0.0156248917781971</c:v>
                </c:pt>
                <c:pt idx="4">
                  <c:v>0.00686933056392597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888400"/>
        <c:axId val="-842262368"/>
      </c:scatterChart>
      <c:valAx>
        <c:axId val="-7048884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842262368"/>
        <c:crosses val="autoZero"/>
        <c:crossBetween val="midCat"/>
      </c:valAx>
      <c:valAx>
        <c:axId val="-842262368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488840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484767715974104"/>
                  <c:y val="0.36555437519285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'RESULTADOS 23-04-13'!$C$5:$C$9</c:f>
              <c:numCache>
                <c:formatCode>0.00E+00</c:formatCode>
                <c:ptCount val="5"/>
                <c:pt idx="0">
                  <c:v>0.00012</c:v>
                </c:pt>
                <c:pt idx="1">
                  <c:v>9.6E-5</c:v>
                </c:pt>
                <c:pt idx="2">
                  <c:v>7.2E-5</c:v>
                </c:pt>
                <c:pt idx="3">
                  <c:v>4.8E-5</c:v>
                </c:pt>
                <c:pt idx="4">
                  <c:v>2.4E-5</c:v>
                </c:pt>
              </c:numCache>
            </c:numRef>
          </c:xVal>
          <c:yVal>
            <c:numRef>
              <c:f>'RESULTADOS 23-04-13'!$E$5:$E$9</c:f>
              <c:numCache>
                <c:formatCode>0.00000</c:formatCode>
                <c:ptCount val="5"/>
                <c:pt idx="0">
                  <c:v>0.0305461422627129</c:v>
                </c:pt>
                <c:pt idx="1">
                  <c:v>0.0241833911999948</c:v>
                </c:pt>
                <c:pt idx="2">
                  <c:v>0.0183161556503719</c:v>
                </c:pt>
                <c:pt idx="3">
                  <c:v>0.0126084644071203</c:v>
                </c:pt>
                <c:pt idx="4">
                  <c:v>0.0064875027962379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0577872"/>
        <c:axId val="-750575552"/>
      </c:scatterChart>
      <c:valAx>
        <c:axId val="-7505778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50575552"/>
        <c:crosses val="autoZero"/>
        <c:crossBetween val="midCat"/>
      </c:valAx>
      <c:valAx>
        <c:axId val="-750575552"/>
        <c:scaling>
          <c:orientation val="minMax"/>
        </c:scaling>
        <c:delete val="0"/>
        <c:axPos val="l"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50577872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7562963752498"/>
          <c:y val="0.0224035524856945"/>
          <c:w val="0.904312468537157"/>
          <c:h val="0.9551928950286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5993510637267"/>
                  <c:y val="-0.49305388502278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'RESULTADOS TPDEC EN MMA 110°C'!$C$3:$C$10</c:f>
              <c:numCache>
                <c:formatCode>General</c:formatCode>
                <c:ptCount val="8"/>
                <c:pt idx="0">
                  <c:v>0.0</c:v>
                </c:pt>
                <c:pt idx="1">
                  <c:v>2400.0</c:v>
                </c:pt>
                <c:pt idx="2">
                  <c:v>4800.0</c:v>
                </c:pt>
                <c:pt idx="3">
                  <c:v>7200.0</c:v>
                </c:pt>
                <c:pt idx="4">
                  <c:v>10800.0</c:v>
                </c:pt>
                <c:pt idx="5">
                  <c:v>1800.0</c:v>
                </c:pt>
                <c:pt idx="6">
                  <c:v>5400.0</c:v>
                </c:pt>
                <c:pt idx="7">
                  <c:v>18000.0</c:v>
                </c:pt>
              </c:numCache>
            </c:numRef>
          </c:xVal>
          <c:yVal>
            <c:numRef>
              <c:f>'RESULTADOS TPDEC EN MMA 110°C'!$J$3:$J$10</c:f>
              <c:numCache>
                <c:formatCode>0.0000</c:formatCode>
                <c:ptCount val="8"/>
                <c:pt idx="0">
                  <c:v>-4.605170185988091</c:v>
                </c:pt>
                <c:pt idx="2">
                  <c:v>-4.780188282427611</c:v>
                </c:pt>
                <c:pt idx="4">
                  <c:v>-5.100399747358312</c:v>
                </c:pt>
                <c:pt idx="7">
                  <c:v>-5.397996945057015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8583712"/>
        <c:axId val="-712145856"/>
      </c:scatterChart>
      <c:valAx>
        <c:axId val="-7085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12145856"/>
        <c:crosses val="autoZero"/>
        <c:crossBetween val="midCat"/>
      </c:valAx>
      <c:valAx>
        <c:axId val="-71214585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-708583712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219761641425"/>
                  <c:y val="-0.42456211209434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'RESULTADOS TPDEC EN MMA 120°C'!$C$3:$C$7</c:f>
              <c:numCache>
                <c:formatCode>General</c:formatCode>
                <c:ptCount val="5"/>
                <c:pt idx="0">
                  <c:v>0.0</c:v>
                </c:pt>
                <c:pt idx="2">
                  <c:v>3600.0</c:v>
                </c:pt>
                <c:pt idx="3">
                  <c:v>5400.0</c:v>
                </c:pt>
                <c:pt idx="4">
                  <c:v>7200.0</c:v>
                </c:pt>
              </c:numCache>
            </c:numRef>
          </c:xVal>
          <c:yVal>
            <c:numRef>
              <c:f>'RESULTADOS TPDEC EN MMA 120°C'!$G$3:$G$7</c:f>
              <c:numCache>
                <c:formatCode>0.0000</c:formatCode>
                <c:ptCount val="5"/>
                <c:pt idx="0">
                  <c:v>-4.605170185988091</c:v>
                </c:pt>
                <c:pt idx="2">
                  <c:v>-4.961845129926823</c:v>
                </c:pt>
                <c:pt idx="3">
                  <c:v>-5.083205986931091</c:v>
                </c:pt>
                <c:pt idx="4">
                  <c:v>-5.339139361068292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3053472"/>
        <c:axId val="-883092736"/>
      </c:scatterChart>
      <c:valAx>
        <c:axId val="-8830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883092736"/>
        <c:crosses val="autoZero"/>
        <c:crossBetween val="midCat"/>
      </c:valAx>
      <c:valAx>
        <c:axId val="-88309273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883053472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004645542093"/>
                  <c:y val="-0.12219741094873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'RESULTADOS TPDEC EN MMA 130°C'!$C$3:$C$6</c:f>
              <c:numCache>
                <c:formatCode>General</c:formatCode>
                <c:ptCount val="4"/>
                <c:pt idx="0">
                  <c:v>0.0</c:v>
                </c:pt>
                <c:pt idx="1">
                  <c:v>1200.0</c:v>
                </c:pt>
                <c:pt idx="2">
                  <c:v>2400.0</c:v>
                </c:pt>
                <c:pt idx="3">
                  <c:v>3600.0</c:v>
                </c:pt>
              </c:numCache>
            </c:numRef>
          </c:xVal>
          <c:yVal>
            <c:numRef>
              <c:f>'RESULTADOS TPDEC EN MMA 130°C'!$J$3:$J$6</c:f>
              <c:numCache>
                <c:formatCode>0.0000</c:formatCode>
                <c:ptCount val="4"/>
                <c:pt idx="0">
                  <c:v>-4.605170185988091</c:v>
                </c:pt>
                <c:pt idx="1">
                  <c:v>-4.892852258439873</c:v>
                </c:pt>
                <c:pt idx="2">
                  <c:v>-5.298317366548036</c:v>
                </c:pt>
                <c:pt idx="3">
                  <c:v>-5.809142990314027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914384"/>
        <c:axId val="-707912064"/>
      </c:scatterChart>
      <c:valAx>
        <c:axId val="-70791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7912064"/>
        <c:crosses val="autoZero"/>
        <c:crossBetween val="midCat"/>
      </c:valAx>
      <c:valAx>
        <c:axId val="-70791206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791438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164125876288"/>
                  <c:y val="-0.14452231378065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'RESULTADOS TPDEC EN MMA 140°C'!$C$3:$C$6</c:f>
              <c:numCache>
                <c:formatCode>General</c:formatCode>
                <c:ptCount val="4"/>
                <c:pt idx="0">
                  <c:v>0.0</c:v>
                </c:pt>
                <c:pt idx="1">
                  <c:v>900.0</c:v>
                </c:pt>
                <c:pt idx="2">
                  <c:v>1800.0</c:v>
                </c:pt>
                <c:pt idx="3">
                  <c:v>2700.0</c:v>
                </c:pt>
              </c:numCache>
            </c:numRef>
          </c:xVal>
          <c:yVal>
            <c:numRef>
              <c:f>'RESULTADOS TPDEC EN MMA 140°C'!$H$3:$H$6</c:f>
              <c:numCache>
                <c:formatCode>General</c:formatCode>
                <c:ptCount val="4"/>
                <c:pt idx="0">
                  <c:v>-4.605170185988091</c:v>
                </c:pt>
                <c:pt idx="1">
                  <c:v>-5.005647752585217</c:v>
                </c:pt>
                <c:pt idx="2">
                  <c:v>-5.744604469176456</c:v>
                </c:pt>
                <c:pt idx="3">
                  <c:v>-5.878135861800978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3316336"/>
        <c:axId val="-743314016"/>
      </c:scatterChart>
      <c:valAx>
        <c:axId val="-74331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43314016"/>
        <c:crosses val="autoZero"/>
        <c:crossBetween val="midCat"/>
      </c:valAx>
      <c:valAx>
        <c:axId val="-74331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43316336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110°C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'RESULTADOS TPDEC EN MMA 110°C'!$K$3:$K$6</c:f>
              <c:numCache>
                <c:formatCode>0.00</c:formatCode>
                <c:ptCount val="4"/>
                <c:pt idx="0">
                  <c:v>0.0</c:v>
                </c:pt>
                <c:pt idx="1">
                  <c:v>4800.0</c:v>
                </c:pt>
                <c:pt idx="2">
                  <c:v>10800.0</c:v>
                </c:pt>
                <c:pt idx="3">
                  <c:v>18000.0</c:v>
                </c:pt>
              </c:numCache>
            </c:numRef>
          </c:xVal>
          <c:yVal>
            <c:numRef>
              <c:f>'RESULTADOS TPDEC EN MMA 110°C'!$L$3:$L$6</c:f>
              <c:numCache>
                <c:formatCode>0.00</c:formatCode>
                <c:ptCount val="4"/>
                <c:pt idx="0">
                  <c:v>0.01</c:v>
                </c:pt>
                <c:pt idx="1">
                  <c:v>0.00839441829723454</c:v>
                </c:pt>
                <c:pt idx="2">
                  <c:v>0.00609430989424067</c:v>
                </c:pt>
                <c:pt idx="3">
                  <c:v>0.00452563696922669</c:v>
                </c:pt>
              </c:numCache>
            </c:numRef>
          </c:yVal>
          <c:smooth val="0"/>
        </c:ser>
        <c:ser>
          <c:idx val="1"/>
          <c:order val="1"/>
          <c:tx>
            <c:v>120°C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'RESULTADOS TPDEC EN MMA 120°C'!$C$3:$C$7</c:f>
              <c:numCache>
                <c:formatCode>General</c:formatCode>
                <c:ptCount val="5"/>
                <c:pt idx="0">
                  <c:v>0.0</c:v>
                </c:pt>
                <c:pt idx="2">
                  <c:v>3600.0</c:v>
                </c:pt>
                <c:pt idx="3">
                  <c:v>5400.0</c:v>
                </c:pt>
                <c:pt idx="4">
                  <c:v>7200.0</c:v>
                </c:pt>
              </c:numCache>
            </c:numRef>
          </c:xVal>
          <c:yVal>
            <c:numRef>
              <c:f>'RESULTADOS TPDEC EN MMA 120°C'!$E$3:$E$7</c:f>
              <c:numCache>
                <c:formatCode>0.0000</c:formatCode>
                <c:ptCount val="5"/>
                <c:pt idx="0">
                  <c:v>0.01</c:v>
                </c:pt>
                <c:pt idx="1">
                  <c:v>0.0074</c:v>
                </c:pt>
                <c:pt idx="2">
                  <c:v>0.007</c:v>
                </c:pt>
                <c:pt idx="3">
                  <c:v>0.0062</c:v>
                </c:pt>
                <c:pt idx="4">
                  <c:v>0.0048</c:v>
                </c:pt>
              </c:numCache>
            </c:numRef>
          </c:yVal>
          <c:smooth val="0"/>
        </c:ser>
        <c:ser>
          <c:idx val="2"/>
          <c:order val="2"/>
          <c:tx>
            <c:v>130°C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'RESULTADOS TPDEC EN MMA 130°C'!$C$3:$C$6</c:f>
              <c:numCache>
                <c:formatCode>General</c:formatCode>
                <c:ptCount val="4"/>
                <c:pt idx="0">
                  <c:v>0.0</c:v>
                </c:pt>
                <c:pt idx="1">
                  <c:v>1200.0</c:v>
                </c:pt>
                <c:pt idx="2">
                  <c:v>2400.0</c:v>
                </c:pt>
                <c:pt idx="3">
                  <c:v>3600.0</c:v>
                </c:pt>
              </c:numCache>
            </c:numRef>
          </c:xVal>
          <c:yVal>
            <c:numRef>
              <c:f>'RESULTADOS TPDEC EN MMA 130°C'!$H$3:$H$6</c:f>
              <c:numCache>
                <c:formatCode>0.0000</c:formatCode>
                <c:ptCount val="4"/>
                <c:pt idx="0">
                  <c:v>0.01</c:v>
                </c:pt>
                <c:pt idx="1">
                  <c:v>0.0075</c:v>
                </c:pt>
                <c:pt idx="2">
                  <c:v>0.005</c:v>
                </c:pt>
                <c:pt idx="3">
                  <c:v>0.003</c:v>
                </c:pt>
              </c:numCache>
            </c:numRef>
          </c:yVal>
          <c:smooth val="0"/>
        </c:ser>
        <c:ser>
          <c:idx val="3"/>
          <c:order val="3"/>
          <c:tx>
            <c:v>140°C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'RESULTADOS TPDEC EN MMA 140°C'!$C$3:$C$6</c:f>
              <c:numCache>
                <c:formatCode>General</c:formatCode>
                <c:ptCount val="4"/>
                <c:pt idx="0">
                  <c:v>0.0</c:v>
                </c:pt>
                <c:pt idx="1">
                  <c:v>900.0</c:v>
                </c:pt>
                <c:pt idx="2">
                  <c:v>1800.0</c:v>
                </c:pt>
                <c:pt idx="3">
                  <c:v>2700.0</c:v>
                </c:pt>
              </c:numCache>
            </c:numRef>
          </c:xVal>
          <c:yVal>
            <c:numRef>
              <c:f>'RESULTADOS TPDEC EN MMA 140°C'!$F$3:$F$6</c:f>
              <c:numCache>
                <c:formatCode>0.0000</c:formatCode>
                <c:ptCount val="4"/>
                <c:pt idx="0">
                  <c:v>0.01</c:v>
                </c:pt>
                <c:pt idx="1">
                  <c:v>0.0067</c:v>
                </c:pt>
                <c:pt idx="2">
                  <c:v>0.0032</c:v>
                </c:pt>
                <c:pt idx="3">
                  <c:v>0.0028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884816"/>
        <c:axId val="-707881696"/>
      </c:scatterChart>
      <c:valAx>
        <c:axId val="-7078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 sz="1400">
                    <a:latin typeface="Times New Roman" pitchFamily="18" charset="0"/>
                    <a:cs typeface="Times New Roman" pitchFamily="18" charset="0"/>
                  </a:rPr>
                  <a:t>TIEMPO</a:t>
                </a:r>
                <a:r>
                  <a:rPr lang="es-MX" sz="1400" baseline="0">
                    <a:latin typeface="Times New Roman" pitchFamily="18" charset="0"/>
                    <a:cs typeface="Times New Roman" pitchFamily="18" charset="0"/>
                  </a:rPr>
                  <a:t>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7881696"/>
        <c:crosses val="autoZero"/>
        <c:crossBetween val="midCat"/>
      </c:valAx>
      <c:valAx>
        <c:axId val="-707881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[TPDC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] (mol/L)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0788481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s-ES_tradnl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8251443426406"/>
                  <c:y val="-0.1611289895632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 b="1">
                      <a:latin typeface="Times New Roman" pitchFamily="18" charset="0"/>
                      <a:cs typeface="Times New Roman" pitchFamily="18" charset="0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ARRHENIUS!$D$3:$D$6</c:f>
              <c:numCache>
                <c:formatCode>General</c:formatCode>
                <c:ptCount val="4"/>
                <c:pt idx="0">
                  <c:v>0.00260994388620645</c:v>
                </c:pt>
                <c:pt idx="1">
                  <c:v>0.00254355843825512</c:v>
                </c:pt>
                <c:pt idx="2">
                  <c:v>0.0024804663276696</c:v>
                </c:pt>
                <c:pt idx="3">
                  <c:v>0.0024204284158296</c:v>
                </c:pt>
              </c:numCache>
            </c:numRef>
          </c:xVal>
          <c:yVal>
            <c:numRef>
              <c:f>ARRHENIUS!$C$3:$C$6</c:f>
              <c:numCache>
                <c:formatCode>0.00000000</c:formatCode>
                <c:ptCount val="4"/>
                <c:pt idx="0">
                  <c:v>-10.00824824812199</c:v>
                </c:pt>
                <c:pt idx="1">
                  <c:v>-9.223912052006277</c:v>
                </c:pt>
                <c:pt idx="2">
                  <c:v>-8.0020369582898</c:v>
                </c:pt>
                <c:pt idx="3">
                  <c:v>-7.588124447182867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1173696"/>
        <c:axId val="-711171376"/>
      </c:scatterChart>
      <c:valAx>
        <c:axId val="-711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11171376"/>
        <c:crosses val="autoZero"/>
        <c:crossBetween val="midCat"/>
      </c:valAx>
      <c:valAx>
        <c:axId val="-711171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s-ES_tradnl"/>
          </a:p>
        </c:txPr>
        <c:crossAx val="-71117369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selection activeCell="N14" sqref="N14"/>
    </sheetView>
  </sheetViews>
  <sheetFormatPr baseColWidth="10" defaultRowHeight="15" x14ac:dyDescent="0.2"/>
  <sheetData>
    <row r="1" spans="1:10" ht="16" x14ac:dyDescent="0.2">
      <c r="A1" s="2" t="s">
        <v>47</v>
      </c>
      <c r="B1" s="2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/>
      <c r="J7" s="1"/>
    </row>
    <row r="8" spans="1:10" x14ac:dyDescent="0.2">
      <c r="A8" s="1"/>
      <c r="B8" s="1">
        <v>10.52</v>
      </c>
      <c r="C8" s="1">
        <v>10.42</v>
      </c>
      <c r="D8" s="1">
        <v>11.26</v>
      </c>
      <c r="E8" s="1">
        <v>3538928.7110000001</v>
      </c>
      <c r="F8" s="1">
        <v>96.04</v>
      </c>
      <c r="G8" s="1">
        <v>271160.25199999998</v>
      </c>
      <c r="H8" s="1">
        <v>80.5</v>
      </c>
      <c r="I8" s="1"/>
      <c r="J8" s="1"/>
    </row>
    <row r="9" spans="1:10" x14ac:dyDescent="0.2">
      <c r="A9" s="1"/>
      <c r="B9" s="1">
        <v>15.78</v>
      </c>
      <c r="C9" s="1">
        <v>15.72</v>
      </c>
      <c r="D9" s="1">
        <v>15.85</v>
      </c>
      <c r="E9" s="1">
        <v>145981.378</v>
      </c>
      <c r="F9" s="1">
        <v>3.96</v>
      </c>
      <c r="G9" s="1">
        <v>65676.570999999996</v>
      </c>
      <c r="H9" s="1">
        <v>19.5</v>
      </c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 t="s">
        <v>0</v>
      </c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 t="s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 t="s">
        <v>3</v>
      </c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/>
      <c r="J15" s="1"/>
    </row>
    <row r="16" spans="1:10" x14ac:dyDescent="0.2">
      <c r="A16" s="1"/>
      <c r="B16" s="1">
        <v>10.47</v>
      </c>
      <c r="C16" s="1">
        <v>10.39</v>
      </c>
      <c r="D16" s="1">
        <v>11.07</v>
      </c>
      <c r="E16" s="1">
        <v>4128070.0380000002</v>
      </c>
      <c r="F16" s="1">
        <v>96.03</v>
      </c>
      <c r="G16" s="1">
        <v>308090.73700000002</v>
      </c>
      <c r="H16" s="1">
        <v>79.430000000000007</v>
      </c>
      <c r="I16" s="1"/>
      <c r="J16" s="1"/>
    </row>
    <row r="17" spans="1:10" x14ac:dyDescent="0.2">
      <c r="A17" s="1"/>
      <c r="B17" s="1">
        <v>15.79</v>
      </c>
      <c r="C17" s="1">
        <v>15.72</v>
      </c>
      <c r="D17" s="1">
        <v>15.84</v>
      </c>
      <c r="E17" s="1">
        <v>170559.58199999999</v>
      </c>
      <c r="F17" s="1">
        <v>3.97</v>
      </c>
      <c r="G17" s="1">
        <v>79787.736999999994</v>
      </c>
      <c r="H17" s="1">
        <v>20.57</v>
      </c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 t="s">
        <v>0</v>
      </c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 t="s">
        <v>13</v>
      </c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 t="s">
        <v>14</v>
      </c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 t="s">
        <v>3</v>
      </c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/>
      <c r="J23" s="1"/>
    </row>
    <row r="24" spans="1:10" x14ac:dyDescent="0.2">
      <c r="A24" s="1"/>
      <c r="B24" s="1">
        <v>10.54</v>
      </c>
      <c r="C24" s="1">
        <v>10.45</v>
      </c>
      <c r="D24" s="1">
        <v>11.23</v>
      </c>
      <c r="E24" s="1">
        <v>2146189.9180000001</v>
      </c>
      <c r="F24" s="1">
        <v>95.84</v>
      </c>
      <c r="G24" s="1">
        <v>172452.486</v>
      </c>
      <c r="H24" s="1">
        <v>80.06</v>
      </c>
      <c r="I24" s="1"/>
      <c r="J24" s="1"/>
    </row>
    <row r="25" spans="1:10" x14ac:dyDescent="0.2">
      <c r="A25" s="1"/>
      <c r="B25" s="1">
        <v>15.79</v>
      </c>
      <c r="C25" s="1">
        <v>15.74</v>
      </c>
      <c r="D25" s="1">
        <v>15.85</v>
      </c>
      <c r="E25" s="1">
        <v>93104.063999999998</v>
      </c>
      <c r="F25" s="1">
        <v>4.16</v>
      </c>
      <c r="G25" s="1">
        <v>42951.945</v>
      </c>
      <c r="H25" s="1">
        <v>19.940000000000001</v>
      </c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 t="s">
        <v>0</v>
      </c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 t="s">
        <v>15</v>
      </c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 t="s">
        <v>16</v>
      </c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 t="s">
        <v>3</v>
      </c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 t="s">
        <v>4</v>
      </c>
      <c r="C31" s="1" t="s">
        <v>5</v>
      </c>
      <c r="D31" s="1" t="s">
        <v>6</v>
      </c>
      <c r="E31" s="1" t="s">
        <v>7</v>
      </c>
      <c r="F31" s="1" t="s">
        <v>8</v>
      </c>
      <c r="G31" s="1" t="s">
        <v>9</v>
      </c>
      <c r="H31" s="1" t="s">
        <v>10</v>
      </c>
      <c r="I31" s="1"/>
      <c r="J31" s="1"/>
    </row>
    <row r="32" spans="1:10" x14ac:dyDescent="0.2">
      <c r="A32" s="1"/>
      <c r="B32" s="1">
        <v>10.63</v>
      </c>
      <c r="C32" s="1">
        <v>10.44</v>
      </c>
      <c r="D32" s="1">
        <v>11.14</v>
      </c>
      <c r="E32" s="1">
        <v>2303940.6460000002</v>
      </c>
      <c r="F32" s="1">
        <v>95.67</v>
      </c>
      <c r="G32" s="1">
        <v>168550.61900000001</v>
      </c>
      <c r="H32" s="1">
        <v>78.260000000000005</v>
      </c>
      <c r="I32" s="1"/>
      <c r="J32" s="1"/>
    </row>
    <row r="33" spans="1:10" x14ac:dyDescent="0.2">
      <c r="A33" s="1"/>
      <c r="B33" s="1">
        <v>15.8</v>
      </c>
      <c r="C33" s="1">
        <v>15.72</v>
      </c>
      <c r="D33" s="1">
        <v>15.89</v>
      </c>
      <c r="E33" s="1">
        <v>104194.811</v>
      </c>
      <c r="F33" s="1">
        <v>4.33</v>
      </c>
      <c r="G33" s="1">
        <v>46812.148000000001</v>
      </c>
      <c r="H33" s="1">
        <v>21.74</v>
      </c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 t="s">
        <v>0</v>
      </c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 t="s">
        <v>17</v>
      </c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 t="s">
        <v>18</v>
      </c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 t="s">
        <v>3</v>
      </c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 t="s">
        <v>4</v>
      </c>
      <c r="C39" s="1" t="s">
        <v>5</v>
      </c>
      <c r="D39" s="1" t="s">
        <v>6</v>
      </c>
      <c r="E39" s="1" t="s">
        <v>7</v>
      </c>
      <c r="F39" s="1" t="s">
        <v>8</v>
      </c>
      <c r="G39" s="1" t="s">
        <v>9</v>
      </c>
      <c r="H39" s="1" t="s">
        <v>10</v>
      </c>
      <c r="I39" s="1"/>
      <c r="J39" s="1"/>
    </row>
    <row r="40" spans="1:10" x14ac:dyDescent="0.2">
      <c r="A40" s="1"/>
      <c r="B40" s="1">
        <v>10.5</v>
      </c>
      <c r="C40" s="1">
        <v>10.4</v>
      </c>
      <c r="D40" s="1">
        <v>11.1</v>
      </c>
      <c r="E40" s="1">
        <v>4124703.304</v>
      </c>
      <c r="F40" s="1">
        <v>97.03</v>
      </c>
      <c r="G40" s="1">
        <v>307124.59299999999</v>
      </c>
      <c r="H40" s="1">
        <v>84.14</v>
      </c>
      <c r="I40" s="1"/>
      <c r="J40" s="1"/>
    </row>
    <row r="41" spans="1:10" x14ac:dyDescent="0.2">
      <c r="A41" s="1"/>
      <c r="B41" s="1">
        <v>15.79</v>
      </c>
      <c r="C41" s="1">
        <v>15.73</v>
      </c>
      <c r="D41" s="1">
        <v>15.85</v>
      </c>
      <c r="E41" s="1">
        <v>126334.59</v>
      </c>
      <c r="F41" s="1">
        <v>2.97</v>
      </c>
      <c r="G41" s="1">
        <v>57873.072</v>
      </c>
      <c r="H41" s="1">
        <v>15.86</v>
      </c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 t="s">
        <v>0</v>
      </c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 t="s">
        <v>19</v>
      </c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 t="s">
        <v>20</v>
      </c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 t="s">
        <v>3</v>
      </c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 t="s">
        <v>4</v>
      </c>
      <c r="C47" s="1" t="s">
        <v>5</v>
      </c>
      <c r="D47" s="1" t="s">
        <v>6</v>
      </c>
      <c r="E47" s="1" t="s">
        <v>7</v>
      </c>
      <c r="F47" s="1" t="s">
        <v>8</v>
      </c>
      <c r="G47" s="1" t="s">
        <v>9</v>
      </c>
      <c r="H47" s="1" t="s">
        <v>10</v>
      </c>
      <c r="I47" s="1"/>
      <c r="J47" s="1"/>
    </row>
    <row r="48" spans="1:10" x14ac:dyDescent="0.2">
      <c r="A48" s="1"/>
      <c r="B48" s="1">
        <v>10.62</v>
      </c>
      <c r="C48" s="1">
        <v>10.44</v>
      </c>
      <c r="D48" s="1">
        <v>11.1</v>
      </c>
      <c r="E48" s="1">
        <v>2427037.0359999998</v>
      </c>
      <c r="F48" s="1">
        <v>96.67</v>
      </c>
      <c r="G48" s="1">
        <v>183527.03400000001</v>
      </c>
      <c r="H48" s="1">
        <v>83.73</v>
      </c>
      <c r="I48" s="1"/>
      <c r="J48" s="1"/>
    </row>
    <row r="49" spans="1:10" x14ac:dyDescent="0.2">
      <c r="A49" s="1"/>
      <c r="B49" s="1">
        <v>15.79</v>
      </c>
      <c r="C49" s="1">
        <v>15.73</v>
      </c>
      <c r="D49" s="1">
        <v>15.88</v>
      </c>
      <c r="E49" s="1">
        <v>83578.046000000002</v>
      </c>
      <c r="F49" s="1">
        <v>3.33</v>
      </c>
      <c r="G49" s="1">
        <v>35651.048999999999</v>
      </c>
      <c r="H49" s="1">
        <v>16.27</v>
      </c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 t="s">
        <v>0</v>
      </c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 t="s">
        <v>21</v>
      </c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 t="s">
        <v>22</v>
      </c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 t="s">
        <v>3</v>
      </c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 t="s">
        <v>4</v>
      </c>
      <c r="C55" s="1" t="s">
        <v>5</v>
      </c>
      <c r="D55" s="1" t="s">
        <v>6</v>
      </c>
      <c r="E55" s="1" t="s">
        <v>7</v>
      </c>
      <c r="F55" s="1" t="s">
        <v>8</v>
      </c>
      <c r="G55" s="1" t="s">
        <v>9</v>
      </c>
      <c r="H55" s="1" t="s">
        <v>10</v>
      </c>
      <c r="I55" s="1"/>
      <c r="J55" s="1"/>
    </row>
    <row r="56" spans="1:10" x14ac:dyDescent="0.2">
      <c r="A56" s="1"/>
      <c r="B56" s="1">
        <v>10.62</v>
      </c>
      <c r="C56" s="1">
        <v>10.45</v>
      </c>
      <c r="D56" s="1">
        <v>11.31</v>
      </c>
      <c r="E56" s="1">
        <v>2414419.6540000001</v>
      </c>
      <c r="F56" s="1">
        <v>96.76</v>
      </c>
      <c r="G56" s="1">
        <v>175669.82500000001</v>
      </c>
      <c r="H56" s="1">
        <v>82</v>
      </c>
      <c r="I56" s="1"/>
      <c r="J56" s="1"/>
    </row>
    <row r="57" spans="1:10" x14ac:dyDescent="0.2">
      <c r="A57" s="1"/>
      <c r="B57" s="1">
        <v>15.79</v>
      </c>
      <c r="C57" s="1">
        <v>15.72</v>
      </c>
      <c r="D57" s="1">
        <v>15.87</v>
      </c>
      <c r="E57" s="1">
        <v>80836.577999999994</v>
      </c>
      <c r="F57" s="1">
        <v>3.24</v>
      </c>
      <c r="G57" s="1">
        <v>38559.332000000002</v>
      </c>
      <c r="H57" s="1">
        <v>18</v>
      </c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 t="s">
        <v>0</v>
      </c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 t="s">
        <v>23</v>
      </c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 t="s">
        <v>24</v>
      </c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 t="s">
        <v>3</v>
      </c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 t="s">
        <v>4</v>
      </c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/>
      <c r="J63" s="1"/>
    </row>
    <row r="64" spans="1:10" x14ac:dyDescent="0.2">
      <c r="A64" s="1"/>
      <c r="B64" s="1">
        <v>10.51</v>
      </c>
      <c r="C64" s="1">
        <v>10.38</v>
      </c>
      <c r="D64" s="1">
        <v>11.16</v>
      </c>
      <c r="E64" s="1">
        <v>4454083.5149999997</v>
      </c>
      <c r="F64" s="1">
        <v>97.73</v>
      </c>
      <c r="G64" s="1">
        <v>315640.45500000002</v>
      </c>
      <c r="H64" s="1">
        <v>87</v>
      </c>
      <c r="I64" s="1"/>
      <c r="J64" s="1"/>
    </row>
    <row r="65" spans="1:10" x14ac:dyDescent="0.2">
      <c r="A65" s="1"/>
      <c r="B65" s="1">
        <v>15.79</v>
      </c>
      <c r="C65" s="1">
        <v>15.72</v>
      </c>
      <c r="D65" s="1">
        <v>15.86</v>
      </c>
      <c r="E65" s="1">
        <v>103620.908</v>
      </c>
      <c r="F65" s="1">
        <v>2.27</v>
      </c>
      <c r="G65" s="1">
        <v>47165.356</v>
      </c>
      <c r="H65" s="1">
        <v>13</v>
      </c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 t="s">
        <v>0</v>
      </c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 t="s">
        <v>25</v>
      </c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 t="s">
        <v>26</v>
      </c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 t="s">
        <v>3</v>
      </c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  <c r="G71" s="1" t="s">
        <v>9</v>
      </c>
      <c r="H71" s="1" t="s">
        <v>10</v>
      </c>
      <c r="I71" s="1"/>
      <c r="J71" s="1"/>
    </row>
    <row r="72" spans="1:10" x14ac:dyDescent="0.2">
      <c r="A72" s="1"/>
      <c r="B72" s="1">
        <v>10.61</v>
      </c>
      <c r="C72" s="1">
        <v>10.46</v>
      </c>
      <c r="D72" s="1">
        <v>11.17</v>
      </c>
      <c r="E72" s="1">
        <v>2374992.1069999998</v>
      </c>
      <c r="F72" s="1">
        <v>97.69</v>
      </c>
      <c r="G72" s="1">
        <v>191597.766</v>
      </c>
      <c r="H72" s="1">
        <v>88.19</v>
      </c>
      <c r="I72" s="1"/>
      <c r="J72" s="1"/>
    </row>
    <row r="73" spans="1:10" x14ac:dyDescent="0.2">
      <c r="A73" s="1"/>
      <c r="B73" s="1">
        <v>15.79</v>
      </c>
      <c r="C73" s="1">
        <v>15.74</v>
      </c>
      <c r="D73" s="1">
        <v>15.87</v>
      </c>
      <c r="E73" s="1">
        <v>56168.514999999999</v>
      </c>
      <c r="F73" s="1">
        <v>2.31</v>
      </c>
      <c r="G73" s="1">
        <v>25650.012999999999</v>
      </c>
      <c r="H73" s="1">
        <v>11.81</v>
      </c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 t="s">
        <v>0</v>
      </c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 t="s">
        <v>27</v>
      </c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 t="s">
        <v>28</v>
      </c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 t="s">
        <v>3</v>
      </c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 t="s">
        <v>4</v>
      </c>
      <c r="C79" s="1" t="s">
        <v>5</v>
      </c>
      <c r="D79" s="1" t="s">
        <v>6</v>
      </c>
      <c r="E79" s="1" t="s">
        <v>7</v>
      </c>
      <c r="F79" s="1" t="s">
        <v>8</v>
      </c>
      <c r="G79" s="1" t="s">
        <v>9</v>
      </c>
      <c r="H79" s="1" t="s">
        <v>10</v>
      </c>
      <c r="I79" s="1"/>
      <c r="J79" s="1"/>
    </row>
    <row r="80" spans="1:10" x14ac:dyDescent="0.2">
      <c r="A80" s="1"/>
      <c r="B80" s="1">
        <v>10.61</v>
      </c>
      <c r="C80" s="1">
        <v>10.44</v>
      </c>
      <c r="D80" s="1">
        <v>11.23</v>
      </c>
      <c r="E80" s="1">
        <v>2677314.4419999998</v>
      </c>
      <c r="F80" s="1">
        <v>97.64</v>
      </c>
      <c r="G80" s="1">
        <v>203869.364</v>
      </c>
      <c r="H80" s="1">
        <v>87.36</v>
      </c>
      <c r="I80" s="1"/>
      <c r="J80" s="1"/>
    </row>
    <row r="81" spans="1:10" x14ac:dyDescent="0.2">
      <c r="A81" s="1"/>
      <c r="B81" s="1">
        <v>15.79</v>
      </c>
      <c r="C81" s="1">
        <v>15.73</v>
      </c>
      <c r="D81" s="1">
        <v>15.86</v>
      </c>
      <c r="E81" s="1">
        <v>64632.243999999999</v>
      </c>
      <c r="F81" s="1">
        <v>2.36</v>
      </c>
      <c r="G81" s="1">
        <v>29497.805</v>
      </c>
      <c r="H81" s="1">
        <v>12.64</v>
      </c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 t="s">
        <v>0</v>
      </c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 t="s">
        <v>29</v>
      </c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 t="s">
        <v>30</v>
      </c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 t="s">
        <v>3</v>
      </c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 t="s">
        <v>4</v>
      </c>
      <c r="C87" s="1" t="s">
        <v>5</v>
      </c>
      <c r="D87" s="1" t="s">
        <v>6</v>
      </c>
      <c r="E87" s="1" t="s">
        <v>7</v>
      </c>
      <c r="F87" s="1" t="s">
        <v>8</v>
      </c>
      <c r="G87" s="1" t="s">
        <v>9</v>
      </c>
      <c r="H87" s="1" t="s">
        <v>10</v>
      </c>
      <c r="I87" s="1"/>
      <c r="J87" s="1"/>
    </row>
    <row r="88" spans="1:10" x14ac:dyDescent="0.2">
      <c r="A88" s="1"/>
      <c r="B88" s="1">
        <v>10.5</v>
      </c>
      <c r="C88" s="1">
        <v>10.41</v>
      </c>
      <c r="D88" s="1">
        <v>11.16</v>
      </c>
      <c r="E88" s="1">
        <v>4374882.7130000005</v>
      </c>
      <c r="F88" s="1">
        <v>98.5</v>
      </c>
      <c r="G88" s="1">
        <v>320167.337</v>
      </c>
      <c r="H88" s="1">
        <v>91.65</v>
      </c>
      <c r="I88" s="1"/>
      <c r="J88" s="1"/>
    </row>
    <row r="89" spans="1:10" x14ac:dyDescent="0.2">
      <c r="A89" s="1"/>
      <c r="B89" s="1">
        <v>15.79</v>
      </c>
      <c r="C89" s="1">
        <v>15.73</v>
      </c>
      <c r="D89" s="1">
        <v>15.87</v>
      </c>
      <c r="E89" s="1">
        <v>66709.861000000004</v>
      </c>
      <c r="F89" s="1">
        <v>1.5</v>
      </c>
      <c r="G89" s="1">
        <v>29180.353999999999</v>
      </c>
      <c r="H89" s="1">
        <v>8.35</v>
      </c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">
      <c r="A91" s="1"/>
      <c r="B91" s="1" t="s">
        <v>0</v>
      </c>
      <c r="C91" s="1"/>
      <c r="D91" s="1"/>
      <c r="E91" s="1"/>
      <c r="F91" s="1"/>
      <c r="G91" s="1"/>
      <c r="H91" s="1"/>
      <c r="I91" s="1"/>
      <c r="J91" s="1"/>
    </row>
    <row r="92" spans="1:10" x14ac:dyDescent="0.2">
      <c r="A92" s="1"/>
      <c r="B92" s="1" t="s">
        <v>31</v>
      </c>
      <c r="C92" s="1"/>
      <c r="D92" s="1"/>
      <c r="E92" s="1"/>
      <c r="F92" s="1"/>
      <c r="G92" s="1"/>
      <c r="H92" s="1"/>
      <c r="I92" s="1"/>
      <c r="J92" s="1"/>
    </row>
    <row r="93" spans="1:10" x14ac:dyDescent="0.2">
      <c r="A93" s="1"/>
      <c r="B93" s="1" t="s">
        <v>32</v>
      </c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/>
      <c r="B94" s="1" t="s">
        <v>3</v>
      </c>
      <c r="C94" s="1"/>
      <c r="D94" s="1"/>
      <c r="E94" s="1"/>
      <c r="F94" s="1"/>
      <c r="G94" s="1"/>
      <c r="H94" s="1"/>
      <c r="I94" s="1"/>
      <c r="J94" s="1"/>
    </row>
    <row r="95" spans="1:10" x14ac:dyDescent="0.2">
      <c r="A95" s="1"/>
      <c r="B95" s="1" t="s">
        <v>4</v>
      </c>
      <c r="C95" s="1" t="s">
        <v>5</v>
      </c>
      <c r="D95" s="1" t="s">
        <v>6</v>
      </c>
      <c r="E95" s="1" t="s">
        <v>7</v>
      </c>
      <c r="F95" s="1" t="s">
        <v>8</v>
      </c>
      <c r="G95" s="1" t="s">
        <v>9</v>
      </c>
      <c r="H95" s="1" t="s">
        <v>10</v>
      </c>
      <c r="I95" s="1"/>
      <c r="J95" s="1"/>
    </row>
    <row r="96" spans="1:10" x14ac:dyDescent="0.2">
      <c r="A96" s="1"/>
      <c r="B96" s="1">
        <v>10.56</v>
      </c>
      <c r="C96" s="1">
        <v>10.43</v>
      </c>
      <c r="D96" s="1">
        <v>11.16</v>
      </c>
      <c r="E96" s="1">
        <v>2789812.3670000001</v>
      </c>
      <c r="F96" s="1">
        <v>98.35</v>
      </c>
      <c r="G96" s="1">
        <v>196772.88800000001</v>
      </c>
      <c r="H96" s="1">
        <v>90.92</v>
      </c>
      <c r="I96" s="1"/>
      <c r="J96" s="1"/>
    </row>
    <row r="97" spans="1:10" x14ac:dyDescent="0.2">
      <c r="A97" s="1"/>
      <c r="B97" s="1">
        <v>15.79</v>
      </c>
      <c r="C97" s="1">
        <v>15.74</v>
      </c>
      <c r="D97" s="1">
        <v>15.88</v>
      </c>
      <c r="E97" s="1">
        <v>46935.500999999997</v>
      </c>
      <c r="F97" s="1">
        <v>1.65</v>
      </c>
      <c r="G97" s="1">
        <v>19646.900000000001</v>
      </c>
      <c r="H97" s="1">
        <v>9.08</v>
      </c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">
      <c r="A99" s="1"/>
      <c r="B99" s="1" t="s">
        <v>0</v>
      </c>
      <c r="C99" s="1"/>
      <c r="D99" s="1"/>
      <c r="E99" s="1"/>
      <c r="F99" s="1"/>
      <c r="G99" s="1"/>
      <c r="H99" s="1"/>
      <c r="I99" s="1"/>
      <c r="J99" s="1"/>
    </row>
    <row r="100" spans="1:10" x14ac:dyDescent="0.2">
      <c r="A100" s="1"/>
      <c r="B100" s="1" t="s">
        <v>33</v>
      </c>
      <c r="C100" s="1"/>
      <c r="D100" s="1"/>
      <c r="E100" s="1"/>
      <c r="F100" s="1"/>
      <c r="G100" s="1"/>
      <c r="H100" s="1"/>
      <c r="I100" s="1"/>
      <c r="J100" s="1"/>
    </row>
    <row r="101" spans="1:10" x14ac:dyDescent="0.2">
      <c r="A101" s="1"/>
      <c r="B101" s="1" t="s">
        <v>34</v>
      </c>
      <c r="C101" s="1"/>
      <c r="D101" s="1"/>
      <c r="E101" s="1"/>
      <c r="F101" s="1"/>
      <c r="G101" s="1"/>
      <c r="H101" s="1"/>
      <c r="I101" s="1"/>
      <c r="J101" s="1"/>
    </row>
    <row r="102" spans="1:10" x14ac:dyDescent="0.2">
      <c r="A102" s="1"/>
      <c r="B102" s="1" t="s">
        <v>3</v>
      </c>
      <c r="C102" s="1"/>
      <c r="D102" s="1"/>
      <c r="E102" s="1"/>
      <c r="F102" s="1"/>
      <c r="G102" s="1"/>
      <c r="H102" s="1"/>
      <c r="I102" s="1"/>
      <c r="J102" s="1"/>
    </row>
    <row r="103" spans="1:10" x14ac:dyDescent="0.2">
      <c r="A103" s="1"/>
      <c r="B103" s="1" t="s">
        <v>4</v>
      </c>
      <c r="C103" s="1" t="s">
        <v>5</v>
      </c>
      <c r="D103" s="1" t="s">
        <v>6</v>
      </c>
      <c r="E103" s="1" t="s">
        <v>7</v>
      </c>
      <c r="F103" s="1" t="s">
        <v>8</v>
      </c>
      <c r="G103" s="1" t="s">
        <v>9</v>
      </c>
      <c r="H103" s="1" t="s">
        <v>10</v>
      </c>
      <c r="I103" s="1"/>
      <c r="J103" s="1"/>
    </row>
    <row r="104" spans="1:10" x14ac:dyDescent="0.2">
      <c r="A104" s="1"/>
      <c r="B104" s="1">
        <v>10.61</v>
      </c>
      <c r="C104" s="1">
        <v>10.45</v>
      </c>
      <c r="D104" s="1">
        <v>11.25</v>
      </c>
      <c r="E104" s="1">
        <v>2629748.4509999999</v>
      </c>
      <c r="F104" s="1">
        <v>98.54</v>
      </c>
      <c r="G104" s="1">
        <v>199167.152</v>
      </c>
      <c r="H104" s="1">
        <v>91.98</v>
      </c>
      <c r="I104" s="1"/>
      <c r="J104" s="1"/>
    </row>
    <row r="105" spans="1:10" x14ac:dyDescent="0.2">
      <c r="A105" s="1"/>
      <c r="B105" s="1">
        <v>15.79</v>
      </c>
      <c r="C105" s="1">
        <v>15.74</v>
      </c>
      <c r="D105" s="1">
        <v>15.87</v>
      </c>
      <c r="E105" s="1">
        <v>38926.606</v>
      </c>
      <c r="F105" s="1">
        <v>1.46</v>
      </c>
      <c r="G105" s="1">
        <v>17376.431</v>
      </c>
      <c r="H105" s="1">
        <v>8.02</v>
      </c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">
      <c r="A107" s="1"/>
      <c r="B107" s="1" t="s">
        <v>0</v>
      </c>
      <c r="C107" s="1"/>
      <c r="D107" s="1"/>
      <c r="E107" s="1"/>
      <c r="F107" s="1"/>
      <c r="G107" s="1"/>
      <c r="H107" s="1"/>
      <c r="I107" s="1"/>
      <c r="J107" s="1"/>
    </row>
    <row r="108" spans="1:10" x14ac:dyDescent="0.2">
      <c r="A108" s="1"/>
      <c r="B108" s="1" t="s">
        <v>35</v>
      </c>
      <c r="C108" s="1"/>
      <c r="D108" s="1"/>
      <c r="E108" s="1"/>
      <c r="F108" s="1"/>
      <c r="G108" s="1"/>
      <c r="H108" s="1"/>
      <c r="I108" s="1"/>
      <c r="J108" s="1"/>
    </row>
    <row r="109" spans="1:10" x14ac:dyDescent="0.2">
      <c r="A109" s="1"/>
      <c r="B109" s="1" t="s">
        <v>32</v>
      </c>
      <c r="C109" s="1"/>
      <c r="D109" s="1"/>
      <c r="E109" s="1"/>
      <c r="F109" s="1"/>
      <c r="G109" s="1"/>
      <c r="H109" s="1"/>
      <c r="I109" s="1"/>
      <c r="J109" s="1"/>
    </row>
    <row r="110" spans="1:10" x14ac:dyDescent="0.2">
      <c r="A110" s="1"/>
      <c r="B110" s="1" t="s">
        <v>3</v>
      </c>
      <c r="C110" s="1"/>
      <c r="D110" s="1"/>
      <c r="E110" s="1"/>
      <c r="F110" s="1"/>
      <c r="G110" s="1"/>
      <c r="H110" s="1"/>
      <c r="I110" s="1"/>
      <c r="J110" s="1"/>
    </row>
    <row r="111" spans="1:10" x14ac:dyDescent="0.2">
      <c r="A111" s="1"/>
      <c r="B111" s="1" t="s">
        <v>4</v>
      </c>
      <c r="C111" s="1" t="s">
        <v>5</v>
      </c>
      <c r="D111" s="1" t="s">
        <v>6</v>
      </c>
      <c r="E111" s="1" t="s">
        <v>7</v>
      </c>
      <c r="F111" s="1" t="s">
        <v>8</v>
      </c>
      <c r="G111" s="1" t="s">
        <v>9</v>
      </c>
      <c r="H111" s="1" t="s">
        <v>10</v>
      </c>
      <c r="I111" s="1"/>
      <c r="J111" s="1"/>
    </row>
    <row r="112" spans="1:10" x14ac:dyDescent="0.2">
      <c r="A112" s="1"/>
      <c r="B112" s="1">
        <v>10.5</v>
      </c>
      <c r="C112" s="1">
        <v>10.4</v>
      </c>
      <c r="D112" s="1">
        <v>11.14</v>
      </c>
      <c r="E112" s="1">
        <v>5296514.8389999997</v>
      </c>
      <c r="F112" s="1">
        <v>99.33</v>
      </c>
      <c r="G112" s="1">
        <v>387172.016</v>
      </c>
      <c r="H112" s="1">
        <v>96.36</v>
      </c>
      <c r="I112" s="1"/>
      <c r="J112" s="1"/>
    </row>
    <row r="113" spans="1:10" x14ac:dyDescent="0.2">
      <c r="A113" s="1"/>
      <c r="B113" s="1">
        <v>15.78</v>
      </c>
      <c r="C113" s="1">
        <v>15.73</v>
      </c>
      <c r="D113" s="1">
        <v>15.88</v>
      </c>
      <c r="E113" s="1">
        <v>35867.614000000001</v>
      </c>
      <c r="F113" s="1">
        <v>0.67</v>
      </c>
      <c r="G113" s="1">
        <v>14638.627</v>
      </c>
      <c r="H113" s="1">
        <v>3.64</v>
      </c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 t="s">
        <v>0</v>
      </c>
      <c r="C115" s="1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 t="s">
        <v>36</v>
      </c>
      <c r="C116" s="1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 t="s">
        <v>37</v>
      </c>
      <c r="C117" s="1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 t="s">
        <v>3</v>
      </c>
      <c r="C118" s="1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 t="s">
        <v>4</v>
      </c>
      <c r="C119" s="1" t="s">
        <v>5</v>
      </c>
      <c r="D119" s="1" t="s">
        <v>6</v>
      </c>
      <c r="E119" s="1" t="s">
        <v>7</v>
      </c>
      <c r="F119" s="1" t="s">
        <v>8</v>
      </c>
      <c r="G119" s="1" t="s">
        <v>9</v>
      </c>
      <c r="H119" s="1" t="s">
        <v>10</v>
      </c>
      <c r="I119" s="1"/>
      <c r="J119" s="1"/>
    </row>
    <row r="120" spans="1:10" x14ac:dyDescent="0.2">
      <c r="A120" s="1"/>
      <c r="B120" s="1">
        <v>10.56</v>
      </c>
      <c r="C120" s="1">
        <v>10.43</v>
      </c>
      <c r="D120" s="1">
        <v>11.21</v>
      </c>
      <c r="E120" s="1">
        <v>3178221.3879999998</v>
      </c>
      <c r="F120" s="1">
        <v>99.31</v>
      </c>
      <c r="G120" s="1">
        <v>224289.26</v>
      </c>
      <c r="H120" s="1">
        <v>95.98</v>
      </c>
      <c r="I120" s="1"/>
      <c r="J120" s="1"/>
    </row>
    <row r="121" spans="1:10" x14ac:dyDescent="0.2">
      <c r="A121" s="1"/>
      <c r="B121" s="1">
        <v>15.79</v>
      </c>
      <c r="C121" s="1">
        <v>15.75</v>
      </c>
      <c r="D121" s="1">
        <v>15.86</v>
      </c>
      <c r="E121" s="1">
        <v>21921.852999999999</v>
      </c>
      <c r="F121" s="1">
        <v>0.69</v>
      </c>
      <c r="G121" s="1">
        <v>9381.9850000000006</v>
      </c>
      <c r="H121" s="1">
        <v>4.0199999999999996</v>
      </c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 t="s">
        <v>0</v>
      </c>
      <c r="C123" s="1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 t="s">
        <v>38</v>
      </c>
      <c r="C124" s="1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 t="s">
        <v>39</v>
      </c>
      <c r="C125" s="1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 t="s">
        <v>3</v>
      </c>
      <c r="C126" s="1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 t="s">
        <v>4</v>
      </c>
      <c r="C127" s="1" t="s">
        <v>5</v>
      </c>
      <c r="D127" s="1" t="s">
        <v>6</v>
      </c>
      <c r="E127" s="1" t="s">
        <v>7</v>
      </c>
      <c r="F127" s="1" t="s">
        <v>8</v>
      </c>
      <c r="G127" s="1" t="s">
        <v>9</v>
      </c>
      <c r="H127" s="1" t="s">
        <v>10</v>
      </c>
      <c r="I127" s="1"/>
      <c r="J127" s="1"/>
    </row>
    <row r="128" spans="1:10" x14ac:dyDescent="0.2">
      <c r="A128" s="1"/>
      <c r="B128" s="1">
        <v>10.51</v>
      </c>
      <c r="C128" s="1">
        <v>10.43</v>
      </c>
      <c r="D128" s="1">
        <v>11.24</v>
      </c>
      <c r="E128" s="1">
        <v>3472571.7829999998</v>
      </c>
      <c r="F128" s="1">
        <v>99.31</v>
      </c>
      <c r="G128" s="1">
        <v>242182.59700000001</v>
      </c>
      <c r="H128" s="1">
        <v>96.21</v>
      </c>
      <c r="I128" s="1"/>
      <c r="J128" s="1"/>
    </row>
    <row r="129" spans="1:10" x14ac:dyDescent="0.2">
      <c r="A129" s="1"/>
      <c r="B129" s="1">
        <v>15.78</v>
      </c>
      <c r="C129" s="1">
        <v>15.73</v>
      </c>
      <c r="D129" s="1">
        <v>15.88</v>
      </c>
      <c r="E129" s="1">
        <v>24094.584999999999</v>
      </c>
      <c r="F129" s="1">
        <v>0.69</v>
      </c>
      <c r="G129" s="1">
        <v>9549.7479999999996</v>
      </c>
      <c r="H129" s="1">
        <v>3.79</v>
      </c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">
      <c r="A131" s="1" t="s">
        <v>40</v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 t="s">
        <v>0</v>
      </c>
      <c r="C132" s="1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 t="s">
        <v>41</v>
      </c>
      <c r="C133" s="1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 t="s">
        <v>42</v>
      </c>
      <c r="C134" s="1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 t="s">
        <v>3</v>
      </c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 t="s">
        <v>4</v>
      </c>
      <c r="C136" s="1" t="s">
        <v>5</v>
      </c>
      <c r="D136" s="1" t="s">
        <v>6</v>
      </c>
      <c r="E136" s="1" t="s">
        <v>7</v>
      </c>
      <c r="F136" s="1" t="s">
        <v>8</v>
      </c>
      <c r="G136" s="1" t="s">
        <v>9</v>
      </c>
      <c r="H136" s="1" t="s">
        <v>10</v>
      </c>
      <c r="I136" s="1"/>
      <c r="J136" s="1"/>
    </row>
    <row r="137" spans="1:10" x14ac:dyDescent="0.2">
      <c r="A137" s="1"/>
      <c r="B137" s="1">
        <v>10.46</v>
      </c>
      <c r="C137" s="1">
        <v>10.37</v>
      </c>
      <c r="D137" s="1">
        <v>10.92</v>
      </c>
      <c r="E137" s="1">
        <v>5089424.1100000003</v>
      </c>
      <c r="F137" s="1">
        <v>96.36</v>
      </c>
      <c r="G137" s="1">
        <v>387449.27899999998</v>
      </c>
      <c r="H137" s="1">
        <v>82.19</v>
      </c>
      <c r="I137" s="1"/>
      <c r="J137" s="1"/>
    </row>
    <row r="138" spans="1:10" x14ac:dyDescent="0.2">
      <c r="A138" s="1"/>
      <c r="B138" s="1">
        <v>15.79</v>
      </c>
      <c r="C138" s="1">
        <v>15.74</v>
      </c>
      <c r="D138" s="1">
        <v>15.85</v>
      </c>
      <c r="E138" s="1">
        <v>191985.97399999999</v>
      </c>
      <c r="F138" s="1">
        <v>3.64</v>
      </c>
      <c r="G138" s="1">
        <v>83976.880999999994</v>
      </c>
      <c r="H138" s="1">
        <v>17.809999999999999</v>
      </c>
      <c r="I138" s="1"/>
      <c r="J138" s="1">
        <v>3.6999999999999998E-2</v>
      </c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 t="s">
        <v>0</v>
      </c>
      <c r="C140" s="1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 t="s">
        <v>43</v>
      </c>
      <c r="C141" s="1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 t="s">
        <v>44</v>
      </c>
      <c r="C142" s="1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 t="s">
        <v>3</v>
      </c>
      <c r="C143" s="1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 t="s">
        <v>4</v>
      </c>
      <c r="C144" s="1" t="s">
        <v>5</v>
      </c>
      <c r="D144" s="1" t="s">
        <v>6</v>
      </c>
      <c r="E144" s="1" t="s">
        <v>7</v>
      </c>
      <c r="F144" s="1" t="s">
        <v>8</v>
      </c>
      <c r="G144" s="1" t="s">
        <v>9</v>
      </c>
      <c r="H144" s="1" t="s">
        <v>10</v>
      </c>
      <c r="I144" s="1"/>
      <c r="J144" s="1"/>
    </row>
    <row r="145" spans="1:10" x14ac:dyDescent="0.2">
      <c r="A145" s="1"/>
      <c r="B145" s="1">
        <v>10.5</v>
      </c>
      <c r="C145" s="1">
        <v>10.38</v>
      </c>
      <c r="D145" s="1">
        <v>10.89</v>
      </c>
      <c r="E145" s="1">
        <v>4271203.6849999996</v>
      </c>
      <c r="F145" s="1">
        <v>96.61</v>
      </c>
      <c r="G145" s="1">
        <v>322986.04399999999</v>
      </c>
      <c r="H145" s="1">
        <v>81.7</v>
      </c>
      <c r="I145" s="1"/>
      <c r="J145" s="1">
        <v>3.5000000000000003E-2</v>
      </c>
    </row>
    <row r="146" spans="1:10" x14ac:dyDescent="0.2">
      <c r="A146" s="1"/>
      <c r="B146" s="1">
        <v>15.78</v>
      </c>
      <c r="C146" s="1">
        <v>15.74</v>
      </c>
      <c r="D146" s="1">
        <v>15.82</v>
      </c>
      <c r="E146" s="1">
        <v>149646.00700000001</v>
      </c>
      <c r="F146" s="1">
        <v>3.39</v>
      </c>
      <c r="G146" s="1">
        <v>72361.347999999998</v>
      </c>
      <c r="H146" s="1">
        <v>18.3</v>
      </c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 t="s">
        <v>0</v>
      </c>
      <c r="C149" s="1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 t="s">
        <v>45</v>
      </c>
      <c r="C150" s="1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 t="s">
        <v>46</v>
      </c>
      <c r="C151" s="1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 t="s">
        <v>3</v>
      </c>
      <c r="C152" s="1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 t="s">
        <v>4</v>
      </c>
      <c r="C153" s="1" t="s">
        <v>5</v>
      </c>
      <c r="D153" s="1" t="s">
        <v>6</v>
      </c>
      <c r="E153" s="1" t="s">
        <v>7</v>
      </c>
      <c r="F153" s="1" t="s">
        <v>8</v>
      </c>
      <c r="G153" s="1" t="s">
        <v>9</v>
      </c>
      <c r="H153" s="1" t="s">
        <v>10</v>
      </c>
      <c r="I153" s="1"/>
      <c r="J153" s="1"/>
    </row>
    <row r="154" spans="1:10" x14ac:dyDescent="0.2">
      <c r="A154" s="1"/>
      <c r="B154" s="1">
        <v>10.47</v>
      </c>
      <c r="C154" s="1">
        <v>10.38</v>
      </c>
      <c r="D154" s="1">
        <v>10.8</v>
      </c>
      <c r="E154" s="1">
        <v>4534520.9060000004</v>
      </c>
      <c r="F154" s="1">
        <v>96.38</v>
      </c>
      <c r="G154" s="1">
        <v>343752.549</v>
      </c>
      <c r="H154" s="1">
        <v>81.02</v>
      </c>
      <c r="I154" s="1"/>
      <c r="J154" s="1">
        <v>3.6999999999999998E-2</v>
      </c>
    </row>
    <row r="155" spans="1:10" x14ac:dyDescent="0.2">
      <c r="A155" s="1"/>
      <c r="B155" s="1">
        <v>15.78</v>
      </c>
      <c r="C155" s="1">
        <v>15.74</v>
      </c>
      <c r="D155" s="1">
        <v>15.82</v>
      </c>
      <c r="E155" s="1">
        <v>170330.5</v>
      </c>
      <c r="F155" s="1">
        <v>3.62</v>
      </c>
      <c r="G155" s="1">
        <v>80537.145000000004</v>
      </c>
      <c r="H155" s="1">
        <v>18.98</v>
      </c>
      <c r="I155" s="1"/>
      <c r="J15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5"/>
  <sheetViews>
    <sheetView workbookViewId="0">
      <selection activeCell="Q44" sqref="Q44"/>
    </sheetView>
  </sheetViews>
  <sheetFormatPr baseColWidth="10" defaultRowHeight="15" x14ac:dyDescent="0.2"/>
  <cols>
    <col min="10" max="10" width="10.83203125" style="25"/>
    <col min="12" max="12" width="10.83203125" style="25"/>
  </cols>
  <sheetData>
    <row r="2" spans="2:12" x14ac:dyDescent="0.2">
      <c r="B2" s="1" t="s">
        <v>0</v>
      </c>
      <c r="C2" s="1"/>
      <c r="D2" s="1"/>
      <c r="E2" s="1"/>
      <c r="F2" s="1"/>
      <c r="G2" s="1"/>
      <c r="H2" s="1"/>
      <c r="I2" s="1"/>
      <c r="J2" s="23"/>
      <c r="K2" s="1"/>
      <c r="L2" s="23"/>
    </row>
    <row r="3" spans="2:12" x14ac:dyDescent="0.2">
      <c r="B3" s="1" t="s">
        <v>128</v>
      </c>
      <c r="C3" s="1"/>
      <c r="D3" s="1"/>
      <c r="E3" s="1"/>
      <c r="F3" s="1"/>
      <c r="G3" s="1"/>
      <c r="H3" s="1"/>
      <c r="I3" s="1"/>
      <c r="J3" s="23"/>
      <c r="K3" s="1"/>
      <c r="L3" s="23"/>
    </row>
    <row r="4" spans="2:12" x14ac:dyDescent="0.2">
      <c r="B4" s="1" t="s">
        <v>129</v>
      </c>
      <c r="C4" s="1"/>
      <c r="D4" s="1"/>
      <c r="E4" s="1"/>
      <c r="F4" s="1"/>
      <c r="G4" s="1"/>
      <c r="H4" s="1"/>
      <c r="I4" s="1"/>
      <c r="J4" s="23"/>
      <c r="K4" s="1"/>
      <c r="L4" s="23"/>
    </row>
    <row r="5" spans="2:12" x14ac:dyDescent="0.2">
      <c r="B5" s="1" t="s">
        <v>3</v>
      </c>
      <c r="C5" s="1"/>
      <c r="D5" s="1"/>
      <c r="E5" s="1"/>
      <c r="F5" s="1"/>
      <c r="G5" s="1"/>
      <c r="H5" s="1"/>
      <c r="I5" s="1"/>
      <c r="J5" s="23"/>
      <c r="K5" s="1"/>
      <c r="L5" s="23"/>
    </row>
    <row r="6" spans="2:12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/>
      <c r="J6" s="23"/>
      <c r="K6" s="1"/>
      <c r="L6" s="23"/>
    </row>
    <row r="7" spans="2:12" x14ac:dyDescent="0.2">
      <c r="B7" s="1">
        <v>10.51</v>
      </c>
      <c r="C7" s="1">
        <v>10.4</v>
      </c>
      <c r="D7" s="1">
        <v>10.83</v>
      </c>
      <c r="E7" s="1">
        <v>4607960.5889999997</v>
      </c>
      <c r="F7" s="1">
        <v>99.28</v>
      </c>
      <c r="G7" s="1">
        <v>348098.02500000002</v>
      </c>
      <c r="H7" s="1">
        <v>96.13</v>
      </c>
      <c r="I7" s="1"/>
      <c r="J7" s="23"/>
      <c r="K7" s="1"/>
      <c r="L7" s="23"/>
    </row>
    <row r="8" spans="2:12" x14ac:dyDescent="0.2">
      <c r="B8" s="1">
        <v>15.77</v>
      </c>
      <c r="C8" s="1">
        <v>15.74</v>
      </c>
      <c r="D8" s="1">
        <v>15.83</v>
      </c>
      <c r="E8" s="1">
        <v>33458.506000000001</v>
      </c>
      <c r="F8" s="1">
        <v>0.72</v>
      </c>
      <c r="G8" s="1">
        <v>14012.023999999999</v>
      </c>
      <c r="H8" s="1">
        <v>3.87</v>
      </c>
      <c r="I8" s="1"/>
      <c r="J8" s="23">
        <f>E8/E7</f>
        <v>7.2610226050698551E-3</v>
      </c>
      <c r="K8" s="1"/>
      <c r="L8" s="23">
        <v>1.7999999999999999E-2</v>
      </c>
    </row>
    <row r="9" spans="2:12" x14ac:dyDescent="0.2">
      <c r="B9" s="1"/>
      <c r="C9" s="1"/>
      <c r="D9" s="1"/>
      <c r="E9" s="1"/>
      <c r="F9" s="1"/>
      <c r="G9" s="1"/>
      <c r="H9" s="1"/>
      <c r="I9" s="1"/>
      <c r="J9" s="23"/>
      <c r="K9" s="1"/>
      <c r="L9" s="23"/>
    </row>
    <row r="10" spans="2:12" x14ac:dyDescent="0.2">
      <c r="B10" s="1"/>
      <c r="C10" s="1"/>
      <c r="D10" s="1"/>
      <c r="E10" s="1"/>
      <c r="F10" s="1"/>
      <c r="G10" s="1"/>
      <c r="H10" s="1"/>
      <c r="I10" s="1"/>
      <c r="J10" s="23"/>
      <c r="K10" s="1"/>
      <c r="L10" s="23"/>
    </row>
    <row r="11" spans="2:12" x14ac:dyDescent="0.2">
      <c r="B11" s="1" t="s">
        <v>0</v>
      </c>
      <c r="C11" s="1"/>
      <c r="D11" s="1"/>
      <c r="E11" s="1"/>
      <c r="F11" s="1"/>
      <c r="G11" s="1"/>
      <c r="H11" s="1"/>
      <c r="I11" s="1"/>
      <c r="J11" s="23"/>
      <c r="K11" s="1"/>
      <c r="L11" s="23"/>
    </row>
    <row r="12" spans="2:12" x14ac:dyDescent="0.2">
      <c r="B12" s="1" t="s">
        <v>130</v>
      </c>
      <c r="C12" s="1"/>
      <c r="D12" s="1"/>
      <c r="E12" s="1"/>
      <c r="F12" s="1"/>
      <c r="G12" s="1"/>
      <c r="H12" s="1"/>
      <c r="I12" s="1"/>
      <c r="J12" s="23"/>
      <c r="K12" s="1"/>
      <c r="L12" s="23"/>
    </row>
    <row r="13" spans="2:12" x14ac:dyDescent="0.2">
      <c r="B13" s="1" t="s">
        <v>131</v>
      </c>
      <c r="C13" s="1"/>
      <c r="D13" s="1"/>
      <c r="E13" s="1"/>
      <c r="F13" s="1"/>
      <c r="G13" s="1"/>
      <c r="H13" s="1"/>
      <c r="I13" s="1"/>
      <c r="J13" s="23"/>
      <c r="K13" s="1"/>
      <c r="L13" s="23"/>
    </row>
    <row r="14" spans="2:12" x14ac:dyDescent="0.2">
      <c r="B14" s="1" t="s">
        <v>3</v>
      </c>
      <c r="C14" s="1"/>
      <c r="D14" s="1"/>
      <c r="E14" s="1"/>
      <c r="F14" s="1"/>
      <c r="G14" s="1"/>
      <c r="H14" s="1"/>
      <c r="I14" s="1"/>
      <c r="J14" s="23"/>
      <c r="K14" s="1"/>
      <c r="L14" s="23"/>
    </row>
    <row r="15" spans="2:12" x14ac:dyDescent="0.2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/>
      <c r="J15" s="23"/>
      <c r="K15" s="1"/>
      <c r="L15" s="23"/>
    </row>
    <row r="16" spans="2:12" x14ac:dyDescent="0.2">
      <c r="B16" s="1">
        <v>10.47</v>
      </c>
      <c r="C16" s="1">
        <v>10.4</v>
      </c>
      <c r="D16" s="1">
        <v>10.82</v>
      </c>
      <c r="E16" s="1">
        <v>5063550.5860000001</v>
      </c>
      <c r="F16" s="1">
        <v>99.24</v>
      </c>
      <c r="G16" s="1">
        <v>382938.91899999999</v>
      </c>
      <c r="H16" s="1">
        <v>95.7</v>
      </c>
      <c r="I16" s="1"/>
      <c r="J16" s="23"/>
      <c r="K16" s="1"/>
      <c r="L16" s="23"/>
    </row>
    <row r="17" spans="2:12" x14ac:dyDescent="0.2">
      <c r="B17" s="1">
        <v>15.78</v>
      </c>
      <c r="C17" s="1">
        <v>15.74</v>
      </c>
      <c r="D17" s="1">
        <v>15.85</v>
      </c>
      <c r="E17" s="1">
        <v>39030.796000000002</v>
      </c>
      <c r="F17" s="1">
        <v>0.76</v>
      </c>
      <c r="G17" s="1">
        <v>17218.078000000001</v>
      </c>
      <c r="H17" s="1">
        <v>4.3</v>
      </c>
      <c r="I17" s="1"/>
      <c r="J17" s="23">
        <f>E17/E16</f>
        <v>7.7081872368204678E-3</v>
      </c>
      <c r="K17" s="1"/>
      <c r="L17" s="23">
        <v>1.7999999999999999E-2</v>
      </c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23"/>
      <c r="K18" s="1"/>
      <c r="L18" s="23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23"/>
      <c r="K19" s="1"/>
      <c r="L19" s="23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23"/>
      <c r="K20" s="1"/>
      <c r="L20" s="23"/>
    </row>
    <row r="21" spans="2:12" x14ac:dyDescent="0.2">
      <c r="B21" s="1" t="s">
        <v>0</v>
      </c>
      <c r="C21" s="1"/>
      <c r="D21" s="1"/>
      <c r="E21" s="1"/>
      <c r="F21" s="1"/>
      <c r="G21" s="1"/>
      <c r="H21" s="1"/>
      <c r="I21" s="1"/>
      <c r="J21" s="23"/>
      <c r="K21" s="1"/>
      <c r="L21" s="23"/>
    </row>
    <row r="22" spans="2:12" x14ac:dyDescent="0.2">
      <c r="B22" s="1" t="s">
        <v>132</v>
      </c>
      <c r="C22" s="1"/>
      <c r="D22" s="1"/>
      <c r="E22" s="1"/>
      <c r="F22" s="1"/>
      <c r="G22" s="1"/>
      <c r="H22" s="1"/>
      <c r="I22" s="1"/>
      <c r="J22" s="23"/>
      <c r="K22" s="1"/>
      <c r="L22" s="23"/>
    </row>
    <row r="23" spans="2:12" x14ac:dyDescent="0.2">
      <c r="B23" s="1" t="s">
        <v>133</v>
      </c>
      <c r="C23" s="1"/>
      <c r="D23" s="1"/>
      <c r="E23" s="1"/>
      <c r="F23" s="1"/>
      <c r="G23" s="1"/>
      <c r="H23" s="1"/>
      <c r="I23" s="1"/>
      <c r="J23" s="23"/>
      <c r="K23" s="1"/>
      <c r="L23" s="23"/>
    </row>
    <row r="24" spans="2:12" x14ac:dyDescent="0.2">
      <c r="B24" s="1" t="s">
        <v>3</v>
      </c>
      <c r="C24" s="1"/>
      <c r="D24" s="1"/>
      <c r="E24" s="1"/>
      <c r="F24" s="1"/>
      <c r="G24" s="1"/>
      <c r="H24" s="1"/>
      <c r="I24" s="1"/>
      <c r="J24" s="23"/>
      <c r="K24" s="1"/>
      <c r="L24" s="23"/>
    </row>
    <row r="25" spans="2:12" x14ac:dyDescent="0.2"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/>
      <c r="J25" s="23"/>
      <c r="K25" s="1"/>
      <c r="L25" s="23"/>
    </row>
    <row r="26" spans="2:12" x14ac:dyDescent="0.2">
      <c r="B26" s="1">
        <v>10.5</v>
      </c>
      <c r="C26" s="1">
        <v>10.4</v>
      </c>
      <c r="D26" s="1">
        <v>10.85</v>
      </c>
      <c r="E26" s="1">
        <v>4540328.159</v>
      </c>
      <c r="F26" s="1">
        <v>99.31</v>
      </c>
      <c r="G26" s="1">
        <v>356275.52100000001</v>
      </c>
      <c r="H26" s="1">
        <v>96.02</v>
      </c>
      <c r="I26" s="1"/>
      <c r="J26" s="23"/>
      <c r="K26" s="1"/>
      <c r="L26" s="23"/>
    </row>
    <row r="27" spans="2:12" x14ac:dyDescent="0.2">
      <c r="B27" s="1">
        <v>15.78</v>
      </c>
      <c r="C27" s="1">
        <v>15.73</v>
      </c>
      <c r="D27" s="1">
        <v>15.85</v>
      </c>
      <c r="E27" s="1">
        <v>31326.521000000001</v>
      </c>
      <c r="F27" s="1">
        <v>0.69</v>
      </c>
      <c r="G27" s="1">
        <v>14749.556</v>
      </c>
      <c r="H27" s="1">
        <v>3.98</v>
      </c>
      <c r="I27" s="1"/>
      <c r="J27" s="23">
        <f>E27/E26</f>
        <v>6.8996160416077978E-3</v>
      </c>
      <c r="K27" s="1"/>
      <c r="L27" s="23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23"/>
      <c r="K28" s="1"/>
      <c r="L28" s="23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23"/>
      <c r="K29" s="1"/>
      <c r="L29" s="23"/>
    </row>
    <row r="30" spans="2:12" x14ac:dyDescent="0.2">
      <c r="B30" s="1" t="s">
        <v>0</v>
      </c>
      <c r="C30" s="1"/>
      <c r="D30" s="1"/>
      <c r="E30" s="1"/>
      <c r="F30" s="1"/>
      <c r="G30" s="1"/>
      <c r="H30" s="1"/>
      <c r="I30" s="1"/>
      <c r="J30" s="23"/>
      <c r="K30" s="1"/>
      <c r="L30" s="23"/>
    </row>
    <row r="31" spans="2:12" x14ac:dyDescent="0.2">
      <c r="B31" s="1" t="s">
        <v>134</v>
      </c>
      <c r="C31" s="1"/>
      <c r="D31" s="1"/>
      <c r="E31" s="1"/>
      <c r="F31" s="1"/>
      <c r="G31" s="1"/>
      <c r="H31" s="1"/>
      <c r="I31" s="1"/>
      <c r="J31" s="23"/>
      <c r="K31" s="1"/>
      <c r="L31" s="23"/>
    </row>
    <row r="32" spans="2:12" x14ac:dyDescent="0.2">
      <c r="B32" s="1" t="s">
        <v>135</v>
      </c>
      <c r="C32" s="1"/>
      <c r="D32" s="1"/>
      <c r="E32" s="1"/>
      <c r="F32" s="1"/>
      <c r="G32" s="1"/>
      <c r="H32" s="1"/>
      <c r="I32" s="1"/>
      <c r="J32" s="23"/>
      <c r="K32" s="1"/>
      <c r="L32" s="23"/>
    </row>
    <row r="33" spans="2:12" x14ac:dyDescent="0.2">
      <c r="B33" s="1" t="s">
        <v>3</v>
      </c>
      <c r="C33" s="1"/>
      <c r="D33" s="1"/>
      <c r="E33" s="1"/>
      <c r="F33" s="1"/>
      <c r="G33" s="1"/>
      <c r="H33" s="1"/>
      <c r="I33" s="1"/>
      <c r="J33" s="23"/>
      <c r="K33" s="1"/>
      <c r="L33" s="23"/>
    </row>
    <row r="34" spans="2:12" x14ac:dyDescent="0.2">
      <c r="B34" s="1" t="s">
        <v>4</v>
      </c>
      <c r="C34" s="1" t="s">
        <v>5</v>
      </c>
      <c r="D34" s="1" t="s">
        <v>6</v>
      </c>
      <c r="E34" s="1" t="s">
        <v>7</v>
      </c>
      <c r="F34" s="1" t="s">
        <v>8</v>
      </c>
      <c r="G34" s="1" t="s">
        <v>9</v>
      </c>
      <c r="H34" s="1" t="s">
        <v>10</v>
      </c>
      <c r="I34" s="1"/>
      <c r="J34" s="23"/>
      <c r="K34" s="1"/>
      <c r="L34" s="23"/>
    </row>
    <row r="35" spans="2:12" x14ac:dyDescent="0.2">
      <c r="B35" s="1">
        <v>10.45</v>
      </c>
      <c r="C35" s="1">
        <v>10.37</v>
      </c>
      <c r="D35" s="1">
        <v>10.79</v>
      </c>
      <c r="E35" s="1">
        <v>5239618.2079999996</v>
      </c>
      <c r="F35" s="1">
        <v>98.18</v>
      </c>
      <c r="G35" s="1">
        <v>390175.89600000001</v>
      </c>
      <c r="H35" s="1">
        <v>89.86</v>
      </c>
      <c r="I35" s="1"/>
      <c r="J35" s="23"/>
      <c r="K35" s="1"/>
      <c r="L35" s="23"/>
    </row>
    <row r="36" spans="2:12" x14ac:dyDescent="0.2">
      <c r="B36" s="1">
        <v>15.79</v>
      </c>
      <c r="C36" s="1">
        <v>15.73</v>
      </c>
      <c r="D36" s="1">
        <v>15.85</v>
      </c>
      <c r="E36" s="1">
        <v>97092.089000000007</v>
      </c>
      <c r="F36" s="1">
        <v>1.82</v>
      </c>
      <c r="G36" s="1">
        <v>44019.983999999997</v>
      </c>
      <c r="H36" s="1">
        <v>10.14</v>
      </c>
      <c r="I36" s="1"/>
      <c r="J36" s="23">
        <f>E36/E35</f>
        <v>1.8530374761229169E-2</v>
      </c>
      <c r="K36" s="1"/>
      <c r="L36" s="23"/>
    </row>
    <row r="37" spans="2:12" x14ac:dyDescent="0.2">
      <c r="B37" s="1"/>
      <c r="C37" s="1"/>
      <c r="D37" s="1"/>
      <c r="E37" s="1"/>
      <c r="F37" s="1"/>
      <c r="G37" s="1"/>
      <c r="H37" s="1"/>
      <c r="I37" s="1"/>
      <c r="J37" s="23"/>
      <c r="K37" s="1"/>
      <c r="L37" s="23"/>
    </row>
    <row r="38" spans="2:12" x14ac:dyDescent="0.2">
      <c r="B38" s="1"/>
      <c r="C38" s="1"/>
      <c r="D38" s="1"/>
      <c r="E38" s="1"/>
      <c r="F38" s="1"/>
      <c r="G38" s="1"/>
      <c r="H38" s="1"/>
      <c r="I38" s="1"/>
      <c r="J38" s="23"/>
      <c r="K38" s="1"/>
      <c r="L38" s="23"/>
    </row>
    <row r="39" spans="2:12" x14ac:dyDescent="0.2">
      <c r="B39" s="1"/>
      <c r="C39" s="1"/>
      <c r="D39" s="1"/>
      <c r="E39" s="1"/>
      <c r="F39" s="1"/>
      <c r="G39" s="1"/>
      <c r="H39" s="1"/>
      <c r="I39" s="1"/>
      <c r="J39" s="23"/>
      <c r="K39" s="1"/>
      <c r="L39" s="23"/>
    </row>
    <row r="40" spans="2:12" x14ac:dyDescent="0.2">
      <c r="B40" s="1" t="s">
        <v>0</v>
      </c>
      <c r="C40" s="1"/>
      <c r="D40" s="1"/>
      <c r="E40" s="1"/>
      <c r="F40" s="1"/>
      <c r="G40" s="1"/>
      <c r="H40" s="1"/>
      <c r="I40" s="1"/>
      <c r="J40" s="23"/>
      <c r="K40" s="1"/>
      <c r="L40" s="23"/>
    </row>
    <row r="41" spans="2:12" x14ac:dyDescent="0.2">
      <c r="B41" s="1" t="s">
        <v>136</v>
      </c>
      <c r="C41" s="1"/>
      <c r="D41" s="1"/>
      <c r="E41" s="1"/>
      <c r="F41" s="1"/>
      <c r="G41" s="1"/>
      <c r="H41" s="1"/>
      <c r="I41" s="1"/>
      <c r="J41" s="23"/>
      <c r="K41" s="1"/>
      <c r="L41" s="23"/>
    </row>
    <row r="42" spans="2:12" x14ac:dyDescent="0.2">
      <c r="B42" s="1" t="s">
        <v>137</v>
      </c>
      <c r="C42" s="1"/>
      <c r="D42" s="1"/>
      <c r="E42" s="1"/>
      <c r="F42" s="1"/>
      <c r="G42" s="1"/>
      <c r="H42" s="1"/>
      <c r="I42" s="1"/>
      <c r="J42" s="23"/>
      <c r="K42" s="1"/>
      <c r="L42" s="23"/>
    </row>
    <row r="43" spans="2:12" x14ac:dyDescent="0.2">
      <c r="B43" s="1" t="s">
        <v>3</v>
      </c>
      <c r="C43" s="1"/>
      <c r="D43" s="1"/>
      <c r="E43" s="1"/>
      <c r="F43" s="1"/>
      <c r="G43" s="1"/>
      <c r="H43" s="1"/>
      <c r="I43" s="1"/>
      <c r="J43" s="23"/>
      <c r="K43" s="1"/>
      <c r="L43" s="23"/>
    </row>
    <row r="44" spans="2:12" x14ac:dyDescent="0.2">
      <c r="B44" s="1" t="s">
        <v>4</v>
      </c>
      <c r="C44" s="1" t="s">
        <v>5</v>
      </c>
      <c r="D44" s="1" t="s">
        <v>6</v>
      </c>
      <c r="E44" s="1" t="s">
        <v>7</v>
      </c>
      <c r="F44" s="1" t="s">
        <v>8</v>
      </c>
      <c r="G44" s="1" t="s">
        <v>9</v>
      </c>
      <c r="H44" s="1" t="s">
        <v>10</v>
      </c>
      <c r="I44" s="1"/>
      <c r="J44" s="23"/>
      <c r="K44" s="1"/>
      <c r="L44" s="23"/>
    </row>
    <row r="45" spans="2:12" x14ac:dyDescent="0.2">
      <c r="B45" s="1">
        <v>10.46</v>
      </c>
      <c r="C45" s="1">
        <v>10.31</v>
      </c>
      <c r="D45" s="1">
        <v>10.79</v>
      </c>
      <c r="E45" s="1">
        <v>4628343.6270000003</v>
      </c>
      <c r="F45" s="1">
        <v>98.2</v>
      </c>
      <c r="G45" s="1">
        <v>331889.81099999999</v>
      </c>
      <c r="H45" s="1">
        <v>89.8</v>
      </c>
      <c r="I45" s="1"/>
      <c r="J45" s="23"/>
      <c r="K45" s="1"/>
      <c r="L45" s="23"/>
    </row>
    <row r="46" spans="2:12" x14ac:dyDescent="0.2">
      <c r="B46" s="1">
        <v>15.78</v>
      </c>
      <c r="C46" s="1">
        <v>15.74</v>
      </c>
      <c r="D46" s="1">
        <v>15.83</v>
      </c>
      <c r="E46" s="1">
        <v>84671.175000000003</v>
      </c>
      <c r="F46" s="1">
        <v>1.8</v>
      </c>
      <c r="G46" s="1">
        <v>37692.618999999999</v>
      </c>
      <c r="H46" s="1">
        <v>10.199999999999999</v>
      </c>
      <c r="I46" s="1"/>
      <c r="J46" s="23">
        <f>E46/E45</f>
        <v>1.8294055459940464E-2</v>
      </c>
      <c r="K46" s="1"/>
      <c r="L46" s="23"/>
    </row>
    <row r="47" spans="2:12" x14ac:dyDescent="0.2">
      <c r="B47" s="1"/>
      <c r="C47" s="1"/>
      <c r="D47" s="1"/>
      <c r="E47" s="1"/>
      <c r="F47" s="1"/>
      <c r="G47" s="1"/>
      <c r="H47" s="1"/>
      <c r="I47" s="1"/>
      <c r="J47" s="23"/>
      <c r="K47" s="1"/>
      <c r="L47" s="23"/>
    </row>
    <row r="48" spans="2:12" x14ac:dyDescent="0.2">
      <c r="B48" s="1"/>
      <c r="C48" s="1"/>
      <c r="D48" s="1"/>
      <c r="E48" s="1"/>
      <c r="F48" s="1"/>
      <c r="G48" s="1"/>
      <c r="H48" s="1"/>
      <c r="I48" s="1"/>
      <c r="J48" s="23"/>
      <c r="K48" s="1"/>
      <c r="L48" s="23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23"/>
      <c r="K49" s="1"/>
      <c r="L49" s="23"/>
    </row>
    <row r="50" spans="2:12" x14ac:dyDescent="0.2">
      <c r="B50" s="1" t="s">
        <v>0</v>
      </c>
      <c r="C50" s="1"/>
      <c r="D50" s="1"/>
      <c r="E50" s="1"/>
      <c r="F50" s="1"/>
      <c r="G50" s="1"/>
      <c r="H50" s="1"/>
      <c r="I50" s="1"/>
      <c r="J50" s="23"/>
      <c r="K50" s="1"/>
      <c r="L50" s="23"/>
    </row>
    <row r="51" spans="2:12" x14ac:dyDescent="0.2">
      <c r="B51" s="1" t="s">
        <v>138</v>
      </c>
      <c r="C51" s="1"/>
      <c r="D51" s="1"/>
      <c r="E51" s="1"/>
      <c r="F51" s="1"/>
      <c r="G51" s="1"/>
      <c r="H51" s="1"/>
      <c r="I51" s="1"/>
      <c r="J51" s="23"/>
      <c r="K51" s="1"/>
      <c r="L51" s="23"/>
    </row>
    <row r="52" spans="2:12" x14ac:dyDescent="0.2">
      <c r="B52" s="1" t="s">
        <v>139</v>
      </c>
      <c r="C52" s="1"/>
      <c r="D52" s="1"/>
      <c r="E52" s="1"/>
      <c r="F52" s="1"/>
      <c r="G52" s="1"/>
      <c r="H52" s="1"/>
      <c r="I52" s="1"/>
      <c r="J52" s="23"/>
      <c r="K52" s="1"/>
      <c r="L52" s="23"/>
    </row>
    <row r="53" spans="2:12" x14ac:dyDescent="0.2">
      <c r="B53" s="1" t="s">
        <v>3</v>
      </c>
      <c r="C53" s="1"/>
      <c r="D53" s="1"/>
      <c r="E53" s="1"/>
      <c r="F53" s="1"/>
      <c r="G53" s="1"/>
      <c r="H53" s="1"/>
      <c r="I53" s="1"/>
      <c r="J53" s="23"/>
      <c r="K53" s="1"/>
      <c r="L53" s="23"/>
    </row>
    <row r="54" spans="2:12" x14ac:dyDescent="0.2">
      <c r="B54" s="1" t="s">
        <v>4</v>
      </c>
      <c r="C54" s="1" t="s">
        <v>5</v>
      </c>
      <c r="D54" s="1" t="s">
        <v>6</v>
      </c>
      <c r="E54" s="1" t="s">
        <v>7</v>
      </c>
      <c r="F54" s="1" t="s">
        <v>8</v>
      </c>
      <c r="G54" s="1" t="s">
        <v>9</v>
      </c>
      <c r="H54" s="1" t="s">
        <v>10</v>
      </c>
      <c r="I54" s="1"/>
      <c r="J54" s="23"/>
      <c r="K54" s="1"/>
      <c r="L54" s="23"/>
    </row>
    <row r="55" spans="2:12" x14ac:dyDescent="0.2">
      <c r="B55" s="1">
        <v>10.47</v>
      </c>
      <c r="C55" s="1">
        <v>10.4</v>
      </c>
      <c r="D55" s="1">
        <v>10.81</v>
      </c>
      <c r="E55" s="1">
        <v>3636299.2489999998</v>
      </c>
      <c r="F55" s="1">
        <v>97.94</v>
      </c>
      <c r="G55" s="1">
        <v>277813.37099999998</v>
      </c>
      <c r="H55" s="1">
        <v>89.28</v>
      </c>
      <c r="I55" s="1"/>
      <c r="J55" s="23"/>
      <c r="K55" s="1"/>
      <c r="L55" s="23"/>
    </row>
    <row r="56" spans="2:12" x14ac:dyDescent="0.2">
      <c r="B56" s="1">
        <v>15.78</v>
      </c>
      <c r="C56" s="1">
        <v>15.74</v>
      </c>
      <c r="D56" s="1">
        <v>15.83</v>
      </c>
      <c r="E56" s="1">
        <v>76344.672999999995</v>
      </c>
      <c r="F56" s="1">
        <v>2.06</v>
      </c>
      <c r="G56" s="1">
        <v>33373.830999999998</v>
      </c>
      <c r="H56" s="1">
        <v>10.72</v>
      </c>
      <c r="I56" s="1"/>
      <c r="J56" s="23">
        <f>E56/E55</f>
        <v>2.0995156826269224E-2</v>
      </c>
      <c r="K56" s="1"/>
      <c r="L56" s="23"/>
    </row>
    <row r="57" spans="2:12" x14ac:dyDescent="0.2">
      <c r="B57" s="1"/>
      <c r="C57" s="1"/>
      <c r="D57" s="1"/>
      <c r="E57" s="1"/>
      <c r="F57" s="1"/>
      <c r="G57" s="1"/>
      <c r="H57" s="1"/>
      <c r="I57" s="1"/>
      <c r="J57" s="23"/>
      <c r="K57" s="1"/>
      <c r="L57" s="23"/>
    </row>
    <row r="58" spans="2:12" x14ac:dyDescent="0.2">
      <c r="B58" s="1"/>
      <c r="C58" s="1"/>
      <c r="D58" s="1"/>
      <c r="E58" s="1"/>
      <c r="F58" s="1"/>
      <c r="G58" s="1"/>
      <c r="H58" s="1"/>
      <c r="I58" s="1"/>
      <c r="J58" s="23"/>
      <c r="K58" s="1"/>
      <c r="L58" s="23"/>
    </row>
    <row r="59" spans="2:12" x14ac:dyDescent="0.2">
      <c r="B59" s="1"/>
      <c r="C59" s="1"/>
      <c r="D59" s="1"/>
      <c r="E59" s="1"/>
      <c r="F59" s="1"/>
      <c r="G59" s="1"/>
      <c r="H59" s="1"/>
      <c r="I59" s="1"/>
      <c r="J59" s="23"/>
      <c r="K59" s="1"/>
      <c r="L59" s="23"/>
    </row>
    <row r="60" spans="2:12" x14ac:dyDescent="0.2">
      <c r="B60" s="1"/>
      <c r="C60" s="1"/>
      <c r="D60" s="1"/>
      <c r="E60" s="1"/>
      <c r="F60" s="1"/>
      <c r="G60" s="1"/>
      <c r="H60" s="1"/>
      <c r="I60" s="1"/>
      <c r="J60" s="23"/>
      <c r="K60" s="1"/>
      <c r="L60" s="23"/>
    </row>
    <row r="61" spans="2:12" x14ac:dyDescent="0.2">
      <c r="B61" s="1"/>
      <c r="C61" s="1"/>
      <c r="D61" s="1"/>
      <c r="E61" s="1"/>
      <c r="F61" s="1"/>
      <c r="G61" s="1"/>
      <c r="H61" s="1"/>
      <c r="I61" s="1"/>
      <c r="J61" s="23"/>
      <c r="K61" s="1"/>
      <c r="L61" s="23"/>
    </row>
    <row r="62" spans="2:12" x14ac:dyDescent="0.2">
      <c r="B62" s="1" t="s">
        <v>0</v>
      </c>
      <c r="C62" s="1"/>
      <c r="D62" s="1"/>
      <c r="E62" s="1"/>
      <c r="F62" s="1"/>
      <c r="G62" s="1"/>
      <c r="H62" s="1"/>
      <c r="I62" s="1"/>
      <c r="J62" s="23"/>
      <c r="K62" s="1"/>
      <c r="L62" s="23"/>
    </row>
    <row r="63" spans="2:12" x14ac:dyDescent="0.2">
      <c r="B63" s="1" t="s">
        <v>140</v>
      </c>
      <c r="C63" s="1"/>
      <c r="D63" s="1"/>
      <c r="E63" s="1"/>
      <c r="F63" s="1"/>
      <c r="G63" s="1"/>
      <c r="H63" s="1"/>
      <c r="I63" s="1"/>
      <c r="J63" s="23"/>
      <c r="K63" s="1"/>
      <c r="L63" s="23"/>
    </row>
    <row r="64" spans="2:12" x14ac:dyDescent="0.2">
      <c r="B64" s="1" t="s">
        <v>141</v>
      </c>
      <c r="C64" s="1"/>
      <c r="D64" s="1"/>
      <c r="E64" s="1"/>
      <c r="F64" s="1"/>
      <c r="G64" s="1"/>
      <c r="H64" s="1"/>
      <c r="I64" s="1"/>
      <c r="J64" s="23"/>
      <c r="K64" s="1"/>
      <c r="L64" s="23"/>
    </row>
    <row r="65" spans="2:12" x14ac:dyDescent="0.2">
      <c r="B65" s="1" t="s">
        <v>3</v>
      </c>
      <c r="C65" s="1"/>
      <c r="D65" s="1"/>
      <c r="E65" s="1"/>
      <c r="F65" s="1"/>
      <c r="G65" s="1"/>
      <c r="H65" s="1"/>
      <c r="I65" s="1"/>
      <c r="J65" s="23"/>
      <c r="K65" s="1"/>
      <c r="L65" s="23"/>
    </row>
    <row r="66" spans="2:12" x14ac:dyDescent="0.2">
      <c r="B66" s="1" t="s">
        <v>4</v>
      </c>
      <c r="C66" s="1" t="s">
        <v>5</v>
      </c>
      <c r="D66" s="1" t="s">
        <v>6</v>
      </c>
      <c r="E66" s="1" t="s">
        <v>7</v>
      </c>
      <c r="F66" s="1" t="s">
        <v>8</v>
      </c>
      <c r="G66" s="1" t="s">
        <v>9</v>
      </c>
      <c r="H66" s="1" t="s">
        <v>10</v>
      </c>
      <c r="I66" s="1"/>
      <c r="J66" s="23"/>
      <c r="K66" s="1"/>
      <c r="L66" s="23"/>
    </row>
    <row r="67" spans="2:12" x14ac:dyDescent="0.2">
      <c r="B67" s="1">
        <v>10.48</v>
      </c>
      <c r="C67" s="1">
        <v>10.4</v>
      </c>
      <c r="D67" s="1">
        <v>10.82</v>
      </c>
      <c r="E67" s="1">
        <v>4020735.9210000001</v>
      </c>
      <c r="F67" s="1">
        <v>96.9</v>
      </c>
      <c r="G67" s="1">
        <v>320219.11200000002</v>
      </c>
      <c r="H67" s="1">
        <v>84.38</v>
      </c>
      <c r="I67" s="1"/>
      <c r="J67" s="23"/>
      <c r="K67" s="1"/>
      <c r="L67" s="23"/>
    </row>
    <row r="68" spans="2:12" x14ac:dyDescent="0.2">
      <c r="B68" s="1">
        <v>15.78</v>
      </c>
      <c r="C68" s="1">
        <v>15.73</v>
      </c>
      <c r="D68" s="1">
        <v>15.85</v>
      </c>
      <c r="E68" s="1">
        <v>128541.61599999999</v>
      </c>
      <c r="F68" s="1">
        <v>3.1</v>
      </c>
      <c r="G68" s="1">
        <v>59276.718999999997</v>
      </c>
      <c r="H68" s="1">
        <v>15.62</v>
      </c>
      <c r="I68" s="1"/>
      <c r="J68" s="23">
        <f>E68/E67</f>
        <v>3.1969673842203075E-2</v>
      </c>
      <c r="K68" s="1"/>
      <c r="L68" s="23"/>
    </row>
    <row r="69" spans="2:12" x14ac:dyDescent="0.2">
      <c r="B69" s="1"/>
      <c r="C69" s="1"/>
      <c r="D69" s="1"/>
      <c r="E69" s="1"/>
      <c r="F69" s="1"/>
      <c r="G69" s="1"/>
      <c r="H69" s="1"/>
      <c r="I69" s="1"/>
      <c r="J69" s="23"/>
      <c r="K69" s="1"/>
      <c r="L69" s="23"/>
    </row>
    <row r="70" spans="2:12" x14ac:dyDescent="0.2">
      <c r="B70" s="1"/>
      <c r="C70" s="1"/>
      <c r="D70" s="1"/>
      <c r="E70" s="1"/>
      <c r="F70" s="1"/>
      <c r="G70" s="1"/>
      <c r="H70" s="1"/>
      <c r="I70" s="1"/>
      <c r="J70" s="23"/>
      <c r="K70" s="1"/>
      <c r="L70" s="23"/>
    </row>
    <row r="71" spans="2:12" x14ac:dyDescent="0.2">
      <c r="B71" s="1" t="s">
        <v>0</v>
      </c>
      <c r="C71" s="1"/>
      <c r="D71" s="1"/>
      <c r="E71" s="1"/>
      <c r="F71" s="1"/>
      <c r="G71" s="1"/>
      <c r="H71" s="1"/>
      <c r="I71" s="1"/>
      <c r="J71" s="23"/>
      <c r="K71" s="1"/>
      <c r="L71" s="23"/>
    </row>
    <row r="72" spans="2:12" x14ac:dyDescent="0.2">
      <c r="B72" s="1" t="s">
        <v>142</v>
      </c>
      <c r="C72" s="1"/>
      <c r="D72" s="1"/>
      <c r="E72" s="1"/>
      <c r="F72" s="1"/>
      <c r="G72" s="1"/>
      <c r="H72" s="1"/>
      <c r="I72" s="1"/>
      <c r="J72" s="23"/>
      <c r="K72" s="1"/>
      <c r="L72" s="23"/>
    </row>
    <row r="73" spans="2:12" x14ac:dyDescent="0.2">
      <c r="B73" s="1" t="s">
        <v>143</v>
      </c>
      <c r="C73" s="1"/>
      <c r="D73" s="1"/>
      <c r="E73" s="1"/>
      <c r="F73" s="1"/>
      <c r="G73" s="1"/>
      <c r="H73" s="1"/>
      <c r="I73" s="1"/>
      <c r="J73" s="23"/>
      <c r="K73" s="1"/>
      <c r="L73" s="23"/>
    </row>
    <row r="74" spans="2:12" x14ac:dyDescent="0.2">
      <c r="B74" s="1" t="s">
        <v>3</v>
      </c>
      <c r="C74" s="1"/>
      <c r="D74" s="1"/>
      <c r="E74" s="1"/>
      <c r="F74" s="1"/>
      <c r="G74" s="1"/>
      <c r="H74" s="1"/>
      <c r="I74" s="1"/>
      <c r="J74" s="23"/>
      <c r="K74" s="1"/>
      <c r="L74" s="23"/>
    </row>
    <row r="75" spans="2:12" x14ac:dyDescent="0.2">
      <c r="B75" s="1" t="s">
        <v>4</v>
      </c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/>
      <c r="J75" s="23"/>
      <c r="K75" s="1"/>
      <c r="L75" s="23"/>
    </row>
    <row r="76" spans="2:12" x14ac:dyDescent="0.2">
      <c r="B76" s="1">
        <v>10.46</v>
      </c>
      <c r="C76" s="1">
        <v>10.39</v>
      </c>
      <c r="D76" s="1">
        <v>10.82</v>
      </c>
      <c r="E76" s="1">
        <v>4381571.3909999998</v>
      </c>
      <c r="F76" s="1">
        <v>97.13</v>
      </c>
      <c r="G76" s="1">
        <v>376208.91399999999</v>
      </c>
      <c r="H76" s="1">
        <v>86.89</v>
      </c>
      <c r="I76" s="1"/>
      <c r="J76" s="23"/>
      <c r="K76" s="1"/>
      <c r="L76" s="23"/>
    </row>
    <row r="77" spans="2:12" x14ac:dyDescent="0.2">
      <c r="B77" s="1">
        <v>15.79</v>
      </c>
      <c r="C77" s="1">
        <v>15.72</v>
      </c>
      <c r="D77" s="1">
        <v>15.85</v>
      </c>
      <c r="E77" s="1">
        <v>129595.57799999999</v>
      </c>
      <c r="F77" s="1">
        <v>2.87</v>
      </c>
      <c r="G77" s="1">
        <v>56759.178</v>
      </c>
      <c r="H77" s="1">
        <v>13.11</v>
      </c>
      <c r="I77" s="1"/>
      <c r="J77" s="23">
        <f>E77/E76</f>
        <v>2.957742016167916E-2</v>
      </c>
      <c r="K77" s="1"/>
      <c r="L77" s="23"/>
    </row>
    <row r="78" spans="2:12" x14ac:dyDescent="0.2">
      <c r="B78" s="1"/>
      <c r="C78" s="1"/>
      <c r="D78" s="1"/>
      <c r="E78" s="1"/>
      <c r="F78" s="1"/>
      <c r="G78" s="1"/>
      <c r="H78" s="1"/>
      <c r="I78" s="1"/>
      <c r="J78" s="23"/>
      <c r="K78" s="1"/>
      <c r="L78" s="23"/>
    </row>
    <row r="79" spans="2:12" x14ac:dyDescent="0.2">
      <c r="B79" s="1"/>
      <c r="C79" s="1"/>
      <c r="D79" s="1"/>
      <c r="E79" s="1"/>
      <c r="F79" s="1"/>
      <c r="G79" s="1"/>
      <c r="H79" s="1"/>
      <c r="I79" s="1"/>
      <c r="J79" s="23"/>
      <c r="K79" s="1"/>
      <c r="L79" s="23"/>
    </row>
    <row r="80" spans="2:12" x14ac:dyDescent="0.2">
      <c r="B80" s="1" t="s">
        <v>0</v>
      </c>
      <c r="C80" s="1"/>
      <c r="D80" s="1"/>
      <c r="E80" s="1"/>
      <c r="F80" s="1"/>
      <c r="G80" s="1"/>
      <c r="H80" s="1"/>
      <c r="I80" s="1"/>
      <c r="J80" s="23"/>
      <c r="K80" s="1"/>
      <c r="L80" s="23"/>
    </row>
    <row r="81" spans="2:12" x14ac:dyDescent="0.2">
      <c r="B81" s="1" t="s">
        <v>144</v>
      </c>
      <c r="C81" s="1"/>
      <c r="D81" s="1"/>
      <c r="E81" s="1"/>
      <c r="F81" s="1"/>
      <c r="G81" s="1"/>
      <c r="H81" s="1"/>
      <c r="I81" s="1"/>
      <c r="J81" s="23"/>
      <c r="K81" s="1"/>
      <c r="L81" s="23"/>
    </row>
    <row r="82" spans="2:12" x14ac:dyDescent="0.2">
      <c r="B82" s="1" t="s">
        <v>30</v>
      </c>
      <c r="C82" s="1"/>
      <c r="D82" s="1"/>
      <c r="E82" s="1"/>
      <c r="F82" s="1"/>
      <c r="G82" s="1"/>
      <c r="H82" s="1"/>
      <c r="I82" s="1"/>
      <c r="J82" s="23"/>
      <c r="K82" s="1"/>
      <c r="L82" s="23"/>
    </row>
    <row r="83" spans="2:12" x14ac:dyDescent="0.2">
      <c r="B83" s="1" t="s">
        <v>3</v>
      </c>
      <c r="C83" s="1"/>
      <c r="D83" s="1"/>
      <c r="E83" s="1"/>
      <c r="F83" s="1"/>
      <c r="G83" s="1"/>
      <c r="H83" s="1"/>
      <c r="I83" s="1"/>
      <c r="J83" s="23"/>
      <c r="K83" s="1"/>
      <c r="L83" s="23"/>
    </row>
    <row r="84" spans="2:12" x14ac:dyDescent="0.2">
      <c r="B84" s="1" t="s">
        <v>4</v>
      </c>
      <c r="C84" s="1" t="s">
        <v>5</v>
      </c>
      <c r="D84" s="1" t="s">
        <v>6</v>
      </c>
      <c r="E84" s="1" t="s">
        <v>7</v>
      </c>
      <c r="F84" s="1" t="s">
        <v>8</v>
      </c>
      <c r="G84" s="1" t="s">
        <v>9</v>
      </c>
      <c r="H84" s="1" t="s">
        <v>10</v>
      </c>
      <c r="I84" s="1"/>
      <c r="J84" s="23"/>
      <c r="K84" s="1"/>
      <c r="L84" s="23"/>
    </row>
    <row r="85" spans="2:12" x14ac:dyDescent="0.2">
      <c r="B85" s="1">
        <v>10.51</v>
      </c>
      <c r="C85" s="1">
        <v>10.41</v>
      </c>
      <c r="D85" s="1">
        <v>10.85</v>
      </c>
      <c r="E85" s="1">
        <v>3363481.4939999999</v>
      </c>
      <c r="F85" s="1">
        <v>98.11</v>
      </c>
      <c r="G85" s="1">
        <v>268349.55099999998</v>
      </c>
      <c r="H85" s="1">
        <v>90.03</v>
      </c>
      <c r="I85" s="1"/>
      <c r="J85" s="23"/>
      <c r="K85" s="1"/>
      <c r="L85" s="23"/>
    </row>
    <row r="86" spans="2:12" x14ac:dyDescent="0.2">
      <c r="B86" s="1">
        <v>15.79</v>
      </c>
      <c r="C86" s="1">
        <v>15.74</v>
      </c>
      <c r="D86" s="1">
        <v>15.86</v>
      </c>
      <c r="E86" s="1">
        <v>64654.341</v>
      </c>
      <c r="F86" s="1">
        <v>1.89</v>
      </c>
      <c r="G86" s="1">
        <v>29707.035</v>
      </c>
      <c r="H86" s="1">
        <v>9.9700000000000006</v>
      </c>
      <c r="I86" s="1"/>
      <c r="J86" s="23">
        <f>E86/E85</f>
        <v>1.9222445883925531E-2</v>
      </c>
      <c r="K86" s="1"/>
      <c r="L86" s="23"/>
    </row>
    <row r="87" spans="2:12" x14ac:dyDescent="0.2">
      <c r="B87" s="1"/>
      <c r="C87" s="1"/>
      <c r="D87" s="1"/>
      <c r="E87" s="1"/>
      <c r="F87" s="1"/>
      <c r="G87" s="1"/>
      <c r="H87" s="1"/>
      <c r="I87" s="1"/>
      <c r="J87" s="23"/>
      <c r="K87" s="1"/>
      <c r="L87" s="23"/>
    </row>
    <row r="88" spans="2:12" x14ac:dyDescent="0.2">
      <c r="B88" s="1"/>
      <c r="C88" s="1"/>
      <c r="D88" s="1"/>
      <c r="E88" s="1"/>
      <c r="F88" s="1"/>
      <c r="G88" s="1"/>
      <c r="H88" s="1"/>
      <c r="I88" s="1"/>
      <c r="J88" s="23"/>
      <c r="K88" s="1"/>
      <c r="L88" s="23"/>
    </row>
    <row r="89" spans="2:12" x14ac:dyDescent="0.2">
      <c r="B89" s="1" t="s">
        <v>0</v>
      </c>
      <c r="C89" s="1"/>
      <c r="D89" s="1"/>
      <c r="E89" s="1"/>
      <c r="F89" s="1"/>
      <c r="G89" s="1"/>
      <c r="H89" s="1"/>
      <c r="I89" s="1"/>
      <c r="J89" s="23"/>
      <c r="K89" s="1"/>
      <c r="L89" s="23"/>
    </row>
    <row r="90" spans="2:12" x14ac:dyDescent="0.2">
      <c r="B90" s="1" t="s">
        <v>145</v>
      </c>
      <c r="C90" s="1"/>
      <c r="D90" s="1"/>
      <c r="E90" s="1"/>
      <c r="F90" s="1"/>
      <c r="G90" s="1"/>
      <c r="H90" s="1"/>
      <c r="I90" s="1"/>
      <c r="J90" s="23"/>
      <c r="K90" s="1"/>
      <c r="L90" s="23"/>
    </row>
    <row r="91" spans="2:12" x14ac:dyDescent="0.2">
      <c r="B91" s="1" t="s">
        <v>146</v>
      </c>
      <c r="C91" s="1"/>
      <c r="D91" s="1"/>
      <c r="E91" s="1"/>
      <c r="F91" s="1"/>
      <c r="G91" s="1"/>
      <c r="H91" s="1"/>
      <c r="I91" s="1"/>
      <c r="J91" s="23"/>
      <c r="K91" s="1"/>
      <c r="L91" s="23"/>
    </row>
    <row r="92" spans="2:12" x14ac:dyDescent="0.2">
      <c r="B92" s="1" t="s">
        <v>3</v>
      </c>
      <c r="C92" s="1"/>
      <c r="D92" s="1"/>
      <c r="E92" s="1"/>
      <c r="F92" s="1"/>
      <c r="G92" s="1"/>
      <c r="H92" s="1"/>
      <c r="I92" s="1"/>
      <c r="J92" s="23"/>
      <c r="K92" s="1"/>
      <c r="L92" s="23"/>
    </row>
    <row r="93" spans="2:12" x14ac:dyDescent="0.2">
      <c r="B93" s="1" t="s">
        <v>4</v>
      </c>
      <c r="C93" s="1" t="s">
        <v>5</v>
      </c>
      <c r="D93" s="1" t="s">
        <v>6</v>
      </c>
      <c r="E93" s="1" t="s">
        <v>7</v>
      </c>
      <c r="F93" s="1" t="s">
        <v>8</v>
      </c>
      <c r="G93" s="1" t="s">
        <v>9</v>
      </c>
      <c r="H93" s="1" t="s">
        <v>10</v>
      </c>
      <c r="I93" s="1"/>
      <c r="J93" s="23"/>
      <c r="K93" s="1"/>
      <c r="L93" s="23"/>
    </row>
    <row r="94" spans="2:12" x14ac:dyDescent="0.2">
      <c r="B94" s="1">
        <v>10.5</v>
      </c>
      <c r="C94" s="1">
        <v>10.41</v>
      </c>
      <c r="D94" s="1">
        <v>10.86</v>
      </c>
      <c r="E94" s="1">
        <v>3727501.41</v>
      </c>
      <c r="F94" s="1">
        <v>97.97</v>
      </c>
      <c r="G94" s="1">
        <v>290919.342</v>
      </c>
      <c r="H94" s="1">
        <v>89.46</v>
      </c>
      <c r="I94" s="1"/>
      <c r="J94" s="23"/>
      <c r="K94" s="1"/>
      <c r="L94" s="23"/>
    </row>
    <row r="95" spans="2:12" x14ac:dyDescent="0.2">
      <c r="B95" s="1">
        <v>15.79</v>
      </c>
      <c r="C95" s="1">
        <v>15.75</v>
      </c>
      <c r="D95" s="1">
        <v>15.88</v>
      </c>
      <c r="E95" s="1">
        <v>77162.820000000007</v>
      </c>
      <c r="F95" s="1">
        <v>2.0299999999999998</v>
      </c>
      <c r="G95" s="1">
        <v>34287.557999999997</v>
      </c>
      <c r="H95" s="1">
        <v>10.54</v>
      </c>
      <c r="I95" s="1"/>
      <c r="J95" s="23">
        <f>E95/E94</f>
        <v>2.0700949915938464E-2</v>
      </c>
      <c r="K95" s="1"/>
      <c r="L95" s="23"/>
    </row>
    <row r="96" spans="2:12" x14ac:dyDescent="0.2">
      <c r="B96" s="1"/>
      <c r="C96" s="1"/>
      <c r="D96" s="1"/>
      <c r="E96" s="1"/>
      <c r="F96" s="1"/>
      <c r="G96" s="1"/>
      <c r="H96" s="1"/>
      <c r="I96" s="1"/>
      <c r="J96" s="23"/>
      <c r="K96" s="1"/>
      <c r="L96" s="23"/>
    </row>
    <row r="97" spans="2:12" x14ac:dyDescent="0.2">
      <c r="B97" s="1"/>
      <c r="C97" s="1"/>
      <c r="D97" s="1"/>
      <c r="E97" s="1"/>
      <c r="F97" s="1"/>
      <c r="G97" s="1"/>
      <c r="H97" s="1"/>
      <c r="I97" s="1"/>
      <c r="J97" s="23"/>
      <c r="K97" s="1"/>
      <c r="L97" s="23"/>
    </row>
    <row r="98" spans="2:12" x14ac:dyDescent="0.2">
      <c r="B98" s="1" t="s">
        <v>0</v>
      </c>
      <c r="C98" s="1"/>
      <c r="D98" s="1"/>
      <c r="E98" s="1"/>
      <c r="F98" s="1"/>
      <c r="G98" s="1"/>
      <c r="H98" s="1"/>
      <c r="I98" s="1"/>
      <c r="J98" s="23"/>
      <c r="K98" s="1"/>
      <c r="L98" s="23"/>
    </row>
    <row r="99" spans="2:12" x14ac:dyDescent="0.2">
      <c r="B99" s="1" t="s">
        <v>147</v>
      </c>
      <c r="C99" s="1"/>
      <c r="D99" s="1"/>
      <c r="E99" s="1"/>
      <c r="F99" s="1"/>
      <c r="G99" s="1"/>
      <c r="H99" s="1"/>
      <c r="I99" s="1"/>
      <c r="J99" s="23"/>
      <c r="K99" s="1"/>
      <c r="L99" s="23"/>
    </row>
    <row r="100" spans="2:12" x14ac:dyDescent="0.2">
      <c r="B100" s="1" t="s">
        <v>148</v>
      </c>
      <c r="C100" s="1"/>
      <c r="D100" s="1"/>
      <c r="E100" s="1"/>
      <c r="F100" s="1"/>
      <c r="G100" s="1"/>
      <c r="H100" s="1"/>
      <c r="I100" s="1"/>
      <c r="J100" s="23"/>
      <c r="K100" s="1"/>
      <c r="L100" s="23"/>
    </row>
    <row r="101" spans="2:12" x14ac:dyDescent="0.2">
      <c r="B101" s="1" t="s">
        <v>3</v>
      </c>
      <c r="C101" s="1"/>
      <c r="D101" s="1"/>
      <c r="E101" s="1"/>
      <c r="F101" s="1"/>
      <c r="G101" s="1"/>
      <c r="H101" s="1"/>
      <c r="I101" s="1"/>
      <c r="J101" s="23"/>
      <c r="K101" s="1"/>
      <c r="L101" s="23"/>
    </row>
    <row r="102" spans="2:12" x14ac:dyDescent="0.2">
      <c r="B102" s="1" t="s">
        <v>4</v>
      </c>
      <c r="C102" s="1" t="s">
        <v>5</v>
      </c>
      <c r="D102" s="1" t="s">
        <v>6</v>
      </c>
      <c r="E102" s="1" t="s">
        <v>7</v>
      </c>
      <c r="F102" s="1" t="s">
        <v>8</v>
      </c>
      <c r="G102" s="1" t="s">
        <v>9</v>
      </c>
      <c r="H102" s="1" t="s">
        <v>10</v>
      </c>
      <c r="I102" s="1"/>
      <c r="J102" s="23"/>
      <c r="K102" s="1"/>
      <c r="L102" s="23"/>
    </row>
    <row r="103" spans="2:12" x14ac:dyDescent="0.2">
      <c r="B103" s="1">
        <v>10.49</v>
      </c>
      <c r="C103" s="1">
        <v>10.4</v>
      </c>
      <c r="D103" s="1">
        <v>10.82</v>
      </c>
      <c r="E103" s="1">
        <v>3800466.6609999998</v>
      </c>
      <c r="F103" s="1">
        <v>98.91</v>
      </c>
      <c r="G103" s="1">
        <v>287150.71399999998</v>
      </c>
      <c r="H103" s="1">
        <v>93.81</v>
      </c>
      <c r="I103" s="1"/>
      <c r="J103" s="23"/>
      <c r="K103" s="1"/>
      <c r="L103" s="23"/>
    </row>
    <row r="104" spans="2:12" x14ac:dyDescent="0.2">
      <c r="B104" s="1">
        <v>15.78</v>
      </c>
      <c r="C104" s="1">
        <v>15.74</v>
      </c>
      <c r="D104" s="1">
        <v>15.84</v>
      </c>
      <c r="E104" s="1">
        <v>42072.538</v>
      </c>
      <c r="F104" s="1">
        <v>1.0900000000000001</v>
      </c>
      <c r="G104" s="1">
        <v>18949.86</v>
      </c>
      <c r="H104" s="1">
        <v>6.19</v>
      </c>
      <c r="I104" s="1"/>
      <c r="J104" s="23">
        <f>E104/E103</f>
        <v>1.1070361024803634E-2</v>
      </c>
      <c r="K104" s="1"/>
      <c r="L104" s="23"/>
    </row>
    <row r="105" spans="2:12" x14ac:dyDescent="0.2">
      <c r="B105" s="1"/>
      <c r="C105" s="1"/>
      <c r="D105" s="1"/>
      <c r="E105" s="1"/>
      <c r="F105" s="1"/>
      <c r="G105" s="1"/>
      <c r="H105" s="1"/>
      <c r="I105" s="1"/>
      <c r="J105" s="23"/>
      <c r="K105" s="1"/>
      <c r="L105" s="23"/>
    </row>
    <row r="106" spans="2:12" x14ac:dyDescent="0.2">
      <c r="B106" s="1"/>
      <c r="C106" s="1"/>
      <c r="D106" s="1"/>
      <c r="E106" s="1"/>
      <c r="F106" s="1"/>
      <c r="G106" s="1"/>
      <c r="H106" s="1"/>
      <c r="I106" s="1"/>
      <c r="J106" s="23"/>
      <c r="K106" s="1"/>
      <c r="L106" s="23"/>
    </row>
    <row r="107" spans="2:12" x14ac:dyDescent="0.2">
      <c r="B107" s="1" t="s">
        <v>0</v>
      </c>
      <c r="C107" s="1"/>
      <c r="D107" s="1"/>
      <c r="E107" s="1"/>
      <c r="F107" s="1"/>
      <c r="G107" s="1"/>
      <c r="H107" s="1"/>
      <c r="I107" s="1"/>
      <c r="J107" s="23"/>
      <c r="K107" s="1"/>
      <c r="L107" s="23"/>
    </row>
    <row r="108" spans="2:12" x14ac:dyDescent="0.2">
      <c r="B108" s="1" t="s">
        <v>149</v>
      </c>
      <c r="C108" s="1"/>
      <c r="D108" s="1"/>
      <c r="E108" s="1"/>
      <c r="F108" s="1"/>
      <c r="G108" s="1"/>
      <c r="H108" s="1"/>
      <c r="I108" s="1"/>
      <c r="J108" s="23"/>
      <c r="K108" s="1"/>
      <c r="L108" s="23"/>
    </row>
    <row r="109" spans="2:12" x14ac:dyDescent="0.2">
      <c r="B109" s="1" t="s">
        <v>150</v>
      </c>
      <c r="C109" s="1"/>
      <c r="D109" s="1"/>
      <c r="E109" s="1"/>
      <c r="F109" s="1"/>
      <c r="G109" s="1"/>
      <c r="H109" s="1"/>
      <c r="I109" s="1"/>
      <c r="J109" s="23"/>
      <c r="K109" s="1"/>
      <c r="L109" s="23"/>
    </row>
    <row r="110" spans="2:12" x14ac:dyDescent="0.2">
      <c r="B110" s="1" t="s">
        <v>3</v>
      </c>
      <c r="C110" s="1"/>
      <c r="D110" s="1"/>
      <c r="E110" s="1"/>
      <c r="F110" s="1"/>
      <c r="G110" s="1"/>
      <c r="H110" s="1"/>
      <c r="I110" s="1"/>
      <c r="J110" s="23"/>
      <c r="K110" s="1"/>
      <c r="L110" s="23"/>
    </row>
    <row r="111" spans="2:12" x14ac:dyDescent="0.2">
      <c r="B111" s="1" t="s">
        <v>4</v>
      </c>
      <c r="C111" s="1" t="s">
        <v>5</v>
      </c>
      <c r="D111" s="1" t="s">
        <v>6</v>
      </c>
      <c r="E111" s="1" t="s">
        <v>7</v>
      </c>
      <c r="F111" s="1" t="s">
        <v>8</v>
      </c>
      <c r="G111" s="1" t="s">
        <v>9</v>
      </c>
      <c r="H111" s="1" t="s">
        <v>10</v>
      </c>
      <c r="I111" s="1"/>
      <c r="J111" s="23"/>
      <c r="K111" s="1"/>
      <c r="L111" s="23"/>
    </row>
    <row r="112" spans="2:12" x14ac:dyDescent="0.2">
      <c r="B112" s="1">
        <v>10.48</v>
      </c>
      <c r="C112" s="1">
        <v>10.4</v>
      </c>
      <c r="D112" s="1">
        <v>10.83</v>
      </c>
      <c r="E112" s="1">
        <v>4053535.2489999998</v>
      </c>
      <c r="F112" s="1">
        <v>98.82</v>
      </c>
      <c r="G112" s="1">
        <v>319528.26400000002</v>
      </c>
      <c r="H112" s="1">
        <v>93.65</v>
      </c>
      <c r="I112" s="1"/>
      <c r="J112" s="23"/>
      <c r="K112" s="1"/>
      <c r="L112" s="23"/>
    </row>
    <row r="113" spans="2:12" x14ac:dyDescent="0.2">
      <c r="B113" s="1">
        <v>15.8</v>
      </c>
      <c r="C113" s="1">
        <v>15.76</v>
      </c>
      <c r="D113" s="1">
        <v>15.86</v>
      </c>
      <c r="E113" s="1">
        <v>48574.944000000003</v>
      </c>
      <c r="F113" s="1">
        <v>1.18</v>
      </c>
      <c r="G113" s="1">
        <v>21672.641</v>
      </c>
      <c r="H113" s="1">
        <v>6.35</v>
      </c>
      <c r="I113" s="1"/>
      <c r="J113" s="23">
        <f>E113/E112</f>
        <v>1.1983353052618294E-2</v>
      </c>
      <c r="K113" s="1"/>
      <c r="L113" s="23"/>
    </row>
    <row r="114" spans="2:12" x14ac:dyDescent="0.2">
      <c r="B114" s="1"/>
      <c r="C114" s="1"/>
      <c r="D114" s="1"/>
      <c r="E114" s="1"/>
      <c r="F114" s="1"/>
      <c r="G114" s="1"/>
      <c r="H114" s="1"/>
      <c r="I114" s="1"/>
      <c r="J114" s="23"/>
      <c r="K114" s="1"/>
      <c r="L114" s="23"/>
    </row>
    <row r="115" spans="2:12" x14ac:dyDescent="0.2">
      <c r="B115" s="1"/>
      <c r="C115" s="1"/>
      <c r="D115" s="1"/>
      <c r="E115" s="1"/>
      <c r="F115" s="1"/>
      <c r="G115" s="1"/>
      <c r="H115" s="1"/>
      <c r="I115" s="1"/>
      <c r="J115" s="23"/>
      <c r="K115" s="1"/>
      <c r="L115" s="23"/>
    </row>
    <row r="116" spans="2:12" x14ac:dyDescent="0.2">
      <c r="B116" s="1"/>
      <c r="C116" s="1"/>
      <c r="D116" s="1"/>
      <c r="E116" s="1"/>
      <c r="F116" s="1"/>
      <c r="G116" s="1"/>
      <c r="H116" s="1"/>
      <c r="I116" s="1"/>
      <c r="J116" s="23"/>
      <c r="K116" s="1"/>
      <c r="L116" s="23"/>
    </row>
    <row r="117" spans="2:12" x14ac:dyDescent="0.2">
      <c r="B117" s="1" t="s">
        <v>0</v>
      </c>
      <c r="C117" s="1"/>
      <c r="D117" s="1"/>
      <c r="E117" s="1"/>
      <c r="F117" s="1"/>
      <c r="G117" s="1"/>
      <c r="H117" s="1"/>
      <c r="I117" s="1"/>
      <c r="J117" s="23"/>
      <c r="K117" s="1"/>
      <c r="L117" s="23"/>
    </row>
    <row r="118" spans="2:12" x14ac:dyDescent="0.2">
      <c r="B118" s="1" t="s">
        <v>151</v>
      </c>
      <c r="C118" s="1"/>
      <c r="D118" s="1"/>
      <c r="E118" s="1"/>
      <c r="F118" s="1"/>
      <c r="G118" s="1"/>
      <c r="H118" s="1"/>
      <c r="I118" s="1"/>
      <c r="J118" s="23"/>
      <c r="K118" s="1"/>
      <c r="L118" s="23"/>
    </row>
    <row r="119" spans="2:12" x14ac:dyDescent="0.2">
      <c r="B119" s="1" t="s">
        <v>152</v>
      </c>
      <c r="C119" s="1"/>
      <c r="D119" s="1"/>
      <c r="E119" s="1"/>
      <c r="F119" s="1"/>
      <c r="G119" s="1"/>
      <c r="H119" s="1"/>
      <c r="I119" s="1"/>
      <c r="J119" s="23"/>
      <c r="K119" s="1"/>
      <c r="L119" s="23"/>
    </row>
    <row r="120" spans="2:12" x14ac:dyDescent="0.2">
      <c r="B120" s="1" t="s">
        <v>3</v>
      </c>
      <c r="C120" s="1"/>
      <c r="D120" s="1"/>
      <c r="E120" s="1"/>
      <c r="F120" s="1"/>
      <c r="G120" s="1"/>
      <c r="H120" s="1"/>
      <c r="I120" s="1"/>
      <c r="J120" s="23"/>
      <c r="K120" s="1"/>
      <c r="L120" s="23"/>
    </row>
    <row r="121" spans="2:12" x14ac:dyDescent="0.2">
      <c r="B121" s="1" t="s">
        <v>4</v>
      </c>
      <c r="C121" s="1" t="s">
        <v>5</v>
      </c>
      <c r="D121" s="1" t="s">
        <v>6</v>
      </c>
      <c r="E121" s="1" t="s">
        <v>7</v>
      </c>
      <c r="F121" s="1" t="s">
        <v>8</v>
      </c>
      <c r="G121" s="1" t="s">
        <v>9</v>
      </c>
      <c r="H121" s="1" t="s">
        <v>10</v>
      </c>
      <c r="I121" s="1"/>
      <c r="J121" s="23"/>
      <c r="K121" s="1"/>
      <c r="L121" s="23"/>
    </row>
    <row r="122" spans="2:12" x14ac:dyDescent="0.2">
      <c r="B122" s="1">
        <v>10.48</v>
      </c>
      <c r="C122" s="1">
        <v>10.39</v>
      </c>
      <c r="D122" s="1">
        <v>10.81</v>
      </c>
      <c r="E122" s="1">
        <v>3846391.2749999999</v>
      </c>
      <c r="F122" s="1">
        <v>96.15</v>
      </c>
      <c r="G122" s="1">
        <v>303087.81099999999</v>
      </c>
      <c r="H122" s="1">
        <v>80.97</v>
      </c>
      <c r="I122" s="1"/>
      <c r="J122" s="23"/>
      <c r="K122" s="1"/>
      <c r="L122" s="23"/>
    </row>
    <row r="123" spans="2:12" x14ac:dyDescent="0.2">
      <c r="B123" s="1">
        <v>15.79</v>
      </c>
      <c r="C123" s="1">
        <v>15.73</v>
      </c>
      <c r="D123" s="1">
        <v>15.85</v>
      </c>
      <c r="E123" s="1">
        <v>154067.69399999999</v>
      </c>
      <c r="F123" s="1">
        <v>3.85</v>
      </c>
      <c r="G123" s="1">
        <v>71234.341</v>
      </c>
      <c r="H123" s="1">
        <v>19.03</v>
      </c>
      <c r="I123" s="1"/>
      <c r="J123" s="23">
        <f>E123/E122</f>
        <v>4.005512777687964E-2</v>
      </c>
      <c r="K123" s="1"/>
      <c r="L123" s="23"/>
    </row>
    <row r="124" spans="2:12" x14ac:dyDescent="0.2">
      <c r="B124" s="1"/>
      <c r="C124" s="1"/>
      <c r="D124" s="1"/>
      <c r="E124" s="1"/>
      <c r="F124" s="1"/>
      <c r="G124" s="1"/>
      <c r="H124" s="1"/>
      <c r="I124" s="1"/>
      <c r="J124" s="23"/>
      <c r="K124" s="1"/>
      <c r="L124" s="23"/>
    </row>
    <row r="125" spans="2:12" x14ac:dyDescent="0.2">
      <c r="B125" s="1"/>
      <c r="C125" s="1"/>
      <c r="D125" s="1"/>
      <c r="E125" s="1"/>
      <c r="F125" s="1"/>
      <c r="G125" s="1"/>
      <c r="H125" s="1"/>
      <c r="I125" s="1"/>
      <c r="J125" s="23"/>
      <c r="K125" s="1"/>
      <c r="L125" s="23"/>
    </row>
    <row r="126" spans="2:12" x14ac:dyDescent="0.2">
      <c r="B126" s="1"/>
      <c r="C126" s="1"/>
      <c r="D126" s="1"/>
      <c r="E126" s="1"/>
      <c r="F126" s="1"/>
      <c r="G126" s="1"/>
      <c r="H126" s="1"/>
      <c r="I126" s="1"/>
      <c r="J126" s="23"/>
      <c r="K126" s="1"/>
      <c r="L126" s="23"/>
    </row>
    <row r="127" spans="2:12" x14ac:dyDescent="0.2">
      <c r="B127" s="1" t="s">
        <v>0</v>
      </c>
      <c r="C127" s="1"/>
      <c r="D127" s="1"/>
      <c r="E127" s="1"/>
      <c r="F127" s="1"/>
      <c r="G127" s="1"/>
      <c r="H127" s="1"/>
      <c r="I127" s="1"/>
      <c r="J127" s="23"/>
      <c r="K127" s="1"/>
      <c r="L127" s="23"/>
    </row>
    <row r="128" spans="2:12" x14ac:dyDescent="0.2">
      <c r="B128" s="1" t="s">
        <v>153</v>
      </c>
      <c r="C128" s="1"/>
      <c r="D128" s="1"/>
      <c r="E128" s="1"/>
      <c r="F128" s="1"/>
      <c r="G128" s="1"/>
      <c r="H128" s="1"/>
      <c r="I128" s="1"/>
      <c r="J128" s="23"/>
      <c r="K128" s="1"/>
      <c r="L128" s="23"/>
    </row>
    <row r="129" spans="2:12" x14ac:dyDescent="0.2">
      <c r="B129" s="1" t="s">
        <v>154</v>
      </c>
      <c r="C129" s="1"/>
      <c r="D129" s="1"/>
      <c r="E129" s="1"/>
      <c r="F129" s="1"/>
      <c r="G129" s="1"/>
      <c r="H129" s="1"/>
      <c r="I129" s="1"/>
      <c r="J129" s="23"/>
      <c r="K129" s="1"/>
      <c r="L129" s="23"/>
    </row>
    <row r="130" spans="2:12" x14ac:dyDescent="0.2">
      <c r="B130" s="1" t="s">
        <v>3</v>
      </c>
      <c r="C130" s="1"/>
      <c r="D130" s="1"/>
      <c r="E130" s="1"/>
      <c r="F130" s="1"/>
      <c r="G130" s="1"/>
      <c r="H130" s="1"/>
      <c r="I130" s="1"/>
      <c r="J130" s="23"/>
      <c r="K130" s="1"/>
      <c r="L130" s="23"/>
    </row>
    <row r="131" spans="2:12" x14ac:dyDescent="0.2">
      <c r="B131" s="1" t="s">
        <v>4</v>
      </c>
      <c r="C131" s="1" t="s">
        <v>5</v>
      </c>
      <c r="D131" s="1" t="s">
        <v>6</v>
      </c>
      <c r="E131" s="1" t="s">
        <v>7</v>
      </c>
      <c r="F131" s="1" t="s">
        <v>8</v>
      </c>
      <c r="G131" s="1" t="s">
        <v>9</v>
      </c>
      <c r="H131" s="1" t="s">
        <v>10</v>
      </c>
      <c r="I131" s="1"/>
      <c r="J131" s="23"/>
      <c r="K131" s="1"/>
      <c r="L131" s="23"/>
    </row>
    <row r="132" spans="2:12" x14ac:dyDescent="0.2">
      <c r="B132" s="1">
        <v>10.47</v>
      </c>
      <c r="C132" s="1">
        <v>10.39</v>
      </c>
      <c r="D132" s="1">
        <v>10.81</v>
      </c>
      <c r="E132" s="1">
        <v>3545135.7349999999</v>
      </c>
      <c r="F132" s="1">
        <v>96.16</v>
      </c>
      <c r="G132" s="1">
        <v>273666.86700000003</v>
      </c>
      <c r="H132" s="1">
        <v>81.42</v>
      </c>
      <c r="I132" s="1"/>
      <c r="J132" s="23"/>
      <c r="K132" s="1"/>
      <c r="L132" s="23"/>
    </row>
    <row r="133" spans="2:12" x14ac:dyDescent="0.2">
      <c r="B133" s="1">
        <v>15.78</v>
      </c>
      <c r="C133" s="1">
        <v>15.74</v>
      </c>
      <c r="D133" s="1">
        <v>15.84</v>
      </c>
      <c r="E133" s="1">
        <v>141657.15900000001</v>
      </c>
      <c r="F133" s="1">
        <v>3.84</v>
      </c>
      <c r="G133" s="1">
        <v>62455.684999999998</v>
      </c>
      <c r="H133" s="1">
        <v>18.579999999999998</v>
      </c>
      <c r="I133" s="1"/>
      <c r="J133" s="23">
        <f>E133/E132</f>
        <v>3.9958176382772555E-2</v>
      </c>
      <c r="K133" s="1"/>
      <c r="L133" s="23"/>
    </row>
    <row r="134" spans="2:12" x14ac:dyDescent="0.2">
      <c r="B134" s="1"/>
      <c r="C134" s="1"/>
      <c r="D134" s="1"/>
      <c r="E134" s="1">
        <f>(E133+E123)/2</f>
        <v>147862.4265</v>
      </c>
      <c r="F134" s="1"/>
      <c r="G134" s="1"/>
      <c r="H134" s="1"/>
      <c r="I134" s="1"/>
      <c r="J134" s="23"/>
      <c r="K134" s="1"/>
      <c r="L134" s="23"/>
    </row>
    <row r="135" spans="2:12" x14ac:dyDescent="0.2">
      <c r="B135" s="1"/>
      <c r="C135" s="1"/>
      <c r="D135" s="1"/>
      <c r="E135" s="1">
        <f>(E132+E122)/2</f>
        <v>3695763.5049999999</v>
      </c>
      <c r="F135" s="1"/>
      <c r="G135" s="1"/>
      <c r="H135" s="1"/>
      <c r="I135" s="1"/>
      <c r="J135" s="23"/>
      <c r="K135" s="1"/>
      <c r="L135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J3" sqref="J3:J6"/>
    </sheetView>
  </sheetViews>
  <sheetFormatPr baseColWidth="10" defaultRowHeight="15" x14ac:dyDescent="0.2"/>
  <cols>
    <col min="2" max="2" width="14" customWidth="1"/>
    <col min="3" max="4" width="13.5" customWidth="1"/>
    <col min="5" max="5" width="17.83203125" customWidth="1"/>
    <col min="6" max="6" width="20" customWidth="1"/>
    <col min="7" max="7" width="24" customWidth="1"/>
    <col min="9" max="9" width="17.33203125" customWidth="1"/>
  </cols>
  <sheetData>
    <row r="1" spans="1:10" ht="16" thickBot="1" x14ac:dyDescent="0.25"/>
    <row r="2" spans="1:10" ht="17" thickTop="1" thickBot="1" x14ac:dyDescent="0.25">
      <c r="A2" s="10"/>
      <c r="B2" s="64" t="s">
        <v>126</v>
      </c>
      <c r="C2" s="61" t="s">
        <v>127</v>
      </c>
      <c r="D2" s="60" t="s">
        <v>49</v>
      </c>
      <c r="E2" s="61" t="s">
        <v>51</v>
      </c>
      <c r="F2" s="70" t="s">
        <v>50</v>
      </c>
      <c r="G2" s="60" t="s">
        <v>155</v>
      </c>
      <c r="H2" s="61" t="s">
        <v>106</v>
      </c>
      <c r="I2" s="60" t="s">
        <v>108</v>
      </c>
      <c r="J2" s="60" t="s">
        <v>109</v>
      </c>
    </row>
    <row r="3" spans="1:10" ht="16" thickTop="1" x14ac:dyDescent="0.2">
      <c r="A3" s="10"/>
      <c r="B3" s="63">
        <v>0</v>
      </c>
      <c r="C3" s="51">
        <v>0</v>
      </c>
      <c r="D3" s="34">
        <v>147862.4265</v>
      </c>
      <c r="E3" s="71">
        <v>3695763.5049999999</v>
      </c>
      <c r="F3" s="72">
        <v>4.0008627797735667E-2</v>
      </c>
      <c r="G3" s="34">
        <v>-3.218660153183619</v>
      </c>
      <c r="H3" s="71">
        <v>0.01</v>
      </c>
      <c r="I3" s="34">
        <v>0</v>
      </c>
      <c r="J3" s="34">
        <v>-4.6051701859880909</v>
      </c>
    </row>
    <row r="4" spans="1:10" x14ac:dyDescent="0.2">
      <c r="A4" s="10"/>
      <c r="B4" s="56">
        <v>20</v>
      </c>
      <c r="C4" s="53">
        <v>1200</v>
      </c>
      <c r="D4" s="20">
        <v>129068.59699999999</v>
      </c>
      <c r="E4" s="73">
        <v>4201153.6559999995</v>
      </c>
      <c r="F4" s="67">
        <v>3.0722179565050408E-2</v>
      </c>
      <c r="G4" s="20">
        <v>-3.4827704238363029</v>
      </c>
      <c r="H4" s="73">
        <v>7.4999999999999997E-3</v>
      </c>
      <c r="I4" s="20">
        <v>25</v>
      </c>
      <c r="J4" s="20">
        <v>-4.8928522584398726</v>
      </c>
    </row>
    <row r="5" spans="1:10" x14ac:dyDescent="0.2">
      <c r="A5" s="10"/>
      <c r="B5" s="56">
        <v>40</v>
      </c>
      <c r="C5" s="53">
        <v>2400</v>
      </c>
      <c r="D5" s="20">
        <v>70908.580500000011</v>
      </c>
      <c r="E5" s="73">
        <v>3545491.452</v>
      </c>
      <c r="F5" s="67">
        <v>1.9999647851358014E-2</v>
      </c>
      <c r="G5" s="20">
        <v>-3.9120406130152579</v>
      </c>
      <c r="H5" s="73">
        <v>5.0000000000000001E-3</v>
      </c>
      <c r="I5" s="20">
        <v>50</v>
      </c>
      <c r="J5" s="20">
        <v>-5.2983173665480363</v>
      </c>
    </row>
    <row r="6" spans="1:10" ht="16" thickBot="1" x14ac:dyDescent="0.25">
      <c r="A6" s="10"/>
      <c r="B6" s="32">
        <v>60</v>
      </c>
      <c r="C6" s="32">
        <v>3600</v>
      </c>
      <c r="D6" s="35">
        <v>45323.741000000002</v>
      </c>
      <c r="E6" s="35">
        <v>3927000.9550000001</v>
      </c>
      <c r="F6" s="74">
        <v>1.1541566075325796E-2</v>
      </c>
      <c r="G6" s="35">
        <v>-4.4618003186759623</v>
      </c>
      <c r="H6" s="35">
        <v>3.0000000000000001E-3</v>
      </c>
      <c r="I6" s="35">
        <v>70</v>
      </c>
      <c r="J6" s="35">
        <v>-5.8091429903140277</v>
      </c>
    </row>
    <row r="7" spans="1:10" ht="16" thickTop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opLeftCell="A30" workbookViewId="0">
      <selection activeCell="M47" sqref="M47"/>
    </sheetView>
  </sheetViews>
  <sheetFormatPr baseColWidth="10" defaultRowHeight="15" x14ac:dyDescent="0.2"/>
  <cols>
    <col min="10" max="10" width="10.83203125" style="25"/>
  </cols>
  <sheetData>
    <row r="2" spans="2:10" x14ac:dyDescent="0.2">
      <c r="B2" s="75" t="s">
        <v>0</v>
      </c>
      <c r="C2" s="1"/>
      <c r="D2" s="1"/>
      <c r="E2" s="1"/>
      <c r="F2" s="1"/>
      <c r="G2" s="1"/>
      <c r="H2" s="1"/>
      <c r="I2" s="1"/>
      <c r="J2" s="23"/>
    </row>
    <row r="3" spans="2:10" x14ac:dyDescent="0.2">
      <c r="B3" s="75" t="s">
        <v>128</v>
      </c>
      <c r="C3" s="1"/>
      <c r="D3" s="1"/>
      <c r="E3" s="1"/>
      <c r="F3" s="1"/>
      <c r="G3" s="1"/>
      <c r="H3" s="1"/>
      <c r="I3" s="1"/>
      <c r="J3" s="23"/>
    </row>
    <row r="4" spans="2:10" x14ac:dyDescent="0.2">
      <c r="B4" s="75" t="s">
        <v>156</v>
      </c>
      <c r="C4" s="1"/>
      <c r="D4" s="1"/>
      <c r="E4" s="1"/>
      <c r="F4" s="1"/>
      <c r="G4" s="1"/>
      <c r="H4" s="1"/>
      <c r="I4" s="1"/>
      <c r="J4" s="23"/>
    </row>
    <row r="5" spans="2:10" x14ac:dyDescent="0.2">
      <c r="B5" s="75" t="s">
        <v>157</v>
      </c>
      <c r="C5" s="1"/>
      <c r="D5" s="1"/>
      <c r="E5" s="1"/>
      <c r="F5" s="1"/>
      <c r="G5" s="1"/>
      <c r="H5" s="1"/>
      <c r="I5" s="1"/>
      <c r="J5" s="23"/>
    </row>
    <row r="6" spans="2:10" x14ac:dyDescent="0.2"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75" t="s">
        <v>9</v>
      </c>
      <c r="H6" s="75" t="s">
        <v>10</v>
      </c>
      <c r="I6" s="1"/>
      <c r="J6" s="23"/>
    </row>
    <row r="7" spans="2:10" x14ac:dyDescent="0.2">
      <c r="B7" s="75">
        <v>10.46</v>
      </c>
      <c r="C7" s="75">
        <v>10.32</v>
      </c>
      <c r="D7" s="75">
        <v>11.95</v>
      </c>
      <c r="E7" s="75">
        <v>84394153.209999993</v>
      </c>
      <c r="F7" s="75">
        <v>68.040000000000006</v>
      </c>
      <c r="G7" s="75">
        <v>6373927.0609999998</v>
      </c>
      <c r="H7" s="75">
        <v>34.299999999999997</v>
      </c>
      <c r="I7" s="1"/>
      <c r="J7" s="23"/>
    </row>
    <row r="8" spans="2:10" x14ac:dyDescent="0.2">
      <c r="B8" s="75">
        <v>15.78</v>
      </c>
      <c r="C8" s="75">
        <v>15.73</v>
      </c>
      <c r="D8" s="75">
        <v>15.83</v>
      </c>
      <c r="E8" s="75">
        <v>1716972.875</v>
      </c>
      <c r="F8" s="75">
        <v>1.38</v>
      </c>
      <c r="G8" s="75">
        <v>758792.18900000001</v>
      </c>
      <c r="H8" s="75">
        <v>4.08</v>
      </c>
      <c r="I8" s="1"/>
      <c r="J8" s="23">
        <f>E8/E7</f>
        <v>2.0344689883049306E-2</v>
      </c>
    </row>
    <row r="9" spans="2:10" x14ac:dyDescent="0.2">
      <c r="B9" s="75"/>
      <c r="C9" s="1"/>
      <c r="D9" s="1"/>
      <c r="E9" s="1"/>
      <c r="F9" s="1"/>
      <c r="G9" s="1"/>
      <c r="H9" s="1"/>
      <c r="I9" s="1"/>
      <c r="J9" s="23"/>
    </row>
    <row r="10" spans="2:10" x14ac:dyDescent="0.2">
      <c r="B10" s="75" t="s">
        <v>0</v>
      </c>
      <c r="C10" s="1"/>
      <c r="D10" s="1"/>
      <c r="E10" s="1"/>
      <c r="F10" s="1"/>
      <c r="G10" s="1"/>
      <c r="H10" s="1"/>
      <c r="I10" s="1"/>
      <c r="J10" s="23"/>
    </row>
    <row r="11" spans="2:10" x14ac:dyDescent="0.2">
      <c r="B11" s="75" t="s">
        <v>130</v>
      </c>
      <c r="C11" s="1"/>
      <c r="D11" s="1"/>
      <c r="E11" s="1"/>
      <c r="F11" s="1"/>
      <c r="G11" s="1"/>
      <c r="H11" s="1"/>
      <c r="I11" s="1"/>
      <c r="J11" s="23"/>
    </row>
    <row r="12" spans="2:10" x14ac:dyDescent="0.2">
      <c r="B12" s="75" t="s">
        <v>158</v>
      </c>
      <c r="C12" s="1"/>
      <c r="D12" s="1"/>
      <c r="E12" s="1"/>
      <c r="F12" s="1"/>
      <c r="G12" s="1"/>
      <c r="H12" s="1"/>
      <c r="I12" s="1"/>
      <c r="J12" s="23"/>
    </row>
    <row r="13" spans="2:10" x14ac:dyDescent="0.2">
      <c r="B13" s="75" t="s">
        <v>159</v>
      </c>
      <c r="C13" s="1"/>
      <c r="D13" s="1"/>
      <c r="E13" s="1"/>
      <c r="F13" s="1"/>
      <c r="G13" s="1"/>
      <c r="H13" s="1"/>
      <c r="I13" s="1"/>
      <c r="J13" s="23"/>
    </row>
    <row r="14" spans="2:10" x14ac:dyDescent="0.2">
      <c r="B14" s="75" t="s">
        <v>4</v>
      </c>
      <c r="C14" s="75" t="s">
        <v>5</v>
      </c>
      <c r="D14" s="75" t="s">
        <v>6</v>
      </c>
      <c r="E14" s="75" t="s">
        <v>7</v>
      </c>
      <c r="F14" s="75" t="s">
        <v>8</v>
      </c>
      <c r="G14" s="75" t="s">
        <v>9</v>
      </c>
      <c r="H14" s="75" t="s">
        <v>10</v>
      </c>
      <c r="I14" s="1"/>
      <c r="J14" s="23"/>
    </row>
    <row r="15" spans="2:10" x14ac:dyDescent="0.2">
      <c r="B15" s="75">
        <v>10.46</v>
      </c>
      <c r="C15" s="75">
        <v>10.38</v>
      </c>
      <c r="D15" s="75">
        <v>11.66</v>
      </c>
      <c r="E15" s="75">
        <v>76612779.952000007</v>
      </c>
      <c r="F15" s="75">
        <v>70.099999999999994</v>
      </c>
      <c r="G15" s="75">
        <v>5745235.0970000001</v>
      </c>
      <c r="H15" s="75">
        <v>31.71</v>
      </c>
      <c r="I15" s="1"/>
      <c r="J15" s="23"/>
    </row>
    <row r="16" spans="2:10" x14ac:dyDescent="0.2">
      <c r="B16" s="75">
        <v>15.77</v>
      </c>
      <c r="C16" s="75">
        <v>15.67</v>
      </c>
      <c r="D16" s="75">
        <v>15.85</v>
      </c>
      <c r="E16" s="75">
        <v>1592072.425</v>
      </c>
      <c r="F16" s="75">
        <v>2.2799999999999998</v>
      </c>
      <c r="G16" s="75">
        <v>852092.26599999995</v>
      </c>
      <c r="H16" s="75">
        <v>4.7</v>
      </c>
      <c r="I16" s="1"/>
      <c r="J16" s="23">
        <f>E16/E15</f>
        <v>2.0780768247771152E-2</v>
      </c>
    </row>
    <row r="17" spans="2:10" x14ac:dyDescent="0.2">
      <c r="B17" s="75"/>
      <c r="C17" s="1"/>
      <c r="D17" s="1"/>
      <c r="E17" s="1"/>
      <c r="F17" s="1"/>
      <c r="G17" s="1"/>
      <c r="H17" s="1"/>
      <c r="I17" s="1"/>
      <c r="J17" s="23"/>
    </row>
    <row r="18" spans="2:10" x14ac:dyDescent="0.2">
      <c r="B18" s="75" t="s">
        <v>0</v>
      </c>
      <c r="C18" s="1"/>
      <c r="D18" s="1"/>
      <c r="E18" s="1"/>
      <c r="F18" s="1"/>
      <c r="G18" s="1"/>
      <c r="H18" s="1"/>
      <c r="I18" s="1"/>
      <c r="J18" s="23"/>
    </row>
    <row r="19" spans="2:10" x14ac:dyDescent="0.2">
      <c r="B19" s="75" t="s">
        <v>160</v>
      </c>
      <c r="C19" s="1"/>
      <c r="D19" s="1"/>
      <c r="E19" s="1"/>
      <c r="F19" s="1"/>
      <c r="G19" s="1"/>
      <c r="H19" s="1"/>
      <c r="I19" s="1"/>
      <c r="J19" s="23"/>
    </row>
    <row r="20" spans="2:10" x14ac:dyDescent="0.2">
      <c r="B20" s="75" t="s">
        <v>161</v>
      </c>
      <c r="C20" s="1"/>
      <c r="D20" s="1"/>
      <c r="E20" s="1"/>
      <c r="F20" s="1"/>
      <c r="G20" s="1"/>
      <c r="H20" s="1"/>
      <c r="I20" s="1"/>
      <c r="J20" s="23"/>
    </row>
    <row r="21" spans="2:10" x14ac:dyDescent="0.2">
      <c r="B21" s="75" t="s">
        <v>159</v>
      </c>
      <c r="C21" s="1"/>
      <c r="D21" s="1"/>
      <c r="E21" s="1"/>
      <c r="F21" s="1"/>
      <c r="G21" s="1"/>
      <c r="H21" s="1"/>
      <c r="I21" s="1"/>
      <c r="J21" s="23"/>
    </row>
    <row r="22" spans="2:10" x14ac:dyDescent="0.2">
      <c r="B22" s="75" t="s">
        <v>4</v>
      </c>
      <c r="C22" s="75" t="s">
        <v>5</v>
      </c>
      <c r="D22" s="75" t="s">
        <v>6</v>
      </c>
      <c r="E22" s="75" t="s">
        <v>7</v>
      </c>
      <c r="F22" s="75" t="s">
        <v>8</v>
      </c>
      <c r="G22" s="75" t="s">
        <v>9</v>
      </c>
      <c r="H22" s="75" t="s">
        <v>10</v>
      </c>
      <c r="I22" s="1"/>
      <c r="J22" s="23"/>
    </row>
    <row r="23" spans="2:10" x14ac:dyDescent="0.2">
      <c r="B23" s="75">
        <v>10.48</v>
      </c>
      <c r="C23" s="75">
        <v>10.36</v>
      </c>
      <c r="D23" s="75">
        <v>11.91</v>
      </c>
      <c r="E23" s="75">
        <v>70841537.211999997</v>
      </c>
      <c r="F23" s="75">
        <v>68.290000000000006</v>
      </c>
      <c r="G23" s="75">
        <v>5233455.5020000003</v>
      </c>
      <c r="H23" s="75">
        <v>31.59</v>
      </c>
      <c r="I23" s="1"/>
      <c r="J23" s="23"/>
    </row>
    <row r="24" spans="2:10" x14ac:dyDescent="0.2">
      <c r="B24" s="75">
        <v>15.78</v>
      </c>
      <c r="C24" s="75">
        <v>15.73</v>
      </c>
      <c r="D24" s="75">
        <v>15.83</v>
      </c>
      <c r="E24" s="75">
        <v>755886.99899999995</v>
      </c>
      <c r="F24" s="75">
        <v>0.73</v>
      </c>
      <c r="G24" s="75">
        <v>334555.58299999998</v>
      </c>
      <c r="H24" s="75">
        <v>2.02</v>
      </c>
      <c r="I24" s="1"/>
      <c r="J24" s="23">
        <f>E24/E23</f>
        <v>1.0670110061812135E-2</v>
      </c>
    </row>
    <row r="25" spans="2:10" x14ac:dyDescent="0.2">
      <c r="B25" s="75"/>
      <c r="C25" s="1"/>
      <c r="D25" s="1"/>
      <c r="E25" s="1"/>
      <c r="F25" s="1"/>
      <c r="G25" s="1"/>
      <c r="H25" s="1"/>
      <c r="I25" s="1"/>
      <c r="J25" s="23"/>
    </row>
    <row r="26" spans="2:10" x14ac:dyDescent="0.2">
      <c r="B26" s="75" t="s">
        <v>0</v>
      </c>
      <c r="C26" s="1"/>
      <c r="D26" s="1"/>
      <c r="E26" s="1"/>
      <c r="F26" s="1"/>
      <c r="G26" s="1"/>
      <c r="H26" s="1"/>
      <c r="I26" s="1"/>
      <c r="J26" s="23"/>
    </row>
    <row r="27" spans="2:10" x14ac:dyDescent="0.2">
      <c r="B27" s="75" t="s">
        <v>162</v>
      </c>
      <c r="C27" s="1"/>
      <c r="D27" s="1"/>
      <c r="E27" s="1"/>
      <c r="F27" s="1"/>
      <c r="G27" s="1"/>
      <c r="H27" s="1"/>
      <c r="I27" s="1"/>
      <c r="J27" s="23"/>
    </row>
    <row r="28" spans="2:10" x14ac:dyDescent="0.2">
      <c r="B28" s="75" t="s">
        <v>163</v>
      </c>
      <c r="C28" s="1"/>
      <c r="D28" s="1"/>
      <c r="E28" s="1"/>
      <c r="F28" s="1"/>
      <c r="G28" s="1"/>
      <c r="H28" s="1"/>
      <c r="I28" s="1"/>
      <c r="J28" s="23"/>
    </row>
    <row r="29" spans="2:10" x14ac:dyDescent="0.2">
      <c r="B29" s="75" t="s">
        <v>159</v>
      </c>
      <c r="C29" s="1"/>
      <c r="D29" s="1"/>
      <c r="E29" s="1"/>
      <c r="F29" s="1"/>
      <c r="G29" s="1"/>
      <c r="H29" s="1"/>
      <c r="I29" s="1"/>
      <c r="J29" s="23"/>
    </row>
    <row r="30" spans="2:10" x14ac:dyDescent="0.2">
      <c r="B30" s="75" t="s">
        <v>4</v>
      </c>
      <c r="C30" s="75" t="s">
        <v>5</v>
      </c>
      <c r="D30" s="75" t="s">
        <v>6</v>
      </c>
      <c r="E30" s="75" t="s">
        <v>7</v>
      </c>
      <c r="F30" s="75" t="s">
        <v>8</v>
      </c>
      <c r="G30" s="75" t="s">
        <v>9</v>
      </c>
      <c r="H30" s="75" t="s">
        <v>10</v>
      </c>
      <c r="I30" s="1"/>
      <c r="J30" s="23"/>
    </row>
    <row r="31" spans="2:10" x14ac:dyDescent="0.2">
      <c r="B31" s="75">
        <v>10.47</v>
      </c>
      <c r="C31" s="75">
        <v>10.38</v>
      </c>
      <c r="D31" s="75">
        <v>11.82</v>
      </c>
      <c r="E31" s="75">
        <v>72225533.682999998</v>
      </c>
      <c r="F31" s="75">
        <v>68.930000000000007</v>
      </c>
      <c r="G31" s="75">
        <v>5423927.1009999998</v>
      </c>
      <c r="H31" s="75">
        <v>33.340000000000003</v>
      </c>
      <c r="I31" s="1"/>
      <c r="J31" s="23"/>
    </row>
    <row r="32" spans="2:10" x14ac:dyDescent="0.2">
      <c r="B32" s="75">
        <v>15.78</v>
      </c>
      <c r="C32" s="75">
        <v>15.73</v>
      </c>
      <c r="D32" s="75">
        <v>15.84</v>
      </c>
      <c r="E32" s="75">
        <v>748062.86800000002</v>
      </c>
      <c r="F32" s="75">
        <v>0.71</v>
      </c>
      <c r="G32" s="75">
        <v>330791.36700000003</v>
      </c>
      <c r="H32" s="75">
        <v>2.0299999999999998</v>
      </c>
      <c r="I32" s="1"/>
      <c r="J32" s="23">
        <f>E32/E31</f>
        <v>1.0357318663552838E-2</v>
      </c>
    </row>
    <row r="33" spans="2:10" x14ac:dyDescent="0.2">
      <c r="B33" s="75"/>
      <c r="C33" s="75"/>
      <c r="D33" s="75"/>
      <c r="E33" s="75"/>
      <c r="F33" s="75"/>
      <c r="G33" s="75"/>
      <c r="H33" s="75"/>
      <c r="I33" s="1"/>
      <c r="J33" s="23"/>
    </row>
    <row r="34" spans="2:10" x14ac:dyDescent="0.2">
      <c r="B34" s="75" t="s">
        <v>0</v>
      </c>
      <c r="C34" s="1"/>
      <c r="D34" s="1"/>
      <c r="E34" s="1"/>
      <c r="F34" s="1"/>
      <c r="G34" s="1"/>
      <c r="H34" s="1"/>
      <c r="I34" s="1"/>
      <c r="J34" s="23"/>
    </row>
    <row r="35" spans="2:10" x14ac:dyDescent="0.2">
      <c r="B35" s="75" t="s">
        <v>164</v>
      </c>
      <c r="C35" s="1"/>
      <c r="D35" s="1"/>
      <c r="E35" s="1"/>
      <c r="F35" s="1"/>
      <c r="G35" s="1"/>
      <c r="H35" s="1"/>
      <c r="I35" s="1"/>
      <c r="J35" s="23"/>
    </row>
    <row r="36" spans="2:10" x14ac:dyDescent="0.2">
      <c r="B36" s="75" t="s">
        <v>163</v>
      </c>
      <c r="C36" s="1"/>
      <c r="D36" s="1"/>
      <c r="E36" s="1"/>
      <c r="F36" s="1"/>
      <c r="G36" s="1"/>
      <c r="H36" s="1"/>
      <c r="I36" s="1"/>
      <c r="J36" s="23"/>
    </row>
    <row r="37" spans="2:10" x14ac:dyDescent="0.2">
      <c r="B37" s="75" t="s">
        <v>157</v>
      </c>
      <c r="C37" s="1"/>
      <c r="D37" s="1"/>
      <c r="E37" s="1"/>
      <c r="F37" s="1"/>
      <c r="G37" s="1"/>
      <c r="H37" s="1"/>
      <c r="I37" s="1"/>
      <c r="J37" s="23"/>
    </row>
    <row r="38" spans="2:10" x14ac:dyDescent="0.2">
      <c r="B38" s="75" t="s">
        <v>4</v>
      </c>
      <c r="C38" s="75" t="s">
        <v>5</v>
      </c>
      <c r="D38" s="75" t="s">
        <v>6</v>
      </c>
      <c r="E38" s="75" t="s">
        <v>7</v>
      </c>
      <c r="F38" s="75" t="s">
        <v>8</v>
      </c>
      <c r="G38" s="75" t="s">
        <v>9</v>
      </c>
      <c r="H38" s="75" t="s">
        <v>10</v>
      </c>
      <c r="I38" s="1"/>
      <c r="J38" s="23"/>
    </row>
    <row r="39" spans="2:10" x14ac:dyDescent="0.2">
      <c r="B39" s="75">
        <v>10.47</v>
      </c>
      <c r="C39" s="75">
        <v>10.37</v>
      </c>
      <c r="D39" s="75">
        <v>11.91</v>
      </c>
      <c r="E39" s="75">
        <v>68845637.612000003</v>
      </c>
      <c r="F39" s="75">
        <v>66.39</v>
      </c>
      <c r="G39" s="75">
        <v>5286314.8789999997</v>
      </c>
      <c r="H39" s="75">
        <v>31.21</v>
      </c>
      <c r="I39" s="1"/>
      <c r="J39" s="23"/>
    </row>
    <row r="40" spans="2:10" x14ac:dyDescent="0.2">
      <c r="B40" s="75">
        <v>15.78</v>
      </c>
      <c r="C40" s="75">
        <v>15.73</v>
      </c>
      <c r="D40" s="75">
        <v>15.84</v>
      </c>
      <c r="E40" s="75">
        <v>666327.46499999997</v>
      </c>
      <c r="F40" s="75">
        <v>0.64</v>
      </c>
      <c r="G40" s="75">
        <v>295188.19500000001</v>
      </c>
      <c r="H40" s="75">
        <v>1.74</v>
      </c>
      <c r="I40" s="1"/>
      <c r="J40" s="23">
        <f>E40/E39</f>
        <v>9.6785720651653469E-3</v>
      </c>
    </row>
    <row r="41" spans="2:10" x14ac:dyDescent="0.2">
      <c r="B41" s="75"/>
      <c r="C41" s="1"/>
      <c r="D41" s="1"/>
      <c r="E41" s="1"/>
      <c r="F41" s="1"/>
      <c r="G41" s="1"/>
      <c r="H41" s="1"/>
      <c r="I41" s="1"/>
      <c r="J41" s="23"/>
    </row>
    <row r="42" spans="2:10" x14ac:dyDescent="0.2">
      <c r="B42" s="75" t="s">
        <v>0</v>
      </c>
      <c r="C42" s="1"/>
      <c r="D42" s="1"/>
      <c r="E42" s="1"/>
      <c r="F42" s="1"/>
      <c r="G42" s="1"/>
      <c r="H42" s="1"/>
      <c r="I42" s="1"/>
      <c r="J42" s="23"/>
    </row>
    <row r="43" spans="2:10" x14ac:dyDescent="0.2">
      <c r="B43" s="75" t="s">
        <v>165</v>
      </c>
      <c r="C43" s="1"/>
      <c r="D43" s="1"/>
      <c r="E43" s="1"/>
      <c r="F43" s="1"/>
      <c r="G43" s="1"/>
      <c r="H43" s="1"/>
      <c r="I43" s="1"/>
      <c r="J43" s="23"/>
    </row>
    <row r="44" spans="2:10" x14ac:dyDescent="0.2">
      <c r="B44" s="75" t="s">
        <v>166</v>
      </c>
      <c r="C44" s="1"/>
      <c r="D44" s="1"/>
      <c r="E44" s="1"/>
      <c r="F44" s="1"/>
      <c r="G44" s="1"/>
      <c r="H44" s="1"/>
      <c r="I44" s="1"/>
      <c r="J44" s="23"/>
    </row>
    <row r="45" spans="2:10" x14ac:dyDescent="0.2">
      <c r="B45" s="75" t="s">
        <v>167</v>
      </c>
      <c r="C45" s="1"/>
      <c r="D45" s="1"/>
      <c r="E45" s="1"/>
      <c r="F45" s="1"/>
      <c r="G45" s="1"/>
      <c r="H45" s="1"/>
      <c r="I45" s="1"/>
      <c r="J45" s="23"/>
    </row>
    <row r="46" spans="2:10" x14ac:dyDescent="0.2">
      <c r="B46" s="75" t="s">
        <v>4</v>
      </c>
      <c r="C46" s="75" t="s">
        <v>5</v>
      </c>
      <c r="D46" s="75" t="s">
        <v>6</v>
      </c>
      <c r="E46" s="75" t="s">
        <v>7</v>
      </c>
      <c r="F46" s="75" t="s">
        <v>8</v>
      </c>
      <c r="G46" s="75" t="s">
        <v>9</v>
      </c>
      <c r="H46" s="75" t="s">
        <v>10</v>
      </c>
      <c r="I46" s="1"/>
      <c r="J46" s="23"/>
    </row>
    <row r="47" spans="2:10" x14ac:dyDescent="0.2">
      <c r="B47" s="75">
        <v>10.48</v>
      </c>
      <c r="C47" s="75">
        <v>10.29</v>
      </c>
      <c r="D47" s="75">
        <v>11.84</v>
      </c>
      <c r="E47" s="75">
        <v>70494838.544</v>
      </c>
      <c r="F47" s="75">
        <v>64.75</v>
      </c>
      <c r="G47" s="75">
        <v>5322801.2149999999</v>
      </c>
      <c r="H47" s="75">
        <v>29.89</v>
      </c>
      <c r="I47" s="1"/>
      <c r="J47" s="23"/>
    </row>
    <row r="48" spans="2:10" x14ac:dyDescent="0.2">
      <c r="B48" s="75">
        <v>15.78</v>
      </c>
      <c r="C48" s="75">
        <v>15.73</v>
      </c>
      <c r="D48" s="75">
        <v>15.83</v>
      </c>
      <c r="E48" s="75">
        <v>628964.87</v>
      </c>
      <c r="F48" s="75">
        <v>0.57999999999999996</v>
      </c>
      <c r="G48" s="75">
        <v>289414.636</v>
      </c>
      <c r="H48" s="75">
        <v>1.63</v>
      </c>
      <c r="I48" s="1"/>
      <c r="J48" s="23">
        <f>E48/E47</f>
        <v>8.9221407267629366E-3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G5" sqref="G5"/>
    </sheetView>
  </sheetViews>
  <sheetFormatPr baseColWidth="10" defaultRowHeight="15" x14ac:dyDescent="0.2"/>
  <cols>
    <col min="2" max="2" width="15.5" customWidth="1"/>
    <col min="3" max="3" width="15.33203125" customWidth="1"/>
    <col min="4" max="4" width="18.33203125" customWidth="1"/>
    <col min="7" max="7" width="17" customWidth="1"/>
    <col min="8" max="8" width="13.5" customWidth="1"/>
  </cols>
  <sheetData>
    <row r="1" spans="2:8" ht="16" thickBot="1" x14ac:dyDescent="0.25"/>
    <row r="2" spans="2:8" ht="17" thickTop="1" thickBot="1" x14ac:dyDescent="0.25">
      <c r="B2" s="68" t="s">
        <v>126</v>
      </c>
      <c r="C2" s="68" t="s">
        <v>127</v>
      </c>
      <c r="D2" s="68" t="s">
        <v>50</v>
      </c>
      <c r="E2" s="76" t="s">
        <v>109</v>
      </c>
      <c r="F2" s="68" t="s">
        <v>106</v>
      </c>
      <c r="G2" s="68" t="s">
        <v>108</v>
      </c>
      <c r="H2" s="76" t="s">
        <v>109</v>
      </c>
    </row>
    <row r="3" spans="2:8" ht="16" thickTop="1" x14ac:dyDescent="0.2">
      <c r="B3" s="46">
        <v>0</v>
      </c>
      <c r="C3" s="46">
        <v>0</v>
      </c>
      <c r="D3" s="46">
        <v>3.0499999999999999E-2</v>
      </c>
      <c r="E3" s="46">
        <f>LN(D3)</f>
        <v>-3.4900285953687713</v>
      </c>
      <c r="F3" s="48">
        <v>0.01</v>
      </c>
      <c r="G3" s="48">
        <v>0</v>
      </c>
      <c r="H3" s="77">
        <f>LN(F3)</f>
        <v>-4.6051701859880909</v>
      </c>
    </row>
    <row r="4" spans="2:8" x14ac:dyDescent="0.2">
      <c r="B4" s="31">
        <v>15</v>
      </c>
      <c r="C4" s="31">
        <v>900</v>
      </c>
      <c r="D4" s="20">
        <v>2.0562730000000001E-2</v>
      </c>
      <c r="E4" s="31">
        <f t="shared" ref="E4:E6" si="0">LN(D4)</f>
        <v>-3.8842750651087683</v>
      </c>
      <c r="F4" s="20">
        <v>6.7000000000000002E-3</v>
      </c>
      <c r="G4" s="20">
        <v>33</v>
      </c>
      <c r="H4" s="56">
        <f t="shared" ref="H4:H6" si="1">LN(F4)</f>
        <v>-5.005647752585217</v>
      </c>
    </row>
    <row r="5" spans="2:8" x14ac:dyDescent="0.2">
      <c r="B5" s="31">
        <v>30</v>
      </c>
      <c r="C5" s="31">
        <v>1800</v>
      </c>
      <c r="D5" s="20">
        <v>1.0513715E-2</v>
      </c>
      <c r="E5" s="31">
        <f t="shared" si="0"/>
        <v>-4.5550746836671312</v>
      </c>
      <c r="F5" s="20">
        <v>3.2000000000000002E-3</v>
      </c>
      <c r="G5" s="20">
        <v>68</v>
      </c>
      <c r="H5" s="56">
        <f t="shared" si="1"/>
        <v>-5.7446044691764557</v>
      </c>
    </row>
    <row r="6" spans="2:8" ht="16" thickBot="1" x14ac:dyDescent="0.25">
      <c r="B6" s="42">
        <v>45</v>
      </c>
      <c r="C6" s="42">
        <v>2700</v>
      </c>
      <c r="D6" s="35">
        <v>9.3003549999999997E-3</v>
      </c>
      <c r="E6" s="78">
        <f t="shared" si="0"/>
        <v>-4.6777027075084501</v>
      </c>
      <c r="F6" s="65">
        <v>2.8E-3</v>
      </c>
      <c r="G6" s="21">
        <v>72</v>
      </c>
      <c r="H6" s="40">
        <f t="shared" si="1"/>
        <v>-5.8781358618009785</v>
      </c>
    </row>
    <row r="7" spans="2:8" ht="16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G23" sqref="G23"/>
    </sheetView>
  </sheetViews>
  <sheetFormatPr baseColWidth="10" defaultRowHeight="15" x14ac:dyDescent="0.2"/>
  <cols>
    <col min="5" max="5" width="35.83203125" customWidth="1"/>
  </cols>
  <sheetData>
    <row r="2" spans="2:8" x14ac:dyDescent="0.2">
      <c r="B2" s="79">
        <v>0.03</v>
      </c>
      <c r="C2" s="26" t="s">
        <v>168</v>
      </c>
      <c r="D2" s="26" t="s">
        <v>169</v>
      </c>
      <c r="E2" s="26" t="s">
        <v>170</v>
      </c>
      <c r="F2" s="80">
        <v>0.03</v>
      </c>
      <c r="G2" s="26" t="s">
        <v>168</v>
      </c>
      <c r="H2" s="26" t="s">
        <v>171</v>
      </c>
    </row>
    <row r="3" spans="2:8" x14ac:dyDescent="0.2">
      <c r="B3" s="39">
        <f>3/100</f>
        <v>0.03</v>
      </c>
      <c r="C3" s="24">
        <f>E3*B3</f>
        <v>1.3508099999999999E-6</v>
      </c>
      <c r="D3" s="81">
        <f>E3-C3</f>
        <v>4.367619E-5</v>
      </c>
      <c r="E3" s="81">
        <v>4.5027000000000001E-5</v>
      </c>
      <c r="F3">
        <f>3/100</f>
        <v>0.03</v>
      </c>
      <c r="G3" s="24">
        <f>E3*F3</f>
        <v>1.3508099999999999E-6</v>
      </c>
      <c r="H3" s="81">
        <f>E3+G3</f>
        <v>4.6377810000000002E-5</v>
      </c>
    </row>
    <row r="4" spans="2:8" x14ac:dyDescent="0.2">
      <c r="B4" s="39">
        <f>3/100</f>
        <v>0.03</v>
      </c>
      <c r="C4" s="24">
        <f>E4*B4</f>
        <v>2.9595600000000002E-6</v>
      </c>
      <c r="D4" s="81">
        <f>E4-C4</f>
        <v>9.5692440000000008E-5</v>
      </c>
      <c r="E4" s="81">
        <v>9.8652000000000003E-5</v>
      </c>
      <c r="F4">
        <f>3/100</f>
        <v>0.03</v>
      </c>
      <c r="G4" s="24">
        <f>E4*F4</f>
        <v>2.9595600000000002E-6</v>
      </c>
      <c r="H4" s="81">
        <f>E4+G4</f>
        <v>1.0161156E-4</v>
      </c>
    </row>
    <row r="5" spans="2:8" x14ac:dyDescent="0.2">
      <c r="B5" s="39">
        <f>3/100</f>
        <v>0.03</v>
      </c>
      <c r="C5" s="24">
        <f>E5*B5</f>
        <v>1.0043399999999999E-5</v>
      </c>
      <c r="D5" s="81">
        <f>E5-C5</f>
        <v>3.2473660000000004E-4</v>
      </c>
      <c r="E5" s="81">
        <v>3.3478000000000002E-4</v>
      </c>
      <c r="F5">
        <f>3/100</f>
        <v>0.03</v>
      </c>
      <c r="G5" s="24">
        <f>E5*F5</f>
        <v>1.0043399999999999E-5</v>
      </c>
      <c r="H5" s="81">
        <f>E5+G5</f>
        <v>3.4482339999999999E-4</v>
      </c>
    </row>
    <row r="6" spans="2:8" x14ac:dyDescent="0.2">
      <c r="B6" s="39">
        <f>3/100</f>
        <v>0.03</v>
      </c>
      <c r="C6" s="24">
        <f>E6*B6</f>
        <v>1.51929E-5</v>
      </c>
      <c r="D6" s="81">
        <f>E6-C6</f>
        <v>4.9123709999999998E-4</v>
      </c>
      <c r="E6" s="81">
        <v>5.0642999999999999E-4</v>
      </c>
      <c r="F6">
        <f>3/100</f>
        <v>0.03</v>
      </c>
      <c r="G6" s="24">
        <f>E6*F6</f>
        <v>1.51929E-5</v>
      </c>
      <c r="H6" s="81">
        <f>E6+G6</f>
        <v>5.216229E-4</v>
      </c>
    </row>
    <row r="9" spans="2:8" x14ac:dyDescent="0.2">
      <c r="B9" s="79">
        <v>0.05</v>
      </c>
      <c r="C9" s="26" t="s">
        <v>179</v>
      </c>
      <c r="D9" s="26" t="s">
        <v>180</v>
      </c>
      <c r="E9" s="26" t="s">
        <v>170</v>
      </c>
      <c r="F9" s="80">
        <v>0.05</v>
      </c>
      <c r="G9" s="26" t="s">
        <v>179</v>
      </c>
      <c r="H9" s="26" t="s">
        <v>181</v>
      </c>
    </row>
    <row r="10" spans="2:8" x14ac:dyDescent="0.2">
      <c r="B10" s="39">
        <f>5/100</f>
        <v>0.05</v>
      </c>
      <c r="C10" s="24">
        <f>E10*B10</f>
        <v>2.2513500000000001E-6</v>
      </c>
      <c r="D10" s="81">
        <f>E10-C10</f>
        <v>4.2775650000000001E-5</v>
      </c>
      <c r="E10" s="81">
        <v>4.5027000000000001E-5</v>
      </c>
      <c r="F10">
        <f>5/100</f>
        <v>0.05</v>
      </c>
      <c r="G10" s="24">
        <f>E10*F10</f>
        <v>2.2513500000000001E-6</v>
      </c>
      <c r="H10" s="81">
        <f>E10+G10</f>
        <v>4.7278350000000001E-5</v>
      </c>
    </row>
    <row r="11" spans="2:8" x14ac:dyDescent="0.2">
      <c r="B11" s="39">
        <f t="shared" ref="B11:B13" si="0">5/100</f>
        <v>0.05</v>
      </c>
      <c r="C11" s="24">
        <f>E11*B11</f>
        <v>4.9326000000000009E-6</v>
      </c>
      <c r="D11" s="81">
        <f>E11-C11</f>
        <v>9.3719400000000003E-5</v>
      </c>
      <c r="E11" s="81">
        <v>9.8652000000000003E-5</v>
      </c>
      <c r="F11">
        <f t="shared" ref="F11:F13" si="1">5/100</f>
        <v>0.05</v>
      </c>
      <c r="G11" s="24">
        <f>E11*F11</f>
        <v>4.9326000000000009E-6</v>
      </c>
      <c r="H11" s="81">
        <f>E11+G11</f>
        <v>1.035846E-4</v>
      </c>
    </row>
    <row r="12" spans="2:8" x14ac:dyDescent="0.2">
      <c r="B12" s="39">
        <f t="shared" si="0"/>
        <v>0.05</v>
      </c>
      <c r="C12" s="24">
        <f>E12*B12</f>
        <v>1.6739E-5</v>
      </c>
      <c r="D12" s="81">
        <f>E12-C12</f>
        <v>3.1804100000000003E-4</v>
      </c>
      <c r="E12" s="81">
        <v>3.3478000000000002E-4</v>
      </c>
      <c r="F12">
        <f t="shared" si="1"/>
        <v>0.05</v>
      </c>
      <c r="G12" s="24">
        <f>E12*F12</f>
        <v>1.6739E-5</v>
      </c>
      <c r="H12" s="81">
        <f>E12+G12</f>
        <v>3.5151900000000001E-4</v>
      </c>
    </row>
    <row r="13" spans="2:8" x14ac:dyDescent="0.2">
      <c r="B13" s="39">
        <f t="shared" si="0"/>
        <v>0.05</v>
      </c>
      <c r="C13" s="24">
        <f>E13*B13</f>
        <v>2.5321500000000001E-5</v>
      </c>
      <c r="D13" s="81">
        <f>E13-C13</f>
        <v>4.8110850000000001E-4</v>
      </c>
      <c r="E13" s="81">
        <v>5.0642999999999999E-4</v>
      </c>
      <c r="F13">
        <f t="shared" si="1"/>
        <v>0.05</v>
      </c>
      <c r="G13" s="24">
        <f>E13*F13</f>
        <v>2.5321500000000001E-5</v>
      </c>
      <c r="H13" s="81">
        <f>E13+G13</f>
        <v>5.3175149999999997E-4</v>
      </c>
    </row>
    <row r="17" spans="5:5" x14ac:dyDescent="0.2">
      <c r="E17" s="24"/>
    </row>
    <row r="18" spans="5:5" x14ac:dyDescent="0.2">
      <c r="E18" s="24"/>
    </row>
    <row r="19" spans="5:5" x14ac:dyDescent="0.2">
      <c r="E19" s="24"/>
    </row>
    <row r="20" spans="5:5" x14ac:dyDescent="0.2">
      <c r="E20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D6" sqref="D6"/>
    </sheetView>
  </sheetViews>
  <sheetFormatPr baseColWidth="10" defaultRowHeight="15" x14ac:dyDescent="0.2"/>
  <cols>
    <col min="1" max="1" width="19.1640625" customWidth="1"/>
    <col min="2" max="2" width="37.33203125" customWidth="1"/>
    <col min="3" max="3" width="37.83203125" customWidth="1"/>
  </cols>
  <sheetData>
    <row r="2" spans="1:6" ht="17" x14ac:dyDescent="0.25">
      <c r="A2" s="25" t="s">
        <v>176</v>
      </c>
      <c r="B2" s="26" t="s">
        <v>170</v>
      </c>
      <c r="C2" s="26" t="s">
        <v>172</v>
      </c>
      <c r="D2" s="26" t="s">
        <v>173</v>
      </c>
      <c r="E2" s="26" t="s">
        <v>177</v>
      </c>
      <c r="F2" s="26" t="s">
        <v>178</v>
      </c>
    </row>
    <row r="3" spans="1:6" x14ac:dyDescent="0.2">
      <c r="A3">
        <v>110</v>
      </c>
      <c r="B3" s="81">
        <v>4.5027000000000001E-5</v>
      </c>
      <c r="C3" s="69">
        <f>LN(B3)</f>
        <v>-10.008248248121987</v>
      </c>
      <c r="D3">
        <f>(1/(110+273.15))</f>
        <v>2.6099438862064468E-3</v>
      </c>
      <c r="E3" s="43">
        <f>LN(2)/B3</f>
        <v>15394.034258554762</v>
      </c>
      <c r="F3" s="82">
        <f>E3/60</f>
        <v>256.56723764257936</v>
      </c>
    </row>
    <row r="4" spans="1:6" x14ac:dyDescent="0.2">
      <c r="A4">
        <v>120</v>
      </c>
      <c r="B4" s="81">
        <v>9.8652000000000003E-5</v>
      </c>
      <c r="C4" s="69">
        <f>LN(B4)</f>
        <v>-9.223912052006277</v>
      </c>
      <c r="D4">
        <f>(1/(120+273.15))</f>
        <v>2.5435584382551188E-3</v>
      </c>
      <c r="E4" s="43">
        <f t="shared" ref="E4:E6" si="0">LN(2)/B4</f>
        <v>7026.1847763851238</v>
      </c>
      <c r="F4" s="82">
        <f t="shared" ref="F4:F6" si="1">E4/60</f>
        <v>117.10307960641873</v>
      </c>
    </row>
    <row r="5" spans="1:6" x14ac:dyDescent="0.2">
      <c r="A5">
        <v>130</v>
      </c>
      <c r="B5" s="81">
        <v>3.3478000000000002E-4</v>
      </c>
      <c r="C5" s="69">
        <f>LN(B5)</f>
        <v>-8.0020369582897999</v>
      </c>
      <c r="D5">
        <f>(1/(130+273.15))</f>
        <v>2.4804663276696021E-3</v>
      </c>
      <c r="E5" s="43">
        <f t="shared" si="0"/>
        <v>2070.4557636655272</v>
      </c>
      <c r="F5" s="82">
        <f t="shared" si="1"/>
        <v>34.507596061092123</v>
      </c>
    </row>
    <row r="6" spans="1:6" x14ac:dyDescent="0.2">
      <c r="A6">
        <v>140</v>
      </c>
      <c r="B6" s="81">
        <v>5.0642999999999999E-4</v>
      </c>
      <c r="C6" s="69">
        <f>LN(B6)</f>
        <v>-7.5881244471828673</v>
      </c>
      <c r="D6">
        <f>(1/(140+273.15))</f>
        <v>2.4204284158296022E-3</v>
      </c>
      <c r="E6" s="43">
        <f t="shared" si="0"/>
        <v>1368.6929695317128</v>
      </c>
      <c r="F6" s="82">
        <f t="shared" si="1"/>
        <v>22.811549492195216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6" sqref="B6"/>
    </sheetView>
  </sheetViews>
  <sheetFormatPr baseColWidth="10" defaultRowHeight="15" x14ac:dyDescent="0.2"/>
  <cols>
    <col min="2" max="2" width="33.5" customWidth="1"/>
    <col min="3" max="3" width="16" customWidth="1"/>
    <col min="4" max="4" width="17.33203125" customWidth="1"/>
  </cols>
  <sheetData>
    <row r="2" spans="2:4" x14ac:dyDescent="0.2">
      <c r="B2" s="26" t="s">
        <v>170</v>
      </c>
      <c r="C2" s="26" t="s">
        <v>174</v>
      </c>
      <c r="D2" s="25" t="s">
        <v>175</v>
      </c>
    </row>
    <row r="3" spans="2:4" x14ac:dyDescent="0.2">
      <c r="B3" s="24">
        <v>4.5027000000000001E-5</v>
      </c>
      <c r="C3">
        <f>LN(B3/110)</f>
        <v>-14.708728613914403</v>
      </c>
      <c r="D3">
        <f>1000/(110+273.15)</f>
        <v>2.6099438862064468</v>
      </c>
    </row>
    <row r="4" spans="2:4" x14ac:dyDescent="0.2">
      <c r="B4" s="24">
        <v>9.8652000000000003E-5</v>
      </c>
      <c r="C4">
        <f>LN(B4/120)</f>
        <v>-14.011403794788324</v>
      </c>
      <c r="D4">
        <f>1000/(120+273.15)</f>
        <v>2.5435584382551188</v>
      </c>
    </row>
    <row r="5" spans="2:4" x14ac:dyDescent="0.2">
      <c r="B5" s="24">
        <v>3.3478000000000002E-4</v>
      </c>
      <c r="C5">
        <f>LN(B5/130)</f>
        <v>-12.869571408745383</v>
      </c>
      <c r="D5">
        <f>1000/(130+273.15)</f>
        <v>2.480466327669602</v>
      </c>
    </row>
    <row r="6" spans="2:4" x14ac:dyDescent="0.2">
      <c r="B6" s="24">
        <v>5.0642999999999999E-4</v>
      </c>
      <c r="C6">
        <f>LN(B6/140)</f>
        <v>-12.529766869792171</v>
      </c>
      <c r="D6">
        <f>1000/(140+273.15)</f>
        <v>2.4204284158296021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3" sqref="G23"/>
    </sheetView>
  </sheetViews>
  <sheetFormatPr baseColWidth="10" defaultRowHeight="15" x14ac:dyDescent="0.2"/>
  <cols>
    <col min="2" max="2" width="21.1640625" customWidth="1"/>
    <col min="3" max="3" width="15.5" customWidth="1"/>
    <col min="4" max="4" width="18.83203125" customWidth="1"/>
    <col min="5" max="5" width="19.83203125" customWidth="1"/>
  </cols>
  <sheetData>
    <row r="1" spans="1:7" x14ac:dyDescent="0.2">
      <c r="B1" t="s">
        <v>47</v>
      </c>
    </row>
    <row r="2" spans="1:7" ht="16" thickBot="1" x14ac:dyDescent="0.25">
      <c r="B2" s="6"/>
      <c r="C2" s="6"/>
      <c r="D2" s="6"/>
      <c r="E2" s="6"/>
    </row>
    <row r="3" spans="1:7" ht="17" thickTop="1" thickBot="1" x14ac:dyDescent="0.25">
      <c r="A3" s="9"/>
      <c r="B3" s="13" t="s">
        <v>48</v>
      </c>
      <c r="C3" s="14" t="s">
        <v>49</v>
      </c>
      <c r="D3" s="14" t="s">
        <v>51</v>
      </c>
      <c r="E3" s="14" t="s">
        <v>50</v>
      </c>
    </row>
    <row r="4" spans="1:7" ht="16" thickTop="1" x14ac:dyDescent="0.2">
      <c r="A4" s="10"/>
      <c r="B4" s="7">
        <v>1.2E-4</v>
      </c>
      <c r="C4" s="4">
        <v>145981.378</v>
      </c>
      <c r="D4" s="4">
        <v>3538928.7110000001</v>
      </c>
      <c r="E4" s="4">
        <f>C4/D4</f>
        <v>4.125016069022476E-2</v>
      </c>
    </row>
    <row r="5" spans="1:7" x14ac:dyDescent="0.2">
      <c r="A5" s="10"/>
      <c r="B5" s="8">
        <v>1.2E-4</v>
      </c>
      <c r="C5" s="5">
        <v>170559.58199999999</v>
      </c>
      <c r="D5" s="5">
        <v>4128070.0380000002</v>
      </c>
      <c r="E5" s="5">
        <f t="shared" ref="E5:E19" si="0">C5/D5</f>
        <v>4.1317027189450024E-2</v>
      </c>
    </row>
    <row r="6" spans="1:7" x14ac:dyDescent="0.2">
      <c r="A6" s="10"/>
      <c r="B6" s="8">
        <v>1.2E-4</v>
      </c>
      <c r="C6" s="5">
        <v>93104.063999999998</v>
      </c>
      <c r="D6" s="5">
        <v>2146189.9180000001</v>
      </c>
      <c r="E6" s="5">
        <f t="shared" si="0"/>
        <v>4.3381092800380959E-2</v>
      </c>
    </row>
    <row r="7" spans="1:7" x14ac:dyDescent="0.2">
      <c r="A7" s="10"/>
      <c r="B7" s="8">
        <v>1.2E-4</v>
      </c>
      <c r="C7" s="5">
        <v>104194.811</v>
      </c>
      <c r="D7" s="5">
        <v>2303940.6460000002</v>
      </c>
      <c r="E7" s="5">
        <f t="shared" si="0"/>
        <v>4.522460731829113E-2</v>
      </c>
    </row>
    <row r="8" spans="1:7" x14ac:dyDescent="0.2">
      <c r="A8" s="10"/>
      <c r="B8" s="8">
        <v>9.6000000000000002E-5</v>
      </c>
      <c r="C8" s="5">
        <v>126334.59</v>
      </c>
      <c r="D8" s="5">
        <v>4124703.304</v>
      </c>
      <c r="E8" s="5">
        <f t="shared" si="0"/>
        <v>3.0628770286940377E-2</v>
      </c>
    </row>
    <row r="9" spans="1:7" x14ac:dyDescent="0.2">
      <c r="A9" s="10"/>
      <c r="B9" s="8">
        <v>9.6000000000000002E-5</v>
      </c>
      <c r="C9" s="5">
        <v>83578.046000000002</v>
      </c>
      <c r="D9" s="5">
        <v>2427037.0359999998</v>
      </c>
      <c r="E9" s="5">
        <f t="shared" si="0"/>
        <v>3.4436246649843051E-2</v>
      </c>
    </row>
    <row r="10" spans="1:7" x14ac:dyDescent="0.2">
      <c r="A10" s="10"/>
      <c r="B10" s="8">
        <v>9.6000000000000002E-5</v>
      </c>
      <c r="C10" s="5">
        <v>80836.577999999994</v>
      </c>
      <c r="D10" s="5">
        <v>2414419.6540000001</v>
      </c>
      <c r="E10" s="5">
        <f t="shared" si="0"/>
        <v>3.348074882760211E-2</v>
      </c>
      <c r="G10" s="3"/>
    </row>
    <row r="11" spans="1:7" x14ac:dyDescent="0.2">
      <c r="A11" s="10"/>
      <c r="B11" s="8">
        <v>7.2000000000000002E-5</v>
      </c>
      <c r="C11" s="5">
        <v>103620.908</v>
      </c>
      <c r="D11" s="5">
        <v>4454083.5149999997</v>
      </c>
      <c r="E11" s="5">
        <f t="shared" si="0"/>
        <v>2.3264249009035478E-2</v>
      </c>
    </row>
    <row r="12" spans="1:7" x14ac:dyDescent="0.2">
      <c r="A12" s="10"/>
      <c r="B12" s="8">
        <v>7.2000000000000002E-5</v>
      </c>
      <c r="C12" s="5">
        <v>56168.514999999999</v>
      </c>
      <c r="D12" s="5">
        <v>2374992.1069999998</v>
      </c>
      <c r="E12" s="5">
        <f t="shared" si="0"/>
        <v>2.364997965022711E-2</v>
      </c>
    </row>
    <row r="13" spans="1:7" x14ac:dyDescent="0.2">
      <c r="A13" s="10"/>
      <c r="B13" s="8">
        <v>7.2000000000000002E-5</v>
      </c>
      <c r="C13" s="5">
        <v>64632.243999999999</v>
      </c>
      <c r="D13" s="5">
        <v>2677314.4419999998</v>
      </c>
      <c r="E13" s="5">
        <f t="shared" si="0"/>
        <v>2.4140699719872503E-2</v>
      </c>
    </row>
    <row r="14" spans="1:7" x14ac:dyDescent="0.2">
      <c r="A14" s="10"/>
      <c r="B14" s="8">
        <v>4.8000000000000001E-5</v>
      </c>
      <c r="C14" s="5">
        <v>66709.861000000004</v>
      </c>
      <c r="D14" s="5">
        <v>4374882.7130000005</v>
      </c>
      <c r="E14" s="5">
        <f t="shared" si="0"/>
        <v>1.5248377014033107E-2</v>
      </c>
    </row>
    <row r="15" spans="1:7" x14ac:dyDescent="0.2">
      <c r="A15" s="10"/>
      <c r="B15" s="8">
        <v>4.8000000000000001E-5</v>
      </c>
      <c r="C15" s="5">
        <v>46935.500999999997</v>
      </c>
      <c r="D15" s="5">
        <v>2789812.3670000001</v>
      </c>
      <c r="E15" s="5">
        <f t="shared" si="0"/>
        <v>1.6823891654932935E-2</v>
      </c>
    </row>
    <row r="16" spans="1:7" x14ac:dyDescent="0.2">
      <c r="A16" s="10"/>
      <c r="B16" s="8">
        <v>4.8000000000000001E-5</v>
      </c>
      <c r="C16" s="5">
        <v>38926.606</v>
      </c>
      <c r="D16" s="5">
        <v>2629748.4509999999</v>
      </c>
      <c r="E16" s="5">
        <f t="shared" si="0"/>
        <v>1.4802406665625222E-2</v>
      </c>
    </row>
    <row r="17" spans="1:5" x14ac:dyDescent="0.2">
      <c r="A17" s="10"/>
      <c r="B17" s="8">
        <v>2.4000000000000001E-5</v>
      </c>
      <c r="C17" s="5">
        <v>35867.614000000001</v>
      </c>
      <c r="D17" s="5">
        <v>5296514.8389999997</v>
      </c>
      <c r="E17" s="5">
        <f t="shared" si="0"/>
        <v>6.7719274070365734E-3</v>
      </c>
    </row>
    <row r="18" spans="1:5" x14ac:dyDescent="0.2">
      <c r="A18" s="10"/>
      <c r="B18" s="8">
        <v>2.4000000000000001E-5</v>
      </c>
      <c r="C18" s="5">
        <v>21921.852999999999</v>
      </c>
      <c r="D18" s="5">
        <v>3178221.3879999998</v>
      </c>
      <c r="E18" s="5">
        <f t="shared" si="0"/>
        <v>6.8975223320723563E-3</v>
      </c>
    </row>
    <row r="19" spans="1:5" ht="16" thickBot="1" x14ac:dyDescent="0.25">
      <c r="A19" s="10"/>
      <c r="B19" s="11">
        <v>2.4000000000000001E-5</v>
      </c>
      <c r="C19" s="12">
        <v>24094.584999999999</v>
      </c>
      <c r="D19" s="12">
        <v>3472571.7829999998</v>
      </c>
      <c r="E19" s="12">
        <f t="shared" si="0"/>
        <v>6.9385419526689735E-3</v>
      </c>
    </row>
    <row r="20" spans="1:5" ht="16" thickTop="1" x14ac:dyDescent="0.2"/>
    <row r="22" spans="1:5" x14ac:dyDescent="0.2">
      <c r="B22" t="s">
        <v>52</v>
      </c>
    </row>
    <row r="23" spans="1:5" ht="16" thickBot="1" x14ac:dyDescent="0.25"/>
    <row r="24" spans="1:5" ht="17" thickTop="1" thickBot="1" x14ac:dyDescent="0.25">
      <c r="B24" s="22" t="s">
        <v>48</v>
      </c>
      <c r="C24" s="22" t="s">
        <v>49</v>
      </c>
      <c r="D24" s="22" t="s">
        <v>50</v>
      </c>
    </row>
    <row r="25" spans="1:5" ht="16" thickTop="1" x14ac:dyDescent="0.2">
      <c r="B25" s="15">
        <v>1.2E-4</v>
      </c>
      <c r="C25" s="19">
        <v>98649.4375</v>
      </c>
      <c r="D25" s="19">
        <f>AVERAGE(E4:E7)</f>
        <v>4.2793221999586725E-2</v>
      </c>
    </row>
    <row r="26" spans="1:5" x14ac:dyDescent="0.2">
      <c r="A26" s="10"/>
      <c r="B26" s="16">
        <v>9.6000000000000002E-5</v>
      </c>
      <c r="C26" s="20">
        <v>82207.312000000005</v>
      </c>
      <c r="D26" s="20">
        <f>AVERAGE(E8:E10)</f>
        <v>3.2848588588128509E-2</v>
      </c>
    </row>
    <row r="27" spans="1:5" x14ac:dyDescent="0.2">
      <c r="A27" s="10"/>
      <c r="B27" s="16">
        <v>7.2000000000000002E-5</v>
      </c>
      <c r="C27" s="20">
        <v>60400.379499999995</v>
      </c>
      <c r="D27" s="20">
        <f>AVERAGE(E11:E13)</f>
        <v>2.3684976126378366E-2</v>
      </c>
    </row>
    <row r="28" spans="1:5" x14ac:dyDescent="0.2">
      <c r="B28" s="17">
        <v>4.8000000000000001E-5</v>
      </c>
      <c r="C28" s="20">
        <v>42931.053499999995</v>
      </c>
      <c r="D28" s="20">
        <f>AVERAGE(E14:E16)</f>
        <v>1.5624891778197087E-2</v>
      </c>
    </row>
    <row r="29" spans="1:5" ht="16" thickBot="1" x14ac:dyDescent="0.25">
      <c r="B29" s="18">
        <v>2.4000000000000001E-5</v>
      </c>
      <c r="C29" s="21">
        <v>23008.218999999997</v>
      </c>
      <c r="D29" s="21">
        <f>AVERAGE(E17:E19)</f>
        <v>6.8693305639259683E-3</v>
      </c>
    </row>
    <row r="30" spans="1:5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J21" sqref="J21"/>
    </sheetView>
  </sheetViews>
  <sheetFormatPr baseColWidth="10" defaultRowHeight="14" x14ac:dyDescent="0.15"/>
  <cols>
    <col min="1" max="1" width="12.33203125" style="1" customWidth="1"/>
    <col min="2" max="16384" width="10.83203125" style="1"/>
  </cols>
  <sheetData>
    <row r="1" spans="1:10" x14ac:dyDescent="0.15">
      <c r="A1" s="23" t="s">
        <v>73</v>
      </c>
      <c r="B1" s="23"/>
      <c r="J1" s="23"/>
    </row>
    <row r="2" spans="1:10" x14ac:dyDescent="0.15">
      <c r="J2" s="23"/>
    </row>
    <row r="3" spans="1:10" x14ac:dyDescent="0.15">
      <c r="B3" s="1" t="s">
        <v>0</v>
      </c>
      <c r="J3" s="23"/>
    </row>
    <row r="4" spans="1:10" x14ac:dyDescent="0.15">
      <c r="B4" s="1" t="s">
        <v>53</v>
      </c>
      <c r="J4" s="23"/>
    </row>
    <row r="5" spans="1:10" x14ac:dyDescent="0.15">
      <c r="B5" s="1" t="s">
        <v>54</v>
      </c>
      <c r="J5" s="23"/>
    </row>
    <row r="6" spans="1:10" x14ac:dyDescent="0.15">
      <c r="B6" s="1" t="s">
        <v>3</v>
      </c>
      <c r="J6" s="23"/>
    </row>
    <row r="7" spans="1:10" x14ac:dyDescent="0.1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J7" s="23"/>
    </row>
    <row r="8" spans="1:10" x14ac:dyDescent="0.15">
      <c r="B8" s="1">
        <v>10.48</v>
      </c>
      <c r="C8" s="1">
        <v>10.39</v>
      </c>
      <c r="D8" s="1">
        <v>11.13</v>
      </c>
      <c r="E8" s="1">
        <v>56999239.512000002</v>
      </c>
      <c r="F8" s="1">
        <v>97.04</v>
      </c>
      <c r="G8" s="1">
        <v>4240627.2520000003</v>
      </c>
      <c r="H8" s="1">
        <v>86.18</v>
      </c>
      <c r="J8" s="23"/>
    </row>
    <row r="9" spans="1:10" x14ac:dyDescent="0.15">
      <c r="B9" s="1">
        <v>15.77</v>
      </c>
      <c r="C9" s="1">
        <v>15.7</v>
      </c>
      <c r="D9" s="1">
        <v>15.87</v>
      </c>
      <c r="E9" s="1">
        <v>1741106.879</v>
      </c>
      <c r="F9" s="1">
        <v>2.96</v>
      </c>
      <c r="G9" s="1">
        <v>680176.41200000001</v>
      </c>
      <c r="H9" s="1">
        <v>13.82</v>
      </c>
      <c r="J9" s="23">
        <f>E9/E8</f>
        <v>3.054614226271293E-2</v>
      </c>
    </row>
    <row r="10" spans="1:10" x14ac:dyDescent="0.15">
      <c r="J10" s="23"/>
    </row>
    <row r="11" spans="1:10" x14ac:dyDescent="0.15">
      <c r="B11" s="1" t="s">
        <v>0</v>
      </c>
      <c r="J11" s="23"/>
    </row>
    <row r="12" spans="1:10" x14ac:dyDescent="0.15">
      <c r="B12" s="1" t="s">
        <v>55</v>
      </c>
      <c r="J12" s="23"/>
    </row>
    <row r="13" spans="1:10" x14ac:dyDescent="0.15">
      <c r="B13" s="1" t="s">
        <v>56</v>
      </c>
      <c r="J13" s="23"/>
    </row>
    <row r="14" spans="1:10" x14ac:dyDescent="0.15">
      <c r="B14" s="1" t="s">
        <v>3</v>
      </c>
      <c r="J14" s="23"/>
    </row>
    <row r="15" spans="1:10" x14ac:dyDescent="0.15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J15" s="23"/>
    </row>
    <row r="16" spans="1:10" x14ac:dyDescent="0.15">
      <c r="B16" s="1">
        <v>10.46</v>
      </c>
      <c r="C16" s="1">
        <v>10.38</v>
      </c>
      <c r="D16" s="1">
        <v>11.05</v>
      </c>
      <c r="E16" s="1">
        <v>63339448.230999999</v>
      </c>
      <c r="F16" s="1">
        <v>97.63</v>
      </c>
      <c r="G16" s="1">
        <v>4803100.6529999999</v>
      </c>
      <c r="H16" s="1">
        <v>88.26</v>
      </c>
      <c r="J16" s="23"/>
    </row>
    <row r="17" spans="2:10" x14ac:dyDescent="0.15">
      <c r="B17" s="1">
        <v>15.79</v>
      </c>
      <c r="C17" s="1">
        <v>15.71</v>
      </c>
      <c r="D17" s="1">
        <v>15.84</v>
      </c>
      <c r="E17" s="1">
        <v>1534648.86</v>
      </c>
      <c r="F17" s="1">
        <v>2.37</v>
      </c>
      <c r="G17" s="1">
        <v>639164.97100000002</v>
      </c>
      <c r="H17" s="1">
        <v>11.74</v>
      </c>
      <c r="J17" s="23">
        <f>E17/E16</f>
        <v>2.4228958458922957E-2</v>
      </c>
    </row>
    <row r="18" spans="2:10" x14ac:dyDescent="0.15">
      <c r="J18" s="23"/>
    </row>
    <row r="19" spans="2:10" x14ac:dyDescent="0.15">
      <c r="J19" s="23"/>
    </row>
    <row r="20" spans="2:10" x14ac:dyDescent="0.15">
      <c r="B20" s="1" t="s">
        <v>0</v>
      </c>
      <c r="J20" s="23"/>
    </row>
    <row r="21" spans="2:10" x14ac:dyDescent="0.15">
      <c r="B21" s="1" t="s">
        <v>57</v>
      </c>
      <c r="J21" s="23"/>
    </row>
    <row r="22" spans="2:10" x14ac:dyDescent="0.15">
      <c r="B22" s="1" t="s">
        <v>58</v>
      </c>
      <c r="J22" s="23"/>
    </row>
    <row r="23" spans="2:10" x14ac:dyDescent="0.15">
      <c r="B23" s="1" t="s">
        <v>3</v>
      </c>
      <c r="J23" s="23"/>
    </row>
    <row r="24" spans="2:10" x14ac:dyDescent="0.15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J24" s="23"/>
    </row>
    <row r="25" spans="2:10" x14ac:dyDescent="0.15">
      <c r="B25" s="1">
        <v>10.45</v>
      </c>
      <c r="C25" s="1">
        <v>10.37</v>
      </c>
      <c r="D25" s="1">
        <v>10.79</v>
      </c>
      <c r="E25" s="1">
        <v>69565171.196999997</v>
      </c>
      <c r="F25" s="1">
        <v>99.3</v>
      </c>
      <c r="G25" s="1">
        <v>5417408.2359999996</v>
      </c>
      <c r="H25" s="1">
        <v>96.5</v>
      </c>
      <c r="J25" s="23"/>
    </row>
    <row r="26" spans="2:10" x14ac:dyDescent="0.15">
      <c r="B26" s="1">
        <v>15.78</v>
      </c>
      <c r="C26" s="1">
        <v>15.72</v>
      </c>
      <c r="D26" s="1">
        <v>15.85</v>
      </c>
      <c r="E26" s="1">
        <v>488447.946</v>
      </c>
      <c r="F26" s="1">
        <v>0.7</v>
      </c>
      <c r="G26" s="1">
        <v>196399.85800000001</v>
      </c>
      <c r="H26" s="1">
        <v>3.5</v>
      </c>
      <c r="J26" s="23">
        <f>E26/E25</f>
        <v>7.0214438862915406E-3</v>
      </c>
    </row>
    <row r="27" spans="2:10" x14ac:dyDescent="0.15">
      <c r="J27" s="23"/>
    </row>
    <row r="28" spans="2:10" x14ac:dyDescent="0.15">
      <c r="J28" s="23"/>
    </row>
    <row r="29" spans="2:10" x14ac:dyDescent="0.15">
      <c r="B29" s="1" t="s">
        <v>0</v>
      </c>
      <c r="J29" s="23"/>
    </row>
    <row r="30" spans="2:10" x14ac:dyDescent="0.15">
      <c r="B30" s="1" t="s">
        <v>59</v>
      </c>
      <c r="J30" s="23"/>
    </row>
    <row r="31" spans="2:10" x14ac:dyDescent="0.15">
      <c r="B31" s="1" t="s">
        <v>60</v>
      </c>
      <c r="J31" s="23"/>
    </row>
    <row r="32" spans="2:10" x14ac:dyDescent="0.15">
      <c r="B32" s="1" t="s">
        <v>3</v>
      </c>
      <c r="J32" s="23"/>
    </row>
    <row r="33" spans="2:10" x14ac:dyDescent="0.15"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J33" s="23"/>
    </row>
    <row r="34" spans="2:10" x14ac:dyDescent="0.15">
      <c r="B34" s="1">
        <v>10.48</v>
      </c>
      <c r="C34" s="1">
        <v>10.38</v>
      </c>
      <c r="D34" s="1">
        <v>11.11</v>
      </c>
      <c r="E34" s="1">
        <v>71249299.148000002</v>
      </c>
      <c r="F34" s="1">
        <v>99.41</v>
      </c>
      <c r="G34" s="1">
        <v>5331229.0109999999</v>
      </c>
      <c r="H34" s="1">
        <v>96.69</v>
      </c>
      <c r="J34" s="23"/>
    </row>
    <row r="35" spans="2:10" x14ac:dyDescent="0.15">
      <c r="B35" s="1">
        <v>15.78</v>
      </c>
      <c r="C35" s="1">
        <v>15.71</v>
      </c>
      <c r="D35" s="1">
        <v>15.84</v>
      </c>
      <c r="E35" s="1">
        <v>424187.09899999999</v>
      </c>
      <c r="F35" s="1">
        <v>0.59</v>
      </c>
      <c r="G35" s="1">
        <v>182450.041</v>
      </c>
      <c r="H35" s="1">
        <v>3.31</v>
      </c>
      <c r="J35" s="23">
        <f>E35/E34</f>
        <v>5.9535617061842652E-3</v>
      </c>
    </row>
    <row r="36" spans="2:10" x14ac:dyDescent="0.15">
      <c r="J36" s="23"/>
    </row>
    <row r="37" spans="2:10" x14ac:dyDescent="0.15">
      <c r="J37" s="23"/>
    </row>
    <row r="38" spans="2:10" x14ac:dyDescent="0.15">
      <c r="J38" s="23"/>
    </row>
    <row r="39" spans="2:10" x14ac:dyDescent="0.15">
      <c r="B39" s="1" t="s">
        <v>0</v>
      </c>
      <c r="J39" s="23"/>
    </row>
    <row r="40" spans="2:10" x14ac:dyDescent="0.15">
      <c r="B40" s="1" t="s">
        <v>61</v>
      </c>
      <c r="J40" s="23"/>
    </row>
    <row r="41" spans="2:10" x14ac:dyDescent="0.15">
      <c r="B41" s="1" t="s">
        <v>62</v>
      </c>
      <c r="J41" s="23"/>
    </row>
    <row r="42" spans="2:10" x14ac:dyDescent="0.15">
      <c r="B42" s="1" t="s">
        <v>3</v>
      </c>
      <c r="J42" s="23"/>
    </row>
    <row r="43" spans="2:10" x14ac:dyDescent="0.15"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J43" s="23"/>
    </row>
    <row r="44" spans="2:10" x14ac:dyDescent="0.15">
      <c r="B44" s="1">
        <v>10.47</v>
      </c>
      <c r="C44" s="1">
        <v>10.38</v>
      </c>
      <c r="D44" s="1">
        <v>11.28</v>
      </c>
      <c r="E44" s="1">
        <v>83938538.071999997</v>
      </c>
      <c r="F44" s="1">
        <v>98.78</v>
      </c>
      <c r="G44" s="1">
        <v>6411417.165</v>
      </c>
      <c r="H44" s="1">
        <v>93.62</v>
      </c>
      <c r="J44" s="23"/>
    </row>
    <row r="45" spans="2:10" x14ac:dyDescent="0.15">
      <c r="B45" s="1">
        <v>15.79</v>
      </c>
      <c r="C45" s="1">
        <v>15.72</v>
      </c>
      <c r="D45" s="1">
        <v>15.86</v>
      </c>
      <c r="E45" s="1">
        <v>1037029.231</v>
      </c>
      <c r="F45" s="1">
        <v>1.22</v>
      </c>
      <c r="G45" s="1">
        <v>437103.42099999997</v>
      </c>
      <c r="H45" s="1">
        <v>6.38</v>
      </c>
      <c r="J45" s="23">
        <f>E45/E44</f>
        <v>1.2354625834803878E-2</v>
      </c>
    </row>
    <row r="46" spans="2:10" x14ac:dyDescent="0.15">
      <c r="J46" s="23"/>
    </row>
    <row r="47" spans="2:10" x14ac:dyDescent="0.15">
      <c r="J47" s="23"/>
    </row>
    <row r="48" spans="2:10" x14ac:dyDescent="0.15">
      <c r="B48" s="1" t="s">
        <v>0</v>
      </c>
      <c r="J48" s="23"/>
    </row>
    <row r="49" spans="2:10" x14ac:dyDescent="0.15">
      <c r="B49" s="1" t="s">
        <v>63</v>
      </c>
      <c r="J49" s="23"/>
    </row>
    <row r="50" spans="2:10" x14ac:dyDescent="0.15">
      <c r="B50" s="1" t="s">
        <v>64</v>
      </c>
      <c r="J50" s="23"/>
    </row>
    <row r="51" spans="2:10" x14ac:dyDescent="0.15">
      <c r="B51" s="1" t="s">
        <v>3</v>
      </c>
      <c r="J51" s="23"/>
    </row>
    <row r="52" spans="2:10" x14ac:dyDescent="0.15">
      <c r="B52" s="1" t="s">
        <v>4</v>
      </c>
      <c r="C52" s="1" t="s">
        <v>5</v>
      </c>
      <c r="D52" s="1" t="s">
        <v>6</v>
      </c>
      <c r="E52" s="1" t="s">
        <v>7</v>
      </c>
      <c r="F52" s="1" t="s">
        <v>8</v>
      </c>
      <c r="G52" s="1" t="s">
        <v>9</v>
      </c>
      <c r="H52" s="1" t="s">
        <v>10</v>
      </c>
      <c r="J52" s="23"/>
    </row>
    <row r="53" spans="2:10" x14ac:dyDescent="0.15">
      <c r="B53" s="1">
        <v>10.48</v>
      </c>
      <c r="C53" s="1">
        <v>10.38</v>
      </c>
      <c r="D53" s="1">
        <v>11.17</v>
      </c>
      <c r="E53" s="1">
        <v>78056539.843999997</v>
      </c>
      <c r="F53" s="1">
        <v>98.73</v>
      </c>
      <c r="G53" s="1">
        <v>5967909.5520000001</v>
      </c>
      <c r="H53" s="1">
        <v>93.56</v>
      </c>
      <c r="J53" s="23"/>
    </row>
    <row r="54" spans="2:10" x14ac:dyDescent="0.15">
      <c r="B54" s="1">
        <v>15.79</v>
      </c>
      <c r="C54" s="1">
        <v>15.72</v>
      </c>
      <c r="D54" s="1">
        <v>15.86</v>
      </c>
      <c r="E54" s="1">
        <v>1003986.865</v>
      </c>
      <c r="F54" s="1">
        <v>1.27</v>
      </c>
      <c r="G54" s="1">
        <v>410775.01500000001</v>
      </c>
      <c r="H54" s="1">
        <v>6.44</v>
      </c>
      <c r="J54" s="23">
        <f>E54/E53</f>
        <v>1.2862302979436692E-2</v>
      </c>
    </row>
    <row r="55" spans="2:10" x14ac:dyDescent="0.15">
      <c r="J55" s="23"/>
    </row>
    <row r="56" spans="2:10" x14ac:dyDescent="0.15">
      <c r="J56" s="23"/>
    </row>
    <row r="57" spans="2:10" x14ac:dyDescent="0.15">
      <c r="B57" s="1" t="s">
        <v>0</v>
      </c>
      <c r="J57" s="23"/>
    </row>
    <row r="58" spans="2:10" x14ac:dyDescent="0.15">
      <c r="B58" s="1" t="s">
        <v>65</v>
      </c>
      <c r="J58" s="23"/>
    </row>
    <row r="59" spans="2:10" x14ac:dyDescent="0.15">
      <c r="B59" s="1" t="s">
        <v>66</v>
      </c>
      <c r="J59" s="23"/>
    </row>
    <row r="60" spans="2:10" x14ac:dyDescent="0.15">
      <c r="B60" s="1" t="s">
        <v>3</v>
      </c>
      <c r="J60" s="23"/>
    </row>
    <row r="61" spans="2:10" x14ac:dyDescent="0.15">
      <c r="B61" s="1" t="s">
        <v>4</v>
      </c>
      <c r="C61" s="1" t="s">
        <v>5</v>
      </c>
      <c r="D61" s="1" t="s">
        <v>6</v>
      </c>
      <c r="E61" s="1" t="s">
        <v>7</v>
      </c>
      <c r="F61" s="1" t="s">
        <v>8</v>
      </c>
      <c r="G61" s="1" t="s">
        <v>9</v>
      </c>
      <c r="H61" s="1" t="s">
        <v>10</v>
      </c>
      <c r="J61" s="23"/>
    </row>
    <row r="62" spans="2:10" x14ac:dyDescent="0.15">
      <c r="B62" s="1">
        <v>10.46</v>
      </c>
      <c r="C62" s="1">
        <v>10.37</v>
      </c>
      <c r="D62" s="1">
        <v>11.18</v>
      </c>
      <c r="E62" s="1">
        <v>68906569.717999995</v>
      </c>
      <c r="F62" s="1">
        <v>98.22</v>
      </c>
      <c r="G62" s="1">
        <v>5082707.0729999999</v>
      </c>
      <c r="H62" s="1">
        <v>90.55</v>
      </c>
      <c r="J62" s="23"/>
    </row>
    <row r="63" spans="2:10" x14ac:dyDescent="0.15">
      <c r="B63" s="1">
        <v>15.78</v>
      </c>
      <c r="C63" s="1">
        <v>15.72</v>
      </c>
      <c r="D63" s="1">
        <v>15.85</v>
      </c>
      <c r="E63" s="1">
        <v>1245664.9469999999</v>
      </c>
      <c r="F63" s="1">
        <v>1.78</v>
      </c>
      <c r="G63" s="1">
        <v>530339.70299999998</v>
      </c>
      <c r="H63" s="1">
        <v>9.4499999999999993</v>
      </c>
      <c r="J63" s="23">
        <f>E63/E62</f>
        <v>1.8077593357177426E-2</v>
      </c>
    </row>
    <row r="64" spans="2:10" x14ac:dyDescent="0.15">
      <c r="J64" s="23"/>
    </row>
    <row r="65" spans="2:10" x14ac:dyDescent="0.15">
      <c r="J65" s="23"/>
    </row>
    <row r="66" spans="2:10" x14ac:dyDescent="0.15">
      <c r="B66" s="1" t="s">
        <v>0</v>
      </c>
      <c r="J66" s="23"/>
    </row>
    <row r="67" spans="2:10" x14ac:dyDescent="0.15">
      <c r="B67" s="1" t="s">
        <v>67</v>
      </c>
      <c r="J67" s="23"/>
    </row>
    <row r="68" spans="2:10" x14ac:dyDescent="0.15">
      <c r="B68" s="1" t="s">
        <v>68</v>
      </c>
      <c r="J68" s="23"/>
    </row>
    <row r="69" spans="2:10" x14ac:dyDescent="0.15">
      <c r="B69" s="1" t="s">
        <v>3</v>
      </c>
      <c r="J69" s="23"/>
    </row>
    <row r="70" spans="2:10" x14ac:dyDescent="0.15">
      <c r="B70" s="1" t="s">
        <v>4</v>
      </c>
      <c r="C70" s="1" t="s">
        <v>5</v>
      </c>
      <c r="D70" s="1" t="s">
        <v>6</v>
      </c>
      <c r="E70" s="1" t="s">
        <v>7</v>
      </c>
      <c r="F70" s="1" t="s">
        <v>8</v>
      </c>
      <c r="G70" s="1" t="s">
        <v>9</v>
      </c>
      <c r="H70" s="1" t="s">
        <v>10</v>
      </c>
      <c r="J70" s="23"/>
    </row>
    <row r="71" spans="2:10" x14ac:dyDescent="0.15">
      <c r="B71" s="1">
        <v>10.49</v>
      </c>
      <c r="C71" s="1">
        <v>10.37</v>
      </c>
      <c r="D71" s="1">
        <v>11.15</v>
      </c>
      <c r="E71" s="1">
        <v>72129810.437999994</v>
      </c>
      <c r="F71" s="1">
        <v>98.18</v>
      </c>
      <c r="G71" s="1">
        <v>5361988.6789999995</v>
      </c>
      <c r="H71" s="1">
        <v>90.81</v>
      </c>
      <c r="J71" s="23"/>
    </row>
    <row r="72" spans="2:10" x14ac:dyDescent="0.15">
      <c r="B72" s="1">
        <v>15.78</v>
      </c>
      <c r="C72" s="1">
        <v>15.71</v>
      </c>
      <c r="D72" s="1">
        <v>15.86</v>
      </c>
      <c r="E72" s="1">
        <v>1338348.2879999999</v>
      </c>
      <c r="F72" s="1">
        <v>1.82</v>
      </c>
      <c r="G72" s="1">
        <v>542422.47499999998</v>
      </c>
      <c r="H72" s="1">
        <v>9.19</v>
      </c>
      <c r="J72" s="23">
        <f>E72/E71</f>
        <v>1.855471794356638E-2</v>
      </c>
    </row>
    <row r="73" spans="2:10" x14ac:dyDescent="0.15">
      <c r="J73" s="23"/>
    </row>
    <row r="74" spans="2:10" x14ac:dyDescent="0.15">
      <c r="J74" s="23"/>
    </row>
    <row r="75" spans="2:10" x14ac:dyDescent="0.15">
      <c r="B75" s="1" t="s">
        <v>0</v>
      </c>
      <c r="J75" s="23"/>
    </row>
    <row r="76" spans="2:10" x14ac:dyDescent="0.15">
      <c r="B76" s="1" t="s">
        <v>69</v>
      </c>
      <c r="J76" s="23"/>
    </row>
    <row r="77" spans="2:10" x14ac:dyDescent="0.15">
      <c r="B77" s="1" t="s">
        <v>70</v>
      </c>
      <c r="J77" s="23"/>
    </row>
    <row r="78" spans="2:10" x14ac:dyDescent="0.15">
      <c r="B78" s="1" t="s">
        <v>3</v>
      </c>
      <c r="J78" s="23"/>
    </row>
    <row r="79" spans="2:10" x14ac:dyDescent="0.15">
      <c r="B79" s="1" t="s">
        <v>4</v>
      </c>
      <c r="C79" s="1" t="s">
        <v>5</v>
      </c>
      <c r="D79" s="1" t="s">
        <v>6</v>
      </c>
      <c r="E79" s="1" t="s">
        <v>7</v>
      </c>
      <c r="F79" s="1" t="s">
        <v>8</v>
      </c>
      <c r="G79" s="1" t="s">
        <v>9</v>
      </c>
      <c r="H79" s="1" t="s">
        <v>10</v>
      </c>
      <c r="J79" s="23"/>
    </row>
    <row r="80" spans="2:10" x14ac:dyDescent="0.15">
      <c r="B80" s="1">
        <v>10.47</v>
      </c>
      <c r="C80" s="1">
        <v>10.38</v>
      </c>
      <c r="D80" s="1">
        <v>11.2</v>
      </c>
      <c r="E80" s="1">
        <v>70455506.555999994</v>
      </c>
      <c r="F80" s="1">
        <v>97.69</v>
      </c>
      <c r="G80" s="1">
        <v>5058219.1780000003</v>
      </c>
      <c r="H80" s="1">
        <v>88.48</v>
      </c>
      <c r="J80" s="23"/>
    </row>
    <row r="81" spans="2:10" x14ac:dyDescent="0.15">
      <c r="B81" s="1">
        <v>15.78</v>
      </c>
      <c r="C81" s="1">
        <v>15.71</v>
      </c>
      <c r="D81" s="1">
        <v>15.86</v>
      </c>
      <c r="E81" s="1">
        <v>1669135.4110000001</v>
      </c>
      <c r="F81" s="1">
        <v>2.31</v>
      </c>
      <c r="G81" s="1">
        <v>658804.89599999995</v>
      </c>
      <c r="H81" s="1">
        <v>11.52</v>
      </c>
      <c r="J81" s="23">
        <f>E81/E80</f>
        <v>2.3690631046323185E-2</v>
      </c>
    </row>
    <row r="82" spans="2:10" x14ac:dyDescent="0.15">
      <c r="J82" s="23"/>
    </row>
    <row r="83" spans="2:10" x14ac:dyDescent="0.15">
      <c r="J83" s="23"/>
    </row>
    <row r="84" spans="2:10" x14ac:dyDescent="0.15">
      <c r="J84" s="23"/>
    </row>
    <row r="85" spans="2:10" x14ac:dyDescent="0.15">
      <c r="B85" s="1" t="s">
        <v>0</v>
      </c>
      <c r="J85" s="23"/>
    </row>
    <row r="86" spans="2:10" x14ac:dyDescent="0.15">
      <c r="B86" s="1" t="s">
        <v>71</v>
      </c>
      <c r="J86" s="23"/>
    </row>
    <row r="87" spans="2:10" x14ac:dyDescent="0.15">
      <c r="B87" s="1" t="s">
        <v>72</v>
      </c>
      <c r="J87" s="23"/>
    </row>
    <row r="88" spans="2:10" x14ac:dyDescent="0.15">
      <c r="B88" s="1" t="s">
        <v>3</v>
      </c>
      <c r="J88" s="23"/>
    </row>
    <row r="89" spans="2:10" x14ac:dyDescent="0.15">
      <c r="B89" s="1" t="s">
        <v>4</v>
      </c>
      <c r="C89" s="1" t="s">
        <v>5</v>
      </c>
      <c r="D89" s="1" t="s">
        <v>6</v>
      </c>
      <c r="E89" s="1" t="s">
        <v>7</v>
      </c>
      <c r="F89" s="1" t="s">
        <v>8</v>
      </c>
      <c r="G89" s="1" t="s">
        <v>9</v>
      </c>
      <c r="H89" s="1" t="s">
        <v>10</v>
      </c>
      <c r="J89" s="23"/>
    </row>
    <row r="90" spans="2:10" x14ac:dyDescent="0.15">
      <c r="B90" s="1">
        <v>10.47</v>
      </c>
      <c r="C90" s="1">
        <v>10.38</v>
      </c>
      <c r="D90" s="1">
        <v>10.8</v>
      </c>
      <c r="E90" s="1">
        <v>64325249.884000003</v>
      </c>
      <c r="F90" s="1">
        <v>97.59</v>
      </c>
      <c r="G90" s="1">
        <v>5171387.4919999996</v>
      </c>
      <c r="H90" s="1">
        <v>88.81</v>
      </c>
      <c r="J90" s="23"/>
    </row>
    <row r="91" spans="2:10" x14ac:dyDescent="0.15">
      <c r="B91" s="1">
        <v>15.78</v>
      </c>
      <c r="C91" s="1">
        <v>15.72</v>
      </c>
      <c r="D91" s="1">
        <v>15.85</v>
      </c>
      <c r="E91" s="1">
        <v>1587299.602</v>
      </c>
      <c r="F91" s="1">
        <v>2.41</v>
      </c>
      <c r="G91" s="1">
        <v>651637.72699999996</v>
      </c>
      <c r="H91" s="1">
        <v>11.19</v>
      </c>
      <c r="J91" s="23">
        <f>E91/E90</f>
        <v>2.4676151353666461E-2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20" sqref="F20"/>
    </sheetView>
  </sheetViews>
  <sheetFormatPr baseColWidth="10" defaultRowHeight="15" x14ac:dyDescent="0.2"/>
  <cols>
    <col min="3" max="4" width="17.6640625" customWidth="1"/>
    <col min="5" max="5" width="18.6640625" customWidth="1"/>
    <col min="6" max="6" width="19" customWidth="1"/>
  </cols>
  <sheetData>
    <row r="2" spans="2:6" x14ac:dyDescent="0.2">
      <c r="B2" t="s">
        <v>74</v>
      </c>
    </row>
    <row r="3" spans="2:6" ht="16" thickBot="1" x14ac:dyDescent="0.25"/>
    <row r="4" spans="2:6" ht="17" thickTop="1" thickBot="1" x14ac:dyDescent="0.25">
      <c r="C4" s="60" t="s">
        <v>48</v>
      </c>
      <c r="D4" s="60" t="s">
        <v>75</v>
      </c>
      <c r="E4" s="60" t="s">
        <v>50</v>
      </c>
      <c r="F4" s="33"/>
    </row>
    <row r="5" spans="2:6" ht="16" thickTop="1" x14ac:dyDescent="0.2">
      <c r="C5" s="28">
        <v>1.2E-4</v>
      </c>
      <c r="D5" s="34">
        <f>('INTEGRALES 23-04-13'!E9+'INTEGRALES 23-04-13'!E17)/2</f>
        <v>1637877.8695</v>
      </c>
      <c r="E5" s="36">
        <f>('INTEGRALES 23-04-13'!J9)</f>
        <v>3.054614226271293E-2</v>
      </c>
      <c r="F5" s="27"/>
    </row>
    <row r="6" spans="2:6" x14ac:dyDescent="0.2">
      <c r="C6" s="17">
        <v>9.6000000000000002E-5</v>
      </c>
      <c r="D6" s="20">
        <f>('INTEGRALES 23-04-13'!E81+'INTEGRALES 23-04-13'!E91)/2</f>
        <v>1628217.5065000001</v>
      </c>
      <c r="E6" s="37">
        <f>('INTEGRALES 23-04-13'!J81+'INTEGRALES 23-04-13'!J91)/2</f>
        <v>2.4183391199994825E-2</v>
      </c>
      <c r="F6" s="27"/>
    </row>
    <row r="7" spans="2:6" x14ac:dyDescent="0.2">
      <c r="C7" s="17">
        <v>7.2000000000000002E-5</v>
      </c>
      <c r="D7" s="20">
        <f>('INTEGRALES 23-04-13'!E63+'INTEGRALES 23-04-13'!E72)/2</f>
        <v>1292006.6174999999</v>
      </c>
      <c r="E7" s="37">
        <f>('INTEGRALES 23-04-13'!J63+'INTEGRALES 23-04-13'!J72)/2</f>
        <v>1.8316155650371903E-2</v>
      </c>
      <c r="F7" s="27"/>
    </row>
    <row r="8" spans="2:6" x14ac:dyDescent="0.2">
      <c r="C8" s="17">
        <v>4.8000000000000001E-5</v>
      </c>
      <c r="D8" s="20">
        <f>('INTEGRALES 23-04-13'!E45+'INTEGRALES 23-04-13'!E54)/2</f>
        <v>1020508.048</v>
      </c>
      <c r="E8" s="37">
        <f>('INTEGRALES 23-04-13'!J45+'INTEGRALES 23-04-13'!J54)/2</f>
        <v>1.2608464407120285E-2</v>
      </c>
      <c r="F8" s="27"/>
    </row>
    <row r="9" spans="2:6" ht="16" thickBot="1" x14ac:dyDescent="0.25">
      <c r="C9" s="29">
        <v>2.4000000000000001E-5</v>
      </c>
      <c r="D9" s="35">
        <f>('INTEGRALES 23-04-13'!E26+'INTEGRALES 23-04-13'!E35)/2</f>
        <v>456317.52249999996</v>
      </c>
      <c r="E9" s="38">
        <f>('INTEGRALES 23-04-13'!J26+'INTEGRALES 23-04-13'!J35)/2</f>
        <v>6.4875027962379029E-3</v>
      </c>
      <c r="F9" s="27"/>
    </row>
    <row r="10" spans="2:6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7"/>
  <sheetViews>
    <sheetView workbookViewId="0">
      <selection activeCell="E26" sqref="E26"/>
    </sheetView>
  </sheetViews>
  <sheetFormatPr baseColWidth="10" defaultRowHeight="15" x14ac:dyDescent="0.2"/>
  <cols>
    <col min="10" max="10" width="10.83203125" style="25"/>
  </cols>
  <sheetData>
    <row r="2" spans="2:10" x14ac:dyDescent="0.2">
      <c r="B2" s="1" t="s">
        <v>0</v>
      </c>
      <c r="C2" s="1"/>
      <c r="D2" s="1"/>
      <c r="E2" s="1"/>
      <c r="F2" s="1"/>
      <c r="G2" s="1"/>
      <c r="H2" s="1"/>
      <c r="I2" s="1"/>
      <c r="J2" s="23"/>
    </row>
    <row r="3" spans="2:10" x14ac:dyDescent="0.2">
      <c r="B3" s="1" t="s">
        <v>76</v>
      </c>
      <c r="C3" s="1"/>
      <c r="D3" s="1"/>
      <c r="E3" s="1"/>
      <c r="F3" s="1"/>
      <c r="G3" s="1"/>
      <c r="H3" s="1"/>
      <c r="I3" s="1"/>
      <c r="J3" s="23"/>
    </row>
    <row r="4" spans="2:10" x14ac:dyDescent="0.2">
      <c r="B4" s="1" t="s">
        <v>77</v>
      </c>
      <c r="C4" s="1"/>
      <c r="D4" s="1"/>
      <c r="E4" s="1"/>
      <c r="F4" s="1"/>
      <c r="G4" s="1"/>
      <c r="H4" s="1"/>
      <c r="I4" s="1"/>
      <c r="J4" s="23"/>
    </row>
    <row r="5" spans="2:10" x14ac:dyDescent="0.2">
      <c r="B5" s="1" t="s">
        <v>3</v>
      </c>
      <c r="C5" s="1"/>
      <c r="D5" s="1"/>
      <c r="E5" s="1"/>
      <c r="F5" s="1"/>
      <c r="G5" s="1"/>
      <c r="H5" s="1"/>
      <c r="I5" s="1"/>
      <c r="J5" s="23"/>
    </row>
    <row r="6" spans="2:10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/>
      <c r="J6" s="23"/>
    </row>
    <row r="7" spans="2:10" x14ac:dyDescent="0.2">
      <c r="B7" s="1">
        <v>10.47</v>
      </c>
      <c r="C7" s="1">
        <v>10.39</v>
      </c>
      <c r="D7" s="1">
        <v>11.56</v>
      </c>
      <c r="E7" s="1">
        <v>66355677.93</v>
      </c>
      <c r="F7" s="1">
        <v>97.94</v>
      </c>
      <c r="G7" s="1">
        <v>4745143.1969999997</v>
      </c>
      <c r="H7" s="1">
        <v>89.12</v>
      </c>
      <c r="I7" s="1"/>
      <c r="J7" s="23"/>
    </row>
    <row r="8" spans="2:10" x14ac:dyDescent="0.2">
      <c r="B8" s="1">
        <v>15.78</v>
      </c>
      <c r="C8" s="1">
        <v>15.73</v>
      </c>
      <c r="D8" s="1">
        <v>15.86</v>
      </c>
      <c r="E8" s="1">
        <v>1393378.111</v>
      </c>
      <c r="F8" s="1">
        <v>2.06</v>
      </c>
      <c r="G8" s="1">
        <v>579197.022</v>
      </c>
      <c r="H8" s="1">
        <v>10.88</v>
      </c>
      <c r="I8" s="1"/>
      <c r="J8" s="23">
        <f>E8/E7</f>
        <v>2.0998626710888313E-2</v>
      </c>
    </row>
    <row r="9" spans="2:10" x14ac:dyDescent="0.2">
      <c r="B9" s="1"/>
      <c r="C9" s="1"/>
      <c r="D9" s="1"/>
      <c r="E9" s="1"/>
      <c r="F9" s="1"/>
      <c r="G9" s="1"/>
      <c r="H9" s="1"/>
      <c r="I9" s="1"/>
      <c r="J9" s="23"/>
    </row>
    <row r="10" spans="2:10" x14ac:dyDescent="0.2">
      <c r="B10" s="1"/>
      <c r="C10" s="1"/>
      <c r="D10" s="1"/>
      <c r="E10" s="1"/>
      <c r="F10" s="1"/>
      <c r="G10" s="1"/>
      <c r="H10" s="1"/>
      <c r="I10" s="1"/>
      <c r="J10" s="23"/>
    </row>
    <row r="11" spans="2:10" x14ac:dyDescent="0.2">
      <c r="B11" s="1" t="s">
        <v>0</v>
      </c>
      <c r="C11" s="1"/>
      <c r="D11" s="1"/>
      <c r="E11" s="1"/>
      <c r="F11" s="1"/>
      <c r="G11" s="1"/>
      <c r="H11" s="1"/>
      <c r="I11" s="1"/>
      <c r="J11" s="23"/>
    </row>
    <row r="12" spans="2:10" x14ac:dyDescent="0.2">
      <c r="B12" s="1" t="s">
        <v>78</v>
      </c>
      <c r="C12" s="1"/>
      <c r="D12" s="1"/>
      <c r="E12" s="1"/>
      <c r="F12" s="1"/>
      <c r="G12" s="1"/>
      <c r="H12" s="1"/>
      <c r="I12" s="1"/>
      <c r="J12" s="23"/>
    </row>
    <row r="13" spans="2:10" x14ac:dyDescent="0.2">
      <c r="B13" s="1" t="s">
        <v>79</v>
      </c>
      <c r="C13" s="1"/>
      <c r="D13" s="1"/>
      <c r="E13" s="1"/>
      <c r="F13" s="1"/>
      <c r="G13" s="1"/>
      <c r="H13" s="1"/>
      <c r="I13" s="1"/>
      <c r="J13" s="23"/>
    </row>
    <row r="14" spans="2:10" x14ac:dyDescent="0.2">
      <c r="B14" s="1" t="s">
        <v>3</v>
      </c>
      <c r="C14" s="1"/>
      <c r="D14" s="1"/>
      <c r="E14" s="1"/>
      <c r="F14" s="1"/>
      <c r="G14" s="1"/>
      <c r="H14" s="1"/>
      <c r="I14" s="1"/>
      <c r="J14" s="23"/>
    </row>
    <row r="15" spans="2:10" x14ac:dyDescent="0.2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/>
      <c r="J15" s="23"/>
    </row>
    <row r="16" spans="2:10" x14ac:dyDescent="0.2">
      <c r="B16" s="1">
        <v>10.47</v>
      </c>
      <c r="C16" s="1">
        <v>10.37</v>
      </c>
      <c r="D16" s="1">
        <v>11.22</v>
      </c>
      <c r="E16" s="1">
        <v>75307724.422000006</v>
      </c>
      <c r="F16" s="1">
        <v>97.97</v>
      </c>
      <c r="G16" s="1">
        <v>5484526.5389999999</v>
      </c>
      <c r="H16" s="1">
        <v>89.46</v>
      </c>
      <c r="I16" s="1"/>
      <c r="J16" s="23"/>
    </row>
    <row r="17" spans="2:10" x14ac:dyDescent="0.2">
      <c r="B17" s="1">
        <v>15.78</v>
      </c>
      <c r="C17" s="1">
        <v>15.72</v>
      </c>
      <c r="D17" s="1">
        <v>15.85</v>
      </c>
      <c r="E17" s="1">
        <v>1562698.9950000001</v>
      </c>
      <c r="F17" s="1">
        <v>2.0299999999999998</v>
      </c>
      <c r="G17" s="1">
        <v>645954.99300000002</v>
      </c>
      <c r="H17" s="1">
        <v>10.54</v>
      </c>
      <c r="I17" s="1"/>
      <c r="J17" s="23">
        <f>E17/E16</f>
        <v>2.0750846038623382E-2</v>
      </c>
    </row>
    <row r="18" spans="2:10" x14ac:dyDescent="0.2">
      <c r="B18" s="1"/>
      <c r="C18" s="1"/>
      <c r="D18" s="1"/>
      <c r="E18" s="1"/>
      <c r="F18" s="1"/>
      <c r="G18" s="1"/>
      <c r="H18" s="1"/>
      <c r="I18" s="1"/>
      <c r="J18" s="23"/>
    </row>
    <row r="19" spans="2:10" x14ac:dyDescent="0.2">
      <c r="B19" s="1"/>
      <c r="C19" s="1"/>
      <c r="D19" s="1"/>
      <c r="E19" s="1"/>
      <c r="F19" s="1"/>
      <c r="G19" s="1"/>
      <c r="H19" s="1"/>
      <c r="I19" s="1"/>
      <c r="J19" s="23"/>
    </row>
    <row r="20" spans="2:10" x14ac:dyDescent="0.2">
      <c r="B20" s="1" t="s">
        <v>0</v>
      </c>
      <c r="C20" s="1"/>
      <c r="D20" s="1"/>
      <c r="E20" s="1"/>
      <c r="F20" s="1"/>
      <c r="G20" s="1"/>
      <c r="H20" s="1"/>
      <c r="I20" s="1"/>
      <c r="J20" s="23"/>
    </row>
    <row r="21" spans="2:10" x14ac:dyDescent="0.2">
      <c r="B21" s="1" t="s">
        <v>80</v>
      </c>
      <c r="C21" s="1"/>
      <c r="D21" s="1"/>
      <c r="E21" s="1"/>
      <c r="F21" s="1"/>
      <c r="G21" s="1"/>
      <c r="H21" s="1"/>
      <c r="I21" s="1"/>
      <c r="J21" s="23"/>
    </row>
    <row r="22" spans="2:10" x14ac:dyDescent="0.2">
      <c r="B22" s="1" t="s">
        <v>81</v>
      </c>
      <c r="C22" s="1"/>
      <c r="D22" s="1"/>
      <c r="E22" s="1"/>
      <c r="F22" s="1"/>
      <c r="G22" s="1"/>
      <c r="H22" s="1"/>
      <c r="I22" s="1"/>
      <c r="J22" s="23"/>
    </row>
    <row r="23" spans="2:10" x14ac:dyDescent="0.2">
      <c r="B23" s="1" t="s">
        <v>3</v>
      </c>
      <c r="C23" s="1"/>
      <c r="D23" s="1"/>
      <c r="E23" s="1"/>
      <c r="F23" s="1"/>
      <c r="G23" s="1"/>
      <c r="H23" s="1"/>
      <c r="I23" s="1"/>
      <c r="J23" s="23"/>
    </row>
    <row r="24" spans="2:10" x14ac:dyDescent="0.2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/>
      <c r="J24" s="23"/>
    </row>
    <row r="25" spans="2:10" x14ac:dyDescent="0.2">
      <c r="B25" s="1">
        <v>10.47</v>
      </c>
      <c r="C25" s="1">
        <v>10.39</v>
      </c>
      <c r="D25" s="1">
        <v>11.3</v>
      </c>
      <c r="E25" s="1">
        <v>64082956.005000003</v>
      </c>
      <c r="F25" s="1">
        <v>97.48</v>
      </c>
      <c r="G25" s="1">
        <v>4642031.2180000003</v>
      </c>
      <c r="H25" s="1">
        <v>86.84</v>
      </c>
      <c r="I25" s="1"/>
      <c r="J25" s="23"/>
    </row>
    <row r="26" spans="2:10" x14ac:dyDescent="0.2">
      <c r="B26" s="1">
        <v>15.78</v>
      </c>
      <c r="C26" s="1">
        <v>15.73</v>
      </c>
      <c r="D26" s="1">
        <v>15.86</v>
      </c>
      <c r="E26" s="1">
        <v>1654493.39</v>
      </c>
      <c r="F26" s="1">
        <v>2.52</v>
      </c>
      <c r="G26" s="1">
        <v>703770.07700000005</v>
      </c>
      <c r="H26" s="1">
        <v>13.16</v>
      </c>
      <c r="I26" s="1"/>
      <c r="J26" s="23">
        <f>E26/E25</f>
        <v>2.5817994255304171E-2</v>
      </c>
    </row>
    <row r="27" spans="2:10" x14ac:dyDescent="0.2">
      <c r="B27" s="1"/>
      <c r="C27" s="1"/>
      <c r="D27" s="1"/>
      <c r="E27" s="1"/>
      <c r="F27" s="1"/>
      <c r="G27" s="1"/>
      <c r="H27" s="1"/>
      <c r="I27" s="1"/>
      <c r="J27" s="23"/>
    </row>
    <row r="28" spans="2:10" x14ac:dyDescent="0.2">
      <c r="B28" s="1"/>
      <c r="C28" s="1"/>
      <c r="D28" s="1"/>
      <c r="E28" s="1"/>
      <c r="F28" s="1"/>
      <c r="G28" s="1"/>
      <c r="H28" s="1"/>
      <c r="I28" s="1"/>
      <c r="J28" s="23"/>
    </row>
    <row r="29" spans="2:10" x14ac:dyDescent="0.2">
      <c r="B29" s="1" t="s">
        <v>0</v>
      </c>
      <c r="C29" s="1"/>
      <c r="D29" s="1"/>
      <c r="E29" s="1"/>
      <c r="F29" s="1"/>
      <c r="G29" s="1"/>
      <c r="H29" s="1"/>
      <c r="I29" s="1"/>
      <c r="J29" s="23"/>
    </row>
    <row r="30" spans="2:10" x14ac:dyDescent="0.2">
      <c r="B30" s="1" t="s">
        <v>82</v>
      </c>
      <c r="C30" s="1"/>
      <c r="D30" s="1"/>
      <c r="E30" s="1"/>
      <c r="F30" s="1"/>
      <c r="G30" s="1"/>
      <c r="H30" s="1"/>
      <c r="I30" s="1"/>
      <c r="J30" s="23"/>
    </row>
    <row r="31" spans="2:10" x14ac:dyDescent="0.2">
      <c r="B31" s="1" t="s">
        <v>83</v>
      </c>
      <c r="C31" s="1"/>
      <c r="D31" s="1"/>
      <c r="E31" s="1"/>
      <c r="F31" s="1"/>
      <c r="G31" s="1"/>
      <c r="H31" s="1"/>
      <c r="I31" s="1"/>
      <c r="J31" s="23"/>
    </row>
    <row r="32" spans="2:10" x14ac:dyDescent="0.2">
      <c r="B32" s="1" t="s">
        <v>3</v>
      </c>
      <c r="C32" s="1"/>
      <c r="D32" s="1"/>
      <c r="E32" s="1"/>
      <c r="F32" s="1"/>
      <c r="G32" s="1"/>
      <c r="H32" s="1"/>
      <c r="I32" s="1"/>
      <c r="J32" s="23"/>
    </row>
    <row r="33" spans="2:10" x14ac:dyDescent="0.2"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/>
      <c r="J33" s="23"/>
    </row>
    <row r="34" spans="2:10" x14ac:dyDescent="0.2">
      <c r="B34" s="1">
        <v>10.48</v>
      </c>
      <c r="C34" s="1">
        <v>10.38</v>
      </c>
      <c r="D34" s="1">
        <v>11.65</v>
      </c>
      <c r="E34" s="1">
        <v>63062199.035999998</v>
      </c>
      <c r="F34" s="1">
        <v>97.57</v>
      </c>
      <c r="G34" s="1">
        <v>4549689.6449999996</v>
      </c>
      <c r="H34" s="1">
        <v>87.21</v>
      </c>
      <c r="I34" s="1"/>
      <c r="J34" s="23"/>
    </row>
    <row r="35" spans="2:10" x14ac:dyDescent="0.2">
      <c r="B35" s="1">
        <v>15.79</v>
      </c>
      <c r="C35" s="1">
        <v>15.73</v>
      </c>
      <c r="D35" s="1">
        <v>15.86</v>
      </c>
      <c r="E35" s="1">
        <v>1571449.9240000001</v>
      </c>
      <c r="F35" s="1">
        <v>2.4300000000000002</v>
      </c>
      <c r="G35" s="1">
        <v>667031.51</v>
      </c>
      <c r="H35" s="1">
        <v>12.79</v>
      </c>
      <c r="I35" s="1"/>
      <c r="J35" s="23">
        <f>E35/E34</f>
        <v>2.4919047353596319E-2</v>
      </c>
    </row>
    <row r="36" spans="2:10" x14ac:dyDescent="0.2">
      <c r="B36" s="1"/>
      <c r="C36" s="1"/>
      <c r="D36" s="1"/>
      <c r="E36" s="1"/>
      <c r="F36" s="1"/>
      <c r="G36" s="1"/>
      <c r="H36" s="1"/>
      <c r="I36" s="1"/>
      <c r="J36" s="23"/>
    </row>
    <row r="37" spans="2:10" x14ac:dyDescent="0.2">
      <c r="B37" s="1"/>
      <c r="C37" s="1"/>
      <c r="D37" s="1"/>
      <c r="E37" s="1"/>
      <c r="F37" s="1"/>
      <c r="G37" s="1"/>
      <c r="H37" s="1"/>
      <c r="I37" s="1"/>
      <c r="J37" s="23"/>
    </row>
    <row r="38" spans="2:10" x14ac:dyDescent="0.2">
      <c r="B38" s="1" t="s">
        <v>0</v>
      </c>
      <c r="C38" s="1"/>
      <c r="D38" s="1"/>
      <c r="E38" s="1"/>
      <c r="F38" s="1"/>
      <c r="G38" s="1"/>
      <c r="H38" s="1"/>
      <c r="I38" s="1"/>
      <c r="J38" s="23"/>
    </row>
    <row r="39" spans="2:10" x14ac:dyDescent="0.2">
      <c r="B39" s="1" t="s">
        <v>84</v>
      </c>
      <c r="C39" s="1"/>
      <c r="D39" s="1"/>
      <c r="E39" s="1"/>
      <c r="F39" s="1"/>
      <c r="G39" s="1"/>
      <c r="H39" s="1"/>
      <c r="I39" s="1"/>
      <c r="J39" s="23"/>
    </row>
    <row r="40" spans="2:10" x14ac:dyDescent="0.2">
      <c r="B40" s="1" t="s">
        <v>85</v>
      </c>
      <c r="C40" s="1"/>
      <c r="D40" s="1"/>
      <c r="E40" s="1"/>
      <c r="F40" s="1"/>
      <c r="G40" s="1"/>
      <c r="H40" s="1"/>
      <c r="I40" s="1"/>
      <c r="J40" s="23"/>
    </row>
    <row r="41" spans="2:10" x14ac:dyDescent="0.2">
      <c r="B41" s="1" t="s">
        <v>3</v>
      </c>
      <c r="C41" s="1"/>
      <c r="D41" s="1"/>
      <c r="E41" s="1"/>
      <c r="F41" s="1"/>
      <c r="G41" s="1"/>
      <c r="H41" s="1"/>
      <c r="I41" s="1"/>
      <c r="J41" s="23"/>
    </row>
    <row r="42" spans="2:10" x14ac:dyDescent="0.2">
      <c r="B42" s="1" t="s">
        <v>4</v>
      </c>
      <c r="C42" s="1" t="s">
        <v>5</v>
      </c>
      <c r="D42" s="1" t="s">
        <v>6</v>
      </c>
      <c r="E42" s="1" t="s">
        <v>7</v>
      </c>
      <c r="F42" s="1" t="s">
        <v>8</v>
      </c>
      <c r="G42" s="1" t="s">
        <v>9</v>
      </c>
      <c r="H42" s="1" t="s">
        <v>10</v>
      </c>
      <c r="I42" s="1"/>
      <c r="J42" s="23"/>
    </row>
    <row r="43" spans="2:10" x14ac:dyDescent="0.2">
      <c r="B43" s="1">
        <v>10.49</v>
      </c>
      <c r="C43" s="1">
        <v>10.39</v>
      </c>
      <c r="D43" s="1">
        <v>11.16</v>
      </c>
      <c r="E43" s="1">
        <v>52456950.284999996</v>
      </c>
      <c r="F43" s="1">
        <v>97.37</v>
      </c>
      <c r="G43" s="1">
        <v>4085883.5989999999</v>
      </c>
      <c r="H43" s="1">
        <v>87.21</v>
      </c>
      <c r="I43" s="1"/>
      <c r="J43" s="23"/>
    </row>
    <row r="44" spans="2:10" x14ac:dyDescent="0.2">
      <c r="B44" s="1">
        <v>15.78</v>
      </c>
      <c r="C44" s="1">
        <v>15.73</v>
      </c>
      <c r="D44" s="1">
        <v>15.87</v>
      </c>
      <c r="E44" s="1">
        <v>1414357.186</v>
      </c>
      <c r="F44" s="1">
        <v>2.63</v>
      </c>
      <c r="G44" s="1">
        <v>599008.29399999999</v>
      </c>
      <c r="H44" s="1">
        <v>12.79</v>
      </c>
      <c r="I44" s="1"/>
      <c r="J44" s="23">
        <f>E44/E43</f>
        <v>2.6962245771356513E-2</v>
      </c>
    </row>
    <row r="45" spans="2:10" x14ac:dyDescent="0.2">
      <c r="B45" s="1"/>
      <c r="C45" s="1"/>
      <c r="D45" s="1"/>
      <c r="E45" s="1"/>
      <c r="F45" s="1"/>
      <c r="G45" s="1"/>
      <c r="H45" s="1"/>
      <c r="I45" s="1"/>
      <c r="J45" s="23"/>
    </row>
    <row r="46" spans="2:10" x14ac:dyDescent="0.2">
      <c r="B46" s="1"/>
      <c r="C46" s="1"/>
      <c r="D46" s="1"/>
      <c r="E46" s="1"/>
      <c r="F46" s="1"/>
      <c r="G46" s="1"/>
      <c r="H46" s="1"/>
      <c r="I46" s="1"/>
      <c r="J46" s="23"/>
    </row>
    <row r="47" spans="2:10" x14ac:dyDescent="0.2">
      <c r="B47" s="1"/>
      <c r="C47" s="1"/>
      <c r="D47" s="1"/>
      <c r="E47" s="1"/>
      <c r="F47" s="1"/>
      <c r="G47" s="1"/>
      <c r="H47" s="1"/>
      <c r="I47" s="1"/>
      <c r="J47" s="23"/>
    </row>
    <row r="48" spans="2:10" x14ac:dyDescent="0.2">
      <c r="B48" s="1" t="s">
        <v>0</v>
      </c>
      <c r="C48" s="1"/>
      <c r="D48" s="1"/>
      <c r="E48" s="1"/>
      <c r="F48" s="1"/>
      <c r="G48" s="1"/>
      <c r="H48" s="1"/>
      <c r="I48" s="1"/>
      <c r="J48" s="23"/>
    </row>
    <row r="49" spans="2:10" x14ac:dyDescent="0.2">
      <c r="B49" s="1" t="s">
        <v>86</v>
      </c>
      <c r="C49" s="1"/>
      <c r="D49" s="1"/>
      <c r="E49" s="1"/>
      <c r="F49" s="1"/>
      <c r="G49" s="1"/>
      <c r="H49" s="1"/>
      <c r="I49" s="1"/>
      <c r="J49" s="23"/>
    </row>
    <row r="50" spans="2:10" x14ac:dyDescent="0.2">
      <c r="B50" s="1" t="s">
        <v>87</v>
      </c>
      <c r="C50" s="1"/>
      <c r="D50" s="1"/>
      <c r="E50" s="1"/>
      <c r="F50" s="1"/>
      <c r="G50" s="1"/>
      <c r="H50" s="1"/>
      <c r="I50" s="1"/>
      <c r="J50" s="23"/>
    </row>
    <row r="51" spans="2:10" x14ac:dyDescent="0.2">
      <c r="B51" s="1" t="s">
        <v>3</v>
      </c>
      <c r="C51" s="1"/>
      <c r="D51" s="1"/>
      <c r="E51" s="1"/>
      <c r="F51" s="1"/>
      <c r="G51" s="1"/>
      <c r="H51" s="1"/>
      <c r="I51" s="1"/>
      <c r="J51" s="23"/>
    </row>
    <row r="52" spans="2:10" x14ac:dyDescent="0.2">
      <c r="B52" s="1" t="s">
        <v>4</v>
      </c>
      <c r="C52" s="1" t="s">
        <v>5</v>
      </c>
      <c r="D52" s="1" t="s">
        <v>6</v>
      </c>
      <c r="E52" s="1" t="s">
        <v>7</v>
      </c>
      <c r="F52" s="1" t="s">
        <v>8</v>
      </c>
      <c r="G52" s="1" t="s">
        <v>9</v>
      </c>
      <c r="H52" s="1" t="s">
        <v>10</v>
      </c>
      <c r="I52" s="1"/>
      <c r="J52" s="23"/>
    </row>
    <row r="53" spans="2:10" x14ac:dyDescent="0.2">
      <c r="B53" s="1">
        <v>10.5</v>
      </c>
      <c r="C53" s="1">
        <v>10.39</v>
      </c>
      <c r="D53" s="1">
        <v>11.09</v>
      </c>
      <c r="E53" s="1">
        <v>57107798.307999998</v>
      </c>
      <c r="F53" s="1">
        <v>97.43</v>
      </c>
      <c r="G53" s="1">
        <v>4347711.4369999999</v>
      </c>
      <c r="H53" s="1">
        <v>86.86</v>
      </c>
      <c r="I53" s="1"/>
      <c r="J53" s="23"/>
    </row>
    <row r="54" spans="2:10" x14ac:dyDescent="0.2">
      <c r="B54" s="1">
        <v>15.79</v>
      </c>
      <c r="C54" s="1">
        <v>15.74</v>
      </c>
      <c r="D54" s="1">
        <v>15.86</v>
      </c>
      <c r="E54" s="1">
        <v>1507161.3359999999</v>
      </c>
      <c r="F54" s="1">
        <v>2.57</v>
      </c>
      <c r="G54" s="1">
        <v>657427.09299999999</v>
      </c>
      <c r="H54" s="1">
        <v>13.14</v>
      </c>
      <c r="I54" s="1"/>
      <c r="J54" s="23">
        <f>E54/E53</f>
        <v>2.6391515356123749E-2</v>
      </c>
    </row>
    <row r="55" spans="2:10" x14ac:dyDescent="0.2">
      <c r="B55" s="1"/>
      <c r="C55" s="1"/>
      <c r="D55" s="1"/>
      <c r="E55" s="1"/>
      <c r="F55" s="1"/>
      <c r="G55" s="1"/>
      <c r="H55" s="1"/>
      <c r="I55" s="1"/>
      <c r="J55" s="23"/>
    </row>
    <row r="56" spans="2:10" x14ac:dyDescent="0.2">
      <c r="B56" s="1"/>
      <c r="C56" s="1"/>
      <c r="D56" s="1"/>
      <c r="E56" s="1"/>
      <c r="F56" s="1"/>
      <c r="G56" s="1"/>
      <c r="H56" s="1"/>
      <c r="I56" s="1"/>
      <c r="J56" s="23"/>
    </row>
    <row r="57" spans="2:10" x14ac:dyDescent="0.2">
      <c r="B57" s="1"/>
      <c r="C57" s="1"/>
      <c r="D57" s="1"/>
      <c r="E57" s="1"/>
      <c r="F57" s="1"/>
      <c r="G57" s="1"/>
      <c r="H57" s="1"/>
      <c r="I57" s="1"/>
      <c r="J57" s="23"/>
    </row>
    <row r="58" spans="2:10" x14ac:dyDescent="0.2">
      <c r="B58" s="1" t="s">
        <v>0</v>
      </c>
      <c r="C58" s="1"/>
      <c r="D58" s="1"/>
      <c r="E58" s="1"/>
      <c r="F58" s="1"/>
      <c r="G58" s="1"/>
      <c r="H58" s="1"/>
      <c r="I58" s="1"/>
      <c r="J58" s="23"/>
    </row>
    <row r="59" spans="2:10" x14ac:dyDescent="0.2">
      <c r="B59" s="1" t="s">
        <v>88</v>
      </c>
      <c r="C59" s="1"/>
      <c r="D59" s="1"/>
      <c r="E59" s="1"/>
      <c r="F59" s="1"/>
      <c r="G59" s="1"/>
      <c r="H59" s="1"/>
      <c r="I59" s="1"/>
      <c r="J59" s="23"/>
    </row>
    <row r="60" spans="2:10" x14ac:dyDescent="0.2">
      <c r="B60" s="1" t="s">
        <v>89</v>
      </c>
      <c r="C60" s="1"/>
      <c r="D60" s="1"/>
      <c r="E60" s="1"/>
      <c r="F60" s="1"/>
      <c r="G60" s="1"/>
      <c r="H60" s="1"/>
      <c r="I60" s="1"/>
      <c r="J60" s="23"/>
    </row>
    <row r="61" spans="2:10" x14ac:dyDescent="0.2">
      <c r="B61" s="1" t="s">
        <v>3</v>
      </c>
      <c r="C61" s="1"/>
      <c r="D61" s="1"/>
      <c r="E61" s="1"/>
      <c r="F61" s="1"/>
      <c r="G61" s="1"/>
      <c r="H61" s="1"/>
      <c r="I61" s="1"/>
      <c r="J61" s="23"/>
    </row>
    <row r="62" spans="2:10" x14ac:dyDescent="0.2">
      <c r="B62" s="1" t="s">
        <v>4</v>
      </c>
      <c r="C62" s="1" t="s">
        <v>5</v>
      </c>
      <c r="D62" s="1" t="s">
        <v>6</v>
      </c>
      <c r="E62" s="1" t="s">
        <v>7</v>
      </c>
      <c r="F62" s="1" t="s">
        <v>8</v>
      </c>
      <c r="G62" s="1" t="s">
        <v>9</v>
      </c>
      <c r="H62" s="1" t="s">
        <v>10</v>
      </c>
      <c r="I62" s="1"/>
      <c r="J62" s="23"/>
    </row>
    <row r="63" spans="2:10" x14ac:dyDescent="0.2">
      <c r="B63" s="1">
        <v>10.5</v>
      </c>
      <c r="C63" s="1">
        <v>10.39</v>
      </c>
      <c r="D63" s="1">
        <v>11.16</v>
      </c>
      <c r="E63" s="1">
        <v>61324653.938000001</v>
      </c>
      <c r="F63" s="1">
        <v>98.2</v>
      </c>
      <c r="G63" s="1">
        <v>4551448.5020000003</v>
      </c>
      <c r="H63" s="1">
        <v>90.45</v>
      </c>
      <c r="I63" s="1"/>
      <c r="J63" s="23"/>
    </row>
    <row r="64" spans="2:10" x14ac:dyDescent="0.2">
      <c r="B64" s="1">
        <v>15.79</v>
      </c>
      <c r="C64" s="1">
        <v>15.72</v>
      </c>
      <c r="D64" s="1">
        <v>15.85</v>
      </c>
      <c r="E64" s="1">
        <v>1122806.1499999999</v>
      </c>
      <c r="F64" s="1">
        <v>1.8</v>
      </c>
      <c r="G64" s="1">
        <v>480308.59700000001</v>
      </c>
      <c r="H64" s="1">
        <v>9.5500000000000007</v>
      </c>
      <c r="I64" s="1"/>
      <c r="J64" s="23">
        <f>E64/E63</f>
        <v>1.830921298202793E-2</v>
      </c>
    </row>
    <row r="65" spans="2:10" x14ac:dyDescent="0.2">
      <c r="B65" s="1"/>
      <c r="C65" s="1"/>
      <c r="D65" s="1"/>
      <c r="E65" s="1"/>
      <c r="F65" s="1"/>
      <c r="G65" s="1"/>
      <c r="H65" s="1"/>
      <c r="I65" s="1"/>
      <c r="J65" s="23"/>
    </row>
    <row r="66" spans="2:10" x14ac:dyDescent="0.2">
      <c r="B66" s="1"/>
      <c r="C66" s="1"/>
      <c r="D66" s="1"/>
      <c r="E66" s="1"/>
      <c r="F66" s="1"/>
      <c r="G66" s="1"/>
      <c r="H66" s="1"/>
      <c r="I66" s="1"/>
      <c r="J66" s="23"/>
    </row>
    <row r="67" spans="2:10" x14ac:dyDescent="0.2">
      <c r="B67" s="1" t="s">
        <v>0</v>
      </c>
      <c r="C67" s="1"/>
      <c r="D67" s="1"/>
      <c r="E67" s="1"/>
      <c r="F67" s="1"/>
      <c r="G67" s="1"/>
      <c r="H67" s="1"/>
      <c r="I67" s="1"/>
      <c r="J67" s="23"/>
    </row>
    <row r="68" spans="2:10" x14ac:dyDescent="0.2">
      <c r="B68" s="1" t="s">
        <v>90</v>
      </c>
      <c r="C68" s="1"/>
      <c r="D68" s="1"/>
      <c r="E68" s="1"/>
      <c r="F68" s="1"/>
      <c r="G68" s="1"/>
      <c r="H68" s="1"/>
      <c r="I68" s="1"/>
      <c r="J68" s="23"/>
    </row>
    <row r="69" spans="2:10" x14ac:dyDescent="0.2">
      <c r="B69" s="1" t="s">
        <v>91</v>
      </c>
      <c r="C69" s="1"/>
      <c r="D69" s="1"/>
      <c r="E69" s="1"/>
      <c r="F69" s="1"/>
      <c r="G69" s="1"/>
      <c r="H69" s="1"/>
      <c r="I69" s="1"/>
      <c r="J69" s="23"/>
    </row>
    <row r="70" spans="2:10" x14ac:dyDescent="0.2">
      <c r="B70" s="1" t="s">
        <v>3</v>
      </c>
      <c r="C70" s="1"/>
      <c r="D70" s="1"/>
      <c r="E70" s="1"/>
      <c r="F70" s="1"/>
      <c r="G70" s="1"/>
      <c r="H70" s="1"/>
      <c r="I70" s="1"/>
      <c r="J70" s="23"/>
    </row>
    <row r="71" spans="2:10" x14ac:dyDescent="0.2"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  <c r="G71" s="1" t="s">
        <v>9</v>
      </c>
      <c r="H71" s="1" t="s">
        <v>10</v>
      </c>
      <c r="I71" s="1"/>
      <c r="J71" s="23"/>
    </row>
    <row r="72" spans="2:10" x14ac:dyDescent="0.2">
      <c r="B72" s="1">
        <v>10.49</v>
      </c>
      <c r="C72" s="1">
        <v>10.38</v>
      </c>
      <c r="D72" s="1">
        <v>11.16</v>
      </c>
      <c r="E72" s="1">
        <v>62369860.691</v>
      </c>
      <c r="F72" s="1">
        <v>98.14</v>
      </c>
      <c r="G72" s="1">
        <v>4462071.1509999996</v>
      </c>
      <c r="H72" s="1">
        <v>89.98</v>
      </c>
      <c r="I72" s="1"/>
      <c r="J72" s="23"/>
    </row>
    <row r="73" spans="2:10" x14ac:dyDescent="0.2">
      <c r="B73" s="1">
        <v>15.79</v>
      </c>
      <c r="C73" s="1">
        <v>15.73</v>
      </c>
      <c r="D73" s="1">
        <v>15.85</v>
      </c>
      <c r="E73" s="1">
        <v>1178896.3740000001</v>
      </c>
      <c r="F73" s="1">
        <v>1.86</v>
      </c>
      <c r="G73" s="1">
        <v>496668.06099999999</v>
      </c>
      <c r="H73" s="1">
        <v>10.02</v>
      </c>
      <c r="I73" s="1"/>
      <c r="J73" s="23">
        <f>E73/E72</f>
        <v>1.890169965010224E-2</v>
      </c>
    </row>
    <row r="74" spans="2:10" x14ac:dyDescent="0.2">
      <c r="B74" s="1"/>
      <c r="C74" s="1"/>
      <c r="D74" s="1"/>
      <c r="E74" s="1"/>
      <c r="F74" s="1"/>
      <c r="G74" s="1"/>
      <c r="H74" s="1"/>
      <c r="I74" s="1"/>
      <c r="J74" s="23"/>
    </row>
    <row r="75" spans="2:10" x14ac:dyDescent="0.2">
      <c r="B75" s="1"/>
      <c r="C75" s="1"/>
      <c r="D75" s="1"/>
      <c r="E75" s="1"/>
      <c r="F75" s="1"/>
      <c r="G75" s="1"/>
      <c r="H75" s="1"/>
      <c r="I75" s="1"/>
      <c r="J75" s="23"/>
    </row>
    <row r="76" spans="2:10" x14ac:dyDescent="0.2">
      <c r="B76" s="1" t="s">
        <v>0</v>
      </c>
      <c r="C76" s="1"/>
      <c r="D76" s="1"/>
      <c r="E76" s="1"/>
      <c r="F76" s="1"/>
      <c r="G76" s="1"/>
      <c r="H76" s="1"/>
      <c r="I76" s="1"/>
      <c r="J76" s="23"/>
    </row>
    <row r="77" spans="2:10" x14ac:dyDescent="0.2">
      <c r="B77" s="1" t="s">
        <v>92</v>
      </c>
      <c r="C77" s="1"/>
      <c r="D77" s="1"/>
      <c r="E77" s="1"/>
      <c r="F77" s="1"/>
      <c r="G77" s="1"/>
      <c r="H77" s="1"/>
      <c r="I77" s="1"/>
      <c r="J77" s="23"/>
    </row>
    <row r="78" spans="2:10" x14ac:dyDescent="0.2">
      <c r="B78" s="1" t="s">
        <v>93</v>
      </c>
      <c r="C78" s="1"/>
      <c r="D78" s="1"/>
      <c r="E78" s="1"/>
      <c r="F78" s="1"/>
      <c r="G78" s="1"/>
      <c r="H78" s="1"/>
      <c r="I78" s="1"/>
      <c r="J78" s="23"/>
    </row>
    <row r="79" spans="2:10" x14ac:dyDescent="0.2">
      <c r="B79" s="1" t="s">
        <v>3</v>
      </c>
      <c r="C79" s="1"/>
      <c r="D79" s="1"/>
      <c r="E79" s="1"/>
      <c r="F79" s="1"/>
      <c r="G79" s="1"/>
      <c r="H79" s="1"/>
      <c r="I79" s="1"/>
      <c r="J79" s="23"/>
    </row>
    <row r="80" spans="2:10" x14ac:dyDescent="0.2">
      <c r="B80" s="1" t="s">
        <v>4</v>
      </c>
      <c r="C80" s="1" t="s">
        <v>5</v>
      </c>
      <c r="D80" s="1" t="s">
        <v>6</v>
      </c>
      <c r="E80" s="1" t="s">
        <v>7</v>
      </c>
      <c r="F80" s="1" t="s">
        <v>8</v>
      </c>
      <c r="G80" s="1" t="s">
        <v>9</v>
      </c>
      <c r="H80" s="1" t="s">
        <v>10</v>
      </c>
      <c r="I80" s="1"/>
      <c r="J80" s="23"/>
    </row>
    <row r="81" spans="2:10" x14ac:dyDescent="0.2">
      <c r="B81" s="1">
        <v>10.46</v>
      </c>
      <c r="C81" s="1">
        <v>10.38</v>
      </c>
      <c r="D81" s="1">
        <v>11.17</v>
      </c>
      <c r="E81" s="1">
        <v>78619641.745000005</v>
      </c>
      <c r="F81" s="1">
        <v>97.72</v>
      </c>
      <c r="G81" s="1">
        <v>6122395.8099999996</v>
      </c>
      <c r="H81" s="1">
        <v>88.84</v>
      </c>
      <c r="I81" s="1"/>
      <c r="J81" s="23"/>
    </row>
    <row r="82" spans="2:10" x14ac:dyDescent="0.2">
      <c r="B82" s="1">
        <v>15.78</v>
      </c>
      <c r="C82" s="1">
        <v>15.73</v>
      </c>
      <c r="D82" s="1">
        <v>15.85</v>
      </c>
      <c r="E82" s="1">
        <v>1838456.352</v>
      </c>
      <c r="F82" s="1">
        <v>2.2799999999999998</v>
      </c>
      <c r="G82" s="1">
        <v>768745.67500000005</v>
      </c>
      <c r="H82" s="1">
        <v>11.16</v>
      </c>
      <c r="I82" s="1"/>
      <c r="J82" s="23">
        <f>E82/E81</f>
        <v>2.338418633301545E-2</v>
      </c>
    </row>
    <row r="83" spans="2:10" x14ac:dyDescent="0.2">
      <c r="B83" s="1"/>
      <c r="C83" s="1"/>
      <c r="D83" s="1"/>
      <c r="E83" s="1"/>
      <c r="F83" s="1"/>
      <c r="G83" s="1"/>
      <c r="H83" s="1"/>
      <c r="I83" s="1"/>
      <c r="J83" s="23"/>
    </row>
    <row r="84" spans="2:10" x14ac:dyDescent="0.2">
      <c r="B84" s="1"/>
      <c r="C84" s="1"/>
      <c r="D84" s="1"/>
      <c r="E84" s="1"/>
      <c r="F84" s="1"/>
      <c r="G84" s="1"/>
      <c r="H84" s="1"/>
      <c r="I84" s="1"/>
      <c r="J84" s="23"/>
    </row>
    <row r="85" spans="2:10" x14ac:dyDescent="0.2">
      <c r="B85" s="1" t="s">
        <v>0</v>
      </c>
      <c r="C85" s="1"/>
      <c r="D85" s="1"/>
      <c r="E85" s="1"/>
      <c r="F85" s="1"/>
      <c r="G85" s="1"/>
      <c r="H85" s="1"/>
      <c r="I85" s="1"/>
      <c r="J85" s="23"/>
    </row>
    <row r="86" spans="2:10" x14ac:dyDescent="0.2">
      <c r="B86" s="1" t="s">
        <v>94</v>
      </c>
      <c r="C86" s="1"/>
      <c r="D86" s="1"/>
      <c r="E86" s="1"/>
      <c r="F86" s="1"/>
      <c r="G86" s="1"/>
      <c r="H86" s="1"/>
      <c r="I86" s="1"/>
      <c r="J86" s="23"/>
    </row>
    <row r="87" spans="2:10" x14ac:dyDescent="0.2">
      <c r="B87" s="1" t="s">
        <v>95</v>
      </c>
      <c r="C87" s="1"/>
      <c r="D87" s="1"/>
      <c r="E87" s="1"/>
      <c r="F87" s="1"/>
      <c r="G87" s="1"/>
      <c r="H87" s="1"/>
      <c r="I87" s="1"/>
      <c r="J87" s="23"/>
    </row>
    <row r="88" spans="2:10" x14ac:dyDescent="0.2">
      <c r="B88" s="1" t="s">
        <v>3</v>
      </c>
      <c r="C88" s="1"/>
      <c r="D88" s="1"/>
      <c r="E88" s="1"/>
      <c r="F88" s="1"/>
      <c r="G88" s="1"/>
      <c r="H88" s="1"/>
      <c r="I88" s="1"/>
      <c r="J88" s="23"/>
    </row>
    <row r="89" spans="2:10" x14ac:dyDescent="0.2">
      <c r="B89" s="1" t="s">
        <v>4</v>
      </c>
      <c r="C89" s="1" t="s">
        <v>5</v>
      </c>
      <c r="D89" s="1" t="s">
        <v>6</v>
      </c>
      <c r="E89" s="1" t="s">
        <v>7</v>
      </c>
      <c r="F89" s="1" t="s">
        <v>8</v>
      </c>
      <c r="G89" s="1" t="s">
        <v>9</v>
      </c>
      <c r="H89" s="1" t="s">
        <v>10</v>
      </c>
      <c r="I89" s="1"/>
      <c r="J89" s="23"/>
    </row>
    <row r="90" spans="2:10" x14ac:dyDescent="0.2">
      <c r="B90" s="1">
        <v>10.48</v>
      </c>
      <c r="C90" s="1">
        <v>10.39</v>
      </c>
      <c r="D90" s="1">
        <v>11.13</v>
      </c>
      <c r="E90" s="1">
        <v>66167999.831</v>
      </c>
      <c r="F90" s="1">
        <v>97.59</v>
      </c>
      <c r="G90" s="1">
        <v>5088448.41</v>
      </c>
      <c r="H90" s="1">
        <v>87.97</v>
      </c>
      <c r="I90" s="1"/>
      <c r="J90" s="23"/>
    </row>
    <row r="91" spans="2:10" x14ac:dyDescent="0.2">
      <c r="B91" s="1">
        <v>15.78</v>
      </c>
      <c r="C91" s="1">
        <v>15.72</v>
      </c>
      <c r="D91" s="1">
        <v>15.86</v>
      </c>
      <c r="E91" s="1">
        <v>1631832.827</v>
      </c>
      <c r="F91" s="1">
        <v>2.41</v>
      </c>
      <c r="G91" s="1">
        <v>695940.65800000005</v>
      </c>
      <c r="H91" s="1">
        <v>12.03</v>
      </c>
      <c r="I91" s="1"/>
      <c r="J91" s="23">
        <f>E91/E72</f>
        <v>2.6163804262520574E-2</v>
      </c>
    </row>
    <row r="92" spans="2:10" x14ac:dyDescent="0.2">
      <c r="B92" s="1"/>
      <c r="C92" s="1"/>
      <c r="D92" s="1"/>
      <c r="E92" s="1"/>
      <c r="F92" s="1"/>
      <c r="G92" s="1"/>
      <c r="H92" s="1"/>
      <c r="I92" s="1"/>
      <c r="J92" s="23"/>
    </row>
    <row r="93" spans="2:10" x14ac:dyDescent="0.2">
      <c r="B93" s="1"/>
      <c r="C93" s="1"/>
      <c r="D93" s="1"/>
      <c r="E93" s="1"/>
      <c r="F93" s="1"/>
      <c r="G93" s="1"/>
      <c r="H93" s="1"/>
      <c r="I93" s="1"/>
      <c r="J93" s="23"/>
    </row>
    <row r="94" spans="2:10" x14ac:dyDescent="0.2">
      <c r="B94" s="1" t="s">
        <v>0</v>
      </c>
      <c r="C94" s="1"/>
      <c r="D94" s="1"/>
      <c r="E94" s="1"/>
      <c r="F94" s="1"/>
      <c r="G94" s="1"/>
      <c r="H94" s="1"/>
      <c r="I94" s="1"/>
      <c r="J94" s="23"/>
    </row>
    <row r="95" spans="2:10" x14ac:dyDescent="0.2">
      <c r="B95" s="1" t="s">
        <v>96</v>
      </c>
      <c r="C95" s="1"/>
      <c r="D95" s="1"/>
      <c r="E95" s="1"/>
      <c r="F95" s="1"/>
      <c r="G95" s="1"/>
      <c r="H95" s="1"/>
      <c r="I95" s="1"/>
      <c r="J95" s="23"/>
    </row>
    <row r="96" spans="2:10" x14ac:dyDescent="0.2">
      <c r="B96" s="1" t="s">
        <v>97</v>
      </c>
      <c r="C96" s="1"/>
      <c r="D96" s="1"/>
      <c r="E96" s="1"/>
      <c r="F96" s="1"/>
      <c r="G96" s="1"/>
      <c r="H96" s="1"/>
      <c r="I96" s="1"/>
      <c r="J96" s="23"/>
    </row>
    <row r="97" spans="2:10" x14ac:dyDescent="0.2">
      <c r="B97" s="1" t="s">
        <v>3</v>
      </c>
      <c r="C97" s="1"/>
      <c r="D97" s="1"/>
      <c r="E97" s="1"/>
      <c r="F97" s="1"/>
      <c r="G97" s="1"/>
      <c r="H97" s="1"/>
      <c r="I97" s="1"/>
      <c r="J97" s="23"/>
    </row>
    <row r="98" spans="2:10" x14ac:dyDescent="0.2">
      <c r="B98" s="1" t="s">
        <v>4</v>
      </c>
      <c r="C98" s="1" t="s">
        <v>5</v>
      </c>
      <c r="D98" s="1" t="s">
        <v>6</v>
      </c>
      <c r="E98" s="1" t="s">
        <v>7</v>
      </c>
      <c r="F98" s="1" t="s">
        <v>8</v>
      </c>
      <c r="G98" s="1" t="s">
        <v>9</v>
      </c>
      <c r="H98" s="1" t="s">
        <v>10</v>
      </c>
      <c r="I98" s="1"/>
      <c r="J98" s="23"/>
    </row>
    <row r="99" spans="2:10" x14ac:dyDescent="0.2">
      <c r="B99" s="1">
        <v>10.47</v>
      </c>
      <c r="C99" s="1">
        <v>10.37</v>
      </c>
      <c r="D99" s="1">
        <v>11.14</v>
      </c>
      <c r="E99" s="1">
        <v>75383557.774000004</v>
      </c>
      <c r="F99" s="1">
        <v>97.48</v>
      </c>
      <c r="G99" s="1">
        <v>6311687.1349999998</v>
      </c>
      <c r="H99" s="1">
        <v>88.52</v>
      </c>
      <c r="I99" s="1"/>
      <c r="J99" s="23"/>
    </row>
    <row r="100" spans="2:10" x14ac:dyDescent="0.2">
      <c r="B100" s="1">
        <v>15.78</v>
      </c>
      <c r="C100" s="1">
        <v>15.72</v>
      </c>
      <c r="D100" s="1">
        <v>15.87</v>
      </c>
      <c r="E100" s="1">
        <v>1949960.7409999999</v>
      </c>
      <c r="F100" s="1">
        <v>2.52</v>
      </c>
      <c r="G100" s="1">
        <v>818243.92700000003</v>
      </c>
      <c r="H100" s="1">
        <v>11.48</v>
      </c>
      <c r="I100" s="1"/>
      <c r="J100" s="23">
        <f>E100/E99</f>
        <v>2.5867189060590434E-2</v>
      </c>
    </row>
    <row r="101" spans="2:10" x14ac:dyDescent="0.2">
      <c r="B101" s="1"/>
      <c r="C101" s="1"/>
      <c r="D101" s="1"/>
      <c r="E101" s="1"/>
      <c r="F101" s="1"/>
      <c r="G101" s="1"/>
      <c r="H101" s="1"/>
      <c r="I101" s="1"/>
      <c r="J101" s="23"/>
    </row>
    <row r="102" spans="2:10" x14ac:dyDescent="0.2">
      <c r="B102" s="1"/>
      <c r="C102" s="1"/>
      <c r="D102" s="1"/>
      <c r="E102" s="1"/>
      <c r="F102" s="1"/>
      <c r="G102" s="1"/>
      <c r="H102" s="1"/>
      <c r="I102" s="1"/>
      <c r="J102" s="23"/>
    </row>
    <row r="103" spans="2:10" x14ac:dyDescent="0.2">
      <c r="B103" s="1" t="s">
        <v>0</v>
      </c>
      <c r="C103" s="1"/>
      <c r="D103" s="1"/>
      <c r="E103" s="1"/>
      <c r="F103" s="1"/>
      <c r="G103" s="1"/>
      <c r="H103" s="1"/>
      <c r="I103" s="1"/>
      <c r="J103" s="23"/>
    </row>
    <row r="104" spans="2:10" x14ac:dyDescent="0.2">
      <c r="B104" s="1" t="s">
        <v>98</v>
      </c>
      <c r="C104" s="1"/>
      <c r="D104" s="1"/>
      <c r="E104" s="1"/>
      <c r="F104" s="1"/>
      <c r="G104" s="1"/>
      <c r="H104" s="1"/>
      <c r="I104" s="1"/>
      <c r="J104" s="23"/>
    </row>
    <row r="105" spans="2:10" x14ac:dyDescent="0.2">
      <c r="B105" s="1" t="s">
        <v>99</v>
      </c>
      <c r="C105" s="1"/>
      <c r="D105" s="1"/>
      <c r="E105" s="1"/>
      <c r="F105" s="1"/>
      <c r="G105" s="1"/>
      <c r="H105" s="1"/>
      <c r="I105" s="1"/>
      <c r="J105" s="23"/>
    </row>
    <row r="106" spans="2:10" x14ac:dyDescent="0.2">
      <c r="B106" s="1" t="s">
        <v>3</v>
      </c>
      <c r="C106" s="1"/>
      <c r="D106" s="1"/>
      <c r="E106" s="1"/>
      <c r="F106" s="1"/>
      <c r="G106" s="1"/>
      <c r="H106" s="1"/>
      <c r="I106" s="1"/>
      <c r="J106" s="23"/>
    </row>
    <row r="107" spans="2:10" x14ac:dyDescent="0.2">
      <c r="B107" s="1" t="s">
        <v>4</v>
      </c>
      <c r="C107" s="1" t="s">
        <v>5</v>
      </c>
      <c r="D107" s="1" t="s">
        <v>6</v>
      </c>
      <c r="E107" s="1" t="s">
        <v>7</v>
      </c>
      <c r="F107" s="1" t="s">
        <v>8</v>
      </c>
      <c r="G107" s="1" t="s">
        <v>9</v>
      </c>
      <c r="H107" s="1" t="s">
        <v>10</v>
      </c>
      <c r="I107" s="1"/>
      <c r="J107" s="23"/>
    </row>
    <row r="108" spans="2:10" x14ac:dyDescent="0.2">
      <c r="B108" s="1">
        <v>10.49</v>
      </c>
      <c r="C108" s="1">
        <v>10.39</v>
      </c>
      <c r="D108" s="1">
        <v>11.08</v>
      </c>
      <c r="E108" s="1">
        <v>66032592.373999998</v>
      </c>
      <c r="F108" s="1">
        <v>97.4</v>
      </c>
      <c r="G108" s="1">
        <v>5124258.3679999998</v>
      </c>
      <c r="H108" s="1">
        <v>87.28</v>
      </c>
      <c r="I108" s="1"/>
      <c r="J108" s="23"/>
    </row>
    <row r="109" spans="2:10" x14ac:dyDescent="0.2">
      <c r="B109" s="1">
        <v>15.77</v>
      </c>
      <c r="C109" s="1">
        <v>15.72</v>
      </c>
      <c r="D109" s="1">
        <v>15.85</v>
      </c>
      <c r="E109" s="1">
        <v>1765161.6880000001</v>
      </c>
      <c r="F109" s="1">
        <v>2.6</v>
      </c>
      <c r="G109" s="1">
        <v>746820.25600000005</v>
      </c>
      <c r="H109" s="1">
        <v>12.72</v>
      </c>
      <c r="I109" s="1"/>
      <c r="J109" s="23">
        <f>E109/E108</f>
        <v>2.6731673322809353E-2</v>
      </c>
    </row>
    <row r="110" spans="2:10" x14ac:dyDescent="0.2">
      <c r="B110" s="1"/>
      <c r="C110" s="1"/>
      <c r="D110" s="1"/>
      <c r="E110" s="1"/>
      <c r="F110" s="1"/>
      <c r="G110" s="1"/>
      <c r="H110" s="1"/>
      <c r="I110" s="1"/>
      <c r="J110" s="23"/>
    </row>
    <row r="111" spans="2:10" x14ac:dyDescent="0.2">
      <c r="B111" s="1"/>
      <c r="C111" s="1"/>
      <c r="D111" s="1"/>
      <c r="E111" s="1"/>
      <c r="F111" s="1"/>
      <c r="G111" s="1"/>
      <c r="H111" s="1"/>
      <c r="I111" s="1"/>
      <c r="J111" s="23"/>
    </row>
    <row r="112" spans="2:10" x14ac:dyDescent="0.2">
      <c r="B112" s="1" t="s">
        <v>0</v>
      </c>
      <c r="C112" s="1"/>
      <c r="D112" s="1"/>
      <c r="E112" s="1"/>
      <c r="F112" s="1"/>
      <c r="G112" s="1"/>
      <c r="H112" s="1"/>
      <c r="I112" s="1"/>
      <c r="J112" s="23"/>
    </row>
    <row r="113" spans="2:10" x14ac:dyDescent="0.2">
      <c r="B113" s="1" t="s">
        <v>100</v>
      </c>
      <c r="C113" s="1"/>
      <c r="D113" s="1"/>
      <c r="E113" s="1"/>
      <c r="F113" s="1"/>
      <c r="G113" s="1"/>
      <c r="H113" s="1"/>
      <c r="I113" s="1"/>
      <c r="J113" s="23"/>
    </row>
    <row r="114" spans="2:10" x14ac:dyDescent="0.2">
      <c r="B114" s="1" t="s">
        <v>101</v>
      </c>
      <c r="C114" s="1"/>
      <c r="D114" s="1"/>
      <c r="E114" s="1"/>
      <c r="F114" s="1"/>
      <c r="G114" s="1"/>
      <c r="H114" s="1"/>
      <c r="I114" s="1"/>
      <c r="J114" s="23"/>
    </row>
    <row r="115" spans="2:10" x14ac:dyDescent="0.2">
      <c r="B115" s="1" t="s">
        <v>102</v>
      </c>
      <c r="C115" s="1"/>
      <c r="D115" s="1"/>
      <c r="E115" s="1"/>
      <c r="F115" s="1"/>
      <c r="G115" s="1"/>
      <c r="H115" s="1"/>
      <c r="I115" s="1"/>
      <c r="J115" s="23"/>
    </row>
    <row r="116" spans="2:10" x14ac:dyDescent="0.2">
      <c r="B116" s="1" t="s">
        <v>4</v>
      </c>
      <c r="C116" s="1" t="s">
        <v>5</v>
      </c>
      <c r="D116" s="1" t="s">
        <v>6</v>
      </c>
      <c r="E116" s="1" t="s">
        <v>7</v>
      </c>
      <c r="F116" s="1" t="s">
        <v>8</v>
      </c>
      <c r="G116" s="1" t="s">
        <v>9</v>
      </c>
      <c r="H116" s="1" t="s">
        <v>10</v>
      </c>
      <c r="I116" s="1"/>
      <c r="J116" s="23"/>
    </row>
    <row r="117" spans="2:10" x14ac:dyDescent="0.2">
      <c r="B117" s="1">
        <v>10.46</v>
      </c>
      <c r="C117" s="1">
        <v>10.38</v>
      </c>
      <c r="D117" s="1">
        <v>11.98</v>
      </c>
      <c r="E117" s="1">
        <v>69494679.313999996</v>
      </c>
      <c r="F117" s="1">
        <v>59.88</v>
      </c>
      <c r="G117" s="1">
        <v>5102991.1869999999</v>
      </c>
      <c r="H117" s="1">
        <v>22.04</v>
      </c>
      <c r="I117" s="1"/>
      <c r="J117" s="23"/>
    </row>
    <row r="118" spans="2:10" x14ac:dyDescent="0.2">
      <c r="B118" s="1">
        <v>15.78</v>
      </c>
      <c r="C118" s="1">
        <v>15.75</v>
      </c>
      <c r="D118" s="1">
        <v>15.82</v>
      </c>
      <c r="E118" s="1">
        <v>1052691.0009999999</v>
      </c>
      <c r="F118" s="1">
        <v>0.91</v>
      </c>
      <c r="G118" s="1">
        <v>483770.38299999997</v>
      </c>
      <c r="H118" s="1">
        <v>2.09</v>
      </c>
      <c r="I118" s="1"/>
      <c r="J118" s="23">
        <f>E118/E117</f>
        <v>1.5147792771927087E-2</v>
      </c>
    </row>
    <row r="119" spans="2:10" x14ac:dyDescent="0.2">
      <c r="B119" s="1"/>
      <c r="C119" s="1"/>
      <c r="D119" s="1"/>
      <c r="E119" s="1"/>
      <c r="F119" s="1"/>
      <c r="G119" s="1"/>
      <c r="H119" s="1"/>
      <c r="I119" s="1"/>
      <c r="J119" s="23"/>
    </row>
    <row r="120" spans="2:10" x14ac:dyDescent="0.2">
      <c r="B120" s="1"/>
      <c r="C120" s="1"/>
      <c r="D120" s="1"/>
      <c r="E120" s="1"/>
      <c r="F120" s="1"/>
      <c r="G120" s="1"/>
      <c r="H120" s="1"/>
      <c r="I120" s="1"/>
      <c r="J120" s="23"/>
    </row>
    <row r="121" spans="2:10" x14ac:dyDescent="0.2">
      <c r="B121" s="1" t="s">
        <v>0</v>
      </c>
      <c r="C121" s="1"/>
      <c r="D121" s="1"/>
      <c r="E121" s="1"/>
      <c r="F121" s="1"/>
      <c r="G121" s="1"/>
      <c r="H121" s="1"/>
      <c r="I121" s="1"/>
      <c r="J121" s="23"/>
    </row>
    <row r="122" spans="2:10" x14ac:dyDescent="0.2">
      <c r="B122" s="1" t="s">
        <v>103</v>
      </c>
      <c r="C122" s="1"/>
      <c r="D122" s="1"/>
      <c r="E122" s="1"/>
      <c r="F122" s="1"/>
      <c r="G122" s="1"/>
      <c r="H122" s="1"/>
      <c r="I122" s="1"/>
      <c r="J122" s="23"/>
    </row>
    <row r="123" spans="2:10" x14ac:dyDescent="0.2">
      <c r="B123" s="1" t="s">
        <v>104</v>
      </c>
      <c r="C123" s="1"/>
      <c r="D123" s="1"/>
      <c r="E123" s="1"/>
      <c r="F123" s="1"/>
      <c r="G123" s="1"/>
      <c r="H123" s="1"/>
      <c r="I123" s="1"/>
      <c r="J123" s="23"/>
    </row>
    <row r="124" spans="2:10" x14ac:dyDescent="0.2">
      <c r="B124" s="1" t="s">
        <v>105</v>
      </c>
      <c r="C124" s="1"/>
      <c r="D124" s="1"/>
      <c r="E124" s="1"/>
      <c r="F124" s="1"/>
      <c r="G124" s="1"/>
      <c r="H124" s="1"/>
      <c r="I124" s="1"/>
      <c r="J124" s="23"/>
    </row>
    <row r="125" spans="2:10" x14ac:dyDescent="0.2">
      <c r="B125" s="1" t="s">
        <v>4</v>
      </c>
      <c r="C125" s="1" t="s">
        <v>5</v>
      </c>
      <c r="D125" s="1" t="s">
        <v>6</v>
      </c>
      <c r="E125" s="1" t="s">
        <v>7</v>
      </c>
      <c r="F125" s="1" t="s">
        <v>8</v>
      </c>
      <c r="G125" s="1" t="s">
        <v>9</v>
      </c>
      <c r="H125" s="1" t="s">
        <v>10</v>
      </c>
      <c r="I125" s="1"/>
      <c r="J125" s="23"/>
    </row>
    <row r="126" spans="2:10" x14ac:dyDescent="0.2">
      <c r="B126" s="1">
        <v>10.5</v>
      </c>
      <c r="C126" s="1">
        <v>10.39</v>
      </c>
      <c r="D126" s="1">
        <v>12.12</v>
      </c>
      <c r="E126" s="1">
        <v>68064687.463</v>
      </c>
      <c r="F126" s="1">
        <v>60.36</v>
      </c>
      <c r="G126" s="1">
        <v>4995927.915</v>
      </c>
      <c r="H126" s="1">
        <v>22.9</v>
      </c>
      <c r="I126" s="1"/>
      <c r="J126" s="23"/>
    </row>
    <row r="127" spans="2:10" x14ac:dyDescent="0.2">
      <c r="B127" s="1">
        <v>15.78</v>
      </c>
      <c r="C127" s="1">
        <v>15.75</v>
      </c>
      <c r="D127" s="1">
        <v>15.82</v>
      </c>
      <c r="E127" s="1">
        <v>909878.18900000001</v>
      </c>
      <c r="F127" s="1">
        <v>0.81</v>
      </c>
      <c r="G127" s="1">
        <v>424724.38799999998</v>
      </c>
      <c r="H127" s="1">
        <v>1.95</v>
      </c>
      <c r="I127" s="1"/>
      <c r="J127" s="23">
        <f>E127/E126</f>
        <v>1.336784495623535E-2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C1" workbookViewId="0">
      <selection activeCell="D5" sqref="D5"/>
    </sheetView>
  </sheetViews>
  <sheetFormatPr baseColWidth="10" defaultRowHeight="15" x14ac:dyDescent="0.2"/>
  <cols>
    <col min="2" max="2" width="15.5" customWidth="1"/>
    <col min="3" max="3" width="14" customWidth="1"/>
    <col min="4" max="4" width="15.33203125" customWidth="1"/>
    <col min="5" max="5" width="17.83203125" customWidth="1"/>
    <col min="6" max="6" width="19.83203125" customWidth="1"/>
    <col min="7" max="7" width="23.1640625" customWidth="1"/>
    <col min="8" max="8" width="15.5" customWidth="1"/>
    <col min="9" max="9" width="16.5" customWidth="1"/>
    <col min="10" max="10" width="15.1640625" customWidth="1"/>
  </cols>
  <sheetData>
    <row r="1" spans="1:12" ht="16" thickBot="1" x14ac:dyDescent="0.25">
      <c r="J1" s="6"/>
    </row>
    <row r="2" spans="1:12" ht="17" thickTop="1" thickBot="1" x14ac:dyDescent="0.25">
      <c r="B2" s="60" t="s">
        <v>126</v>
      </c>
      <c r="C2" s="61" t="s">
        <v>127</v>
      </c>
      <c r="D2" s="60" t="s">
        <v>49</v>
      </c>
      <c r="E2" s="60" t="s">
        <v>51</v>
      </c>
      <c r="F2" s="60" t="s">
        <v>50</v>
      </c>
      <c r="G2" s="61" t="s">
        <v>107</v>
      </c>
      <c r="H2" s="60" t="s">
        <v>106</v>
      </c>
      <c r="I2" s="61" t="s">
        <v>108</v>
      </c>
      <c r="J2" s="62" t="s">
        <v>109</v>
      </c>
    </row>
    <row r="3" spans="1:12" ht="16" thickTop="1" x14ac:dyDescent="0.2">
      <c r="B3" s="46">
        <v>0</v>
      </c>
      <c r="C3" s="46">
        <f>B3*60</f>
        <v>0</v>
      </c>
      <c r="D3" s="47">
        <v>147862.427</v>
      </c>
      <c r="E3" s="48">
        <v>3695763.51</v>
      </c>
      <c r="F3" s="48">
        <v>3.0499999999999999E-2</v>
      </c>
      <c r="G3" s="48">
        <f>LN(F3)</f>
        <v>-3.4900285953687713</v>
      </c>
      <c r="H3" s="46">
        <v>0.01</v>
      </c>
      <c r="I3" s="49">
        <v>0</v>
      </c>
      <c r="J3" s="57">
        <f>LN(H3)</f>
        <v>-4.6051701859880909</v>
      </c>
      <c r="K3" s="83">
        <v>0</v>
      </c>
      <c r="L3" s="3">
        <f>H3</f>
        <v>0.01</v>
      </c>
    </row>
    <row r="4" spans="1:12" x14ac:dyDescent="0.2">
      <c r="B4" s="31">
        <v>40</v>
      </c>
      <c r="C4" s="41">
        <f t="shared" ref="C4:C10" si="0">B4*60</f>
        <v>2400</v>
      </c>
      <c r="D4" s="45">
        <f>('INTEGRALES TPDEC EN MMA 110°C'!E8+'INTEGRALES TPDEC EN MMA 110°C'!E17)/2</f>
        <v>1478038.5530000001</v>
      </c>
      <c r="E4" s="50">
        <f>('INTEGRALES TPDEC EN MMA 110°C'!E7+'INTEGRALES TPDEC EN MMA 110°C'!E16)/2</f>
        <v>70831701.175999999</v>
      </c>
      <c r="F4" s="54">
        <f t="shared" ref="F4:F10" si="1">D4/E4</f>
        <v>2.086690745048498E-2</v>
      </c>
      <c r="G4" s="20">
        <f t="shared" ref="G4:G10" si="2">LN(F4)</f>
        <v>-3.8695907504501474</v>
      </c>
      <c r="H4" s="20">
        <v>6.8341399947003225E-3</v>
      </c>
      <c r="I4" s="53">
        <f>(H$3-H4)/H$3</f>
        <v>0.31658600052996777</v>
      </c>
      <c r="J4" s="58"/>
      <c r="K4" s="3">
        <f>C5</f>
        <v>4800</v>
      </c>
      <c r="L4" s="3">
        <f>H5</f>
        <v>8.3944182972345432E-3</v>
      </c>
    </row>
    <row r="5" spans="1:12" x14ac:dyDescent="0.2">
      <c r="B5" s="30">
        <v>80</v>
      </c>
      <c r="C5" s="30">
        <f t="shared" si="0"/>
        <v>4800</v>
      </c>
      <c r="D5" s="52">
        <f>('INTEGRALES TPDEC EN MMA 110°C'!E26+'INTEGRALES TPDEC EN MMA 110°C'!E35)/2</f>
        <v>1612971.6570000001</v>
      </c>
      <c r="E5" s="34">
        <f>('INTEGRALES TPDEC EN MMA 110°C'!E25+'INTEGRALES TPDEC EN MMA 110°C'!E34)/2</f>
        <v>63572577.520500004</v>
      </c>
      <c r="F5" s="55">
        <f t="shared" si="1"/>
        <v>2.5372129303391409E-2</v>
      </c>
      <c r="G5" s="20">
        <f t="shared" si="2"/>
        <v>-3.6741039789207997</v>
      </c>
      <c r="H5" s="34">
        <v>8.3944182972345432E-3</v>
      </c>
      <c r="I5" s="53">
        <f t="shared" ref="I5:I10" si="3">(H$3-H5)/H$3</f>
        <v>0.1605581702765457</v>
      </c>
      <c r="J5" s="58">
        <f t="shared" ref="J5:J10" si="4">LN(H5)</f>
        <v>-4.780188282427611</v>
      </c>
      <c r="K5" s="3">
        <f>C7</f>
        <v>10800</v>
      </c>
      <c r="L5" s="3">
        <f>H7</f>
        <v>6.0943098942406737E-3</v>
      </c>
    </row>
    <row r="6" spans="1:12" x14ac:dyDescent="0.2">
      <c r="B6" s="31">
        <v>120</v>
      </c>
      <c r="C6" s="53">
        <f t="shared" si="0"/>
        <v>7200</v>
      </c>
      <c r="D6" s="37">
        <f>('INTEGRALES TPDEC EN MMA 110°C'!E44+'INTEGRALES TPDEC EN MMA 110°C'!E54)/2</f>
        <v>1460759.2609999999</v>
      </c>
      <c r="E6" s="20">
        <f>('INTEGRALES TPDEC EN MMA 110°C'!E43+'INTEGRALES TPDEC EN MMA 110°C'!E53)/2</f>
        <v>54782374.296499997</v>
      </c>
      <c r="F6" s="54">
        <f t="shared" si="1"/>
        <v>2.6664767267915342E-2</v>
      </c>
      <c r="G6" s="20">
        <f t="shared" si="2"/>
        <v>-3.6244121629663355</v>
      </c>
      <c r="H6" s="20">
        <v>8.822090080369013E-3</v>
      </c>
      <c r="I6" s="53">
        <f t="shared" si="3"/>
        <v>0.11779099196309872</v>
      </c>
      <c r="J6" s="58"/>
      <c r="K6" s="3">
        <f>C10</f>
        <v>18000</v>
      </c>
      <c r="L6" s="3">
        <f>H10</f>
        <v>4.5256369692266924E-3</v>
      </c>
    </row>
    <row r="7" spans="1:12" x14ac:dyDescent="0.2">
      <c r="B7" s="31">
        <v>180</v>
      </c>
      <c r="C7" s="53">
        <f t="shared" si="0"/>
        <v>10800</v>
      </c>
      <c r="D7" s="37">
        <f>('INTEGRALES TPDEC EN MMA 110°C'!E64+'INTEGRALES TPDEC EN MMA 110°C'!E73)/2</f>
        <v>1150851.2620000001</v>
      </c>
      <c r="E7" s="20">
        <f>('INTEGRALES TPDEC EN MMA 110°C'!E63+'INTEGRALES TPDEC EN MMA 110°C'!E72)/2</f>
        <v>61847257.314500004</v>
      </c>
      <c r="F7" s="20">
        <f t="shared" si="1"/>
        <v>1.8607959543748186E-2</v>
      </c>
      <c r="G7" s="20">
        <f t="shared" si="2"/>
        <v>-3.9841658573403831</v>
      </c>
      <c r="H7" s="20">
        <v>6.0943098942406737E-3</v>
      </c>
      <c r="I7" s="53">
        <f>(H$3-H7)/H$3</f>
        <v>0.39056901057593263</v>
      </c>
      <c r="J7" s="58">
        <f t="shared" si="4"/>
        <v>-5.1003997473583125</v>
      </c>
    </row>
    <row r="8" spans="1:12" x14ac:dyDescent="0.2">
      <c r="B8" s="31">
        <v>30</v>
      </c>
      <c r="C8" s="53">
        <f t="shared" si="0"/>
        <v>1800</v>
      </c>
      <c r="D8" s="37">
        <f>('INTEGRALES TPDEC EN MMA 110°C'!E82+'INTEGRALES TPDEC EN MMA 110°C'!E91)/2</f>
        <v>1735144.5895</v>
      </c>
      <c r="E8" s="20">
        <f>('INTEGRALES TPDEC EN MMA 110°C'!E81+'INTEGRALES TPDEC EN MMA 110°C'!E90)/2</f>
        <v>72393820.788000003</v>
      </c>
      <c r="F8" s="20">
        <f t="shared" si="1"/>
        <v>2.3968131127948666E-2</v>
      </c>
      <c r="G8" s="20">
        <f t="shared" si="2"/>
        <v>-3.7310302007031537</v>
      </c>
      <c r="H8" s="20">
        <v>7.9299027718606006E-3</v>
      </c>
      <c r="I8" s="53">
        <f t="shared" si="3"/>
        <v>0.20700972281393995</v>
      </c>
      <c r="J8" s="58"/>
    </row>
    <row r="9" spans="1:12" x14ac:dyDescent="0.2">
      <c r="A9" s="10"/>
      <c r="B9" s="56">
        <v>90</v>
      </c>
      <c r="C9" s="53">
        <f t="shared" si="0"/>
        <v>5400</v>
      </c>
      <c r="D9" s="37">
        <f>('INTEGRALES TPDEC EN MMA 110°C'!E100+'INTEGRALES TPDEC EN MMA 110°C'!E109)/2</f>
        <v>1857561.2145</v>
      </c>
      <c r="E9" s="20">
        <f>('INTEGRALES TPDEC EN MMA 110°C'!E99+'INTEGRALES TPDEC EN MMA 110°C'!E108)/2</f>
        <v>70708075.074000001</v>
      </c>
      <c r="F9" s="20">
        <f t="shared" si="1"/>
        <v>2.6270849723400859E-2</v>
      </c>
      <c r="G9" s="20">
        <f t="shared" si="2"/>
        <v>-3.6392953300369277</v>
      </c>
      <c r="H9" s="20">
        <v>8.6917616950871329E-3</v>
      </c>
      <c r="I9" s="53">
        <f t="shared" si="3"/>
        <v>0.13082383049128674</v>
      </c>
      <c r="J9" s="58"/>
    </row>
    <row r="10" spans="1:12" ht="16" thickBot="1" x14ac:dyDescent="0.25">
      <c r="A10" s="10"/>
      <c r="B10" s="40">
        <v>300</v>
      </c>
      <c r="C10" s="6">
        <f t="shared" si="0"/>
        <v>18000</v>
      </c>
      <c r="D10" s="44">
        <f>('INTEGRALES TPDEC EN MMA 110°C'!E118+'INTEGRALES TPDEC EN MMA 110°C'!E127)/2</f>
        <v>981284.59499999997</v>
      </c>
      <c r="E10" s="21">
        <f>('INTEGRALES TPDEC EN MMA 110°C'!E117+'INTEGRALES TPDEC EN MMA 110°C'!E126)/2</f>
        <v>68779683.388500005</v>
      </c>
      <c r="F10" s="21">
        <f t="shared" si="1"/>
        <v>1.4267070545487147E-2</v>
      </c>
      <c r="G10" s="21">
        <f t="shared" si="2"/>
        <v>-4.2498011562000775</v>
      </c>
      <c r="H10" s="21">
        <v>4.5256369692266924E-3</v>
      </c>
      <c r="I10" s="53">
        <f t="shared" si="3"/>
        <v>0.54743630307733082</v>
      </c>
      <c r="J10" s="59">
        <f t="shared" si="4"/>
        <v>-5.3979969450570149</v>
      </c>
    </row>
    <row r="11" spans="1:12" ht="16" thickTop="1" x14ac:dyDescent="0.2"/>
    <row r="16" spans="1:12" x14ac:dyDescent="0.2">
      <c r="E16">
        <f>(F4*0.000072)/0.01832</f>
        <v>8.2009679936403859E-5</v>
      </c>
      <c r="F16">
        <f>((E16/1000)*(25)*(1/0.3)*(1000))</f>
        <v>6.8341399947003225E-3</v>
      </c>
    </row>
    <row r="17" spans="5:10" x14ac:dyDescent="0.2">
      <c r="E17">
        <f>(F5*0.000096)/0.02418</f>
        <v>1.0073301956681453E-4</v>
      </c>
      <c r="F17">
        <f t="shared" ref="F17:F22" si="5">((E17/1000)*(25)*(1/0.3)*(1000))</f>
        <v>8.3944182972345432E-3</v>
      </c>
      <c r="J17">
        <f>I3/100</f>
        <v>0</v>
      </c>
    </row>
    <row r="18" spans="5:10" x14ac:dyDescent="0.2">
      <c r="E18">
        <f>(F6*0.000096)/0.02418</f>
        <v>1.0586508096442816E-4</v>
      </c>
      <c r="F18">
        <f t="shared" si="5"/>
        <v>8.822090080369013E-3</v>
      </c>
      <c r="J18">
        <f t="shared" ref="J18:J27" si="6">I4/100</f>
        <v>3.1658600052996777E-3</v>
      </c>
    </row>
    <row r="19" spans="5:10" x14ac:dyDescent="0.2">
      <c r="E19">
        <f>(F7*0.000072)/0.01832</f>
        <v>7.3131718730888066E-5</v>
      </c>
      <c r="F19">
        <f>((E19/1000)*(25)*(1/0.3)*(1000))</f>
        <v>6.0943098942406737E-3</v>
      </c>
      <c r="J19">
        <f t="shared" si="6"/>
        <v>1.605581702765457E-3</v>
      </c>
    </row>
    <row r="20" spans="5:10" x14ac:dyDescent="0.2">
      <c r="E20">
        <f>(F8*0.000096)/0.02418</f>
        <v>9.5158833262327206E-5</v>
      </c>
      <c r="F20">
        <f t="shared" si="5"/>
        <v>7.9299027718606006E-3</v>
      </c>
      <c r="J20">
        <f t="shared" si="6"/>
        <v>1.1779099196309872E-3</v>
      </c>
    </row>
    <row r="21" spans="5:10" x14ac:dyDescent="0.2">
      <c r="E21">
        <f>(F9*0.000096)/0.02418</f>
        <v>1.0430114034104559E-4</v>
      </c>
      <c r="F21">
        <f t="shared" si="5"/>
        <v>8.6917616950871329E-3</v>
      </c>
      <c r="J21">
        <f t="shared" si="6"/>
        <v>3.9056901057593265E-3</v>
      </c>
    </row>
    <row r="22" spans="5:10" x14ac:dyDescent="0.2">
      <c r="E22">
        <f>(F10*0.000048)/0.01261</f>
        <v>5.4307643630720308E-5</v>
      </c>
      <c r="F22">
        <f t="shared" si="5"/>
        <v>4.5256369692266924E-3</v>
      </c>
      <c r="J22">
        <f t="shared" si="6"/>
        <v>2.0700972281393996E-3</v>
      </c>
    </row>
    <row r="23" spans="5:10" x14ac:dyDescent="0.2">
      <c r="J23">
        <f t="shared" si="6"/>
        <v>1.3082383049128673E-3</v>
      </c>
    </row>
    <row r="24" spans="5:10" x14ac:dyDescent="0.2">
      <c r="J24">
        <f t="shared" si="6"/>
        <v>5.4743630307733078E-3</v>
      </c>
    </row>
    <row r="25" spans="5:10" x14ac:dyDescent="0.2">
      <c r="J25">
        <f t="shared" si="6"/>
        <v>0</v>
      </c>
    </row>
    <row r="26" spans="5:10" x14ac:dyDescent="0.2">
      <c r="J26">
        <f t="shared" si="6"/>
        <v>0</v>
      </c>
    </row>
    <row r="27" spans="5:10" x14ac:dyDescent="0.2">
      <c r="J27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5"/>
  <sheetViews>
    <sheetView topLeftCell="A56" workbookViewId="0">
      <selection activeCell="I26" sqref="I26"/>
    </sheetView>
  </sheetViews>
  <sheetFormatPr baseColWidth="10" defaultRowHeight="15" x14ac:dyDescent="0.2"/>
  <cols>
    <col min="10" max="10" width="10.83203125" style="25"/>
  </cols>
  <sheetData>
    <row r="2" spans="2:10" x14ac:dyDescent="0.2">
      <c r="B2" s="1" t="s">
        <v>0</v>
      </c>
      <c r="C2" s="1"/>
      <c r="D2" s="1"/>
      <c r="E2" s="1"/>
      <c r="F2" s="1"/>
      <c r="G2" s="1"/>
      <c r="H2" s="1"/>
      <c r="I2" s="1"/>
      <c r="J2" s="23"/>
    </row>
    <row r="3" spans="2:10" x14ac:dyDescent="0.2">
      <c r="B3" s="1" t="s">
        <v>110</v>
      </c>
      <c r="C3" s="1"/>
      <c r="D3" s="1"/>
      <c r="E3" s="1"/>
      <c r="F3" s="1"/>
      <c r="G3" s="1"/>
      <c r="H3" s="1"/>
      <c r="I3" s="1"/>
      <c r="J3" s="23"/>
    </row>
    <row r="4" spans="2:10" x14ac:dyDescent="0.2">
      <c r="B4" s="1" t="s">
        <v>111</v>
      </c>
      <c r="C4" s="1"/>
      <c r="D4" s="1"/>
      <c r="E4" s="1"/>
      <c r="F4" s="1"/>
      <c r="G4" s="1"/>
      <c r="H4" s="1"/>
      <c r="I4" s="1"/>
      <c r="J4" s="23"/>
    </row>
    <row r="5" spans="2:10" x14ac:dyDescent="0.2">
      <c r="B5" s="1" t="s">
        <v>3</v>
      </c>
      <c r="C5" s="1"/>
      <c r="D5" s="1"/>
      <c r="E5" s="1"/>
      <c r="F5" s="1"/>
      <c r="G5" s="1"/>
      <c r="H5" s="1"/>
      <c r="I5" s="1"/>
      <c r="J5" s="23"/>
    </row>
    <row r="6" spans="2:10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/>
      <c r="J6" s="23"/>
    </row>
    <row r="7" spans="2:10" x14ac:dyDescent="0.2">
      <c r="B7" s="1">
        <v>10.46</v>
      </c>
      <c r="C7" s="1">
        <v>10.38</v>
      </c>
      <c r="D7" s="1">
        <v>11.19</v>
      </c>
      <c r="E7" s="1">
        <v>74214991.399000004</v>
      </c>
      <c r="F7" s="1">
        <v>97.76</v>
      </c>
      <c r="G7" s="1">
        <v>5573177.9900000002</v>
      </c>
      <c r="H7" s="1">
        <v>87.88</v>
      </c>
      <c r="I7" s="1"/>
      <c r="J7" s="23"/>
    </row>
    <row r="8" spans="2:10" x14ac:dyDescent="0.2">
      <c r="B8" s="1">
        <v>15.78</v>
      </c>
      <c r="C8" s="1">
        <v>15.74</v>
      </c>
      <c r="D8" s="1">
        <v>15.84</v>
      </c>
      <c r="E8" s="1">
        <v>1698981.7250000001</v>
      </c>
      <c r="F8" s="1">
        <v>2.2400000000000002</v>
      </c>
      <c r="G8" s="1">
        <v>768589.94900000002</v>
      </c>
      <c r="H8" s="1">
        <v>12.12</v>
      </c>
      <c r="I8" s="1"/>
      <c r="J8" s="23">
        <f>E8/E7</f>
        <v>2.2892702578995283E-2</v>
      </c>
    </row>
    <row r="9" spans="2:10" x14ac:dyDescent="0.2">
      <c r="B9" s="1"/>
      <c r="C9" s="1"/>
      <c r="D9" s="1"/>
      <c r="E9" s="1"/>
      <c r="F9" s="1"/>
      <c r="G9" s="1"/>
      <c r="H9" s="1"/>
      <c r="I9" s="1"/>
      <c r="J9" s="23"/>
    </row>
    <row r="10" spans="2:10" x14ac:dyDescent="0.2">
      <c r="B10" s="1"/>
      <c r="C10" s="1"/>
      <c r="D10" s="1"/>
      <c r="E10" s="1"/>
      <c r="F10" s="1"/>
      <c r="G10" s="1"/>
      <c r="H10" s="1"/>
      <c r="I10" s="1"/>
      <c r="J10" s="23"/>
    </row>
    <row r="11" spans="2:10" x14ac:dyDescent="0.2">
      <c r="B11" s="1" t="s">
        <v>0</v>
      </c>
      <c r="C11" s="1"/>
      <c r="D11" s="1"/>
      <c r="E11" s="1"/>
      <c r="F11" s="1"/>
      <c r="G11" s="1"/>
      <c r="H11" s="1"/>
      <c r="I11" s="1"/>
      <c r="J11" s="23"/>
    </row>
    <row r="12" spans="2:10" x14ac:dyDescent="0.2">
      <c r="B12" s="1" t="s">
        <v>112</v>
      </c>
      <c r="C12" s="1"/>
      <c r="D12" s="1"/>
      <c r="E12" s="1"/>
      <c r="F12" s="1"/>
      <c r="G12" s="1"/>
      <c r="H12" s="1"/>
      <c r="I12" s="1"/>
      <c r="J12" s="23"/>
    </row>
    <row r="13" spans="2:10" x14ac:dyDescent="0.2">
      <c r="B13" s="1" t="s">
        <v>113</v>
      </c>
      <c r="C13" s="1"/>
      <c r="D13" s="1"/>
      <c r="E13" s="1"/>
      <c r="F13" s="1"/>
      <c r="G13" s="1"/>
      <c r="H13" s="1"/>
      <c r="I13" s="1"/>
      <c r="J13" s="23"/>
    </row>
    <row r="14" spans="2:10" x14ac:dyDescent="0.2">
      <c r="B14" s="1" t="s">
        <v>3</v>
      </c>
      <c r="C14" s="1"/>
      <c r="D14" s="1"/>
      <c r="E14" s="1"/>
      <c r="F14" s="1"/>
      <c r="G14" s="1"/>
      <c r="H14" s="1"/>
      <c r="I14" s="1"/>
      <c r="J14" s="23"/>
    </row>
    <row r="15" spans="2:10" x14ac:dyDescent="0.2"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/>
      <c r="J15" s="23"/>
    </row>
    <row r="16" spans="2:10" x14ac:dyDescent="0.2">
      <c r="B16" s="1">
        <v>10.47</v>
      </c>
      <c r="C16" s="1">
        <v>10.37</v>
      </c>
      <c r="D16" s="1">
        <v>11.16</v>
      </c>
      <c r="E16" s="1">
        <v>75582458.268999994</v>
      </c>
      <c r="F16" s="1">
        <v>97.8</v>
      </c>
      <c r="G16" s="1">
        <v>5538924.0089999996</v>
      </c>
      <c r="H16" s="1">
        <v>88.19</v>
      </c>
      <c r="I16" s="1"/>
      <c r="J16" s="23"/>
    </row>
    <row r="17" spans="2:10" x14ac:dyDescent="0.2">
      <c r="B17" s="1">
        <v>15.78</v>
      </c>
      <c r="C17" s="1">
        <v>15.72</v>
      </c>
      <c r="D17" s="1">
        <v>15.85</v>
      </c>
      <c r="E17" s="1">
        <v>1697073.35</v>
      </c>
      <c r="F17" s="1">
        <v>2.2000000000000002</v>
      </c>
      <c r="G17" s="1">
        <v>741903.91700000002</v>
      </c>
      <c r="H17" s="1">
        <v>11.81</v>
      </c>
      <c r="I17" s="1"/>
      <c r="J17" s="23">
        <f>E17/E16</f>
        <v>2.2453270095556706E-2</v>
      </c>
    </row>
    <row r="18" spans="2:10" x14ac:dyDescent="0.2">
      <c r="B18" s="1"/>
      <c r="C18" s="1"/>
      <c r="D18" s="1"/>
      <c r="E18" s="1"/>
      <c r="F18" s="1"/>
      <c r="G18" s="1"/>
      <c r="H18" s="1"/>
      <c r="I18" s="1"/>
      <c r="J18" s="23"/>
    </row>
    <row r="19" spans="2:10" x14ac:dyDescent="0.2">
      <c r="B19" s="1"/>
      <c r="C19" s="1"/>
      <c r="D19" s="1"/>
      <c r="E19" s="1"/>
      <c r="F19" s="1"/>
      <c r="G19" s="1"/>
      <c r="H19" s="1"/>
      <c r="I19" s="1"/>
      <c r="J19" s="23"/>
    </row>
    <row r="20" spans="2:10" x14ac:dyDescent="0.2">
      <c r="B20" s="1"/>
      <c r="C20" s="1"/>
      <c r="D20" s="1"/>
      <c r="E20" s="1"/>
      <c r="F20" s="1"/>
      <c r="G20" s="1"/>
      <c r="H20" s="1"/>
      <c r="I20" s="1"/>
      <c r="J20" s="23"/>
    </row>
    <row r="21" spans="2:10" x14ac:dyDescent="0.2">
      <c r="B21" s="1" t="s">
        <v>0</v>
      </c>
      <c r="C21" s="1"/>
      <c r="D21" s="1"/>
      <c r="E21" s="1"/>
      <c r="F21" s="1"/>
      <c r="G21" s="1"/>
      <c r="H21" s="1"/>
      <c r="I21" s="1"/>
      <c r="J21" s="23"/>
    </row>
    <row r="22" spans="2:10" x14ac:dyDescent="0.2">
      <c r="B22" s="1" t="s">
        <v>114</v>
      </c>
      <c r="C22" s="1"/>
      <c r="D22" s="1"/>
      <c r="E22" s="1"/>
      <c r="F22" s="1"/>
      <c r="G22" s="1"/>
      <c r="H22" s="1"/>
      <c r="I22" s="1"/>
      <c r="J22" s="23"/>
    </row>
    <row r="23" spans="2:10" x14ac:dyDescent="0.2">
      <c r="B23" s="1" t="s">
        <v>115</v>
      </c>
      <c r="C23" s="1"/>
      <c r="D23" s="1"/>
      <c r="E23" s="1"/>
      <c r="F23" s="1"/>
      <c r="G23" s="1"/>
      <c r="H23" s="1"/>
      <c r="I23" s="1"/>
      <c r="J23" s="23"/>
    </row>
    <row r="24" spans="2:10" x14ac:dyDescent="0.2">
      <c r="B24" s="1" t="s">
        <v>3</v>
      </c>
      <c r="C24" s="1"/>
      <c r="D24" s="1"/>
      <c r="E24" s="1"/>
      <c r="F24" s="1"/>
      <c r="G24" s="1"/>
      <c r="H24" s="1"/>
      <c r="I24" s="1"/>
      <c r="J24" s="23"/>
    </row>
    <row r="25" spans="2:10" x14ac:dyDescent="0.2"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/>
      <c r="J25" s="23"/>
    </row>
    <row r="26" spans="2:10" x14ac:dyDescent="0.2">
      <c r="B26" s="1">
        <v>10.49</v>
      </c>
      <c r="C26" s="1">
        <v>10.39</v>
      </c>
      <c r="D26" s="1">
        <v>11.15</v>
      </c>
      <c r="E26" s="1">
        <v>60785839.965000004</v>
      </c>
      <c r="F26" s="1">
        <v>97.9</v>
      </c>
      <c r="G26" s="1">
        <v>4913452.2819999997</v>
      </c>
      <c r="H26" s="1">
        <v>89.62</v>
      </c>
      <c r="I26" s="1"/>
      <c r="J26" s="23"/>
    </row>
    <row r="27" spans="2:10" x14ac:dyDescent="0.2">
      <c r="B27" s="1">
        <v>15.77</v>
      </c>
      <c r="C27" s="1">
        <v>15.73</v>
      </c>
      <c r="D27" s="1">
        <v>15.84</v>
      </c>
      <c r="E27" s="1">
        <v>1304294.338</v>
      </c>
      <c r="F27" s="1">
        <v>2.1</v>
      </c>
      <c r="G27" s="1">
        <v>568878.12100000004</v>
      </c>
      <c r="H27" s="1">
        <v>10.38</v>
      </c>
      <c r="I27" s="1"/>
      <c r="J27" s="23">
        <f>E27/E26</f>
        <v>2.1457206789459553E-2</v>
      </c>
    </row>
    <row r="28" spans="2:10" x14ac:dyDescent="0.2">
      <c r="B28" s="1"/>
      <c r="C28" s="1"/>
      <c r="D28" s="1"/>
      <c r="E28" s="1"/>
      <c r="F28" s="1"/>
      <c r="G28" s="1"/>
      <c r="H28" s="1"/>
      <c r="I28" s="1"/>
      <c r="J28" s="23"/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23"/>
    </row>
    <row r="30" spans="2:10" x14ac:dyDescent="0.2">
      <c r="B30" s="1" t="s">
        <v>0</v>
      </c>
      <c r="C30" s="1"/>
      <c r="D30" s="1"/>
      <c r="E30" s="1"/>
      <c r="F30" s="1"/>
      <c r="G30" s="1"/>
      <c r="H30" s="1"/>
      <c r="I30" s="1"/>
      <c r="J30" s="23"/>
    </row>
    <row r="31" spans="2:10" x14ac:dyDescent="0.2">
      <c r="B31" s="1" t="s">
        <v>116</v>
      </c>
      <c r="C31" s="1"/>
      <c r="D31" s="1"/>
      <c r="E31" s="1"/>
      <c r="F31" s="1"/>
      <c r="G31" s="1"/>
      <c r="H31" s="1"/>
      <c r="I31" s="1"/>
      <c r="J31" s="23"/>
    </row>
    <row r="32" spans="2:10" x14ac:dyDescent="0.2">
      <c r="B32" s="1" t="s">
        <v>117</v>
      </c>
      <c r="C32" s="1"/>
      <c r="D32" s="1"/>
      <c r="E32" s="1"/>
      <c r="F32" s="1"/>
      <c r="G32" s="1"/>
      <c r="H32" s="1"/>
      <c r="I32" s="1"/>
      <c r="J32" s="23"/>
    </row>
    <row r="33" spans="2:10" x14ac:dyDescent="0.2">
      <c r="B33" s="1" t="s">
        <v>3</v>
      </c>
      <c r="C33" s="1"/>
      <c r="D33" s="1"/>
      <c r="E33" s="1"/>
      <c r="F33" s="1"/>
      <c r="G33" s="1"/>
      <c r="H33" s="1"/>
      <c r="I33" s="1"/>
      <c r="J33" s="23"/>
    </row>
    <row r="34" spans="2:10" x14ac:dyDescent="0.2">
      <c r="B34" s="1" t="s">
        <v>4</v>
      </c>
      <c r="C34" s="1" t="s">
        <v>5</v>
      </c>
      <c r="D34" s="1" t="s">
        <v>6</v>
      </c>
      <c r="E34" s="1" t="s">
        <v>7</v>
      </c>
      <c r="F34" s="1" t="s">
        <v>8</v>
      </c>
      <c r="G34" s="1" t="s">
        <v>9</v>
      </c>
      <c r="H34" s="1" t="s">
        <v>10</v>
      </c>
      <c r="I34" s="1"/>
      <c r="J34" s="23"/>
    </row>
    <row r="35" spans="2:10" x14ac:dyDescent="0.2">
      <c r="B35" s="1">
        <v>10.49</v>
      </c>
      <c r="C35" s="1">
        <v>10.39</v>
      </c>
      <c r="D35" s="1">
        <v>11.13</v>
      </c>
      <c r="E35" s="1">
        <v>64817907.200000003</v>
      </c>
      <c r="F35" s="1">
        <v>97.87</v>
      </c>
      <c r="G35" s="1">
        <v>4850444.3049999997</v>
      </c>
      <c r="H35" s="1">
        <v>88.52</v>
      </c>
      <c r="I35" s="1"/>
      <c r="J35" s="23"/>
    </row>
    <row r="36" spans="2:10" x14ac:dyDescent="0.2">
      <c r="B36" s="1">
        <v>15.78</v>
      </c>
      <c r="C36" s="1">
        <v>15.73</v>
      </c>
      <c r="D36" s="1">
        <v>15.85</v>
      </c>
      <c r="E36" s="1">
        <v>1410066.8770000001</v>
      </c>
      <c r="F36" s="1">
        <v>2.13</v>
      </c>
      <c r="G36" s="1">
        <v>628810.19400000002</v>
      </c>
      <c r="H36" s="1">
        <v>11.48</v>
      </c>
      <c r="I36" s="1"/>
      <c r="J36" s="23">
        <f>E36/E35</f>
        <v>2.1754279610557991E-2</v>
      </c>
    </row>
    <row r="37" spans="2:10" x14ac:dyDescent="0.2">
      <c r="B37" s="1"/>
      <c r="C37" s="1"/>
      <c r="D37" s="1"/>
      <c r="E37" s="1"/>
      <c r="F37" s="1"/>
      <c r="G37" s="1"/>
      <c r="H37" s="1"/>
      <c r="I37" s="1"/>
      <c r="J37" s="23"/>
    </row>
    <row r="38" spans="2:10" x14ac:dyDescent="0.2">
      <c r="B38" s="1"/>
      <c r="C38" s="1"/>
      <c r="D38" s="1"/>
      <c r="E38" s="1"/>
      <c r="F38" s="1"/>
      <c r="G38" s="1"/>
      <c r="H38" s="1"/>
      <c r="I38" s="1"/>
      <c r="J38" s="23"/>
    </row>
    <row r="39" spans="2:10" x14ac:dyDescent="0.2">
      <c r="B39" s="1" t="s">
        <v>0</v>
      </c>
      <c r="C39" s="1"/>
      <c r="D39" s="1"/>
      <c r="E39" s="1"/>
      <c r="F39" s="1"/>
      <c r="G39" s="1"/>
      <c r="H39" s="1"/>
      <c r="I39" s="1"/>
      <c r="J39" s="23"/>
    </row>
    <row r="40" spans="2:10" x14ac:dyDescent="0.2">
      <c r="B40" s="1" t="s">
        <v>118</v>
      </c>
      <c r="C40" s="1"/>
      <c r="D40" s="1"/>
      <c r="E40" s="1"/>
      <c r="F40" s="1"/>
      <c r="G40" s="1"/>
      <c r="H40" s="1"/>
      <c r="I40" s="1"/>
      <c r="J40" s="23"/>
    </row>
    <row r="41" spans="2:10" x14ac:dyDescent="0.2">
      <c r="B41" s="1" t="s">
        <v>119</v>
      </c>
      <c r="C41" s="1"/>
      <c r="D41" s="1"/>
      <c r="E41" s="1"/>
      <c r="F41" s="1"/>
      <c r="G41" s="1"/>
      <c r="H41" s="1"/>
      <c r="I41" s="1"/>
      <c r="J41" s="23"/>
    </row>
    <row r="42" spans="2:10" x14ac:dyDescent="0.2">
      <c r="B42" s="1" t="s">
        <v>3</v>
      </c>
      <c r="C42" s="1"/>
      <c r="D42" s="1"/>
      <c r="E42" s="1"/>
      <c r="F42" s="1"/>
      <c r="G42" s="1"/>
      <c r="H42" s="1"/>
      <c r="I42" s="1"/>
      <c r="J42" s="23"/>
    </row>
    <row r="43" spans="2:10" x14ac:dyDescent="0.2"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/>
      <c r="J43" s="23"/>
    </row>
    <row r="44" spans="2:10" x14ac:dyDescent="0.2">
      <c r="B44" s="1">
        <v>10.5</v>
      </c>
      <c r="C44" s="1">
        <v>10.38</v>
      </c>
      <c r="D44" s="1">
        <v>11.17</v>
      </c>
      <c r="E44" s="1">
        <v>69347330.244000003</v>
      </c>
      <c r="F44" s="1">
        <v>98.06</v>
      </c>
      <c r="G44" s="1">
        <v>5303799.5690000001</v>
      </c>
      <c r="H44" s="1">
        <v>90.04</v>
      </c>
      <c r="I44" s="1"/>
      <c r="J44" s="23"/>
    </row>
    <row r="45" spans="2:10" x14ac:dyDescent="0.2">
      <c r="B45" s="1">
        <v>15.78</v>
      </c>
      <c r="C45" s="1">
        <v>15.71</v>
      </c>
      <c r="D45" s="1">
        <v>15.86</v>
      </c>
      <c r="E45" s="1">
        <v>1370622.007</v>
      </c>
      <c r="F45" s="1">
        <v>1.94</v>
      </c>
      <c r="G45" s="1">
        <v>586855.35</v>
      </c>
      <c r="H45" s="1">
        <v>9.9600000000000009</v>
      </c>
      <c r="I45" s="1"/>
      <c r="J45" s="23">
        <f>E45/E44</f>
        <v>1.9764596591929903E-2</v>
      </c>
    </row>
    <row r="46" spans="2:10" x14ac:dyDescent="0.2">
      <c r="B46" s="1"/>
      <c r="C46" s="1"/>
      <c r="D46" s="1"/>
      <c r="E46" s="1"/>
      <c r="F46" s="1"/>
      <c r="G46" s="1"/>
      <c r="H46" s="1"/>
      <c r="I46" s="1"/>
      <c r="J46" s="23"/>
    </row>
    <row r="47" spans="2:10" x14ac:dyDescent="0.2">
      <c r="B47" s="1"/>
      <c r="C47" s="1"/>
      <c r="D47" s="1"/>
      <c r="E47" s="1"/>
      <c r="F47" s="1"/>
      <c r="G47" s="1"/>
      <c r="H47" s="1"/>
      <c r="I47" s="1"/>
      <c r="J47" s="23"/>
    </row>
    <row r="48" spans="2:10" x14ac:dyDescent="0.2">
      <c r="B48" s="1"/>
      <c r="C48" s="1"/>
      <c r="D48" s="1"/>
      <c r="E48" s="1"/>
      <c r="F48" s="1"/>
      <c r="G48" s="1"/>
      <c r="H48" s="1"/>
      <c r="I48" s="1"/>
      <c r="J48" s="23"/>
    </row>
    <row r="49" spans="2:10" x14ac:dyDescent="0.2">
      <c r="B49" s="1" t="s">
        <v>0</v>
      </c>
      <c r="C49" s="1"/>
      <c r="D49" s="1"/>
      <c r="E49" s="1"/>
      <c r="F49" s="1"/>
      <c r="G49" s="1"/>
      <c r="H49" s="1"/>
      <c r="I49" s="1"/>
      <c r="J49" s="23"/>
    </row>
    <row r="50" spans="2:10" x14ac:dyDescent="0.2">
      <c r="B50" s="1" t="s">
        <v>120</v>
      </c>
      <c r="C50" s="1"/>
      <c r="D50" s="1"/>
      <c r="E50" s="1"/>
      <c r="F50" s="1"/>
      <c r="G50" s="1"/>
      <c r="H50" s="1"/>
      <c r="I50" s="1"/>
      <c r="J50" s="23"/>
    </row>
    <row r="51" spans="2:10" x14ac:dyDescent="0.2">
      <c r="B51" s="1" t="s">
        <v>121</v>
      </c>
      <c r="C51" s="1"/>
      <c r="D51" s="1"/>
      <c r="E51" s="1"/>
      <c r="F51" s="1"/>
      <c r="G51" s="1"/>
      <c r="H51" s="1"/>
      <c r="I51" s="1"/>
      <c r="J51" s="23"/>
    </row>
    <row r="52" spans="2:10" x14ac:dyDescent="0.2">
      <c r="B52" s="1" t="s">
        <v>3</v>
      </c>
      <c r="C52" s="1"/>
      <c r="D52" s="1"/>
      <c r="E52" s="1"/>
      <c r="F52" s="1"/>
      <c r="G52" s="1"/>
      <c r="H52" s="1"/>
      <c r="I52" s="1"/>
      <c r="J52" s="23"/>
    </row>
    <row r="53" spans="2:10" x14ac:dyDescent="0.2">
      <c r="B53" s="1" t="s">
        <v>4</v>
      </c>
      <c r="C53" s="1" t="s">
        <v>5</v>
      </c>
      <c r="D53" s="1" t="s">
        <v>6</v>
      </c>
      <c r="E53" s="1" t="s">
        <v>7</v>
      </c>
      <c r="F53" s="1" t="s">
        <v>8</v>
      </c>
      <c r="G53" s="1" t="s">
        <v>9</v>
      </c>
      <c r="H53" s="1" t="s">
        <v>10</v>
      </c>
      <c r="I53" s="1"/>
      <c r="J53" s="23"/>
    </row>
    <row r="54" spans="2:10" x14ac:dyDescent="0.2">
      <c r="B54" s="1">
        <v>10.48</v>
      </c>
      <c r="C54" s="1">
        <v>10.39</v>
      </c>
      <c r="D54" s="1">
        <v>11.11</v>
      </c>
      <c r="E54" s="1">
        <v>68524490.776999995</v>
      </c>
      <c r="F54" s="1">
        <v>98.11</v>
      </c>
      <c r="G54" s="1">
        <v>5309818.0209999997</v>
      </c>
      <c r="H54" s="1">
        <v>90.17</v>
      </c>
      <c r="I54" s="1"/>
      <c r="J54" s="23"/>
    </row>
    <row r="55" spans="2:10" x14ac:dyDescent="0.2">
      <c r="B55" s="1">
        <v>15.78</v>
      </c>
      <c r="C55" s="1">
        <v>15.72</v>
      </c>
      <c r="D55" s="1">
        <v>15.86</v>
      </c>
      <c r="E55" s="1">
        <v>1322357.959</v>
      </c>
      <c r="F55" s="1">
        <v>1.89</v>
      </c>
      <c r="G55" s="1">
        <v>578878.15500000003</v>
      </c>
      <c r="H55" s="1">
        <v>9.83</v>
      </c>
      <c r="I55" s="1"/>
      <c r="J55" s="23">
        <f>E55/E54</f>
        <v>1.9297596290111286E-2</v>
      </c>
    </row>
    <row r="56" spans="2:10" x14ac:dyDescent="0.2">
      <c r="B56" s="1"/>
      <c r="C56" s="1"/>
      <c r="D56" s="1"/>
      <c r="E56" s="1"/>
      <c r="F56" s="1"/>
      <c r="G56" s="1"/>
      <c r="H56" s="1"/>
      <c r="I56" s="1"/>
      <c r="J56" s="23"/>
    </row>
    <row r="57" spans="2:10" x14ac:dyDescent="0.2">
      <c r="B57" s="1"/>
      <c r="C57" s="1"/>
      <c r="D57" s="1"/>
      <c r="E57" s="1"/>
      <c r="F57" s="1"/>
      <c r="G57" s="1"/>
      <c r="H57" s="1"/>
      <c r="I57" s="1"/>
      <c r="J57" s="23"/>
    </row>
    <row r="58" spans="2:10" x14ac:dyDescent="0.2">
      <c r="B58" s="1"/>
      <c r="C58" s="1"/>
      <c r="D58" s="1"/>
      <c r="E58" s="1"/>
      <c r="F58" s="1"/>
      <c r="G58" s="1"/>
      <c r="H58" s="1"/>
      <c r="I58" s="1"/>
      <c r="J58" s="23"/>
    </row>
    <row r="59" spans="2:10" x14ac:dyDescent="0.2">
      <c r="B59" s="1" t="s">
        <v>0</v>
      </c>
      <c r="C59" s="1"/>
      <c r="D59" s="1"/>
      <c r="E59" s="1"/>
      <c r="F59" s="1"/>
      <c r="G59" s="1"/>
      <c r="H59" s="1"/>
      <c r="I59" s="1"/>
      <c r="J59" s="23"/>
    </row>
    <row r="60" spans="2:10" x14ac:dyDescent="0.2">
      <c r="B60" s="1" t="s">
        <v>122</v>
      </c>
      <c r="C60" s="1"/>
      <c r="D60" s="1"/>
      <c r="E60" s="1"/>
      <c r="F60" s="1"/>
      <c r="G60" s="1"/>
      <c r="H60" s="1"/>
      <c r="I60" s="1"/>
      <c r="J60" s="23"/>
    </row>
    <row r="61" spans="2:10" x14ac:dyDescent="0.2">
      <c r="B61" s="1" t="s">
        <v>123</v>
      </c>
      <c r="C61" s="1"/>
      <c r="D61" s="1"/>
      <c r="E61" s="1"/>
      <c r="F61" s="1"/>
      <c r="G61" s="1"/>
      <c r="H61" s="1"/>
      <c r="I61" s="1"/>
      <c r="J61" s="23"/>
    </row>
    <row r="62" spans="2:10" x14ac:dyDescent="0.2">
      <c r="B62" s="1" t="s">
        <v>3</v>
      </c>
      <c r="C62" s="1"/>
      <c r="D62" s="1"/>
      <c r="E62" s="1"/>
      <c r="F62" s="1"/>
      <c r="G62" s="1"/>
      <c r="H62" s="1"/>
      <c r="I62" s="1"/>
      <c r="J62" s="23"/>
    </row>
    <row r="63" spans="2:10" x14ac:dyDescent="0.2">
      <c r="B63" s="1" t="s">
        <v>4</v>
      </c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/>
      <c r="J63" s="23"/>
    </row>
    <row r="64" spans="2:10" x14ac:dyDescent="0.2">
      <c r="B64" s="1">
        <v>10.47</v>
      </c>
      <c r="C64" s="1">
        <v>10.38</v>
      </c>
      <c r="D64" s="1">
        <v>11.16</v>
      </c>
      <c r="E64" s="1">
        <v>71185196.783000007</v>
      </c>
      <c r="F64" s="1">
        <v>98.53</v>
      </c>
      <c r="G64" s="1">
        <v>5382067.9100000001</v>
      </c>
      <c r="H64" s="1">
        <v>91.93</v>
      </c>
      <c r="I64" s="1"/>
      <c r="J64" s="23"/>
    </row>
    <row r="65" spans="2:10" x14ac:dyDescent="0.2">
      <c r="B65" s="1">
        <v>15.78</v>
      </c>
      <c r="C65" s="1">
        <v>15.71</v>
      </c>
      <c r="D65" s="1">
        <v>15.84</v>
      </c>
      <c r="E65" s="1">
        <v>1063339.8149999999</v>
      </c>
      <c r="F65" s="1">
        <v>1.47</v>
      </c>
      <c r="G65" s="1">
        <v>472492.89500000002</v>
      </c>
      <c r="H65" s="1">
        <v>8.07</v>
      </c>
      <c r="I65" s="1"/>
      <c r="J65" s="23">
        <f>E65/E64</f>
        <v>1.4937653656299787E-2</v>
      </c>
    </row>
    <row r="66" spans="2:10" x14ac:dyDescent="0.2">
      <c r="B66" s="1"/>
      <c r="C66" s="1"/>
      <c r="D66" s="1"/>
      <c r="E66" s="1"/>
      <c r="F66" s="1"/>
      <c r="G66" s="1"/>
      <c r="H66" s="1"/>
      <c r="I66" s="1"/>
      <c r="J66" s="23"/>
    </row>
    <row r="67" spans="2:10" x14ac:dyDescent="0.2">
      <c r="B67" s="1"/>
      <c r="C67" s="1"/>
      <c r="D67" s="1"/>
      <c r="E67" s="1"/>
      <c r="F67" s="1"/>
      <c r="G67" s="1"/>
      <c r="H67" s="1"/>
      <c r="I67" s="1"/>
      <c r="J67" s="23"/>
    </row>
    <row r="68" spans="2:10" x14ac:dyDescent="0.2">
      <c r="B68" s="1"/>
      <c r="C68" s="1"/>
      <c r="D68" s="1"/>
      <c r="E68" s="1"/>
      <c r="F68" s="1"/>
      <c r="G68" s="1"/>
      <c r="H68" s="1"/>
      <c r="I68" s="1"/>
      <c r="J68" s="23"/>
    </row>
    <row r="69" spans="2:10" x14ac:dyDescent="0.2">
      <c r="B69" s="1" t="s">
        <v>0</v>
      </c>
      <c r="C69" s="1"/>
      <c r="D69" s="1"/>
      <c r="E69" s="1"/>
      <c r="F69" s="1"/>
      <c r="G69" s="1"/>
      <c r="H69" s="1"/>
      <c r="I69" s="1"/>
      <c r="J69" s="23"/>
    </row>
    <row r="70" spans="2:10" x14ac:dyDescent="0.2">
      <c r="B70" s="1" t="s">
        <v>124</v>
      </c>
      <c r="C70" s="1"/>
      <c r="D70" s="1"/>
      <c r="E70" s="1"/>
      <c r="F70" s="1"/>
      <c r="G70" s="1"/>
      <c r="H70" s="1"/>
      <c r="I70" s="1"/>
      <c r="J70" s="23"/>
    </row>
    <row r="71" spans="2:10" x14ac:dyDescent="0.2">
      <c r="B71" s="1" t="s">
        <v>125</v>
      </c>
      <c r="C71" s="1"/>
      <c r="D71" s="1"/>
      <c r="E71" s="1"/>
      <c r="F71" s="1"/>
      <c r="G71" s="1"/>
      <c r="H71" s="1"/>
      <c r="I71" s="1"/>
      <c r="J71" s="23"/>
    </row>
    <row r="72" spans="2:10" x14ac:dyDescent="0.2">
      <c r="B72" s="1" t="s">
        <v>3</v>
      </c>
      <c r="C72" s="1"/>
      <c r="D72" s="1"/>
      <c r="E72" s="1"/>
      <c r="F72" s="1"/>
      <c r="G72" s="1"/>
      <c r="H72" s="1"/>
      <c r="I72" s="1"/>
      <c r="J72" s="23"/>
    </row>
    <row r="73" spans="2:10" x14ac:dyDescent="0.2">
      <c r="B73" s="1" t="s">
        <v>4</v>
      </c>
      <c r="C73" s="1" t="s">
        <v>5</v>
      </c>
      <c r="D73" s="1" t="s">
        <v>6</v>
      </c>
      <c r="E73" s="1" t="s">
        <v>7</v>
      </c>
      <c r="F73" s="1" t="s">
        <v>8</v>
      </c>
      <c r="G73" s="1" t="s">
        <v>9</v>
      </c>
      <c r="H73" s="1" t="s">
        <v>10</v>
      </c>
      <c r="I73" s="1"/>
      <c r="J73" s="23"/>
    </row>
    <row r="74" spans="2:10" x14ac:dyDescent="0.2">
      <c r="B74" s="1">
        <v>10.5</v>
      </c>
      <c r="C74" s="1">
        <v>10.39</v>
      </c>
      <c r="D74" s="1">
        <v>11.06</v>
      </c>
      <c r="E74" s="1">
        <v>63694642.318999998</v>
      </c>
      <c r="F74" s="1">
        <v>98.52</v>
      </c>
      <c r="G74" s="1">
        <v>5014774.0530000003</v>
      </c>
      <c r="H74" s="1">
        <v>92.54</v>
      </c>
      <c r="I74" s="1"/>
      <c r="J74" s="23"/>
    </row>
    <row r="75" spans="2:10" x14ac:dyDescent="0.2">
      <c r="B75" s="1">
        <v>15.78</v>
      </c>
      <c r="C75" s="1">
        <v>15.73</v>
      </c>
      <c r="D75" s="1">
        <v>15.85</v>
      </c>
      <c r="E75" s="1">
        <v>954117.54099999997</v>
      </c>
      <c r="F75" s="1">
        <v>1.48</v>
      </c>
      <c r="G75" s="1">
        <v>404193.09399999998</v>
      </c>
      <c r="H75" s="1">
        <v>7.46</v>
      </c>
      <c r="I75" s="1"/>
      <c r="J75" s="23">
        <f>E75/E74</f>
        <v>1.4979557247869001E-2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18" sqref="F18"/>
    </sheetView>
  </sheetViews>
  <sheetFormatPr baseColWidth="10" defaultRowHeight="15" x14ac:dyDescent="0.2"/>
  <cols>
    <col min="2" max="2" width="14.6640625" customWidth="1"/>
    <col min="3" max="3" width="14.5" customWidth="1"/>
    <col min="4" max="4" width="18.5" customWidth="1"/>
    <col min="6" max="6" width="17.5" customWidth="1"/>
  </cols>
  <sheetData>
    <row r="1" spans="2:7" ht="17" thickTop="1" thickBot="1" x14ac:dyDescent="0.25">
      <c r="F1" s="66"/>
    </row>
    <row r="2" spans="2:7" ht="17" thickTop="1" thickBot="1" x14ac:dyDescent="0.25">
      <c r="B2" s="60" t="s">
        <v>126</v>
      </c>
      <c r="C2" s="60" t="s">
        <v>127</v>
      </c>
      <c r="D2" s="60" t="s">
        <v>50</v>
      </c>
      <c r="E2" s="60" t="s">
        <v>106</v>
      </c>
      <c r="F2" s="64" t="s">
        <v>108</v>
      </c>
      <c r="G2" s="64" t="s">
        <v>109</v>
      </c>
    </row>
    <row r="3" spans="2:7" ht="16" thickTop="1" x14ac:dyDescent="0.2">
      <c r="B3" s="46">
        <v>0</v>
      </c>
      <c r="C3" s="46">
        <v>0</v>
      </c>
      <c r="D3" s="48">
        <f>0.0305</f>
        <v>3.0499999999999999E-2</v>
      </c>
      <c r="E3" s="34">
        <v>0.01</v>
      </c>
      <c r="F3" s="55">
        <v>0</v>
      </c>
      <c r="G3" s="55">
        <f>LN(E3)</f>
        <v>-4.6051701859880909</v>
      </c>
    </row>
    <row r="4" spans="2:7" x14ac:dyDescent="0.2">
      <c r="B4" s="31">
        <v>30</v>
      </c>
      <c r="C4" s="31"/>
      <c r="D4" s="20">
        <f>('INTEGRALES TPDEC EN MMA 120°C'!J8+'INTEGRALES TPDEC EN MMA 120°C'!J17)/2</f>
        <v>2.2672986337275994E-2</v>
      </c>
      <c r="E4" s="20">
        <v>7.4000000000000003E-3</v>
      </c>
      <c r="F4" s="54">
        <f>100-(E4*100/E3)</f>
        <v>26</v>
      </c>
      <c r="G4" s="55"/>
    </row>
    <row r="5" spans="2:7" x14ac:dyDescent="0.2">
      <c r="B5" s="31">
        <v>60</v>
      </c>
      <c r="C5" s="31">
        <v>3600</v>
      </c>
      <c r="D5" s="20">
        <f>('INTEGRALES TPDEC EN MMA 120°C'!J27+'INTEGRALES TPDEC EN MMA 120°C'!J36)/2</f>
        <v>2.160574320000877E-2</v>
      </c>
      <c r="E5" s="20">
        <v>7.0000000000000001E-3</v>
      </c>
      <c r="F5" s="54">
        <f>100-(E5*100/E3)</f>
        <v>30</v>
      </c>
      <c r="G5" s="54">
        <f>LN(E5)</f>
        <v>-4.9618451299268234</v>
      </c>
    </row>
    <row r="6" spans="2:7" x14ac:dyDescent="0.2">
      <c r="B6" s="31">
        <v>90</v>
      </c>
      <c r="C6" s="31">
        <v>5400</v>
      </c>
      <c r="D6" s="20">
        <f>('INTEGRALES TPDEC EN MMA 120°C'!J45+'INTEGRALES TPDEC EN MMA 120°C'!J55)/2</f>
        <v>1.9531096441020593E-2</v>
      </c>
      <c r="E6" s="20">
        <v>6.1999999999999998E-3</v>
      </c>
      <c r="F6" s="54">
        <f>100-(E6*100/E3)</f>
        <v>38</v>
      </c>
      <c r="G6" s="54">
        <f>LN(E6)</f>
        <v>-5.083205986931091</v>
      </c>
    </row>
    <row r="7" spans="2:7" ht="16" thickBot="1" x14ac:dyDescent="0.25">
      <c r="B7" s="42">
        <v>120</v>
      </c>
      <c r="C7" s="42">
        <v>7200</v>
      </c>
      <c r="D7" s="21">
        <f>('INTEGRALES TPDEC EN MMA 120°C'!J65+'INTEGRALES TPDEC EN MMA 120°C'!J75)/2</f>
        <v>1.4958605452084394E-2</v>
      </c>
      <c r="E7" s="35">
        <v>4.7999999999999996E-3</v>
      </c>
      <c r="F7" s="65">
        <f>100-(E7*100/E3)</f>
        <v>52</v>
      </c>
      <c r="G7" s="65">
        <f>LN(E7)</f>
        <v>-5.339139361068292</v>
      </c>
    </row>
    <row r="8" spans="2:7" ht="16" thickTop="1" x14ac:dyDescent="0.2"/>
    <row r="11" spans="2:7" x14ac:dyDescent="0.2">
      <c r="D11">
        <f>(D4*0.000096)/0.02418</f>
        <v>9.0016819205065993E-5</v>
      </c>
      <c r="E11" s="43">
        <f>((D11/1000)*(25)*(1/0.3)*(1000))</f>
        <v>7.5014016004221673E-3</v>
      </c>
      <c r="G11">
        <f>F3/100</f>
        <v>0</v>
      </c>
    </row>
    <row r="12" spans="2:7" x14ac:dyDescent="0.2">
      <c r="D12">
        <f>(D5*0.000096)/0.02418</f>
        <v>8.5779625607975262E-5</v>
      </c>
      <c r="E12" s="43">
        <f t="shared" ref="E12:E14" si="0">((D12/1000)*(25)*(1/0.3)*(1000))</f>
        <v>7.1483021339979374E-3</v>
      </c>
      <c r="G12">
        <f t="shared" ref="G12:G15" si="1">F4/100</f>
        <v>0.26</v>
      </c>
    </row>
    <row r="13" spans="2:7" x14ac:dyDescent="0.2">
      <c r="D13">
        <f>(D6*0.000072)/0.01832</f>
        <v>7.6759767672133342E-5</v>
      </c>
      <c r="E13" s="43">
        <f t="shared" si="0"/>
        <v>6.3966473060111124E-3</v>
      </c>
      <c r="G13">
        <f t="shared" si="1"/>
        <v>0.3</v>
      </c>
    </row>
    <row r="14" spans="2:7" x14ac:dyDescent="0.2">
      <c r="D14">
        <f>(D7*0.000048)/0.01261</f>
        <v>5.6939973172089685E-5</v>
      </c>
      <c r="E14" s="43">
        <f t="shared" si="0"/>
        <v>4.7449977643408076E-3</v>
      </c>
      <c r="G14">
        <f t="shared" si="1"/>
        <v>0.38</v>
      </c>
    </row>
    <row r="15" spans="2:7" x14ac:dyDescent="0.2">
      <c r="G15">
        <f t="shared" si="1"/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Gráficos</vt:lpstr>
      </vt:variant>
      <vt:variant>
        <vt:i4>10</vt:i4>
      </vt:variant>
    </vt:vector>
  </HeadingPairs>
  <TitlesOfParts>
    <vt:vector size="27" baseType="lpstr">
      <vt:lpstr>INTEGRACIONES CURVA DE CAL</vt:lpstr>
      <vt:lpstr>RESULTADOS</vt:lpstr>
      <vt:lpstr>INTEGRALES 23-04-13</vt:lpstr>
      <vt:lpstr>RESULTADOS 23-04-13</vt:lpstr>
      <vt:lpstr>INTEGRALES TPDEC EN MMA 110°C</vt:lpstr>
      <vt:lpstr>RESULTADOS TPDEC EN MMA 110°C</vt:lpstr>
      <vt:lpstr>Hoja1</vt:lpstr>
      <vt:lpstr>INTEGRALES TPDEC EN MMA 120°C</vt:lpstr>
      <vt:lpstr>RESULTADOS TPDEC EN MMA 120°C</vt:lpstr>
      <vt:lpstr>INTEGRALES TPDEC EN MMA 130°C</vt:lpstr>
      <vt:lpstr>RESULTADOS TPDEC EN MMA 130°C</vt:lpstr>
      <vt:lpstr>INTEGRALES TPDEC EN MMA 140°C</vt:lpstr>
      <vt:lpstr>RESULTADOS TPDEC EN MMA 140°C</vt:lpstr>
      <vt:lpstr>ERROR TPDEC</vt:lpstr>
      <vt:lpstr>ARRHENIUS</vt:lpstr>
      <vt:lpstr>K</vt:lpstr>
      <vt:lpstr>EYRING</vt:lpstr>
      <vt:lpstr>ÁREA ABSOLUTA TPDEC</vt:lpstr>
      <vt:lpstr>RELACIÓN DE ÁREAS TPDEC</vt:lpstr>
      <vt:lpstr>RELACIÓN DE ÁREAS 23-04-13</vt:lpstr>
      <vt:lpstr>TPDEC EN MMA 110°C</vt:lpstr>
      <vt:lpstr>TPDEC EN MMA 120°C</vt:lpstr>
      <vt:lpstr>TPDEC EN MMA 130°C</vt:lpstr>
      <vt:lpstr>TPDEC EN MMA 140°C</vt:lpstr>
      <vt:lpstr>Gráfico1</vt:lpstr>
      <vt:lpstr>ARRHENIUS TPDEC EN MMA</vt:lpstr>
      <vt:lpstr>EYRING TPDEC EN MMA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Usuario de Microsoft Office</cp:lastModifiedBy>
  <dcterms:created xsi:type="dcterms:W3CDTF">2013-05-08T23:33:48Z</dcterms:created>
  <dcterms:modified xsi:type="dcterms:W3CDTF">2017-05-03T12:40:16Z</dcterms:modified>
</cp:coreProperties>
</file>