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8.xml" ContentType="application/vnd.openxmlformats-officedocument.spreadsheetml.chart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pablorr10/OneDrive/UNIVERSIDAD/Ingeniería Química/MIQ/PROYECTO/Datos PMMA/Vp MMA/"/>
    </mc:Choice>
  </mc:AlternateContent>
  <bookViews>
    <workbookView xWindow="80" yWindow="460" windowWidth="33520" windowHeight="20540" firstSheet="3" activeTab="10"/>
  </bookViews>
  <sheets>
    <sheet name="Gráfico1" sheetId="4" state="hidden" r:id="rId1"/>
    <sheet name="Vp DPP-MMA 110°C" sheetId="7" r:id="rId2"/>
    <sheet name="Vp DPP-MMA 120°C" sheetId="8" r:id="rId3"/>
    <sheet name="Vp DPP-MMA 130°C" sheetId="5" r:id="rId4"/>
    <sheet name="Gráfico3" sheetId="6" state="hidden" r:id="rId5"/>
    <sheet name="Vp DPP-MMA" sheetId="9" r:id="rId6"/>
    <sheet name="CONV vs TIEMPO" sheetId="10" r:id="rId7"/>
    <sheet name="RESULTADOS" sheetId="1" r:id="rId8"/>
    <sheet name="COMPARACIONES" sheetId="2" r:id="rId9"/>
    <sheet name="ARRHENIUS Ea" sheetId="11" r:id="rId10"/>
    <sheet name="ARRHENIUS DPP" sheetId="3" r:id="rId11"/>
  </sheets>
  <externalReferences>
    <externalReference r:id="rId12"/>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7" i="3" l="1"/>
  <c r="H27" i="3"/>
  <c r="H28" i="3"/>
  <c r="H29" i="3"/>
  <c r="G28" i="3"/>
  <c r="G29" i="3"/>
  <c r="G27" i="3"/>
  <c r="H45" i="3"/>
  <c r="H44" i="3"/>
  <c r="H43" i="3"/>
  <c r="H38" i="3"/>
  <c r="B17" i="3"/>
  <c r="C17" i="3"/>
  <c r="D17" i="3"/>
  <c r="B16" i="3"/>
  <c r="C16" i="3"/>
  <c r="D16" i="3"/>
  <c r="B14" i="3"/>
  <c r="C14" i="3"/>
  <c r="D14" i="3"/>
  <c r="F17" i="3"/>
  <c r="G17" i="3"/>
  <c r="H17" i="3"/>
  <c r="F16" i="3"/>
  <c r="G16" i="3"/>
  <c r="H16" i="3"/>
  <c r="F15" i="3"/>
  <c r="B15" i="3"/>
  <c r="C15" i="3"/>
  <c r="D15" i="3"/>
  <c r="F14" i="3"/>
  <c r="G14" i="3"/>
  <c r="H14" i="3"/>
  <c r="G15" i="3"/>
  <c r="H15" i="3"/>
  <c r="C8" i="3"/>
  <c r="C9" i="3"/>
  <c r="C10" i="3"/>
  <c r="C7" i="3"/>
  <c r="E5" i="3"/>
  <c r="E3" i="3"/>
  <c r="E2" i="3"/>
  <c r="E4" i="3"/>
  <c r="D5" i="3"/>
  <c r="D4" i="3"/>
  <c r="D3" i="3"/>
  <c r="D2" i="3"/>
  <c r="G15" i="1"/>
  <c r="H15" i="1"/>
  <c r="I15" i="1"/>
  <c r="N15" i="1"/>
  <c r="G14" i="1"/>
  <c r="H14" i="1"/>
  <c r="I14" i="1"/>
  <c r="N14" i="1"/>
  <c r="G13" i="1"/>
  <c r="H13" i="1"/>
  <c r="I13" i="1"/>
  <c r="N13" i="1"/>
  <c r="G12" i="1"/>
  <c r="H12" i="1"/>
  <c r="I12" i="1"/>
  <c r="N12" i="1"/>
  <c r="L15" i="1"/>
  <c r="M15" i="1"/>
  <c r="J15" i="1"/>
  <c r="J14" i="1"/>
  <c r="L14" i="1"/>
  <c r="M14" i="1"/>
  <c r="L13" i="1"/>
  <c r="M13" i="1"/>
  <c r="J13" i="1"/>
  <c r="L12" i="1"/>
  <c r="M12" i="1"/>
  <c r="J12" i="1"/>
  <c r="N19" i="1"/>
  <c r="N20" i="1"/>
  <c r="G19" i="1"/>
  <c r="H19" i="1"/>
  <c r="I19" i="1"/>
  <c r="G20" i="1"/>
  <c r="H20" i="1"/>
  <c r="I20" i="1"/>
  <c r="L20" i="1"/>
  <c r="M20" i="1"/>
  <c r="J20" i="1"/>
  <c r="L19" i="1"/>
  <c r="M19" i="1"/>
  <c r="J19" i="1"/>
  <c r="G36" i="1"/>
  <c r="H36" i="1"/>
  <c r="I36" i="1"/>
  <c r="N36" i="1"/>
  <c r="J36" i="1"/>
  <c r="L36" i="1"/>
  <c r="M36" i="1"/>
  <c r="N6" i="1"/>
  <c r="N40" i="1"/>
  <c r="G40" i="1"/>
  <c r="H40" i="1"/>
  <c r="I40" i="1"/>
  <c r="N39" i="1"/>
  <c r="G39" i="1"/>
  <c r="H39" i="1"/>
  <c r="I39" i="1"/>
  <c r="N38" i="1"/>
  <c r="G38" i="1"/>
  <c r="H38" i="1"/>
  <c r="I38" i="1"/>
  <c r="N37" i="1"/>
  <c r="G37" i="1"/>
  <c r="H37" i="1"/>
  <c r="I37" i="1"/>
  <c r="N33" i="1"/>
  <c r="G33" i="1"/>
  <c r="H33" i="1"/>
  <c r="I33" i="1"/>
  <c r="M32" i="1"/>
  <c r="L32" i="1"/>
  <c r="J32" i="1"/>
  <c r="L39" i="1"/>
  <c r="M39" i="1"/>
  <c r="J39" i="1"/>
  <c r="J40" i="1"/>
  <c r="L40" i="1"/>
  <c r="L33" i="1"/>
  <c r="M33" i="1"/>
  <c r="J33" i="1"/>
  <c r="L37" i="1"/>
  <c r="M37" i="1"/>
  <c r="J37" i="1"/>
  <c r="J38" i="1"/>
  <c r="L38" i="1"/>
  <c r="M38" i="1"/>
  <c r="G26" i="1"/>
  <c r="H26" i="1"/>
  <c r="I26" i="1"/>
  <c r="N26" i="1"/>
  <c r="N25" i="1"/>
  <c r="G25" i="1"/>
  <c r="H25" i="1"/>
  <c r="I25" i="1"/>
  <c r="N24" i="1"/>
  <c r="G24" i="1"/>
  <c r="H24" i="1"/>
  <c r="I24" i="1"/>
  <c r="N23" i="1"/>
  <c r="G23" i="1"/>
  <c r="H23" i="1"/>
  <c r="I23" i="1"/>
  <c r="N22" i="1"/>
  <c r="G22" i="1"/>
  <c r="H22" i="1"/>
  <c r="I22" i="1"/>
  <c r="G21" i="1"/>
  <c r="H21" i="1"/>
  <c r="I21" i="1"/>
  <c r="N18" i="1"/>
  <c r="G18" i="1"/>
  <c r="H18" i="1"/>
  <c r="I18" i="1"/>
  <c r="M17" i="1"/>
  <c r="L17" i="1"/>
  <c r="J17" i="1"/>
  <c r="J26" i="1"/>
  <c r="L26" i="1"/>
  <c r="M26" i="1"/>
  <c r="L21" i="1"/>
  <c r="M21" i="1"/>
  <c r="J21" i="1"/>
  <c r="J22" i="1"/>
  <c r="L22" i="1"/>
  <c r="M22" i="1"/>
  <c r="L25" i="1"/>
  <c r="M25" i="1"/>
  <c r="J25" i="1"/>
  <c r="J18" i="1"/>
  <c r="L18" i="1"/>
  <c r="M18" i="1"/>
  <c r="L23" i="1"/>
  <c r="M23" i="1"/>
  <c r="J23" i="1"/>
  <c r="J24" i="1"/>
  <c r="L24" i="1"/>
  <c r="L5" i="1"/>
  <c r="J5" i="1"/>
  <c r="G6" i="1"/>
  <c r="H6" i="1"/>
  <c r="I6" i="1"/>
  <c r="L6" i="1"/>
  <c r="N11" i="1"/>
  <c r="G11" i="1"/>
  <c r="H11" i="1"/>
  <c r="I11" i="1"/>
  <c r="J11" i="1"/>
  <c r="N10" i="1"/>
  <c r="G10" i="1"/>
  <c r="H10" i="1"/>
  <c r="I10" i="1"/>
  <c r="J10" i="1"/>
  <c r="N9" i="1"/>
  <c r="G9" i="1"/>
  <c r="H9" i="1"/>
  <c r="I9" i="1"/>
  <c r="J9" i="1"/>
  <c r="N8" i="1"/>
  <c r="G8" i="1"/>
  <c r="H8" i="1"/>
  <c r="I8" i="1"/>
  <c r="J8" i="1"/>
  <c r="N7" i="1"/>
  <c r="G7" i="1"/>
  <c r="H7" i="1"/>
  <c r="I7" i="1"/>
  <c r="L7" i="1"/>
  <c r="M5" i="1"/>
  <c r="L8" i="1"/>
  <c r="M8" i="1"/>
  <c r="J7" i="1"/>
  <c r="L10" i="1"/>
  <c r="J6" i="1"/>
  <c r="L11" i="1"/>
  <c r="M11" i="1"/>
  <c r="L9" i="1"/>
  <c r="M9" i="1"/>
  <c r="M10" i="1"/>
  <c r="M6" i="1"/>
  <c r="M7" i="1"/>
</calcChain>
</file>

<file path=xl/sharedStrings.xml><?xml version="1.0" encoding="utf-8"?>
<sst xmlns="http://schemas.openxmlformats.org/spreadsheetml/2006/main" count="111" uniqueCount="44">
  <si>
    <t>MUESTRAS</t>
  </si>
  <si>
    <t>TIEMPO [min]</t>
  </si>
  <si>
    <t>MASA</t>
  </si>
  <si>
    <t>PESO DEL EMBUDO</t>
  </si>
  <si>
    <t>EMBUDO+PMMA</t>
  </si>
  <si>
    <t>POLÍMERO</t>
  </si>
  <si>
    <t>MMA</t>
  </si>
  <si>
    <t>[MMA]</t>
  </si>
  <si>
    <r>
      <t>LN[MMA</t>
    </r>
    <r>
      <rPr>
        <b/>
        <vertAlign val="subscript"/>
        <sz val="11"/>
        <rFont val="Calibri"/>
        <family val="2"/>
        <scheme val="minor"/>
      </rPr>
      <t>0</t>
    </r>
    <r>
      <rPr>
        <b/>
        <sz val="11"/>
        <rFont val="Calibri"/>
        <family val="2"/>
        <scheme val="minor"/>
      </rPr>
      <t>/MMA</t>
    </r>
    <r>
      <rPr>
        <b/>
        <vertAlign val="subscript"/>
        <sz val="11"/>
        <rFont val="Calibri"/>
        <family val="2"/>
        <scheme val="minor"/>
      </rPr>
      <t>t</t>
    </r>
    <r>
      <rPr>
        <b/>
        <sz val="11"/>
        <rFont val="Calibri"/>
        <family val="2"/>
        <scheme val="minor"/>
      </rPr>
      <t>]</t>
    </r>
  </si>
  <si>
    <t>TPDEC REMANENTE</t>
  </si>
  <si>
    <t>CONVERSIÓN [%]</t>
  </si>
  <si>
    <t>TIEMPO [s]</t>
  </si>
  <si>
    <t>110°C DPP</t>
  </si>
  <si>
    <t>130°C DPP</t>
  </si>
  <si>
    <t>120°C DPP</t>
  </si>
  <si>
    <t>Vp DE MMA CON TPDEC 0.01 SIN CONSIDERAR EL CERO</t>
  </si>
  <si>
    <t xml:space="preserve">Vp </t>
  </si>
  <si>
    <t>TEMPERATURA [°C]</t>
  </si>
  <si>
    <t>Vp DE MMA CON TPDEC 0.01 CONSIDERANDO EL CERO</t>
  </si>
  <si>
    <t>INICIADOR</t>
  </si>
  <si>
    <t>TEMPERATURA (°C)</t>
  </si>
  <si>
    <t>TIEMPO (min)</t>
  </si>
  <si>
    <t>TIEMPO (s)</t>
  </si>
  <si>
    <t>CONVERSIÓN (%)</t>
  </si>
  <si>
    <t>PMMA</t>
  </si>
  <si>
    <t>MMA REMANENTE</t>
  </si>
  <si>
    <r>
      <t>LN[MMA</t>
    </r>
    <r>
      <rPr>
        <b/>
        <vertAlign val="subscript"/>
        <sz val="11"/>
        <rFont val="Times New Roman"/>
        <family val="1"/>
      </rPr>
      <t>0</t>
    </r>
    <r>
      <rPr>
        <b/>
        <sz val="11"/>
        <rFont val="Times New Roman"/>
        <family val="1"/>
      </rPr>
      <t>/MMA</t>
    </r>
    <r>
      <rPr>
        <b/>
        <vertAlign val="subscript"/>
        <sz val="11"/>
        <rFont val="Times New Roman"/>
        <family val="1"/>
      </rPr>
      <t>t</t>
    </r>
    <r>
      <rPr>
        <b/>
        <sz val="11"/>
        <rFont val="Times New Roman"/>
        <family val="1"/>
      </rPr>
      <t>]</t>
    </r>
  </si>
  <si>
    <t>DPP</t>
  </si>
  <si>
    <t>TEMPERATURA</t>
  </si>
  <si>
    <t>1/T [K]</t>
  </si>
  <si>
    <t>VELOCIDAD DE POLIMERIZACIÓN (Rp)</t>
  </si>
  <si>
    <t>LN VELOCIDAD DE POLIMERIZACIÓN</t>
  </si>
  <si>
    <t>Kd*3%</t>
  </si>
  <si>
    <t>kd-3%</t>
  </si>
  <si>
    <t>CONSTANTE DE DESCOMPOSICIÓN</t>
  </si>
  <si>
    <t>Kd+3%</t>
  </si>
  <si>
    <t>1/T</t>
  </si>
  <si>
    <t>ln(kd)</t>
  </si>
  <si>
    <t>R</t>
  </si>
  <si>
    <t>m</t>
  </si>
  <si>
    <t>n</t>
  </si>
  <si>
    <t>Edkd</t>
  </si>
  <si>
    <t>Akd</t>
  </si>
  <si>
    <t>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</si>
</sst>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E+00"/>
  </numFmts>
  <fonts count="10" x14ac:knownFonts="1">
    <font>
      <sz val="11"/>
      <color theme="1"/>
      <name val="Calibri"/>
      <family val="2"/>
      <scheme val="minor"/>
    </font>
    <font>
      <b/>
      <sz val="11"/>
      <color theme="1"/>
      <name val="Calibri"/>
      <family val="2"/>
      <scheme val="minor"/>
    </font>
    <font>
      <b/>
      <sz val="11"/>
      <name val="Calibri"/>
      <family val="2"/>
      <scheme val="minor"/>
    </font>
    <font>
      <b/>
      <vertAlign val="subscript"/>
      <sz val="11"/>
      <name val="Calibri"/>
      <family val="2"/>
      <scheme val="minor"/>
    </font>
    <font>
      <sz val="11"/>
      <name val="Calibri"/>
      <family val="2"/>
      <scheme val="minor"/>
    </font>
    <font>
      <sz val="11"/>
      <color theme="1"/>
      <name val="Times New Roman"/>
      <family val="1"/>
    </font>
    <font>
      <b/>
      <sz val="11"/>
      <color theme="1"/>
      <name val="Times New Roman"/>
      <family val="1"/>
    </font>
    <font>
      <sz val="11"/>
      <name val="Times New Roman"/>
      <family val="1"/>
    </font>
    <font>
      <b/>
      <sz val="11"/>
      <name val="Times New Roman"/>
      <family val="1"/>
    </font>
    <font>
      <b/>
      <vertAlign val="subscript"/>
      <sz val="11"/>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8" tint="0.39997558519241921"/>
        <bgColor indexed="64"/>
      </patternFill>
    </fill>
  </fills>
  <borders count="38">
    <border>
      <left/>
      <right/>
      <top/>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n">
        <color auto="1"/>
      </right>
      <top style="thin">
        <color auto="1"/>
      </top>
      <bottom style="thick">
        <color auto="1"/>
      </bottom>
      <diagonal/>
    </border>
    <border>
      <left/>
      <right style="thick">
        <color auto="1"/>
      </right>
      <top style="thin">
        <color auto="1"/>
      </top>
      <bottom style="thick">
        <color auto="1"/>
      </bottom>
      <diagonal/>
    </border>
    <border>
      <left/>
      <right style="thick">
        <color auto="1"/>
      </right>
      <top/>
      <bottom/>
      <diagonal/>
    </border>
    <border>
      <left style="thin">
        <color auto="1"/>
      </left>
      <right style="thick">
        <color auto="1"/>
      </right>
      <top style="thin">
        <color auto="1"/>
      </top>
      <bottom style="thin">
        <color auto="1"/>
      </bottom>
      <diagonal/>
    </border>
    <border>
      <left/>
      <right style="thick">
        <color auto="1"/>
      </right>
      <top style="thin">
        <color auto="1"/>
      </top>
      <bottom style="thin">
        <color auto="1"/>
      </bottom>
      <diagonal/>
    </border>
    <border>
      <left/>
      <right/>
      <top style="thin">
        <color auto="1"/>
      </top>
      <bottom style="thick">
        <color auto="1"/>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
      <left style="thick">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79">
    <xf numFmtId="0" fontId="0" fillId="0" borderId="0" xfId="0"/>
    <xf numFmtId="0" fontId="1" fillId="0" borderId="0" xfId="0" applyFont="1"/>
    <xf numFmtId="0" fontId="1" fillId="0" borderId="0" xfId="0" applyFont="1" applyAlignment="1">
      <alignment horizontal="center"/>
    </xf>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xf numFmtId="0" fontId="1" fillId="0" borderId="4" xfId="0" applyFont="1" applyBorder="1" applyAlignment="1">
      <alignment horizontal="right"/>
    </xf>
    <xf numFmtId="1" fontId="0" fillId="0" borderId="5" xfId="0" applyNumberFormat="1" applyFont="1" applyBorder="1" applyAlignment="1">
      <alignment horizontal="right"/>
    </xf>
    <xf numFmtId="164" fontId="1" fillId="0" borderId="5" xfId="0" applyNumberFormat="1" applyFont="1" applyBorder="1" applyAlignment="1">
      <alignment horizontal="right"/>
    </xf>
    <xf numFmtId="164" fontId="1" fillId="0" borderId="6" xfId="0" applyNumberFormat="1" applyFont="1" applyBorder="1" applyAlignment="1">
      <alignment horizontal="right"/>
    </xf>
    <xf numFmtId="164" fontId="4" fillId="0" borderId="7" xfId="0" applyNumberFormat="1" applyFont="1" applyFill="1" applyBorder="1" applyAlignment="1">
      <alignment horizontal="right"/>
    </xf>
    <xf numFmtId="1" fontId="4" fillId="0" borderId="7" xfId="0" applyNumberFormat="1" applyFont="1" applyFill="1" applyBorder="1" applyAlignment="1">
      <alignment horizontal="right"/>
    </xf>
    <xf numFmtId="0" fontId="0" fillId="0" borderId="8" xfId="0" applyBorder="1"/>
    <xf numFmtId="0" fontId="0" fillId="0" borderId="9" xfId="0" applyBorder="1"/>
    <xf numFmtId="164" fontId="0" fillId="0" borderId="9" xfId="0" applyNumberFormat="1" applyBorder="1"/>
    <xf numFmtId="164" fontId="0" fillId="0" borderId="10" xfId="0" applyNumberFormat="1" applyBorder="1"/>
    <xf numFmtId="164" fontId="1" fillId="0" borderId="10" xfId="0" applyNumberFormat="1" applyFont="1" applyBorder="1"/>
    <xf numFmtId="164" fontId="4" fillId="0" borderId="11" xfId="0" applyNumberFormat="1" applyFont="1" applyFill="1" applyBorder="1" applyAlignment="1">
      <alignment horizontal="right"/>
    </xf>
    <xf numFmtId="164" fontId="1" fillId="0" borderId="12" xfId="0" applyNumberFormat="1" applyFont="1" applyBorder="1" applyAlignment="1">
      <alignment horizontal="right"/>
    </xf>
    <xf numFmtId="164" fontId="1" fillId="0" borderId="13" xfId="0" applyNumberFormat="1" applyFont="1" applyBorder="1"/>
    <xf numFmtId="0" fontId="0" fillId="0" borderId="12" xfId="0" applyBorder="1"/>
    <xf numFmtId="0" fontId="0" fillId="0" borderId="15" xfId="0" applyBorder="1"/>
    <xf numFmtId="164" fontId="0" fillId="0" borderId="15" xfId="0" applyNumberFormat="1" applyBorder="1"/>
    <xf numFmtId="164" fontId="0" fillId="0" borderId="13" xfId="0" applyNumberFormat="1" applyBorder="1"/>
    <xf numFmtId="164" fontId="4" fillId="0" borderId="16" xfId="0" applyNumberFormat="1" applyFont="1" applyFill="1" applyBorder="1" applyAlignment="1">
      <alignment horizontal="right"/>
    </xf>
    <xf numFmtId="1" fontId="4" fillId="0" borderId="16"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1" fillId="0" borderId="8" xfId="0" applyNumberFormat="1" applyFont="1" applyBorder="1" applyAlignment="1">
      <alignment horizontal="right"/>
    </xf>
    <xf numFmtId="1" fontId="4" fillId="0" borderId="19" xfId="0" applyNumberFormat="1" applyFont="1" applyFill="1" applyBorder="1" applyAlignment="1">
      <alignment horizontal="right"/>
    </xf>
    <xf numFmtId="0" fontId="0" fillId="0" borderId="17" xfId="0" applyBorder="1"/>
    <xf numFmtId="0" fontId="0" fillId="0" borderId="12" xfId="0" applyFill="1" applyBorder="1"/>
    <xf numFmtId="0" fontId="0" fillId="0" borderId="15" xfId="0" applyFill="1" applyBorder="1"/>
    <xf numFmtId="0" fontId="0" fillId="0" borderId="20" xfId="0" applyBorder="1"/>
    <xf numFmtId="164" fontId="0" fillId="0" borderId="20" xfId="0" applyNumberFormat="1" applyBorder="1"/>
    <xf numFmtId="0" fontId="0" fillId="0" borderId="16" xfId="0" applyBorder="1" applyAlignment="1">
      <alignment horizontal="right"/>
    </xf>
    <xf numFmtId="0" fontId="0" fillId="0" borderId="14" xfId="0" applyBorder="1" applyAlignment="1">
      <alignment horizontal="right"/>
    </xf>
    <xf numFmtId="165" fontId="0" fillId="0" borderId="0" xfId="0" applyNumberFormat="1"/>
    <xf numFmtId="11" fontId="0" fillId="0" borderId="0" xfId="0" applyNumberFormat="1"/>
    <xf numFmtId="0" fontId="0" fillId="0" borderId="21" xfId="0" applyFill="1" applyBorder="1"/>
    <xf numFmtId="1" fontId="4" fillId="0" borderId="17" xfId="0" applyNumberFormat="1" applyFont="1" applyFill="1" applyBorder="1" applyAlignment="1">
      <alignment horizontal="right"/>
    </xf>
    <xf numFmtId="164" fontId="0" fillId="0" borderId="21" xfId="0" applyNumberFormat="1" applyFill="1" applyBorder="1"/>
    <xf numFmtId="164" fontId="0" fillId="0" borderId="22" xfId="0" applyNumberFormat="1" applyFill="1" applyBorder="1"/>
    <xf numFmtId="164" fontId="4" fillId="0" borderId="23" xfId="0" applyNumberFormat="1" applyFont="1" applyFill="1" applyBorder="1" applyAlignment="1">
      <alignment horizontal="right"/>
    </xf>
    <xf numFmtId="164" fontId="1" fillId="0" borderId="24" xfId="0" applyNumberFormat="1" applyFont="1" applyFill="1" applyBorder="1" applyAlignment="1">
      <alignment horizontal="right"/>
    </xf>
    <xf numFmtId="164" fontId="1" fillId="0" borderId="22" xfId="0" applyNumberFormat="1" applyFont="1" applyFill="1" applyBorder="1"/>
    <xf numFmtId="0" fontId="6" fillId="3" borderId="25" xfId="0" applyFont="1" applyFill="1" applyBorder="1" applyAlignment="1">
      <alignment horizontal="center"/>
    </xf>
    <xf numFmtId="0" fontId="5" fillId="0" borderId="9" xfId="0" applyFont="1" applyBorder="1"/>
    <xf numFmtId="0" fontId="5" fillId="0" borderId="28" xfId="0" applyFont="1" applyBorder="1"/>
    <xf numFmtId="0" fontId="5" fillId="0" borderId="30" xfId="0" applyFont="1" applyBorder="1"/>
    <xf numFmtId="0" fontId="5" fillId="0" borderId="31" xfId="0" applyFont="1" applyBorder="1"/>
    <xf numFmtId="0" fontId="6" fillId="3" borderId="26" xfId="0" applyFont="1" applyFill="1" applyBorder="1" applyAlignment="1">
      <alignment horizontal="center"/>
    </xf>
    <xf numFmtId="164" fontId="5" fillId="0" borderId="29" xfId="0" applyNumberFormat="1" applyFont="1" applyBorder="1"/>
    <xf numFmtId="164" fontId="5" fillId="0" borderId="32" xfId="0" applyNumberFormat="1" applyFont="1" applyBorder="1"/>
    <xf numFmtId="0" fontId="6" fillId="3" borderId="33" xfId="0" applyFont="1" applyFill="1" applyBorder="1" applyAlignment="1">
      <alignment horizontal="center"/>
    </xf>
    <xf numFmtId="164" fontId="5" fillId="0" borderId="34" xfId="0" applyNumberFormat="1" applyFont="1" applyBorder="1"/>
    <xf numFmtId="164" fontId="5" fillId="0" borderId="35" xfId="0" applyNumberFormat="1" applyFont="1" applyBorder="1"/>
    <xf numFmtId="164" fontId="5" fillId="0" borderId="28" xfId="0" applyNumberFormat="1" applyFont="1" applyBorder="1"/>
    <xf numFmtId="164" fontId="5" fillId="0" borderId="30" xfId="0" applyNumberFormat="1" applyFont="1" applyBorder="1"/>
    <xf numFmtId="0" fontId="6" fillId="4" borderId="25" xfId="0" applyFont="1" applyFill="1" applyBorder="1" applyAlignment="1">
      <alignment horizontal="center"/>
    </xf>
    <xf numFmtId="164" fontId="5" fillId="0" borderId="28" xfId="0" applyNumberFormat="1" applyFont="1" applyBorder="1" applyAlignment="1">
      <alignment horizontal="right"/>
    </xf>
    <xf numFmtId="164" fontId="7" fillId="0" borderId="9" xfId="0" applyNumberFormat="1" applyFont="1" applyFill="1" applyBorder="1" applyAlignment="1">
      <alignment horizontal="right"/>
    </xf>
    <xf numFmtId="164" fontId="5" fillId="0" borderId="9" xfId="0" applyNumberFormat="1" applyFont="1" applyBorder="1" applyAlignment="1">
      <alignment horizontal="right"/>
    </xf>
    <xf numFmtId="164" fontId="5" fillId="0" borderId="29" xfId="0" applyNumberFormat="1" applyFont="1" applyBorder="1" applyAlignment="1">
      <alignment horizontal="right"/>
    </xf>
    <xf numFmtId="164" fontId="7" fillId="0" borderId="31" xfId="0" applyNumberFormat="1" applyFont="1" applyFill="1" applyBorder="1" applyAlignment="1">
      <alignment horizontal="right"/>
    </xf>
    <xf numFmtId="164" fontId="5" fillId="0" borderId="31" xfId="0" applyNumberFormat="1" applyFont="1" applyBorder="1" applyAlignment="1">
      <alignment horizontal="right"/>
    </xf>
    <xf numFmtId="0" fontId="6" fillId="3" borderId="36" xfId="0" applyFont="1" applyFill="1" applyBorder="1" applyAlignment="1">
      <alignment horizontal="center"/>
    </xf>
    <xf numFmtId="0" fontId="6" fillId="3" borderId="5" xfId="0" applyFont="1" applyFill="1" applyBorder="1" applyAlignment="1">
      <alignment horizontal="center"/>
    </xf>
    <xf numFmtId="0" fontId="6" fillId="3" borderId="37" xfId="0" applyFont="1" applyFill="1" applyBorder="1" applyAlignment="1">
      <alignment horizontal="center"/>
    </xf>
    <xf numFmtId="0" fontId="8" fillId="4" borderId="27" xfId="0" applyFont="1" applyFill="1" applyBorder="1" applyAlignment="1">
      <alignment horizontal="center"/>
    </xf>
    <xf numFmtId="164" fontId="5" fillId="0" borderId="32" xfId="0" applyNumberFormat="1" applyFont="1" applyBorder="1" applyAlignment="1">
      <alignment horizontal="right"/>
    </xf>
    <xf numFmtId="0" fontId="8" fillId="4" borderId="26" xfId="0" applyFont="1" applyFill="1" applyBorder="1" applyAlignment="1">
      <alignment horizontal="center"/>
    </xf>
    <xf numFmtId="0" fontId="5" fillId="0" borderId="34" xfId="0" applyFont="1" applyBorder="1"/>
    <xf numFmtId="164" fontId="0" fillId="0" borderId="0" xfId="0" applyNumberFormat="1"/>
    <xf numFmtId="164" fontId="1" fillId="0" borderId="0" xfId="0" applyNumberFormat="1" applyFont="1"/>
    <xf numFmtId="9" fontId="1" fillId="0" borderId="0" xfId="0" applyNumberFormat="1" applyFont="1" applyAlignment="1">
      <alignment horizontal="center"/>
    </xf>
    <xf numFmtId="9" fontId="0" fillId="0" borderId="0" xfId="0" applyNumberFormat="1"/>
    <xf numFmtId="0" fontId="0" fillId="0" borderId="0" xfId="0" applyAlignment="1">
      <alignment horizontal="center"/>
    </xf>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3.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chartsheet" Target="chartsheets/sheet5.xml"/><Relationship Id="rId6" Type="http://schemas.openxmlformats.org/officeDocument/2006/relationships/chartsheet" Target="chartsheets/sheet6.xml"/><Relationship Id="rId7" Type="http://schemas.openxmlformats.org/officeDocument/2006/relationships/chartsheet" Target="chartsheets/sheet7.xml"/><Relationship Id="rId8" Type="http://schemas.openxmlformats.org/officeDocument/2006/relationships/worksheet" Target="worksheets/sheet1.xml"/><Relationship Id="rId9" Type="http://schemas.openxmlformats.org/officeDocument/2006/relationships/worksheet" Target="worksheets/sheet2.xml"/><Relationship Id="rId10" Type="http://schemas.openxmlformats.org/officeDocument/2006/relationships/chartsheet" Target="chartsheets/sheet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dLbls>
          <c:showLegendKey val="0"/>
          <c:showVal val="0"/>
          <c:showCatName val="0"/>
          <c:showSerName val="0"/>
          <c:showPercent val="0"/>
          <c:showBubbleSize val="0"/>
        </c:dLbls>
        <c:axId val="-1042193504"/>
        <c:axId val="-1130122368"/>
      </c:scatterChart>
      <c:valAx>
        <c:axId val="-1042193504"/>
        <c:scaling>
          <c:orientation val="minMax"/>
        </c:scaling>
        <c:delete val="0"/>
        <c:axPos val="b"/>
        <c:numFmt formatCode="0" sourceLinked="1"/>
        <c:majorTickMark val="out"/>
        <c:minorTickMark val="none"/>
        <c:tickLblPos val="nextTo"/>
        <c:crossAx val="-1130122368"/>
        <c:crosses val="autoZero"/>
        <c:crossBetween val="midCat"/>
      </c:valAx>
      <c:valAx>
        <c:axId val="-1130122368"/>
        <c:scaling>
          <c:orientation val="minMax"/>
          <c:min val="0.0"/>
        </c:scaling>
        <c:delete val="0"/>
        <c:axPos val="l"/>
        <c:numFmt formatCode="0.0000" sourceLinked="1"/>
        <c:majorTickMark val="out"/>
        <c:minorTickMark val="none"/>
        <c:tickLblPos val="nextTo"/>
        <c:crossAx val="-1042193504"/>
        <c:crosses val="autoZero"/>
        <c:crossBetween val="midCat"/>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380880261936529"/>
                  <c:y val="0.326888211085426"/>
                </c:manualLayout>
              </c:layout>
              <c:numFmt formatCode="0.0000E+00" sourceLinked="0"/>
              <c:txPr>
                <a:bodyPr/>
                <a:lstStyle/>
                <a:p>
                  <a:pPr>
                    <a:defRPr sz="1200" b="1">
                      <a:latin typeface="Times New Roman" pitchFamily="18" charset="0"/>
                      <a:cs typeface="Times New Roman" pitchFamily="18" charset="0"/>
                    </a:defRPr>
                  </a:pPr>
                  <a:endParaRPr lang="es-ES_tradnl"/>
                </a:p>
              </c:txPr>
            </c:trendlineLbl>
          </c:trendline>
          <c:xVal>
            <c:numRef>
              <c:f>RESULTADOS!$N$5:$N$11</c:f>
              <c:numCache>
                <c:formatCode>0</c:formatCode>
                <c:ptCount val="7"/>
                <c:pt idx="1">
                  <c:v>240.0</c:v>
                </c:pt>
                <c:pt idx="2">
                  <c:v>480.0</c:v>
                </c:pt>
                <c:pt idx="3">
                  <c:v>900.0</c:v>
                </c:pt>
                <c:pt idx="4">
                  <c:v>1800.0</c:v>
                </c:pt>
                <c:pt idx="5">
                  <c:v>3600.0</c:v>
                </c:pt>
                <c:pt idx="6">
                  <c:v>5400.0</c:v>
                </c:pt>
              </c:numCache>
            </c:numRef>
          </c:xVal>
          <c:yVal>
            <c:numRef>
              <c:f>RESULTADOS!$J$5:$J$8</c:f>
              <c:numCache>
                <c:formatCode>0.0000</c:formatCode>
                <c:ptCount val="4"/>
                <c:pt idx="0">
                  <c:v>0.0</c:v>
                </c:pt>
                <c:pt idx="1">
                  <c:v>0.00918225073413812</c:v>
                </c:pt>
                <c:pt idx="2">
                  <c:v>0.0278209025215961</c:v>
                </c:pt>
                <c:pt idx="3">
                  <c:v>0.0859461519155415</c:v>
                </c:pt>
              </c:numCache>
            </c:numRef>
          </c:yVal>
          <c:smooth val="0"/>
        </c:ser>
        <c:dLbls>
          <c:showLegendKey val="0"/>
          <c:showVal val="0"/>
          <c:showCatName val="0"/>
          <c:showSerName val="0"/>
          <c:showPercent val="0"/>
          <c:showBubbleSize val="0"/>
        </c:dLbls>
        <c:axId val="-1042072480"/>
        <c:axId val="-1044050976"/>
      </c:scatterChart>
      <c:valAx>
        <c:axId val="-1042072480"/>
        <c:scaling>
          <c:orientation val="minMax"/>
        </c:scaling>
        <c:delete val="0"/>
        <c:axPos val="b"/>
        <c:title>
          <c:tx>
            <c:rich>
              <a:bodyPr/>
              <a:lstStyle/>
              <a:p>
                <a:pPr>
                  <a:defRPr sz="1200">
                    <a:latin typeface="Times New Roman" pitchFamily="18" charset="0"/>
                    <a:cs typeface="Times New Roman" pitchFamily="18" charset="0"/>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endParaRPr lang="es-MX" sz="1200">
                  <a:latin typeface="Times New Roman" pitchFamily="18" charset="0"/>
                  <a:cs typeface="Times New Roman" pitchFamily="18" charset="0"/>
                </a:endParaRPr>
              </a:p>
            </c:rich>
          </c:tx>
          <c:overlay val="0"/>
        </c:title>
        <c:numFmt formatCode="0" sourceLinked="1"/>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4050976"/>
        <c:crosses val="autoZero"/>
        <c:crossBetween val="midCat"/>
      </c:valAx>
      <c:valAx>
        <c:axId val="-1044050976"/>
        <c:scaling>
          <c:orientation val="minMax"/>
          <c:min val="0.0"/>
        </c:scaling>
        <c:delete val="0"/>
        <c:axPos val="l"/>
        <c:title>
          <c:tx>
            <c:rich>
              <a:bodyPr rot="-5400000" vert="horz"/>
              <a:lstStyle/>
              <a:p>
                <a:pPr>
                  <a:defRPr sz="1200">
                    <a:latin typeface="Times New Roman" pitchFamily="18" charset="0"/>
                    <a:cs typeface="Times New Roman" pitchFamily="18" charset="0"/>
                  </a:defRPr>
                </a:pPr>
                <a:r>
                  <a:rPr lang="es-MX" sz="1200" baseline="0">
                    <a:latin typeface="Times New Roman" pitchFamily="18" charset="0"/>
                    <a:cs typeface="Times New Roman" pitchFamily="18" charset="0"/>
                  </a:rPr>
                  <a:t>ln [MMA</a:t>
                </a:r>
                <a:r>
                  <a:rPr lang="es-MX" sz="1200" baseline="-25000">
                    <a:latin typeface="Times New Roman" pitchFamily="18" charset="0"/>
                    <a:cs typeface="Times New Roman" pitchFamily="18" charset="0"/>
                  </a:rPr>
                  <a:t>0</a:t>
                </a:r>
                <a:r>
                  <a:rPr lang="es-MX" sz="1200" baseline="0">
                    <a:latin typeface="Times New Roman" pitchFamily="18" charset="0"/>
                    <a:cs typeface="Times New Roman" pitchFamily="18" charset="0"/>
                  </a:rPr>
                  <a:t>/MMA</a:t>
                </a:r>
                <a:r>
                  <a:rPr lang="es-MX" sz="1200" baseline="-25000">
                    <a:latin typeface="Times New Roman" pitchFamily="18" charset="0"/>
                    <a:cs typeface="Times New Roman" pitchFamily="18" charset="0"/>
                  </a:rPr>
                  <a:t>t</a:t>
                </a:r>
                <a:r>
                  <a:rPr lang="es-MX" sz="1200" baseline="0">
                    <a:latin typeface="Times New Roman" pitchFamily="18" charset="0"/>
                    <a:cs typeface="Times New Roman" pitchFamily="18" charset="0"/>
                  </a:rPr>
                  <a:t>]</a:t>
                </a:r>
                <a:endParaRPr lang="es-MX" sz="1200">
                  <a:latin typeface="Times New Roman" pitchFamily="18" charset="0"/>
                  <a:cs typeface="Times New Roman" pitchFamily="18" charset="0"/>
                </a:endParaRPr>
              </a:p>
            </c:rich>
          </c:tx>
          <c:overlay val="0"/>
        </c:title>
        <c:numFmt formatCode="0.0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2072480"/>
        <c:crosses val="autoZero"/>
        <c:crossBetween val="midCat"/>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342172468614305"/>
                  <c:y val="0.286423376141806"/>
                </c:manualLayout>
              </c:layout>
              <c:numFmt formatCode="0.0000E+00" sourceLinked="0"/>
              <c:txPr>
                <a:bodyPr/>
                <a:lstStyle/>
                <a:p>
                  <a:pPr>
                    <a:defRPr sz="1200">
                      <a:latin typeface="Times New Roman" pitchFamily="18" charset="0"/>
                      <a:cs typeface="Times New Roman" pitchFamily="18" charset="0"/>
                    </a:defRPr>
                  </a:pPr>
                  <a:endParaRPr lang="es-ES_tradnl"/>
                </a:p>
              </c:txPr>
            </c:trendlineLbl>
          </c:trendline>
          <c:xVal>
            <c:numRef>
              <c:f>RESULTADOS!$N$17:$N$26</c:f>
              <c:numCache>
                <c:formatCode>0</c:formatCode>
                <c:ptCount val="10"/>
                <c:pt idx="1">
                  <c:v>240.0</c:v>
                </c:pt>
                <c:pt idx="2">
                  <c:v>300.0</c:v>
                </c:pt>
                <c:pt idx="3">
                  <c:v>360.0</c:v>
                </c:pt>
                <c:pt idx="5">
                  <c:v>600.0</c:v>
                </c:pt>
                <c:pt idx="6">
                  <c:v>900.0</c:v>
                </c:pt>
                <c:pt idx="7">
                  <c:v>1800.0</c:v>
                </c:pt>
                <c:pt idx="8">
                  <c:v>2700.0</c:v>
                </c:pt>
                <c:pt idx="9">
                  <c:v>3360.0</c:v>
                </c:pt>
              </c:numCache>
            </c:numRef>
          </c:xVal>
          <c:yVal>
            <c:numRef>
              <c:f>RESULTADOS!$J$32:$J$37</c:f>
              <c:numCache>
                <c:formatCode>0.0000</c:formatCode>
                <c:ptCount val="6"/>
                <c:pt idx="0">
                  <c:v>0.0</c:v>
                </c:pt>
                <c:pt idx="1">
                  <c:v>0.0186450987029329</c:v>
                </c:pt>
                <c:pt idx="4">
                  <c:v>0.0711633470581878</c:v>
                </c:pt>
                <c:pt idx="5">
                  <c:v>0.117813346418332</c:v>
                </c:pt>
              </c:numCache>
            </c:numRef>
          </c:yVal>
          <c:smooth val="0"/>
        </c:ser>
        <c:dLbls>
          <c:showLegendKey val="0"/>
          <c:showVal val="0"/>
          <c:showCatName val="0"/>
          <c:showSerName val="0"/>
          <c:showPercent val="0"/>
          <c:showBubbleSize val="0"/>
        </c:dLbls>
        <c:axId val="-1157667104"/>
        <c:axId val="-1124908800"/>
      </c:scatterChart>
      <c:valAx>
        <c:axId val="-1157667104"/>
        <c:scaling>
          <c:orientation val="minMax"/>
        </c:scaling>
        <c:delete val="0"/>
        <c:axPos val="b"/>
        <c:title>
          <c:tx>
            <c:rich>
              <a:bodyPr/>
              <a:lstStyle/>
              <a:p>
                <a:pPr>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r>
                  <a:rPr lang="es-MX" sz="1200" baseline="0"/>
                  <a:t>]</a:t>
                </a:r>
                <a:endParaRPr lang="es-MX" sz="1200"/>
              </a:p>
            </c:rich>
          </c:tx>
          <c:overlay val="0"/>
        </c:title>
        <c:numFmt formatCode="0" sourceLinked="1"/>
        <c:majorTickMark val="out"/>
        <c:minorTickMark val="none"/>
        <c:tickLblPos val="nextTo"/>
        <c:txPr>
          <a:bodyPr/>
          <a:lstStyle/>
          <a:p>
            <a:pPr>
              <a:defRPr sz="1200" b="0">
                <a:latin typeface="Times New Roman" pitchFamily="18" charset="0"/>
                <a:cs typeface="Times New Roman" pitchFamily="18" charset="0"/>
              </a:defRPr>
            </a:pPr>
            <a:endParaRPr lang="es-ES_tradnl"/>
          </a:p>
        </c:txPr>
        <c:crossAx val="-1124908800"/>
        <c:crosses val="autoZero"/>
        <c:crossBetween val="midCat"/>
      </c:valAx>
      <c:valAx>
        <c:axId val="-1124908800"/>
        <c:scaling>
          <c:orientation val="minMax"/>
          <c:min val="0.0"/>
        </c:scaling>
        <c:delete val="0"/>
        <c:axPos val="l"/>
        <c:title>
          <c:tx>
            <c:rich>
              <a:bodyPr rot="-5400000" vert="horz"/>
              <a:lstStyle/>
              <a:p>
                <a:pPr>
                  <a:defRPr sz="1200">
                    <a:latin typeface="Times New Roman" pitchFamily="18" charset="0"/>
                    <a:cs typeface="Times New Roman" pitchFamily="18" charset="0"/>
                  </a:defRPr>
                </a:pPr>
                <a:r>
                  <a:rPr lang="es-MX" sz="1200">
                    <a:latin typeface="Times New Roman" pitchFamily="18" charset="0"/>
                    <a:cs typeface="Times New Roman" pitchFamily="18" charset="0"/>
                  </a:rPr>
                  <a:t>ln</a:t>
                </a:r>
                <a:r>
                  <a:rPr lang="es-MX" sz="1200" baseline="0">
                    <a:latin typeface="Times New Roman" pitchFamily="18" charset="0"/>
                    <a:cs typeface="Times New Roman" pitchFamily="18" charset="0"/>
                  </a:rPr>
                  <a:t> [MMA</a:t>
                </a:r>
                <a:r>
                  <a:rPr lang="es-MX" sz="1200" baseline="-25000">
                    <a:latin typeface="Times New Roman" pitchFamily="18" charset="0"/>
                    <a:cs typeface="Times New Roman" pitchFamily="18" charset="0"/>
                  </a:rPr>
                  <a:t>0</a:t>
                </a:r>
                <a:r>
                  <a:rPr lang="es-MX" sz="1200" baseline="0">
                    <a:latin typeface="Times New Roman" pitchFamily="18" charset="0"/>
                    <a:cs typeface="Times New Roman" pitchFamily="18" charset="0"/>
                  </a:rPr>
                  <a:t>/MMA</a:t>
                </a:r>
                <a:r>
                  <a:rPr lang="es-MX" sz="1200" baseline="-25000">
                    <a:latin typeface="Times New Roman" pitchFamily="18" charset="0"/>
                    <a:cs typeface="Times New Roman" pitchFamily="18" charset="0"/>
                  </a:rPr>
                  <a:t>t</a:t>
                </a:r>
                <a:r>
                  <a:rPr lang="es-MX" sz="1200" baseline="0">
                    <a:latin typeface="Times New Roman" pitchFamily="18" charset="0"/>
                    <a:cs typeface="Times New Roman" pitchFamily="18" charset="0"/>
                  </a:rPr>
                  <a:t>]</a:t>
                </a:r>
                <a:endParaRPr lang="es-MX" sz="1200">
                  <a:latin typeface="Times New Roman" pitchFamily="18" charset="0"/>
                  <a:cs typeface="Times New Roman" pitchFamily="18" charset="0"/>
                </a:endParaRPr>
              </a:p>
            </c:rich>
          </c:tx>
          <c:overlay val="0"/>
        </c:title>
        <c:numFmt formatCode="0.00" sourceLinked="0"/>
        <c:majorTickMark val="out"/>
        <c:minorTickMark val="none"/>
        <c:tickLblPos val="nextTo"/>
        <c:txPr>
          <a:bodyPr/>
          <a:lstStyle/>
          <a:p>
            <a:pPr>
              <a:defRPr sz="1200" b="0">
                <a:latin typeface="Times New Roman" pitchFamily="18" charset="0"/>
                <a:cs typeface="Times New Roman" pitchFamily="18" charset="0"/>
              </a:defRPr>
            </a:pPr>
            <a:endParaRPr lang="es-ES_tradnl"/>
          </a:p>
        </c:txPr>
        <c:crossAx val="-1157667104"/>
        <c:crosses val="autoZero"/>
        <c:crossBetween val="midCat"/>
      </c:valAx>
    </c:plotArea>
    <c:plotVisOnly val="1"/>
    <c:dispBlanksAs val="gap"/>
    <c:showDLblsOverMax val="0"/>
  </c:chart>
  <c:txPr>
    <a:bodyPr/>
    <a:lstStyle/>
    <a:p>
      <a:pPr>
        <a:defRPr b="1"/>
      </a:pPr>
      <a:endParaRPr lang="es-ES_tradnl"/>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815167645653061"/>
          <c:y val="0.0123235355008839"/>
          <c:w val="0.892695686554577"/>
          <c:h val="0.890640110848534"/>
        </c:manualLayout>
      </c:layout>
      <c:scatterChart>
        <c:scatterStyle val="lineMarker"/>
        <c:varyColors val="0"/>
        <c:ser>
          <c:idx val="0"/>
          <c:order val="0"/>
          <c:spPr>
            <a:ln w="28575">
              <a:noFill/>
            </a:ln>
          </c:spPr>
          <c:trendline>
            <c:trendlineType val="linear"/>
            <c:dispRSqr val="1"/>
            <c:dispEq val="1"/>
            <c:trendlineLbl>
              <c:layout>
                <c:manualLayout>
                  <c:x val="-0.319785421130236"/>
                  <c:y val="0.281949173644788"/>
                </c:manualLayout>
              </c:layout>
              <c:numFmt formatCode="0.0000E+00" sourceLinked="0"/>
              <c:txPr>
                <a:bodyPr/>
                <a:lstStyle/>
                <a:p>
                  <a:pPr>
                    <a:defRPr sz="1200" b="1">
                      <a:latin typeface="Times New Roman" pitchFamily="18" charset="0"/>
                      <a:cs typeface="Times New Roman" pitchFamily="18" charset="0"/>
                    </a:defRPr>
                  </a:pPr>
                  <a:endParaRPr lang="es-ES_tradnl"/>
                </a:p>
              </c:txPr>
            </c:trendlineLbl>
          </c:trendline>
          <c:xVal>
            <c:numRef>
              <c:f>RESULTADOS!$N$18:$N$20</c:f>
              <c:numCache>
                <c:formatCode>0</c:formatCode>
                <c:ptCount val="3"/>
                <c:pt idx="0">
                  <c:v>240.0</c:v>
                </c:pt>
                <c:pt idx="1">
                  <c:v>300.0</c:v>
                </c:pt>
                <c:pt idx="2">
                  <c:v>360.0</c:v>
                </c:pt>
              </c:numCache>
            </c:numRef>
          </c:xVal>
          <c:yVal>
            <c:numRef>
              <c:f>RESULTADOS!$J$18:$J$20</c:f>
              <c:numCache>
                <c:formatCode>0.0000</c:formatCode>
                <c:ptCount val="3"/>
                <c:pt idx="0">
                  <c:v>0.0582147686144574</c:v>
                </c:pt>
                <c:pt idx="1">
                  <c:v>0.110979680493146</c:v>
                </c:pt>
                <c:pt idx="2">
                  <c:v>0.159345221054804</c:v>
                </c:pt>
              </c:numCache>
            </c:numRef>
          </c:yVal>
          <c:smooth val="0"/>
        </c:ser>
        <c:dLbls>
          <c:showLegendKey val="0"/>
          <c:showVal val="0"/>
          <c:showCatName val="0"/>
          <c:showSerName val="0"/>
          <c:showPercent val="0"/>
          <c:showBubbleSize val="0"/>
        </c:dLbls>
        <c:axId val="-1113115760"/>
        <c:axId val="-1012874000"/>
      </c:scatterChart>
      <c:valAx>
        <c:axId val="-1113115760"/>
        <c:scaling>
          <c:orientation val="minMax"/>
        </c:scaling>
        <c:delete val="0"/>
        <c:axPos val="b"/>
        <c:title>
          <c:tx>
            <c:rich>
              <a:bodyPr/>
              <a:lstStyle/>
              <a:p>
                <a:pPr>
                  <a:defRPr/>
                </a:pPr>
                <a:endParaRPr lang="es-MX">
                  <a:latin typeface="Times New Roman" pitchFamily="18" charset="0"/>
                  <a:cs typeface="Times New Roman" pitchFamily="18" charset="0"/>
                </a:endParaRPr>
              </a:p>
            </c:rich>
          </c:tx>
          <c:overlay val="0"/>
        </c:title>
        <c:numFmt formatCode="0" sourceLinked="1"/>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12874000"/>
        <c:crosses val="autoZero"/>
        <c:crossBetween val="midCat"/>
      </c:valAx>
      <c:valAx>
        <c:axId val="-1012874000"/>
        <c:scaling>
          <c:orientation val="minMax"/>
          <c:min val="0.0"/>
        </c:scaling>
        <c:delete val="0"/>
        <c:axPos val="l"/>
        <c:title>
          <c:tx>
            <c:rich>
              <a:bodyPr rot="-5400000" vert="horz"/>
              <a:lstStyle/>
              <a:p>
                <a:pPr>
                  <a:defRPr/>
                </a:pPr>
                <a:r>
                  <a:rPr lang="es-MX" sz="1200">
                    <a:latin typeface="Times New Roman" pitchFamily="18" charset="0"/>
                    <a:cs typeface="Times New Roman" pitchFamily="18" charset="0"/>
                  </a:rPr>
                  <a:t>ln</a:t>
                </a:r>
                <a:r>
                  <a:rPr lang="es-MX" sz="1200" baseline="0">
                    <a:latin typeface="Times New Roman" pitchFamily="18" charset="0"/>
                    <a:cs typeface="Times New Roman" pitchFamily="18" charset="0"/>
                  </a:rPr>
                  <a:t> [MMA</a:t>
                </a:r>
                <a:r>
                  <a:rPr lang="es-MX" sz="1200" baseline="-25000">
                    <a:latin typeface="Times New Roman" pitchFamily="18" charset="0"/>
                    <a:cs typeface="Times New Roman" pitchFamily="18" charset="0"/>
                  </a:rPr>
                  <a:t>0</a:t>
                </a:r>
                <a:r>
                  <a:rPr lang="es-MX" sz="1200" baseline="0">
                    <a:latin typeface="Times New Roman" pitchFamily="18" charset="0"/>
                    <a:cs typeface="Times New Roman" pitchFamily="18" charset="0"/>
                  </a:rPr>
                  <a:t>/MMA</a:t>
                </a:r>
                <a:r>
                  <a:rPr lang="es-MX" sz="1200" baseline="-25000">
                    <a:latin typeface="Times New Roman" pitchFamily="18" charset="0"/>
                    <a:cs typeface="Times New Roman" pitchFamily="18" charset="0"/>
                  </a:rPr>
                  <a:t>t</a:t>
                </a:r>
                <a:r>
                  <a:rPr lang="es-MX" sz="1200" baseline="0">
                    <a:latin typeface="Times New Roman" pitchFamily="18" charset="0"/>
                    <a:cs typeface="Times New Roman" pitchFamily="18" charset="0"/>
                  </a:rPr>
                  <a:t>]</a:t>
                </a:r>
                <a:endParaRPr lang="es-MX" sz="1200">
                  <a:latin typeface="Times New Roman" pitchFamily="18" charset="0"/>
                  <a:cs typeface="Times New Roman" pitchFamily="18" charset="0"/>
                </a:endParaRPr>
              </a:p>
            </c:rich>
          </c:tx>
          <c:overlay val="0"/>
        </c:title>
        <c:numFmt formatCode="0.0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113115760"/>
        <c:crosses val="autoZero"/>
        <c:crossBetween val="midCat"/>
      </c:valAx>
    </c:plotArea>
    <c:plotVisOnly val="1"/>
    <c:dispBlanksAs val="gap"/>
    <c:showDLblsOverMax val="0"/>
  </c:chart>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34731410792287"/>
                  <c:y val="0.321905655991103"/>
                </c:manualLayout>
              </c:layout>
              <c:numFmt formatCode="General" sourceLinked="0"/>
            </c:trendlineLbl>
          </c:trendline>
          <c:xVal>
            <c:numRef>
              <c:f>RESULTADOS!$C$32:$C$40</c:f>
              <c:numCache>
                <c:formatCode>General</c:formatCode>
                <c:ptCount val="9"/>
                <c:pt idx="0" formatCode="0">
                  <c:v>0.0</c:v>
                </c:pt>
                <c:pt idx="1">
                  <c:v>4.0</c:v>
                </c:pt>
                <c:pt idx="2">
                  <c:v>5.0</c:v>
                </c:pt>
                <c:pt idx="3">
                  <c:v>6.0</c:v>
                </c:pt>
                <c:pt idx="4">
                  <c:v>8.0</c:v>
                </c:pt>
                <c:pt idx="5">
                  <c:v>10.0</c:v>
                </c:pt>
                <c:pt idx="6">
                  <c:v>15.0</c:v>
                </c:pt>
                <c:pt idx="7">
                  <c:v>30.0</c:v>
                </c:pt>
                <c:pt idx="8">
                  <c:v>60.0</c:v>
                </c:pt>
              </c:numCache>
            </c:numRef>
          </c:xVal>
          <c:yVal>
            <c:numRef>
              <c:f>RESULTADOS!$K$32:$K$37</c:f>
              <c:numCache>
                <c:formatCode>0.0000</c:formatCode>
                <c:ptCount val="6"/>
                <c:pt idx="0">
                  <c:v>0.0</c:v>
                </c:pt>
                <c:pt idx="1">
                  <c:v>0.043</c:v>
                </c:pt>
                <c:pt idx="4">
                  <c:v>0.089</c:v>
                </c:pt>
                <c:pt idx="5">
                  <c:v>0.117813346418332</c:v>
                </c:pt>
              </c:numCache>
            </c:numRef>
          </c:yVal>
          <c:smooth val="0"/>
        </c:ser>
        <c:dLbls>
          <c:showLegendKey val="0"/>
          <c:showVal val="0"/>
          <c:showCatName val="0"/>
          <c:showSerName val="0"/>
          <c:showPercent val="0"/>
          <c:showBubbleSize val="0"/>
        </c:dLbls>
        <c:axId val="-1530745552"/>
        <c:axId val="-1530743072"/>
      </c:scatterChart>
      <c:valAx>
        <c:axId val="-1530745552"/>
        <c:scaling>
          <c:orientation val="minMax"/>
        </c:scaling>
        <c:delete val="0"/>
        <c:axPos val="b"/>
        <c:numFmt formatCode="0" sourceLinked="1"/>
        <c:majorTickMark val="out"/>
        <c:minorTickMark val="none"/>
        <c:tickLblPos val="nextTo"/>
        <c:crossAx val="-1530743072"/>
        <c:crosses val="autoZero"/>
        <c:crossBetween val="midCat"/>
      </c:valAx>
      <c:valAx>
        <c:axId val="-1530743072"/>
        <c:scaling>
          <c:orientation val="minMax"/>
          <c:min val="0.0"/>
        </c:scaling>
        <c:delete val="0"/>
        <c:axPos val="l"/>
        <c:numFmt formatCode="0.0000" sourceLinked="1"/>
        <c:majorTickMark val="out"/>
        <c:minorTickMark val="none"/>
        <c:tickLblPos val="nextTo"/>
        <c:crossAx val="-1530745552"/>
        <c:crosses val="autoZero"/>
        <c:crossBetween val="midCat"/>
      </c:valAx>
    </c:plotArea>
    <c:plotVisOnly val="1"/>
    <c:dispBlanksAs val="gap"/>
    <c:showDLblsOverMax val="0"/>
  </c: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v>90°C</c:v>
          </c:tx>
          <c:spPr>
            <a:ln w="28575">
              <a:noFill/>
            </a:ln>
          </c:spPr>
          <c:trendline>
            <c:trendlineType val="linear"/>
            <c:dispRSqr val="1"/>
            <c:dispEq val="1"/>
            <c:trendlineLbl>
              <c:layout>
                <c:manualLayout>
                  <c:x val="-0.196709830647349"/>
                  <c:y val="0.25785783999916"/>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RESULTADOS!$E$45:$E$49</c:f>
              <c:numCache>
                <c:formatCode>General</c:formatCode>
                <c:ptCount val="5"/>
                <c:pt idx="0">
                  <c:v>600.0</c:v>
                </c:pt>
                <c:pt idx="1">
                  <c:v>1200.0</c:v>
                </c:pt>
                <c:pt idx="2">
                  <c:v>2400.0</c:v>
                </c:pt>
                <c:pt idx="3">
                  <c:v>3600.0</c:v>
                </c:pt>
                <c:pt idx="4">
                  <c:v>4800.0</c:v>
                </c:pt>
              </c:numCache>
            </c:numRef>
          </c:xVal>
          <c:yVal>
            <c:numRef>
              <c:f>RESULTADOS!$K$45:$K$49</c:f>
              <c:numCache>
                <c:formatCode>0.0000</c:formatCode>
                <c:ptCount val="5"/>
                <c:pt idx="0">
                  <c:v>0.0324653751373337</c:v>
                </c:pt>
                <c:pt idx="1">
                  <c:v>0.0459277618879141</c:v>
                </c:pt>
                <c:pt idx="2">
                  <c:v>0.0755774373728591</c:v>
                </c:pt>
                <c:pt idx="3">
                  <c:v>0.10953042403732</c:v>
                </c:pt>
                <c:pt idx="4">
                  <c:v>0.142492720284553</c:v>
                </c:pt>
              </c:numCache>
            </c:numRef>
          </c:yVal>
          <c:smooth val="0"/>
        </c:ser>
        <c:ser>
          <c:idx val="4"/>
          <c:order val="1"/>
          <c:tx>
            <c:v>100°C</c:v>
          </c:tx>
          <c:spPr>
            <a:ln w="28575">
              <a:noFill/>
            </a:ln>
          </c:spPr>
          <c:trendline>
            <c:trendlineType val="linear"/>
            <c:dispRSqr val="1"/>
            <c:dispEq val="1"/>
            <c:trendlineLbl>
              <c:layout>
                <c:manualLayout>
                  <c:x val="0.0203831702919612"/>
                  <c:y val="0.19312326302262"/>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RESULTADOS!$E$58:$E$61</c:f>
              <c:numCache>
                <c:formatCode>General</c:formatCode>
                <c:ptCount val="4"/>
                <c:pt idx="0">
                  <c:v>600.0</c:v>
                </c:pt>
                <c:pt idx="1">
                  <c:v>1200.0</c:v>
                </c:pt>
                <c:pt idx="2">
                  <c:v>2400.0</c:v>
                </c:pt>
                <c:pt idx="3">
                  <c:v>3600.0</c:v>
                </c:pt>
              </c:numCache>
            </c:numRef>
          </c:xVal>
          <c:yVal>
            <c:numRef>
              <c:f>RESULTADOS!$K$58:$K$61</c:f>
              <c:numCache>
                <c:formatCode>0.0000</c:formatCode>
                <c:ptCount val="4"/>
                <c:pt idx="0">
                  <c:v>0.0392191531529381</c:v>
                </c:pt>
                <c:pt idx="1">
                  <c:v>0.0582681481235045</c:v>
                </c:pt>
                <c:pt idx="2">
                  <c:v>0.131011282533583</c:v>
                </c:pt>
              </c:numCache>
            </c:numRef>
          </c:yVal>
          <c:smooth val="0"/>
        </c:ser>
        <c:ser>
          <c:idx val="0"/>
          <c:order val="2"/>
          <c:tx>
            <c:v>110°C</c:v>
          </c:tx>
          <c:spPr>
            <a:ln w="28575">
              <a:noFill/>
            </a:ln>
          </c:spPr>
          <c:trendline>
            <c:trendlineType val="linear"/>
            <c:dispRSqr val="1"/>
            <c:dispEq val="1"/>
            <c:trendlineLbl>
              <c:layout>
                <c:manualLayout>
                  <c:x val="0.152376671704617"/>
                  <c:y val="0.0380927348352076"/>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RESULTADOS!$N$5:$N$11</c:f>
              <c:numCache>
                <c:formatCode>0</c:formatCode>
                <c:ptCount val="7"/>
                <c:pt idx="1">
                  <c:v>240.0</c:v>
                </c:pt>
                <c:pt idx="2">
                  <c:v>480.0</c:v>
                </c:pt>
                <c:pt idx="3">
                  <c:v>900.0</c:v>
                </c:pt>
                <c:pt idx="4">
                  <c:v>1800.0</c:v>
                </c:pt>
                <c:pt idx="5">
                  <c:v>3600.0</c:v>
                </c:pt>
                <c:pt idx="6">
                  <c:v>5400.0</c:v>
                </c:pt>
              </c:numCache>
            </c:numRef>
          </c:xVal>
          <c:yVal>
            <c:numRef>
              <c:f>RESULTADOS!$J$5:$J$8</c:f>
              <c:numCache>
                <c:formatCode>0.0000</c:formatCode>
                <c:ptCount val="4"/>
                <c:pt idx="0">
                  <c:v>0.0</c:v>
                </c:pt>
                <c:pt idx="1">
                  <c:v>0.00918225073413812</c:v>
                </c:pt>
                <c:pt idx="2">
                  <c:v>0.0278209025215961</c:v>
                </c:pt>
                <c:pt idx="3">
                  <c:v>0.0859461519155415</c:v>
                </c:pt>
              </c:numCache>
            </c:numRef>
          </c:yVal>
          <c:smooth val="0"/>
        </c:ser>
        <c:ser>
          <c:idx val="1"/>
          <c:order val="3"/>
          <c:tx>
            <c:v>120°C</c:v>
          </c:tx>
          <c:spPr>
            <a:ln w="28575">
              <a:noFill/>
            </a:ln>
          </c:spPr>
          <c:trendline>
            <c:trendlineType val="linear"/>
            <c:dispRSqr val="0"/>
            <c:dispEq val="0"/>
          </c:trendline>
          <c:trendline>
            <c:trendlineType val="linear"/>
            <c:dispRSqr val="1"/>
            <c:dispEq val="1"/>
            <c:trendlineLbl>
              <c:layout>
                <c:manualLayout>
                  <c:x val="0.188957753184705"/>
                  <c:y val="-0.0103790112867951"/>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RESULTADOS!$N$32:$N$40</c:f>
              <c:numCache>
                <c:formatCode>0</c:formatCode>
                <c:ptCount val="9"/>
                <c:pt idx="1">
                  <c:v>240.0</c:v>
                </c:pt>
                <c:pt idx="4">
                  <c:v>480.0</c:v>
                </c:pt>
                <c:pt idx="5">
                  <c:v>600.0</c:v>
                </c:pt>
                <c:pt idx="6">
                  <c:v>900.0</c:v>
                </c:pt>
                <c:pt idx="7">
                  <c:v>1800.0</c:v>
                </c:pt>
                <c:pt idx="8">
                  <c:v>3600.0</c:v>
                </c:pt>
              </c:numCache>
            </c:numRef>
          </c:xVal>
          <c:yVal>
            <c:numRef>
              <c:f>RESULTADOS!$J$32:$J$37</c:f>
              <c:numCache>
                <c:formatCode>0.0000</c:formatCode>
                <c:ptCount val="6"/>
                <c:pt idx="0">
                  <c:v>0.0</c:v>
                </c:pt>
                <c:pt idx="1">
                  <c:v>0.0186450987029329</c:v>
                </c:pt>
                <c:pt idx="4">
                  <c:v>0.0711633470581878</c:v>
                </c:pt>
                <c:pt idx="5">
                  <c:v>0.117813346418332</c:v>
                </c:pt>
              </c:numCache>
            </c:numRef>
          </c:yVal>
          <c:smooth val="0"/>
        </c:ser>
        <c:ser>
          <c:idx val="2"/>
          <c:order val="4"/>
          <c:tx>
            <c:v>130°C</c:v>
          </c:tx>
          <c:spPr>
            <a:ln w="28575">
              <a:noFill/>
            </a:ln>
          </c:spPr>
          <c:trendline>
            <c:trendlineType val="linear"/>
            <c:dispRSqr val="1"/>
            <c:dispEq val="1"/>
            <c:trendlineLbl>
              <c:layout>
                <c:manualLayout>
                  <c:x val="0.137702832878441"/>
                  <c:y val="3.68901478181863E-5"/>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RESULTADOS!$N$17:$N$26</c:f>
              <c:numCache>
                <c:formatCode>0</c:formatCode>
                <c:ptCount val="10"/>
                <c:pt idx="1">
                  <c:v>240.0</c:v>
                </c:pt>
                <c:pt idx="2">
                  <c:v>300.0</c:v>
                </c:pt>
                <c:pt idx="3">
                  <c:v>360.0</c:v>
                </c:pt>
                <c:pt idx="5">
                  <c:v>600.0</c:v>
                </c:pt>
                <c:pt idx="6">
                  <c:v>900.0</c:v>
                </c:pt>
                <c:pt idx="7">
                  <c:v>1800.0</c:v>
                </c:pt>
                <c:pt idx="8">
                  <c:v>2700.0</c:v>
                </c:pt>
                <c:pt idx="9">
                  <c:v>3360.0</c:v>
                </c:pt>
              </c:numCache>
            </c:numRef>
          </c:xVal>
          <c:yVal>
            <c:numRef>
              <c:f>RESULTADOS!$J$17:$J$21</c:f>
              <c:numCache>
                <c:formatCode>0.0000</c:formatCode>
                <c:ptCount val="5"/>
                <c:pt idx="0">
                  <c:v>0.0</c:v>
                </c:pt>
                <c:pt idx="1">
                  <c:v>0.0582147686144574</c:v>
                </c:pt>
                <c:pt idx="2">
                  <c:v>0.110979680493146</c:v>
                </c:pt>
                <c:pt idx="3">
                  <c:v>0.159345221054804</c:v>
                </c:pt>
                <c:pt idx="4">
                  <c:v>0.25202824424574</c:v>
                </c:pt>
              </c:numCache>
            </c:numRef>
          </c:yVal>
          <c:smooth val="0"/>
        </c:ser>
        <c:dLbls>
          <c:showLegendKey val="0"/>
          <c:showVal val="0"/>
          <c:showCatName val="0"/>
          <c:showSerName val="0"/>
          <c:showPercent val="0"/>
          <c:showBubbleSize val="0"/>
        </c:dLbls>
        <c:axId val="-1530690672"/>
        <c:axId val="-1530686912"/>
      </c:scatterChart>
      <c:valAx>
        <c:axId val="-1530690672"/>
        <c:scaling>
          <c:orientation val="minMax"/>
          <c:max val="4000.0"/>
        </c:scaling>
        <c:delete val="0"/>
        <c:axPos val="b"/>
        <c:title>
          <c:tx>
            <c:rich>
              <a:bodyPr/>
              <a:lstStyle/>
              <a:p>
                <a:pPr>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endParaRPr lang="es-MX" sz="1200">
                  <a:latin typeface="Times New Roman" pitchFamily="18" charset="0"/>
                  <a:cs typeface="Times New Roman" pitchFamily="18" charset="0"/>
                </a:endParaRPr>
              </a:p>
            </c:rich>
          </c:tx>
          <c:layout/>
          <c:overlay val="0"/>
        </c:title>
        <c:numFmt formatCode="General" sourceLinked="1"/>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530686912"/>
        <c:crosses val="autoZero"/>
        <c:crossBetween val="midCat"/>
      </c:valAx>
      <c:valAx>
        <c:axId val="-1530686912"/>
        <c:scaling>
          <c:orientation val="minMax"/>
          <c:min val="0.0"/>
        </c:scaling>
        <c:delete val="0"/>
        <c:axPos val="l"/>
        <c:title>
          <c:tx>
            <c:rich>
              <a:bodyPr rot="-5400000" vert="horz"/>
              <a:lstStyle/>
              <a:p>
                <a:pPr>
                  <a:defRPr/>
                </a:pPr>
                <a:r>
                  <a:rPr lang="es-MX" sz="1200">
                    <a:latin typeface="Times New Roman" pitchFamily="18" charset="0"/>
                    <a:cs typeface="Times New Roman" pitchFamily="18" charset="0"/>
                  </a:rPr>
                  <a:t>ln</a:t>
                </a:r>
                <a:r>
                  <a:rPr lang="es-MX" sz="1200" baseline="0">
                    <a:latin typeface="Times New Roman" pitchFamily="18" charset="0"/>
                    <a:cs typeface="Times New Roman" pitchFamily="18" charset="0"/>
                  </a:rPr>
                  <a:t> [MMA</a:t>
                </a:r>
                <a:r>
                  <a:rPr lang="es-MX" sz="1200" baseline="-25000">
                    <a:latin typeface="Times New Roman" pitchFamily="18" charset="0"/>
                    <a:cs typeface="Times New Roman" pitchFamily="18" charset="0"/>
                  </a:rPr>
                  <a:t>0</a:t>
                </a:r>
                <a:r>
                  <a:rPr lang="es-MX" sz="1200" baseline="0">
                    <a:latin typeface="Times New Roman" pitchFamily="18" charset="0"/>
                    <a:cs typeface="Times New Roman" pitchFamily="18" charset="0"/>
                  </a:rPr>
                  <a:t>/MMA</a:t>
                </a:r>
                <a:r>
                  <a:rPr lang="es-MX" sz="1200" baseline="-25000">
                    <a:latin typeface="Times New Roman" pitchFamily="18" charset="0"/>
                    <a:cs typeface="Times New Roman" pitchFamily="18" charset="0"/>
                  </a:rPr>
                  <a:t>t</a:t>
                </a:r>
                <a:r>
                  <a:rPr lang="es-MX" sz="1200" baseline="0">
                    <a:latin typeface="Times New Roman" pitchFamily="18" charset="0"/>
                    <a:cs typeface="Times New Roman" pitchFamily="18" charset="0"/>
                  </a:rPr>
                  <a:t>]</a:t>
                </a:r>
                <a:endParaRPr lang="es-MX" sz="1200">
                  <a:latin typeface="Times New Roman" pitchFamily="18" charset="0"/>
                  <a:cs typeface="Times New Roman" pitchFamily="18" charset="0"/>
                </a:endParaRPr>
              </a:p>
            </c:rich>
          </c:tx>
          <c:layout/>
          <c:overlay val="0"/>
        </c:title>
        <c:numFmt formatCode="0.0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530690672"/>
        <c:crosses val="autoZero"/>
        <c:crossBetween val="midCat"/>
      </c:valAx>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ayout/>
      <c:overlay val="0"/>
      <c:txPr>
        <a:bodyPr/>
        <a:lstStyle/>
        <a:p>
          <a:pPr>
            <a:defRPr sz="1200">
              <a:latin typeface="Times New Roman" pitchFamily="18" charset="0"/>
              <a:cs typeface="Times New Roman" pitchFamily="18" charset="0"/>
            </a:defRPr>
          </a:pPr>
          <a:endParaRPr lang="es-ES_tradnl"/>
        </a:p>
      </c:txPr>
    </c:legend>
    <c:plotVisOnly val="1"/>
    <c:dispBlanksAs val="gap"/>
    <c:showDLblsOverMax val="0"/>
  </c:char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110°C</c:v>
          </c:tx>
          <c:spPr>
            <a:ln w="28575">
              <a:noFill/>
            </a:ln>
          </c:spPr>
          <c:xVal>
            <c:numRef>
              <c:f>RESULTADOS!$N$5:$N$11</c:f>
              <c:numCache>
                <c:formatCode>0</c:formatCode>
                <c:ptCount val="7"/>
                <c:pt idx="1">
                  <c:v>240.0</c:v>
                </c:pt>
                <c:pt idx="2">
                  <c:v>480.0</c:v>
                </c:pt>
                <c:pt idx="3">
                  <c:v>900.0</c:v>
                </c:pt>
                <c:pt idx="4">
                  <c:v>1800.0</c:v>
                </c:pt>
                <c:pt idx="5">
                  <c:v>3600.0</c:v>
                </c:pt>
                <c:pt idx="6">
                  <c:v>5400.0</c:v>
                </c:pt>
              </c:numCache>
            </c:numRef>
          </c:xVal>
          <c:yVal>
            <c:numRef>
              <c:f>RESULTADOS!$M$5:$M$11</c:f>
              <c:numCache>
                <c:formatCode>0.0000</c:formatCode>
                <c:ptCount val="7"/>
                <c:pt idx="0">
                  <c:v>0.0</c:v>
                </c:pt>
                <c:pt idx="1">
                  <c:v>0.914022260584147</c:v>
                </c:pt>
                <c:pt idx="2">
                  <c:v>2.74374652981794</c:v>
                </c:pt>
                <c:pt idx="3">
                  <c:v>8.23563567578283</c:v>
                </c:pt>
                <c:pt idx="4">
                  <c:v>21.13965382495154</c:v>
                </c:pt>
                <c:pt idx="5">
                  <c:v>89.82129666714362</c:v>
                </c:pt>
                <c:pt idx="6">
                  <c:v>92.06153354796694</c:v>
                </c:pt>
              </c:numCache>
            </c:numRef>
          </c:yVal>
          <c:smooth val="0"/>
        </c:ser>
        <c:ser>
          <c:idx val="1"/>
          <c:order val="1"/>
          <c:tx>
            <c:v>120°C</c:v>
          </c:tx>
          <c:spPr>
            <a:ln w="28575">
              <a:noFill/>
            </a:ln>
          </c:spPr>
          <c:xVal>
            <c:numRef>
              <c:f>RESULTADOS!$N$32:$N$40</c:f>
              <c:numCache>
                <c:formatCode>0</c:formatCode>
                <c:ptCount val="9"/>
                <c:pt idx="1">
                  <c:v>240.0</c:v>
                </c:pt>
                <c:pt idx="4">
                  <c:v>480.0</c:v>
                </c:pt>
                <c:pt idx="5">
                  <c:v>600.0</c:v>
                </c:pt>
                <c:pt idx="6">
                  <c:v>900.0</c:v>
                </c:pt>
                <c:pt idx="7">
                  <c:v>1800.0</c:v>
                </c:pt>
                <c:pt idx="8">
                  <c:v>3600.0</c:v>
                </c:pt>
              </c:numCache>
            </c:numRef>
          </c:xVal>
          <c:yVal>
            <c:numRef>
              <c:f>RESULTADOS!$M$32:$M$40</c:f>
              <c:numCache>
                <c:formatCode>0.0000</c:formatCode>
                <c:ptCount val="9"/>
                <c:pt idx="0">
                  <c:v>0.0</c:v>
                </c:pt>
                <c:pt idx="1">
                  <c:v>1.847235412937863</c:v>
                </c:pt>
                <c:pt idx="4">
                  <c:v>6.869024700622276</c:v>
                </c:pt>
                <c:pt idx="5">
                  <c:v>11.11380536022953</c:v>
                </c:pt>
                <c:pt idx="6">
                  <c:v>21.05706103489012</c:v>
                </c:pt>
                <c:pt idx="7">
                  <c:v>94.14338357547753</c:v>
                </c:pt>
                <c:pt idx="8">
                  <c:v>100.0</c:v>
                </c:pt>
              </c:numCache>
            </c:numRef>
          </c:yVal>
          <c:smooth val="0"/>
        </c:ser>
        <c:ser>
          <c:idx val="2"/>
          <c:order val="2"/>
          <c:tx>
            <c:v>130°C</c:v>
          </c:tx>
          <c:spPr>
            <a:ln w="28575">
              <a:noFill/>
            </a:ln>
          </c:spPr>
          <c:xVal>
            <c:numRef>
              <c:f>RESULTADOS!$N$17:$N$24</c:f>
              <c:numCache>
                <c:formatCode>0</c:formatCode>
                <c:ptCount val="8"/>
                <c:pt idx="1">
                  <c:v>240.0</c:v>
                </c:pt>
                <c:pt idx="2">
                  <c:v>300.0</c:v>
                </c:pt>
                <c:pt idx="3">
                  <c:v>360.0</c:v>
                </c:pt>
                <c:pt idx="5">
                  <c:v>600.0</c:v>
                </c:pt>
                <c:pt idx="6">
                  <c:v>900.0</c:v>
                </c:pt>
                <c:pt idx="7">
                  <c:v>1800.0</c:v>
                </c:pt>
              </c:numCache>
            </c:numRef>
          </c:xVal>
          <c:yVal>
            <c:numRef>
              <c:f>RESULTADOS!$M$17:$M$24</c:f>
              <c:numCache>
                <c:formatCode>0.0000</c:formatCode>
                <c:ptCount val="8"/>
                <c:pt idx="0">
                  <c:v>0.0</c:v>
                </c:pt>
                <c:pt idx="1">
                  <c:v>5.655269719331314</c:v>
                </c:pt>
                <c:pt idx="2">
                  <c:v>10.50430661721728</c:v>
                </c:pt>
                <c:pt idx="3">
                  <c:v>14.72980625104849</c:v>
                </c:pt>
                <c:pt idx="4">
                  <c:v>22.27772143124204</c:v>
                </c:pt>
                <c:pt idx="5">
                  <c:v>40.24303416568628</c:v>
                </c:pt>
                <c:pt idx="6">
                  <c:v>77.96838623084059</c:v>
                </c:pt>
                <c:pt idx="7">
                  <c:v>100.0</c:v>
                </c:pt>
              </c:numCache>
            </c:numRef>
          </c:yVal>
          <c:smooth val="0"/>
        </c:ser>
        <c:dLbls>
          <c:showLegendKey val="0"/>
          <c:showVal val="0"/>
          <c:showCatName val="0"/>
          <c:showSerName val="0"/>
          <c:showPercent val="0"/>
          <c:showBubbleSize val="0"/>
        </c:dLbls>
        <c:axId val="-1530651872"/>
        <c:axId val="-1530647840"/>
      </c:scatterChart>
      <c:valAx>
        <c:axId val="-1530651872"/>
        <c:scaling>
          <c:orientation val="minMax"/>
        </c:scaling>
        <c:delete val="0"/>
        <c:axPos val="b"/>
        <c:title>
          <c:tx>
            <c:rich>
              <a:bodyPr/>
              <a:lstStyle/>
              <a:p>
                <a:pPr>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endParaRPr lang="es-MX" sz="1200">
                  <a:latin typeface="Times New Roman" pitchFamily="18" charset="0"/>
                  <a:cs typeface="Times New Roman" pitchFamily="18" charset="0"/>
                </a:endParaRPr>
              </a:p>
            </c:rich>
          </c:tx>
          <c:overlay val="0"/>
        </c:title>
        <c:numFmt formatCode="0" sourceLinked="1"/>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530647840"/>
        <c:crosses val="autoZero"/>
        <c:crossBetween val="midCat"/>
      </c:valAx>
      <c:valAx>
        <c:axId val="-1530647840"/>
        <c:scaling>
          <c:orientation val="minMax"/>
        </c:scaling>
        <c:delete val="0"/>
        <c:axPos val="l"/>
        <c:title>
          <c:tx>
            <c:rich>
              <a:bodyPr rot="-5400000" vert="horz"/>
              <a:lstStyle/>
              <a:p>
                <a:pPr>
                  <a:defRPr/>
                </a:pPr>
                <a:r>
                  <a:rPr lang="es-MX" sz="1200" baseline="0">
                    <a:latin typeface="Times New Roman" pitchFamily="18" charset="0"/>
                    <a:cs typeface="Times New Roman" pitchFamily="18" charset="0"/>
                  </a:rPr>
                  <a:t>CONVERSIÓN [%]</a:t>
                </a:r>
                <a:endParaRPr lang="es-MX" sz="1200">
                  <a:latin typeface="Times New Roman" pitchFamily="18" charset="0"/>
                  <a:cs typeface="Times New Roman" pitchFamily="18" charset="0"/>
                </a:endParaRPr>
              </a:p>
            </c:rich>
          </c:tx>
          <c:overlay val="0"/>
        </c:title>
        <c:numFmt formatCode="0.0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530651872"/>
        <c:crosses val="autoZero"/>
        <c:crossBetween val="midCat"/>
      </c:valAx>
    </c:plotArea>
    <c:legend>
      <c:legendPos val="r"/>
      <c:overlay val="0"/>
      <c:txPr>
        <a:bodyPr/>
        <a:lstStyle/>
        <a:p>
          <a:pPr>
            <a:defRPr sz="1200">
              <a:latin typeface="Times New Roman" pitchFamily="18" charset="0"/>
              <a:cs typeface="Times New Roman" pitchFamily="18" charset="0"/>
            </a:defRPr>
          </a:pPr>
          <a:endParaRPr lang="es-ES_tradnl"/>
        </a:p>
      </c:txPr>
    </c:legend>
    <c:plotVisOnly val="1"/>
    <c:dispBlanksAs val="gap"/>
    <c:showDLblsOverMax val="0"/>
  </c: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xVal>
            <c:numRef>
              <c:f>'ARRHENIUS DPP'!$E$2:$E$5</c:f>
              <c:numCache>
                <c:formatCode>General</c:formatCode>
                <c:ptCount val="4"/>
                <c:pt idx="0">
                  <c:v>0.00267988744472732</c:v>
                </c:pt>
                <c:pt idx="1">
                  <c:v>0.00260994388620645</c:v>
                </c:pt>
                <c:pt idx="2">
                  <c:v>0.00254355843825512</c:v>
                </c:pt>
                <c:pt idx="3">
                  <c:v>0.0024804663276696</c:v>
                </c:pt>
              </c:numCache>
            </c:numRef>
          </c:xVal>
          <c:yVal>
            <c:numRef>
              <c:f>'ARRHENIUS DPP'!$D$2:$D$5</c:f>
              <c:numCache>
                <c:formatCode>0.00E+00</c:formatCode>
                <c:ptCount val="4"/>
                <c:pt idx="0">
                  <c:v>-7.617438428182182</c:v>
                </c:pt>
                <c:pt idx="1">
                  <c:v>-6.79836290221094</c:v>
                </c:pt>
                <c:pt idx="2">
                  <c:v>-5.987153851520897</c:v>
                </c:pt>
                <c:pt idx="3">
                  <c:v>-4.82973975358038</c:v>
                </c:pt>
              </c:numCache>
            </c:numRef>
          </c:yVal>
          <c:smooth val="0"/>
        </c:ser>
        <c:dLbls>
          <c:showLegendKey val="0"/>
          <c:showVal val="0"/>
          <c:showCatName val="0"/>
          <c:showSerName val="0"/>
          <c:showPercent val="0"/>
          <c:showBubbleSize val="0"/>
        </c:dLbls>
        <c:axId val="-1012522608"/>
        <c:axId val="-1012520288"/>
      </c:scatterChart>
      <c:valAx>
        <c:axId val="-1012522608"/>
        <c:scaling>
          <c:orientation val="minMax"/>
        </c:scaling>
        <c:delete val="0"/>
        <c:axPos val="b"/>
        <c:numFmt formatCode="General" sourceLinked="1"/>
        <c:majorTickMark val="out"/>
        <c:minorTickMark val="none"/>
        <c:tickLblPos val="nextTo"/>
        <c:crossAx val="-1012520288"/>
        <c:crosses val="autoZero"/>
        <c:crossBetween val="midCat"/>
      </c:valAx>
      <c:valAx>
        <c:axId val="-1012520288"/>
        <c:scaling>
          <c:orientation val="minMax"/>
        </c:scaling>
        <c:delete val="0"/>
        <c:axPos val="l"/>
        <c:numFmt formatCode="#,##0.00" sourceLinked="0"/>
        <c:majorTickMark val="out"/>
        <c:minorTickMark val="none"/>
        <c:tickLblPos val="nextTo"/>
        <c:crossAx val="-1012522608"/>
        <c:crosses val="autoZero"/>
        <c:crossBetween val="midCat"/>
      </c:valAx>
    </c:plotArea>
    <c:plotVisOnly val="1"/>
    <c:dispBlanksAs val="gap"/>
    <c:showDLblsOverMax val="0"/>
  </c:char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Arrhenius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0347703412073491"/>
                  <c:y val="-0.329490740740741"/>
                </c:manualLayout>
              </c:layout>
              <c:numFmt formatCode="#,##0.00000" sourceLinked="0"/>
              <c:spPr>
                <a:noFill/>
                <a:ln>
                  <a:noFill/>
                </a:ln>
                <a:effectLst/>
              </c:spPr>
              <c:txPr>
                <a:bodyPr rot="0" spcFirstLastPara="1" vertOverflow="ellipsis" vert="horz" wrap="square" anchor="ctr" anchorCtr="1"/>
                <a:lstStyle/>
                <a:p>
                  <a:pPr>
                    <a:defRPr sz="2000" b="0" i="0" u="none" strike="noStrike" kern="1200" baseline="0">
                      <a:solidFill>
                        <a:srgbClr val="0070C0"/>
                      </a:solidFill>
                      <a:latin typeface="+mn-lt"/>
                      <a:ea typeface="+mn-ea"/>
                      <a:cs typeface="+mn-cs"/>
                    </a:defRPr>
                  </a:pPr>
                  <a:endParaRPr lang="es-ES_tradnl"/>
                </a:p>
              </c:txPr>
            </c:trendlineLbl>
          </c:trendline>
          <c:xVal>
            <c:numRef>
              <c:f>'ARRHENIUS DPP'!$G$27:$G$29</c:f>
              <c:numCache>
                <c:formatCode>General</c:formatCode>
                <c:ptCount val="3"/>
                <c:pt idx="0">
                  <c:v>0.00261096605744125</c:v>
                </c:pt>
                <c:pt idx="1">
                  <c:v>0.00254452926208651</c:v>
                </c:pt>
                <c:pt idx="2">
                  <c:v>0.00248138957816377</c:v>
                </c:pt>
              </c:numCache>
            </c:numRef>
          </c:xVal>
          <c:yVal>
            <c:numRef>
              <c:f>'ARRHENIUS DPP'!$H$27:$H$29</c:f>
              <c:numCache>
                <c:formatCode>General</c:formatCode>
                <c:ptCount val="3"/>
                <c:pt idx="0">
                  <c:v>-6.768841197758455</c:v>
                </c:pt>
                <c:pt idx="1">
                  <c:v>-5.857641197758456</c:v>
                </c:pt>
                <c:pt idx="2">
                  <c:v>-4.962741197758456</c:v>
                </c:pt>
              </c:numCache>
            </c:numRef>
          </c:yVal>
          <c:smooth val="0"/>
        </c:ser>
        <c:dLbls>
          <c:showLegendKey val="0"/>
          <c:showVal val="0"/>
          <c:showCatName val="0"/>
          <c:showSerName val="0"/>
          <c:showPercent val="0"/>
          <c:showBubbleSize val="0"/>
        </c:dLbls>
        <c:axId val="-1014427376"/>
        <c:axId val="-1042591648"/>
      </c:scatterChart>
      <c:valAx>
        <c:axId val="-10144273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42591648"/>
        <c:crosses val="autoZero"/>
        <c:crossBetween val="midCat"/>
      </c:valAx>
      <c:valAx>
        <c:axId val="-10425916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14427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1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8670192" cy="6288942"/>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8353" cy="6066118"/>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xdr:from>
      <xdr:col>8</xdr:col>
      <xdr:colOff>723900</xdr:colOff>
      <xdr:row>23</xdr:row>
      <xdr:rowOff>25400</xdr:rowOff>
    </xdr:from>
    <xdr:to>
      <xdr:col>14</xdr:col>
      <xdr:colOff>342900</xdr:colOff>
      <xdr:row>37</xdr:row>
      <xdr:rowOff>101600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70192" cy="6288942"/>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0192" cy="6288942"/>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0192" cy="6288942"/>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0.45352</cdr:x>
      <cdr:y>0.94757</cdr:y>
    </cdr:from>
    <cdr:to>
      <cdr:x>0.59437</cdr:x>
      <cdr:y>0.98252</cdr:y>
    </cdr:to>
    <cdr:sp macro="" textlink="">
      <cdr:nvSpPr>
        <cdr:cNvPr id="2" name="1 CuadroTexto"/>
        <cdr:cNvSpPr txBox="1"/>
      </cdr:nvSpPr>
      <cdr:spPr>
        <a:xfrm xmlns:a="http://schemas.openxmlformats.org/drawingml/2006/main">
          <a:off x="3932116" y="5959231"/>
          <a:ext cx="1221153" cy="2198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MX" sz="1200" b="1">
              <a:latin typeface="Times New Roman" pitchFamily="18" charset="0"/>
              <a:cs typeface="Times New Roman" pitchFamily="18" charset="0"/>
            </a:rPr>
            <a:t>TIEMPO</a:t>
          </a:r>
          <a:r>
            <a:rPr lang="es-MX" sz="1200" b="1" baseline="0">
              <a:latin typeface="Times New Roman" pitchFamily="18" charset="0"/>
              <a:cs typeface="Times New Roman" pitchFamily="18" charset="0"/>
            </a:rPr>
            <a:t> [s]</a:t>
          </a:r>
          <a:endParaRPr lang="es-MX" sz="1200" b="1">
            <a:latin typeface="Times New Roman" pitchFamily="18" charset="0"/>
            <a:cs typeface="Times New Roman" pitchFamily="18" charset="0"/>
          </a:endParaRP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657167" cy="62865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99222" cy="6053667"/>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0192" cy="6288942"/>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xdr:from>
      <xdr:col>3</xdr:col>
      <xdr:colOff>752475</xdr:colOff>
      <xdr:row>11</xdr:row>
      <xdr:rowOff>38099</xdr:rowOff>
    </xdr:from>
    <xdr:to>
      <xdr:col>6</xdr:col>
      <xdr:colOff>752475</xdr:colOff>
      <xdr:row>16</xdr:row>
      <xdr:rowOff>114300</xdr:rowOff>
    </xdr:to>
    <xdr:sp macro="" textlink="">
      <xdr:nvSpPr>
        <xdr:cNvPr id="3" name="2 CuadroTexto"/>
        <xdr:cNvSpPr txBox="1"/>
      </xdr:nvSpPr>
      <xdr:spPr>
        <a:xfrm>
          <a:off x="6257925" y="1943099"/>
          <a:ext cx="5257800" cy="1028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100" b="1">
              <a:solidFill>
                <a:srgbClr val="FF0000"/>
              </a:solidFill>
            </a:rPr>
            <a:t>NOTA : EN</a:t>
          </a:r>
          <a:r>
            <a:rPr lang="es-MX" sz="1100" b="1" baseline="0">
              <a:solidFill>
                <a:srgbClr val="FF0000"/>
              </a:solidFill>
            </a:rPr>
            <a:t> EL ARTÍCULO DE SCORAH Y COL... (2004) PARA LA POLIMERIZACIÓN DEL MMA UTILIZANDO UN TETRAFUNCIONAL SE OBSERVA CLARAMENTE QUE GRAFICAN  SIN CONSIRAR EL CERO PARTIENDO DE 10 MIN APROXIMADAMENTE. LA VERDAD NO DAN JUSTIFICACIÓN ALGUNA SOLO LO TOMAN CON BASE A LA PARTE LINEAL DE LO CONTRARIO TAMBIÉN OBSERVARÍAN UN  GRAN PERÍODO DE INDUCCIÓN.!!!</a:t>
          </a:r>
          <a:endParaRPr lang="es-MX" sz="11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p%20PARA%20EL%20TPDEC%200.01M%20en%20M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 TPDEC-MMA 130°C"/>
      <sheetName val="Vp TPDEC-MMA 120°C"/>
      <sheetName val="Vp TPDEC-MMA 110°C"/>
      <sheetName val="Vp TPDEC-MMA"/>
      <sheetName val="CONV vs TIEMPO"/>
      <sheetName val="RESULTADOS TPDEC-MMA"/>
      <sheetName val="COMPARACIONES"/>
      <sheetName val="ARRHENIUS Ea"/>
      <sheetName val="ARRHENIUS Rp"/>
    </sheetNames>
    <sheetDataSet>
      <sheetData sheetId="5"/>
      <sheetData sheetId="6"/>
      <sheetData sheetId="8">
        <row r="23">
          <cell r="F23">
            <v>2.6109660574412533E-3</v>
          </cell>
          <cell r="G23">
            <v>-7.7502411977584558</v>
          </cell>
        </row>
        <row r="24">
          <cell r="F24">
            <v>2.5445292620865142E-3</v>
          </cell>
          <cell r="G24">
            <v>-6.891541197758456</v>
          </cell>
        </row>
        <row r="25">
          <cell r="F25">
            <v>2.4813895781637717E-3</v>
          </cell>
          <cell r="G25">
            <v>-6.207441197758456</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8"/>
  <sheetViews>
    <sheetView topLeftCell="G46" workbookViewId="0">
      <selection activeCell="K61" sqref="K61"/>
    </sheetView>
  </sheetViews>
  <sheetFormatPr baseColWidth="10" defaultRowHeight="15" x14ac:dyDescent="0.2"/>
  <cols>
    <col min="1" max="1" width="13" customWidth="1"/>
    <col min="2" max="2" width="14.1640625" customWidth="1"/>
    <col min="3" max="3" width="22.5" customWidth="1"/>
    <col min="4" max="4" width="16.1640625" customWidth="1"/>
    <col min="5" max="5" width="22.5" customWidth="1"/>
    <col min="6" max="6" width="19.1640625" customWidth="1"/>
    <col min="7" max="7" width="15.5" customWidth="1"/>
    <col min="10" max="10" width="18.5" customWidth="1"/>
    <col min="11" max="11" width="18.33203125" customWidth="1"/>
    <col min="12" max="12" width="18.6640625" customWidth="1"/>
    <col min="13" max="13" width="17.33203125" customWidth="1"/>
    <col min="14" max="14" width="18.5" customWidth="1"/>
  </cols>
  <sheetData>
    <row r="2" spans="1:14" x14ac:dyDescent="0.2">
      <c r="A2" s="1" t="s">
        <v>12</v>
      </c>
    </row>
    <row r="3" spans="1:14" ht="16" thickBot="1" x14ac:dyDescent="0.25"/>
    <row r="4" spans="1:14" ht="19" thickTop="1" thickBot="1" x14ac:dyDescent="0.3">
      <c r="A4" s="2"/>
      <c r="B4" s="3" t="s">
        <v>0</v>
      </c>
      <c r="C4" s="3" t="s">
        <v>1</v>
      </c>
      <c r="D4" s="3" t="s">
        <v>2</v>
      </c>
      <c r="E4" s="3" t="s">
        <v>3</v>
      </c>
      <c r="F4" s="3" t="s">
        <v>4</v>
      </c>
      <c r="G4" s="3" t="s">
        <v>5</v>
      </c>
      <c r="H4" s="3" t="s">
        <v>6</v>
      </c>
      <c r="I4" s="3" t="s">
        <v>7</v>
      </c>
      <c r="J4" s="4" t="s">
        <v>8</v>
      </c>
      <c r="K4" s="4" t="s">
        <v>8</v>
      </c>
      <c r="L4" s="5" t="s">
        <v>9</v>
      </c>
      <c r="M4" s="5" t="s">
        <v>10</v>
      </c>
      <c r="N4" s="4" t="s">
        <v>11</v>
      </c>
    </row>
    <row r="5" spans="1:14" ht="16" thickTop="1" x14ac:dyDescent="0.2">
      <c r="A5" s="2"/>
      <c r="B5" s="6"/>
      <c r="C5" s="7">
        <v>0</v>
      </c>
      <c r="D5" s="8">
        <v>0</v>
      </c>
      <c r="E5" s="8">
        <v>0</v>
      </c>
      <c r="F5" s="8">
        <v>0</v>
      </c>
      <c r="G5" s="8">
        <v>0</v>
      </c>
      <c r="H5" s="9">
        <v>0</v>
      </c>
      <c r="I5" s="9">
        <v>9.3905999999999992</v>
      </c>
      <c r="J5" s="10">
        <f>LN($I$5/I5)</f>
        <v>0</v>
      </c>
      <c r="K5" s="10">
        <v>0</v>
      </c>
      <c r="L5" s="9">
        <f>(I5*100)/$I$5</f>
        <v>100</v>
      </c>
      <c r="M5" s="9">
        <f>100-100</f>
        <v>0</v>
      </c>
      <c r="N5" s="11"/>
    </row>
    <row r="6" spans="1:14" x14ac:dyDescent="0.2">
      <c r="B6" s="12">
        <v>31</v>
      </c>
      <c r="C6" s="13">
        <v>4</v>
      </c>
      <c r="D6" s="14">
        <v>4.1022999999999996</v>
      </c>
      <c r="E6" s="14">
        <v>89.346699999999998</v>
      </c>
      <c r="F6" s="14">
        <v>89.384200000000007</v>
      </c>
      <c r="G6" s="14">
        <f t="shared" ref="G6:G15" si="0">F6-E6</f>
        <v>3.7500000000008527E-2</v>
      </c>
      <c r="H6" s="15">
        <f t="shared" ref="H6:H15" si="1">D6-G6</f>
        <v>4.0647999999999911</v>
      </c>
      <c r="I6" s="15">
        <f t="shared" ref="I6:I15" si="2">(H6*0.94*1000)/(D6*100.1)</f>
        <v>9.304767825597585</v>
      </c>
      <c r="J6" s="10">
        <f t="shared" ref="J6:J15" si="3">LN($I$5/I6)</f>
        <v>9.1822507341381213E-3</v>
      </c>
      <c r="K6" s="10">
        <v>0.02</v>
      </c>
      <c r="L6" s="9">
        <f t="shared" ref="L6:L15" si="4">(I6*100)/$I$5</f>
        <v>99.085977739415853</v>
      </c>
      <c r="M6" s="16">
        <f t="shared" ref="M6:M15" si="5">100-L6</f>
        <v>0.91402226058414726</v>
      </c>
      <c r="N6" s="11">
        <f t="shared" ref="N6:N15" si="6">C6*60</f>
        <v>240</v>
      </c>
    </row>
    <row r="7" spans="1:14" x14ac:dyDescent="0.2">
      <c r="B7" s="12">
        <v>32</v>
      </c>
      <c r="C7" s="13">
        <v>8</v>
      </c>
      <c r="D7" s="14">
        <v>4.1584000000000003</v>
      </c>
      <c r="E7" s="14">
        <v>78.177800000000005</v>
      </c>
      <c r="F7" s="14">
        <v>78.291899999999998</v>
      </c>
      <c r="G7" s="14">
        <f t="shared" si="0"/>
        <v>0.11409999999999343</v>
      </c>
      <c r="H7" s="15">
        <f t="shared" si="1"/>
        <v>4.0443000000000069</v>
      </c>
      <c r="I7" s="15">
        <f t="shared" si="2"/>
        <v>9.1329457383709158</v>
      </c>
      <c r="J7" s="10">
        <f t="shared" si="3"/>
        <v>2.7820902521596084E-2</v>
      </c>
      <c r="K7" s="10">
        <v>4.2999999999999997E-2</v>
      </c>
      <c r="L7" s="9">
        <f t="shared" si="4"/>
        <v>97.25625347018206</v>
      </c>
      <c r="M7" s="16">
        <f t="shared" si="5"/>
        <v>2.7437465298179404</v>
      </c>
      <c r="N7" s="11">
        <f t="shared" si="6"/>
        <v>480</v>
      </c>
    </row>
    <row r="8" spans="1:14" x14ac:dyDescent="0.2">
      <c r="B8" s="12">
        <v>33</v>
      </c>
      <c r="C8" s="13">
        <v>15</v>
      </c>
      <c r="D8" s="14">
        <v>4.0724999999999998</v>
      </c>
      <c r="E8" s="14">
        <v>80.718500000000006</v>
      </c>
      <c r="F8" s="14">
        <v>81.053899999999999</v>
      </c>
      <c r="G8" s="14">
        <f t="shared" si="0"/>
        <v>0.33539999999999281</v>
      </c>
      <c r="H8" s="15">
        <f t="shared" si="1"/>
        <v>3.737100000000007</v>
      </c>
      <c r="I8" s="15">
        <f t="shared" si="2"/>
        <v>8.6172243962299362</v>
      </c>
      <c r="J8" s="10">
        <f t="shared" si="3"/>
        <v>8.5946151915541558E-2</v>
      </c>
      <c r="K8" s="10">
        <v>8.5946151915541558E-2</v>
      </c>
      <c r="L8" s="9">
        <f t="shared" si="4"/>
        <v>91.764364324217169</v>
      </c>
      <c r="M8" s="16">
        <f t="shared" si="5"/>
        <v>8.2356356757828308</v>
      </c>
      <c r="N8" s="11">
        <f t="shared" si="6"/>
        <v>900</v>
      </c>
    </row>
    <row r="9" spans="1:14" x14ac:dyDescent="0.2">
      <c r="B9" s="12">
        <v>34</v>
      </c>
      <c r="C9" s="13">
        <v>30</v>
      </c>
      <c r="D9" s="14">
        <v>4.1150000000000002</v>
      </c>
      <c r="E9" s="14">
        <v>82.096299999999999</v>
      </c>
      <c r="F9" s="14">
        <v>82.966200000000001</v>
      </c>
      <c r="G9" s="14">
        <f t="shared" si="0"/>
        <v>0.86990000000000123</v>
      </c>
      <c r="H9" s="15">
        <f t="shared" si="1"/>
        <v>3.245099999999999</v>
      </c>
      <c r="I9" s="15">
        <f t="shared" si="2"/>
        <v>7.4054596679141005</v>
      </c>
      <c r="J9" s="10">
        <f t="shared" si="3"/>
        <v>0.23749166780631692</v>
      </c>
      <c r="K9" s="10">
        <v>0.23749166780631692</v>
      </c>
      <c r="L9" s="9">
        <f t="shared" si="4"/>
        <v>78.860346175048463</v>
      </c>
      <c r="M9" s="16">
        <f t="shared" si="5"/>
        <v>21.139653824951537</v>
      </c>
      <c r="N9" s="11">
        <f t="shared" si="6"/>
        <v>1800</v>
      </c>
    </row>
    <row r="10" spans="1:14" x14ac:dyDescent="0.2">
      <c r="B10" s="12">
        <v>35</v>
      </c>
      <c r="C10" s="13">
        <v>60</v>
      </c>
      <c r="D10" s="14">
        <v>4.1075999999999997</v>
      </c>
      <c r="E10" s="14">
        <v>82.086799999999997</v>
      </c>
      <c r="F10" s="14">
        <v>85.776300000000006</v>
      </c>
      <c r="G10" s="14">
        <f t="shared" si="0"/>
        <v>3.6895000000000095</v>
      </c>
      <c r="H10" s="15">
        <f t="shared" si="1"/>
        <v>0.41809999999999015</v>
      </c>
      <c r="I10" s="15">
        <f t="shared" si="2"/>
        <v>0.9558413151752102</v>
      </c>
      <c r="J10" s="10">
        <f t="shared" si="3"/>
        <v>2.2848725569611443</v>
      </c>
      <c r="K10" s="10">
        <v>2.2848725569611443</v>
      </c>
      <c r="L10" s="9">
        <f t="shared" si="4"/>
        <v>10.178703332856369</v>
      </c>
      <c r="M10" s="16">
        <f t="shared" si="5"/>
        <v>89.821296667143628</v>
      </c>
      <c r="N10" s="11">
        <f t="shared" si="6"/>
        <v>3600</v>
      </c>
    </row>
    <row r="11" spans="1:14" ht="16" thickBot="1" x14ac:dyDescent="0.25">
      <c r="B11" s="20">
        <v>37</v>
      </c>
      <c r="C11" s="21">
        <v>90</v>
      </c>
      <c r="D11" s="22">
        <v>4.0688000000000004</v>
      </c>
      <c r="E11" s="22">
        <v>79.163399999999996</v>
      </c>
      <c r="F11" s="22">
        <v>82.909199999999998</v>
      </c>
      <c r="G11" s="22">
        <f t="shared" si="0"/>
        <v>3.7458000000000027</v>
      </c>
      <c r="H11" s="23">
        <f t="shared" si="1"/>
        <v>0.32299999999999773</v>
      </c>
      <c r="I11" s="23">
        <f t="shared" si="2"/>
        <v>0.74546963064461558</v>
      </c>
      <c r="J11" s="17">
        <f t="shared" si="3"/>
        <v>2.5334500714447055</v>
      </c>
      <c r="K11" s="24">
        <v>2.5334500714447055</v>
      </c>
      <c r="L11" s="18">
        <f t="shared" si="4"/>
        <v>7.9384664520330501</v>
      </c>
      <c r="M11" s="19">
        <f t="shared" si="5"/>
        <v>92.061533547966945</v>
      </c>
      <c r="N11" s="25">
        <f t="shared" si="6"/>
        <v>5400</v>
      </c>
    </row>
    <row r="12" spans="1:14" ht="16" thickTop="1" x14ac:dyDescent="0.2">
      <c r="C12" s="39">
        <v>45</v>
      </c>
      <c r="D12" s="41">
        <v>1.1485000000000001</v>
      </c>
      <c r="E12" s="41">
        <v>0.81799999999999995</v>
      </c>
      <c r="F12" s="41">
        <v>1.7384999999999999</v>
      </c>
      <c r="G12" s="41">
        <f t="shared" si="0"/>
        <v>0.92049999999999998</v>
      </c>
      <c r="H12" s="42">
        <f t="shared" si="1"/>
        <v>0.22800000000000009</v>
      </c>
      <c r="I12" s="42">
        <f t="shared" si="2"/>
        <v>1.864221977413097</v>
      </c>
      <c r="J12" s="43">
        <f t="shared" si="3"/>
        <v>1.6168653931742116</v>
      </c>
      <c r="L12" s="44">
        <f t="shared" si="4"/>
        <v>19.852000696580593</v>
      </c>
      <c r="M12" s="45">
        <f t="shared" si="5"/>
        <v>80.147999303419411</v>
      </c>
      <c r="N12" s="40">
        <f t="shared" si="6"/>
        <v>2700</v>
      </c>
    </row>
    <row r="13" spans="1:14" x14ac:dyDescent="0.2">
      <c r="C13" s="39">
        <v>60</v>
      </c>
      <c r="D13" s="41">
        <v>1.1601999999999999</v>
      </c>
      <c r="E13" s="41">
        <v>0.83830000000000005</v>
      </c>
      <c r="F13" s="41">
        <v>1.8727</v>
      </c>
      <c r="G13" s="41">
        <f t="shared" si="0"/>
        <v>1.0344</v>
      </c>
      <c r="H13" s="42">
        <f t="shared" si="1"/>
        <v>0.12579999999999991</v>
      </c>
      <c r="I13" s="42">
        <f t="shared" si="2"/>
        <v>1.0182198425604727</v>
      </c>
      <c r="J13" s="43">
        <f t="shared" si="3"/>
        <v>2.2216533387651243</v>
      </c>
      <c r="L13" s="44">
        <f t="shared" si="4"/>
        <v>10.84296895363952</v>
      </c>
      <c r="M13" s="45">
        <f t="shared" si="5"/>
        <v>89.157031046360487</v>
      </c>
      <c r="N13" s="40">
        <f t="shared" si="6"/>
        <v>3600</v>
      </c>
    </row>
    <row r="14" spans="1:14" x14ac:dyDescent="0.2">
      <c r="A14" s="1" t="s">
        <v>13</v>
      </c>
      <c r="C14" s="39">
        <v>120</v>
      </c>
      <c r="D14" s="41">
        <v>1.1553</v>
      </c>
      <c r="E14" s="41">
        <v>0.81569999999999998</v>
      </c>
      <c r="F14" s="41">
        <v>1.7172000000000001</v>
      </c>
      <c r="G14" s="41">
        <f t="shared" si="0"/>
        <v>0.90150000000000008</v>
      </c>
      <c r="H14" s="42">
        <f t="shared" si="1"/>
        <v>0.25379999999999991</v>
      </c>
      <c r="I14" s="42">
        <f t="shared" si="2"/>
        <v>2.0629591130759648</v>
      </c>
      <c r="J14" s="43">
        <f t="shared" si="3"/>
        <v>1.5155677742081861</v>
      </c>
      <c r="L14" s="44">
        <f t="shared" si="4"/>
        <v>21.968341885246573</v>
      </c>
      <c r="M14" s="45">
        <f t="shared" si="5"/>
        <v>78.031658114753427</v>
      </c>
      <c r="N14" s="40">
        <f t="shared" si="6"/>
        <v>7200</v>
      </c>
    </row>
    <row r="15" spans="1:14" ht="16" thickBot="1" x14ac:dyDescent="0.25">
      <c r="C15" s="39">
        <v>180</v>
      </c>
      <c r="D15" s="41">
        <v>0.86450000000000005</v>
      </c>
      <c r="E15" s="41">
        <v>0.83950000000000002</v>
      </c>
      <c r="F15" s="41">
        <v>1.4571000000000001</v>
      </c>
      <c r="G15" s="41">
        <f t="shared" si="0"/>
        <v>0.61760000000000004</v>
      </c>
      <c r="H15" s="42">
        <f t="shared" si="1"/>
        <v>0.24690000000000001</v>
      </c>
      <c r="I15" s="42">
        <f t="shared" si="2"/>
        <v>2.6819450069883843</v>
      </c>
      <c r="J15" s="43">
        <f t="shared" si="3"/>
        <v>1.2531669087717114</v>
      </c>
      <c r="L15" s="44">
        <f t="shared" si="4"/>
        <v>28.559889751329891</v>
      </c>
      <c r="M15" s="45">
        <f t="shared" si="5"/>
        <v>71.440110248670109</v>
      </c>
      <c r="N15" s="40">
        <f t="shared" si="6"/>
        <v>10800</v>
      </c>
    </row>
    <row r="16" spans="1:14" ht="19" thickTop="1" thickBot="1" x14ac:dyDescent="0.3">
      <c r="A16" s="2"/>
      <c r="B16" s="3" t="s">
        <v>0</v>
      </c>
      <c r="C16" s="3" t="s">
        <v>1</v>
      </c>
      <c r="D16" s="3" t="s">
        <v>2</v>
      </c>
      <c r="E16" s="3" t="s">
        <v>3</v>
      </c>
      <c r="F16" s="3" t="s">
        <v>4</v>
      </c>
      <c r="G16" s="3" t="s">
        <v>5</v>
      </c>
      <c r="H16" s="3" t="s">
        <v>6</v>
      </c>
      <c r="I16" s="3" t="s">
        <v>7</v>
      </c>
      <c r="J16" s="4" t="s">
        <v>8</v>
      </c>
      <c r="K16" s="4" t="s">
        <v>8</v>
      </c>
      <c r="L16" s="5" t="s">
        <v>9</v>
      </c>
      <c r="M16" s="5" t="s">
        <v>10</v>
      </c>
      <c r="N16" s="4" t="s">
        <v>11</v>
      </c>
    </row>
    <row r="17" spans="1:14" ht="16" thickTop="1" x14ac:dyDescent="0.2">
      <c r="A17" s="2"/>
      <c r="B17" s="6"/>
      <c r="C17" s="7"/>
      <c r="D17" s="8">
        <v>0</v>
      </c>
      <c r="E17" s="8">
        <v>0</v>
      </c>
      <c r="F17" s="8">
        <v>0</v>
      </c>
      <c r="G17" s="8">
        <v>0</v>
      </c>
      <c r="H17" s="9">
        <v>0</v>
      </c>
      <c r="I17" s="9">
        <v>9.3905999999999992</v>
      </c>
      <c r="J17" s="10">
        <f t="shared" ref="J17:J26" si="7">LN($I$5/I17)</f>
        <v>0</v>
      </c>
      <c r="K17" s="10">
        <v>0</v>
      </c>
      <c r="L17" s="9">
        <f>(I17*100)/$I$5</f>
        <v>100</v>
      </c>
      <c r="M17" s="9">
        <f>100-100</f>
        <v>0</v>
      </c>
      <c r="N17" s="11"/>
    </row>
    <row r="18" spans="1:14" x14ac:dyDescent="0.2">
      <c r="B18" s="12">
        <v>38</v>
      </c>
      <c r="C18" s="13">
        <v>4</v>
      </c>
      <c r="D18" s="14">
        <v>4.1022999999999996</v>
      </c>
      <c r="E18" s="14">
        <v>81.4024</v>
      </c>
      <c r="F18" s="14">
        <v>81.634399999999999</v>
      </c>
      <c r="G18" s="14">
        <f t="shared" ref="G18:G26" si="8">F18-E18</f>
        <v>0.23199999999999932</v>
      </c>
      <c r="H18" s="15">
        <f t="shared" ref="H18:H26" si="9">D18-G18</f>
        <v>3.8703000000000003</v>
      </c>
      <c r="I18" s="15">
        <f t="shared" ref="I18:I26" si="10">(H18*0.94*1000)/(D18*100.1)</f>
        <v>8.8595362417364729</v>
      </c>
      <c r="J18" s="10">
        <f t="shared" si="7"/>
        <v>5.8214768614457367E-2</v>
      </c>
      <c r="K18" s="10">
        <v>5.8214768614457367E-2</v>
      </c>
      <c r="L18" s="9">
        <f t="shared" ref="L18:L26" si="11">(I18*100)/$I$5</f>
        <v>94.344730280668685</v>
      </c>
      <c r="M18" s="16">
        <f t="shared" ref="M18:M26" si="12">100-L18</f>
        <v>5.6552697193313151</v>
      </c>
      <c r="N18" s="11">
        <f t="shared" ref="N18:N26" si="13">C18*60</f>
        <v>240</v>
      </c>
    </row>
    <row r="19" spans="1:14" x14ac:dyDescent="0.2">
      <c r="B19" s="12"/>
      <c r="C19" s="13">
        <v>5</v>
      </c>
      <c r="D19" s="14">
        <v>2.8092999999999999</v>
      </c>
      <c r="E19" s="14">
        <v>1.6344000000000001</v>
      </c>
      <c r="F19" s="14">
        <v>1.9295</v>
      </c>
      <c r="G19" s="14">
        <f t="shared" si="8"/>
        <v>0.29509999999999992</v>
      </c>
      <c r="H19" s="15">
        <f t="shared" si="9"/>
        <v>2.5141999999999998</v>
      </c>
      <c r="I19" s="15">
        <f t="shared" si="10"/>
        <v>8.4041825828035925</v>
      </c>
      <c r="J19" s="10">
        <f t="shared" si="7"/>
        <v>0.11097968049314619</v>
      </c>
      <c r="K19" s="10">
        <v>5.8214768614457367E-2</v>
      </c>
      <c r="L19" s="9">
        <f t="shared" si="11"/>
        <v>89.495693382782719</v>
      </c>
      <c r="M19" s="16">
        <f t="shared" si="12"/>
        <v>10.504306617217281</v>
      </c>
      <c r="N19" s="11">
        <f t="shared" si="13"/>
        <v>300</v>
      </c>
    </row>
    <row r="20" spans="1:14" x14ac:dyDescent="0.2">
      <c r="B20" s="12"/>
      <c r="C20" s="13">
        <v>6</v>
      </c>
      <c r="D20" s="14">
        <v>2.7563</v>
      </c>
      <c r="E20" s="14">
        <v>1.6419999999999999</v>
      </c>
      <c r="F20" s="14">
        <v>2.048</v>
      </c>
      <c r="G20" s="14">
        <f t="shared" si="8"/>
        <v>0.40600000000000014</v>
      </c>
      <c r="H20" s="15">
        <f t="shared" si="9"/>
        <v>2.3502999999999998</v>
      </c>
      <c r="I20" s="15">
        <f t="shared" si="10"/>
        <v>8.0073828141890395</v>
      </c>
      <c r="J20" s="10">
        <f t="shared" si="7"/>
        <v>0.15934522105480414</v>
      </c>
      <c r="K20" s="10">
        <v>5.8214768614457367E-2</v>
      </c>
      <c r="L20" s="9">
        <f t="shared" si="11"/>
        <v>85.270193748951513</v>
      </c>
      <c r="M20" s="16">
        <f t="shared" si="12"/>
        <v>14.729806251048487</v>
      </c>
      <c r="N20" s="11">
        <f t="shared" si="13"/>
        <v>360</v>
      </c>
    </row>
    <row r="21" spans="1:14" x14ac:dyDescent="0.2">
      <c r="B21" s="12">
        <v>39</v>
      </c>
      <c r="C21" s="13">
        <v>8</v>
      </c>
      <c r="D21" s="14">
        <v>4.1584000000000003</v>
      </c>
      <c r="E21" s="14">
        <v>89.338200000000001</v>
      </c>
      <c r="F21" s="14">
        <v>90.264600000000002</v>
      </c>
      <c r="G21" s="14">
        <f t="shared" si="8"/>
        <v>0.926400000000001</v>
      </c>
      <c r="H21" s="15">
        <f t="shared" si="9"/>
        <v>3.2319999999999993</v>
      </c>
      <c r="I21" s="15">
        <f t="shared" si="10"/>
        <v>7.2985882912777846</v>
      </c>
      <c r="J21" s="10">
        <f t="shared" si="7"/>
        <v>0.25202824424574016</v>
      </c>
      <c r="K21" s="10">
        <v>0.25202824424574016</v>
      </c>
      <c r="L21" s="9">
        <f t="shared" si="11"/>
        <v>77.722278568757957</v>
      </c>
      <c r="M21" s="16">
        <f t="shared" si="12"/>
        <v>22.277721431242043</v>
      </c>
      <c r="N21" s="11"/>
    </row>
    <row r="22" spans="1:14" x14ac:dyDescent="0.2">
      <c r="B22" s="12">
        <v>40</v>
      </c>
      <c r="C22" s="13">
        <v>10</v>
      </c>
      <c r="D22" s="14">
        <v>4.0724999999999998</v>
      </c>
      <c r="E22" s="14">
        <v>78.521699999999996</v>
      </c>
      <c r="F22" s="14">
        <v>80.160600000000002</v>
      </c>
      <c r="G22" s="14">
        <f t="shared" si="8"/>
        <v>1.6389000000000067</v>
      </c>
      <c r="H22" s="15">
        <f t="shared" si="9"/>
        <v>2.4335999999999931</v>
      </c>
      <c r="I22" s="15">
        <f t="shared" si="10"/>
        <v>5.6115376336370639</v>
      </c>
      <c r="J22" s="10">
        <f t="shared" si="7"/>
        <v>0.51488441897067472</v>
      </c>
      <c r="K22" s="10">
        <v>0.51488441897067472</v>
      </c>
      <c r="L22" s="9">
        <f t="shared" si="11"/>
        <v>59.756965834313725</v>
      </c>
      <c r="M22" s="16">
        <f t="shared" si="12"/>
        <v>40.243034165686275</v>
      </c>
      <c r="N22" s="11">
        <f t="shared" si="13"/>
        <v>600</v>
      </c>
    </row>
    <row r="23" spans="1:14" x14ac:dyDescent="0.2">
      <c r="B23" s="12">
        <v>41</v>
      </c>
      <c r="C23" s="13">
        <v>15</v>
      </c>
      <c r="D23" s="14">
        <v>4.1150000000000002</v>
      </c>
      <c r="E23" s="14">
        <v>81.405900000000003</v>
      </c>
      <c r="F23" s="14">
        <v>84.6143</v>
      </c>
      <c r="G23" s="14">
        <f t="shared" si="8"/>
        <v>3.2083999999999975</v>
      </c>
      <c r="H23" s="15">
        <f t="shared" si="9"/>
        <v>0.90660000000000274</v>
      </c>
      <c r="I23" s="15">
        <f t="shared" si="10"/>
        <v>2.0689007226066827</v>
      </c>
      <c r="J23" s="10">
        <f t="shared" si="7"/>
        <v>1.5126917746039181</v>
      </c>
      <c r="K23" s="10">
        <v>1.5126917746039181</v>
      </c>
      <c r="L23" s="9">
        <f t="shared" si="11"/>
        <v>22.031613769159403</v>
      </c>
      <c r="M23" s="16">
        <f t="shared" si="12"/>
        <v>77.968386230840593</v>
      </c>
      <c r="N23" s="11">
        <f t="shared" si="13"/>
        <v>900</v>
      </c>
    </row>
    <row r="24" spans="1:14" x14ac:dyDescent="0.2">
      <c r="B24" s="12">
        <v>42</v>
      </c>
      <c r="C24" s="13">
        <v>30</v>
      </c>
      <c r="D24" s="14">
        <v>4.1075999999999997</v>
      </c>
      <c r="E24" s="14">
        <v>82.079400000000007</v>
      </c>
      <c r="F24" s="14">
        <v>86.309200000000004</v>
      </c>
      <c r="G24" s="14">
        <f t="shared" si="8"/>
        <v>4.2297999999999973</v>
      </c>
      <c r="H24" s="15">
        <f t="shared" si="9"/>
        <v>-0.12219999999999764</v>
      </c>
      <c r="I24" s="15">
        <f t="shared" si="10"/>
        <v>-0.27936811460036165</v>
      </c>
      <c r="J24" s="10" t="e">
        <f t="shared" si="7"/>
        <v>#NUM!</v>
      </c>
      <c r="K24" s="10" t="e">
        <v>#NUM!</v>
      </c>
      <c r="L24" s="9">
        <f t="shared" si="11"/>
        <v>-2.9749761953481317</v>
      </c>
      <c r="M24" s="16">
        <v>100</v>
      </c>
      <c r="N24" s="11">
        <f t="shared" si="13"/>
        <v>1800</v>
      </c>
    </row>
    <row r="25" spans="1:14" x14ac:dyDescent="0.2">
      <c r="B25" s="12">
        <v>43</v>
      </c>
      <c r="C25" s="13">
        <v>45</v>
      </c>
      <c r="D25" s="14">
        <v>4.0688000000000004</v>
      </c>
      <c r="E25" s="14">
        <v>79.140199999999993</v>
      </c>
      <c r="F25" s="14">
        <v>83.607200000000006</v>
      </c>
      <c r="G25" s="14">
        <f t="shared" si="8"/>
        <v>4.467000000000013</v>
      </c>
      <c r="H25" s="15">
        <f t="shared" si="9"/>
        <v>-0.39820000000001254</v>
      </c>
      <c r="I25" s="15">
        <f t="shared" si="10"/>
        <v>-0.91902788520958922</v>
      </c>
      <c r="J25" s="26" t="e">
        <f t="shared" si="7"/>
        <v>#NUM!</v>
      </c>
      <c r="K25" s="27" t="e">
        <v>#NUM!</v>
      </c>
      <c r="L25" s="28">
        <f t="shared" si="11"/>
        <v>-9.7866790749216168</v>
      </c>
      <c r="M25" s="16">
        <f t="shared" si="12"/>
        <v>109.78667907492162</v>
      </c>
      <c r="N25" s="29">
        <f t="shared" si="13"/>
        <v>2700</v>
      </c>
    </row>
    <row r="26" spans="1:14" ht="16" thickBot="1" x14ac:dyDescent="0.25">
      <c r="A26" s="30"/>
      <c r="B26" s="31">
        <v>44</v>
      </c>
      <c r="C26" s="32">
        <v>56</v>
      </c>
      <c r="D26" s="33">
        <v>4.0698999999999996</v>
      </c>
      <c r="E26" s="33">
        <v>78.1648</v>
      </c>
      <c r="F26" s="33">
        <v>82.605800000000002</v>
      </c>
      <c r="G26" s="34">
        <f t="shared" si="8"/>
        <v>4.4410000000000025</v>
      </c>
      <c r="H26" s="33">
        <f t="shared" si="9"/>
        <v>-0.37110000000000287</v>
      </c>
      <c r="I26" s="33">
        <f t="shared" si="10"/>
        <v>-0.85625080342395932</v>
      </c>
      <c r="J26" s="35" t="e">
        <f t="shared" si="7"/>
        <v>#NUM!</v>
      </c>
      <c r="K26" s="36" t="e">
        <v>#NUM!</v>
      </c>
      <c r="L26" s="33">
        <f t="shared" si="11"/>
        <v>-9.1181692695244116</v>
      </c>
      <c r="M26" s="33">
        <f t="shared" si="12"/>
        <v>109.11816926952442</v>
      </c>
      <c r="N26" s="25">
        <f t="shared" si="13"/>
        <v>3360</v>
      </c>
    </row>
    <row r="27" spans="1:14" ht="16" thickTop="1" x14ac:dyDescent="0.2"/>
    <row r="29" spans="1:14" x14ac:dyDescent="0.2">
      <c r="A29" s="1" t="s">
        <v>14</v>
      </c>
    </row>
    <row r="30" spans="1:14" ht="16" thickBot="1" x14ac:dyDescent="0.25"/>
    <row r="31" spans="1:14" ht="19" thickTop="1" thickBot="1" x14ac:dyDescent="0.3">
      <c r="A31" s="2"/>
      <c r="B31" s="3" t="s">
        <v>0</v>
      </c>
      <c r="C31" s="3" t="s">
        <v>1</v>
      </c>
      <c r="D31" s="3" t="s">
        <v>2</v>
      </c>
      <c r="E31" s="3" t="s">
        <v>3</v>
      </c>
      <c r="F31" s="3" t="s">
        <v>4</v>
      </c>
      <c r="G31" s="3" t="s">
        <v>5</v>
      </c>
      <c r="H31" s="3" t="s">
        <v>6</v>
      </c>
      <c r="I31" s="3" t="s">
        <v>7</v>
      </c>
      <c r="J31" s="4" t="s">
        <v>8</v>
      </c>
      <c r="K31" s="4" t="s">
        <v>8</v>
      </c>
      <c r="L31" s="5" t="s">
        <v>9</v>
      </c>
      <c r="M31" s="5" t="s">
        <v>10</v>
      </c>
      <c r="N31" s="4" t="s">
        <v>11</v>
      </c>
    </row>
    <row r="32" spans="1:14" ht="16" thickTop="1" x14ac:dyDescent="0.2">
      <c r="A32" s="2"/>
      <c r="B32" s="6"/>
      <c r="C32" s="7">
        <v>0</v>
      </c>
      <c r="D32" s="8">
        <v>0</v>
      </c>
      <c r="E32" s="8">
        <v>0</v>
      </c>
      <c r="F32" s="8">
        <v>0</v>
      </c>
      <c r="G32" s="8">
        <v>0</v>
      </c>
      <c r="H32" s="9">
        <v>0</v>
      </c>
      <c r="I32" s="9">
        <v>9.3905999999999992</v>
      </c>
      <c r="J32" s="10">
        <f>LN($I$5/I32)</f>
        <v>0</v>
      </c>
      <c r="K32" s="10">
        <v>0</v>
      </c>
      <c r="L32" s="9">
        <f>(I32*100)/$I$5</f>
        <v>100</v>
      </c>
      <c r="M32" s="9">
        <f>100-100</f>
        <v>0</v>
      </c>
      <c r="N32" s="11"/>
    </row>
    <row r="33" spans="2:14" x14ac:dyDescent="0.2">
      <c r="B33" s="12">
        <v>45</v>
      </c>
      <c r="C33" s="13">
        <v>4</v>
      </c>
      <c r="D33" s="14">
        <v>4.0166000000000004</v>
      </c>
      <c r="E33" s="14">
        <v>80.689099999999996</v>
      </c>
      <c r="F33" s="14">
        <v>80.763300000000001</v>
      </c>
      <c r="G33" s="14">
        <f t="shared" ref="G33:G40" si="14">F33-E33</f>
        <v>7.4200000000004707E-2</v>
      </c>
      <c r="H33" s="15">
        <f t="shared" ref="H33:H40" si="15">D33-G33</f>
        <v>3.9423999999999957</v>
      </c>
      <c r="I33" s="15">
        <f t="shared" ref="I33:I40" si="16">(H33*0.94*1000)/(D33*100.1)</f>
        <v>9.2171335113126567</v>
      </c>
      <c r="J33" s="10">
        <f t="shared" ref="J33:J40" si="17">LN($I$5/I33)</f>
        <v>1.8645098702932909E-2</v>
      </c>
      <c r="K33" s="10">
        <v>4.2999999999999997E-2</v>
      </c>
      <c r="L33" s="9">
        <f t="shared" ref="L33:L40" si="18">(I33*100)/$I$5</f>
        <v>98.152764587062137</v>
      </c>
      <c r="M33" s="16">
        <f t="shared" ref="M33:M39" si="19">100-L33</f>
        <v>1.847235412937863</v>
      </c>
      <c r="N33" s="11">
        <f t="shared" ref="N33:N40" si="20">C33*60</f>
        <v>240</v>
      </c>
    </row>
    <row r="34" spans="2:14" x14ac:dyDescent="0.2">
      <c r="B34" s="12"/>
      <c r="C34" s="13">
        <v>5</v>
      </c>
      <c r="D34" s="14">
        <v>2.8092999999999999</v>
      </c>
      <c r="E34" s="14"/>
      <c r="F34" s="14"/>
      <c r="G34" s="14"/>
      <c r="H34" s="15"/>
      <c r="I34" s="15"/>
      <c r="J34" s="10"/>
      <c r="K34" s="10"/>
      <c r="L34" s="9"/>
      <c r="M34" s="16"/>
      <c r="N34" s="11"/>
    </row>
    <row r="35" spans="2:14" x14ac:dyDescent="0.2">
      <c r="B35" s="12"/>
      <c r="C35" s="13">
        <v>6</v>
      </c>
      <c r="D35" s="14">
        <v>2.7563</v>
      </c>
      <c r="E35" s="14"/>
      <c r="F35" s="14"/>
      <c r="G35" s="14"/>
      <c r="H35" s="15"/>
      <c r="I35" s="15"/>
      <c r="J35" s="10"/>
      <c r="K35" s="10"/>
      <c r="L35" s="9"/>
      <c r="M35" s="16"/>
      <c r="N35" s="11"/>
    </row>
    <row r="36" spans="2:14" x14ac:dyDescent="0.2">
      <c r="B36" s="12">
        <v>46</v>
      </c>
      <c r="C36" s="13">
        <v>8</v>
      </c>
      <c r="D36" s="14">
        <v>3.9845000000000002</v>
      </c>
      <c r="E36" s="14">
        <v>80.685599999999994</v>
      </c>
      <c r="F36" s="14">
        <v>80.959299999999999</v>
      </c>
      <c r="G36" s="14">
        <f t="shared" si="14"/>
        <v>0.27370000000000516</v>
      </c>
      <c r="H36" s="15">
        <f t="shared" si="15"/>
        <v>3.710799999999995</v>
      </c>
      <c r="I36" s="15">
        <f t="shared" si="16"/>
        <v>8.7455573664633643</v>
      </c>
      <c r="J36" s="10">
        <f t="shared" si="17"/>
        <v>7.116334705818779E-2</v>
      </c>
      <c r="K36" s="10">
        <v>8.8999999999999996E-2</v>
      </c>
      <c r="L36" s="9">
        <f t="shared" si="18"/>
        <v>93.130975299377724</v>
      </c>
      <c r="M36" s="16">
        <f t="shared" si="19"/>
        <v>6.8690247006222762</v>
      </c>
      <c r="N36" s="11">
        <f t="shared" si="20"/>
        <v>480</v>
      </c>
    </row>
    <row r="37" spans="2:14" x14ac:dyDescent="0.2">
      <c r="B37" s="12">
        <v>47</v>
      </c>
      <c r="C37" s="13">
        <v>10</v>
      </c>
      <c r="D37" s="14">
        <v>3.9923000000000002</v>
      </c>
      <c r="E37" s="14">
        <v>78.164100000000005</v>
      </c>
      <c r="F37" s="14">
        <v>78.607799999999997</v>
      </c>
      <c r="G37" s="14">
        <f t="shared" si="14"/>
        <v>0.44369999999999266</v>
      </c>
      <c r="H37" s="15">
        <f t="shared" si="15"/>
        <v>3.5486000000000075</v>
      </c>
      <c r="I37" s="15">
        <f t="shared" si="16"/>
        <v>8.346946993842284</v>
      </c>
      <c r="J37" s="10">
        <f t="shared" si="17"/>
        <v>0.11781334641833238</v>
      </c>
      <c r="K37" s="10">
        <v>0.11781334641833238</v>
      </c>
      <c r="L37" s="9">
        <f t="shared" si="18"/>
        <v>88.886194639770466</v>
      </c>
      <c r="M37" s="16">
        <f t="shared" si="19"/>
        <v>11.113805360229534</v>
      </c>
      <c r="N37" s="11">
        <f t="shared" si="20"/>
        <v>600</v>
      </c>
    </row>
    <row r="38" spans="2:14" x14ac:dyDescent="0.2">
      <c r="B38" s="12">
        <v>48</v>
      </c>
      <c r="C38" s="13">
        <v>15</v>
      </c>
      <c r="D38" s="14">
        <v>3.9691999999999998</v>
      </c>
      <c r="E38" s="14">
        <v>89.335700000000003</v>
      </c>
      <c r="F38" s="14">
        <v>90.171499999999995</v>
      </c>
      <c r="G38" s="14">
        <f t="shared" si="14"/>
        <v>0.83579999999999188</v>
      </c>
      <c r="H38" s="15">
        <f t="shared" si="15"/>
        <v>3.133400000000008</v>
      </c>
      <c r="I38" s="15">
        <f t="shared" si="16"/>
        <v>7.4132156264576077</v>
      </c>
      <c r="J38" s="10">
        <f t="shared" si="17"/>
        <v>0.23644488608019723</v>
      </c>
      <c r="K38" s="10">
        <v>1.5126917746039181</v>
      </c>
      <c r="L38" s="9">
        <f t="shared" si="18"/>
        <v>78.942938965109875</v>
      </c>
      <c r="M38" s="16">
        <f t="shared" si="19"/>
        <v>21.057061034890125</v>
      </c>
      <c r="N38" s="11">
        <f t="shared" si="20"/>
        <v>900</v>
      </c>
    </row>
    <row r="39" spans="2:14" x14ac:dyDescent="0.2">
      <c r="B39" s="12">
        <v>49</v>
      </c>
      <c r="C39" s="13">
        <v>30</v>
      </c>
      <c r="D39" s="14">
        <v>3.9988999999999999</v>
      </c>
      <c r="E39" s="14">
        <v>78.524000000000001</v>
      </c>
      <c r="F39" s="14">
        <v>82.288700000000006</v>
      </c>
      <c r="G39" s="14">
        <f t="shared" si="14"/>
        <v>3.7647000000000048</v>
      </c>
      <c r="H39" s="15">
        <f t="shared" si="15"/>
        <v>0.23419999999999508</v>
      </c>
      <c r="I39" s="15">
        <f t="shared" si="16"/>
        <v>0.54997142196120763</v>
      </c>
      <c r="J39" s="10">
        <f t="shared" si="17"/>
        <v>2.8375981511184976</v>
      </c>
      <c r="K39" s="10" t="e">
        <v>#NUM!</v>
      </c>
      <c r="L39" s="9">
        <f t="shared" si="18"/>
        <v>5.8566164245224765</v>
      </c>
      <c r="M39" s="16">
        <f t="shared" si="19"/>
        <v>94.143383575477529</v>
      </c>
      <c r="N39" s="11">
        <f t="shared" si="20"/>
        <v>1800</v>
      </c>
    </row>
    <row r="40" spans="2:14" ht="16" thickBot="1" x14ac:dyDescent="0.25">
      <c r="B40" s="20">
        <v>50</v>
      </c>
      <c r="C40" s="21">
        <v>60</v>
      </c>
      <c r="D40" s="22">
        <v>3.9567000000000001</v>
      </c>
      <c r="E40" s="22">
        <v>78.796400000000006</v>
      </c>
      <c r="F40" s="22">
        <v>82.799599999999998</v>
      </c>
      <c r="G40" s="22">
        <f t="shared" si="14"/>
        <v>4.0031999999999925</v>
      </c>
      <c r="H40" s="23">
        <f t="shared" si="15"/>
        <v>-4.6499999999992436E-2</v>
      </c>
      <c r="I40" s="23">
        <f t="shared" si="16"/>
        <v>-0.1103604864314367</v>
      </c>
      <c r="J40" s="17" t="e">
        <f t="shared" si="17"/>
        <v>#NUM!</v>
      </c>
      <c r="K40" s="24" t="e">
        <v>#NUM!</v>
      </c>
      <c r="L40" s="18">
        <f t="shared" si="18"/>
        <v>-1.1752229509449523</v>
      </c>
      <c r="M40" s="19">
        <v>100</v>
      </c>
      <c r="N40" s="25">
        <f t="shared" si="20"/>
        <v>3600</v>
      </c>
    </row>
    <row r="41" spans="2:14" ht="16" thickTop="1" x14ac:dyDescent="0.2"/>
    <row r="42" spans="2:14" ht="16" thickBot="1" x14ac:dyDescent="0.25"/>
    <row r="43" spans="2:14" ht="18" x14ac:dyDescent="0.25">
      <c r="B43" s="46" t="s">
        <v>19</v>
      </c>
      <c r="C43" s="51" t="s">
        <v>20</v>
      </c>
      <c r="D43" s="51" t="s">
        <v>21</v>
      </c>
      <c r="E43" s="51" t="s">
        <v>22</v>
      </c>
      <c r="F43" s="54" t="s">
        <v>23</v>
      </c>
      <c r="G43" s="59" t="s">
        <v>2</v>
      </c>
      <c r="H43" s="71" t="s">
        <v>24</v>
      </c>
      <c r="I43" s="71" t="s">
        <v>25</v>
      </c>
      <c r="J43" s="71" t="s">
        <v>7</v>
      </c>
      <c r="K43" s="69" t="s">
        <v>26</v>
      </c>
    </row>
    <row r="44" spans="2:14" x14ac:dyDescent="0.2">
      <c r="B44" s="48"/>
      <c r="C44" s="47"/>
      <c r="D44" s="47">
        <v>0</v>
      </c>
      <c r="E44" s="72">
        <v>0</v>
      </c>
      <c r="F44" s="55">
        <v>0</v>
      </c>
      <c r="G44" s="60">
        <v>0</v>
      </c>
      <c r="H44" s="61">
        <v>0</v>
      </c>
      <c r="I44" s="61">
        <v>0</v>
      </c>
      <c r="J44" s="62">
        <v>9.3905999999999992</v>
      </c>
      <c r="K44" s="63">
        <v>0</v>
      </c>
    </row>
    <row r="45" spans="2:14" x14ac:dyDescent="0.2">
      <c r="B45" s="48" t="s">
        <v>27</v>
      </c>
      <c r="C45" s="47">
        <v>90</v>
      </c>
      <c r="D45" s="47">
        <v>10</v>
      </c>
      <c r="E45" s="72">
        <v>600</v>
      </c>
      <c r="F45" s="55">
        <v>3.1945000000000001</v>
      </c>
      <c r="G45" s="60">
        <v>1.8460000000000001</v>
      </c>
      <c r="H45" s="61">
        <v>5.8970470000000004E-2</v>
      </c>
      <c r="I45" s="61">
        <v>1.7870295300000001</v>
      </c>
      <c r="J45" s="62">
        <v>9.0906263736263728</v>
      </c>
      <c r="K45" s="63">
        <v>3.2465375137333677E-2</v>
      </c>
    </row>
    <row r="46" spans="2:14" x14ac:dyDescent="0.2">
      <c r="B46" s="48" t="s">
        <v>27</v>
      </c>
      <c r="C46" s="47">
        <v>90</v>
      </c>
      <c r="D46" s="47">
        <v>20</v>
      </c>
      <c r="E46" s="72">
        <v>1200</v>
      </c>
      <c r="F46" s="55">
        <v>4.4889999999999999</v>
      </c>
      <c r="G46" s="60">
        <v>1.8091999999999999</v>
      </c>
      <c r="H46" s="61">
        <v>8.1214988000000002E-2</v>
      </c>
      <c r="I46" s="61">
        <v>1.727985012</v>
      </c>
      <c r="J46" s="62">
        <v>8.9690649350649352</v>
      </c>
      <c r="K46" s="63">
        <v>4.5927761887914115E-2</v>
      </c>
    </row>
    <row r="47" spans="2:14" x14ac:dyDescent="0.2">
      <c r="B47" s="48" t="s">
        <v>27</v>
      </c>
      <c r="C47" s="47">
        <v>90</v>
      </c>
      <c r="D47" s="47">
        <v>40</v>
      </c>
      <c r="E47" s="72">
        <v>2400</v>
      </c>
      <c r="F47" s="55">
        <v>7.2793000000000001</v>
      </c>
      <c r="G47" s="60">
        <v>1.8015000000000001</v>
      </c>
      <c r="H47" s="61">
        <v>0.13113658950000001</v>
      </c>
      <c r="I47" s="61">
        <v>1.6703634105</v>
      </c>
      <c r="J47" s="62">
        <v>8.7070387612387599</v>
      </c>
      <c r="K47" s="63">
        <v>7.557743737285913E-2</v>
      </c>
    </row>
    <row r="48" spans="2:14" x14ac:dyDescent="0.2">
      <c r="B48" s="48" t="s">
        <v>27</v>
      </c>
      <c r="C48" s="47">
        <v>90</v>
      </c>
      <c r="D48" s="47">
        <v>60</v>
      </c>
      <c r="E48" s="72">
        <v>3600</v>
      </c>
      <c r="F48" s="55">
        <v>10.374599999999999</v>
      </c>
      <c r="G48" s="57">
        <v>1.8237000000000001</v>
      </c>
      <c r="H48" s="61">
        <v>0.1892015802</v>
      </c>
      <c r="I48" s="61">
        <v>1.6344984198000001</v>
      </c>
      <c r="J48" s="62">
        <v>8.4163712287712293</v>
      </c>
      <c r="K48" s="63">
        <v>0.10953042403731987</v>
      </c>
    </row>
    <row r="49" spans="2:11" x14ac:dyDescent="0.2">
      <c r="B49" s="48" t="s">
        <v>27</v>
      </c>
      <c r="C49" s="47">
        <v>90</v>
      </c>
      <c r="D49" s="47">
        <v>80</v>
      </c>
      <c r="E49" s="72">
        <v>4800</v>
      </c>
      <c r="F49" s="55">
        <v>13.2807</v>
      </c>
      <c r="G49" s="57">
        <v>1.8035000000000001</v>
      </c>
      <c r="H49" s="61">
        <v>0.23951742450000002</v>
      </c>
      <c r="I49" s="61">
        <v>1.5639825755000001</v>
      </c>
      <c r="J49" s="62">
        <v>8.1434707292707298</v>
      </c>
      <c r="K49" s="63">
        <v>0.14249272028455304</v>
      </c>
    </row>
    <row r="50" spans="2:11" x14ac:dyDescent="0.2">
      <c r="B50" s="48" t="s">
        <v>27</v>
      </c>
      <c r="C50" s="47">
        <v>90</v>
      </c>
      <c r="D50" s="47">
        <v>100</v>
      </c>
      <c r="E50" s="72">
        <v>6000</v>
      </c>
      <c r="F50" s="55">
        <v>18.793099999999999</v>
      </c>
      <c r="G50" s="57">
        <v>1.8362000000000001</v>
      </c>
      <c r="H50" s="61">
        <v>0.34507890219999998</v>
      </c>
      <c r="I50" s="61">
        <v>1.4911210978</v>
      </c>
      <c r="J50" s="62">
        <v>7.6258227772227771</v>
      </c>
      <c r="K50" s="63">
        <v>0.20816896706070301</v>
      </c>
    </row>
    <row r="51" spans="2:11" x14ac:dyDescent="0.2">
      <c r="B51" s="48" t="s">
        <v>27</v>
      </c>
      <c r="C51" s="47">
        <v>90</v>
      </c>
      <c r="D51" s="47">
        <v>120</v>
      </c>
      <c r="E51" s="72">
        <v>7200</v>
      </c>
      <c r="F51" s="55">
        <v>24.2424</v>
      </c>
      <c r="G51" s="57">
        <v>1.8360000000000001</v>
      </c>
      <c r="H51" s="61">
        <v>0.44509046400000002</v>
      </c>
      <c r="I51" s="61">
        <v>1.3909095360000001</v>
      </c>
      <c r="J51" s="62">
        <v>7.1141002997002989</v>
      </c>
      <c r="K51" s="63">
        <v>0.27763041659783066</v>
      </c>
    </row>
    <row r="52" spans="2:11" x14ac:dyDescent="0.2">
      <c r="B52" s="48" t="s">
        <v>27</v>
      </c>
      <c r="C52" s="47">
        <v>90</v>
      </c>
      <c r="D52" s="47">
        <v>180</v>
      </c>
      <c r="E52" s="72">
        <v>10800</v>
      </c>
      <c r="F52" s="55">
        <v>44.134099999999997</v>
      </c>
      <c r="G52" s="57">
        <v>1.8282</v>
      </c>
      <c r="H52" s="61">
        <v>0.80685961620000002</v>
      </c>
      <c r="I52" s="61">
        <v>1.0213403838000001</v>
      </c>
      <c r="J52" s="62">
        <v>5.2461484515484527</v>
      </c>
      <c r="K52" s="63">
        <v>0.58221500985223928</v>
      </c>
    </row>
    <row r="53" spans="2:11" x14ac:dyDescent="0.2">
      <c r="B53" s="48" t="s">
        <v>27</v>
      </c>
      <c r="C53" s="47">
        <v>90</v>
      </c>
      <c r="D53" s="47">
        <v>240</v>
      </c>
      <c r="E53" s="72">
        <v>14400</v>
      </c>
      <c r="F53" s="55">
        <v>66.101699999999994</v>
      </c>
      <c r="G53" s="57">
        <v>1.8165</v>
      </c>
      <c r="H53" s="61">
        <v>1.2007373804999999</v>
      </c>
      <c r="I53" s="61">
        <v>0.61576261950000011</v>
      </c>
      <c r="J53" s="62">
        <v>3.1832569430569433</v>
      </c>
      <c r="K53" s="63">
        <v>1.0818043203512395</v>
      </c>
    </row>
    <row r="54" spans="2:11" x14ac:dyDescent="0.2">
      <c r="B54" s="48" t="s">
        <v>27</v>
      </c>
      <c r="C54" s="47">
        <v>90</v>
      </c>
      <c r="D54" s="47">
        <v>300</v>
      </c>
      <c r="E54" s="72">
        <v>18000</v>
      </c>
      <c r="F54" s="55">
        <v>87.157499999999999</v>
      </c>
      <c r="G54" s="57">
        <v>1.8317000000000001</v>
      </c>
      <c r="H54" s="61">
        <v>1.5964639275000001</v>
      </c>
      <c r="I54" s="61">
        <v>0.2352360725</v>
      </c>
      <c r="J54" s="62">
        <v>1.205989010989011</v>
      </c>
      <c r="K54" s="63">
        <v>2.0524092026283052</v>
      </c>
    </row>
    <row r="55" spans="2:11" ht="16" thickBot="1" x14ac:dyDescent="0.25">
      <c r="B55" s="49" t="s">
        <v>27</v>
      </c>
      <c r="C55" s="50">
        <v>90</v>
      </c>
      <c r="D55" s="50">
        <v>360</v>
      </c>
      <c r="E55" s="72">
        <v>21600</v>
      </c>
      <c r="F55" s="56">
        <v>95.554199999999994</v>
      </c>
      <c r="G55" s="58">
        <v>1.7191000000000001</v>
      </c>
      <c r="H55" s="64">
        <v>1.6426722521999999</v>
      </c>
      <c r="I55" s="64">
        <v>7.6427747800000168E-2</v>
      </c>
      <c r="J55" s="65">
        <v>0.4174877122877132</v>
      </c>
      <c r="K55" s="70">
        <v>3.1132093557129168</v>
      </c>
    </row>
    <row r="56" spans="2:11" ht="18" x14ac:dyDescent="0.25">
      <c r="B56" s="66" t="s">
        <v>19</v>
      </c>
      <c r="C56" s="67" t="s">
        <v>20</v>
      </c>
      <c r="D56" s="67" t="s">
        <v>21</v>
      </c>
      <c r="E56" s="68" t="s">
        <v>22</v>
      </c>
      <c r="F56" s="68" t="s">
        <v>23</v>
      </c>
      <c r="G56" s="59" t="s">
        <v>2</v>
      </c>
      <c r="H56" s="71" t="s">
        <v>24</v>
      </c>
      <c r="I56" s="71" t="s">
        <v>25</v>
      </c>
      <c r="J56" s="71" t="s">
        <v>7</v>
      </c>
      <c r="K56" s="69" t="s">
        <v>26</v>
      </c>
    </row>
    <row r="57" spans="2:11" x14ac:dyDescent="0.2">
      <c r="B57" s="48"/>
      <c r="C57" s="47"/>
      <c r="D57" s="47">
        <v>0</v>
      </c>
      <c r="E57" s="72">
        <v>0</v>
      </c>
      <c r="F57" s="55">
        <v>0</v>
      </c>
      <c r="G57" s="60">
        <v>0</v>
      </c>
      <c r="H57" s="61">
        <v>0</v>
      </c>
      <c r="I57" s="61">
        <v>0</v>
      </c>
      <c r="J57" s="62">
        <v>9.3905999999999992</v>
      </c>
      <c r="K57" s="63">
        <v>0</v>
      </c>
    </row>
    <row r="58" spans="2:11" x14ac:dyDescent="0.2">
      <c r="B58" s="48" t="s">
        <v>27</v>
      </c>
      <c r="C58" s="47">
        <v>100</v>
      </c>
      <c r="D58" s="47">
        <v>10</v>
      </c>
      <c r="E58" s="72">
        <v>600</v>
      </c>
      <c r="F58" s="55">
        <v>3.8460999999999999</v>
      </c>
      <c r="G58" s="55">
        <v>1.829</v>
      </c>
      <c r="H58" s="61">
        <v>7.0345168999999985E-2</v>
      </c>
      <c r="I58" s="61">
        <v>1.7586548309999999</v>
      </c>
      <c r="J58" s="62">
        <v>9.0294371628371621</v>
      </c>
      <c r="K58" s="63">
        <v>3.9219153152938072E-2</v>
      </c>
    </row>
    <row r="59" spans="2:11" x14ac:dyDescent="0.2">
      <c r="B59" s="48" t="s">
        <v>27</v>
      </c>
      <c r="C59" s="47">
        <v>100</v>
      </c>
      <c r="D59" s="47">
        <v>20</v>
      </c>
      <c r="E59" s="72">
        <v>1200</v>
      </c>
      <c r="F59" s="55">
        <v>5.6604000000000001</v>
      </c>
      <c r="G59" s="55">
        <v>1.8363</v>
      </c>
      <c r="H59" s="61">
        <v>0.10394192520000001</v>
      </c>
      <c r="I59" s="61">
        <v>1.7323580748</v>
      </c>
      <c r="J59" s="62">
        <v>8.8590633366633362</v>
      </c>
      <c r="K59" s="63">
        <v>5.8268148123504532E-2</v>
      </c>
    </row>
    <row r="60" spans="2:11" x14ac:dyDescent="0.2">
      <c r="B60" s="48" t="s">
        <v>27</v>
      </c>
      <c r="C60" s="47">
        <v>100</v>
      </c>
      <c r="D60" s="47">
        <v>40</v>
      </c>
      <c r="E60" s="72">
        <v>2400</v>
      </c>
      <c r="F60" s="55">
        <v>12.279299999999999</v>
      </c>
      <c r="G60" s="55">
        <v>1.8541000000000001</v>
      </c>
      <c r="H60" s="61">
        <v>0.22767050129999999</v>
      </c>
      <c r="I60" s="61">
        <v>1.6264294987000001</v>
      </c>
      <c r="J60" s="62">
        <v>8.2375082917082914</v>
      </c>
      <c r="K60" s="63">
        <v>0.13101128253358293</v>
      </c>
    </row>
    <row r="61" spans="2:11" x14ac:dyDescent="0.2">
      <c r="B61" s="48" t="s">
        <v>27</v>
      </c>
      <c r="C61" s="47">
        <v>100</v>
      </c>
      <c r="D61" s="47">
        <v>60</v>
      </c>
      <c r="E61" s="72">
        <v>3600</v>
      </c>
      <c r="F61" s="55">
        <v>17.5</v>
      </c>
      <c r="G61" s="57">
        <v>1.8216000000000001</v>
      </c>
      <c r="H61" s="61">
        <v>0.31878000000000001</v>
      </c>
      <c r="I61" s="61">
        <v>1.50282</v>
      </c>
      <c r="J61" s="62">
        <v>7.7472527472527464</v>
      </c>
      <c r="K61" s="63"/>
    </row>
    <row r="62" spans="2:11" x14ac:dyDescent="0.2">
      <c r="B62" s="48" t="s">
        <v>27</v>
      </c>
      <c r="C62" s="47">
        <v>100</v>
      </c>
      <c r="D62" s="47">
        <v>80</v>
      </c>
      <c r="E62" s="72">
        <v>4800</v>
      </c>
      <c r="F62" s="55">
        <v>32.736899999999999</v>
      </c>
      <c r="G62" s="57">
        <v>1.8338000000000001</v>
      </c>
      <c r="H62" s="61">
        <v>0.60032927219999999</v>
      </c>
      <c r="I62" s="61">
        <v>1.2334707278000001</v>
      </c>
      <c r="J62" s="62">
        <v>6.316414985014986</v>
      </c>
      <c r="K62" s="63">
        <v>0.39655739093679671</v>
      </c>
    </row>
    <row r="63" spans="2:11" x14ac:dyDescent="0.2">
      <c r="B63" s="48" t="s">
        <v>27</v>
      </c>
      <c r="C63" s="47">
        <v>100</v>
      </c>
      <c r="D63" s="47">
        <v>100</v>
      </c>
      <c r="E63" s="72">
        <v>6000</v>
      </c>
      <c r="F63" s="55">
        <v>46.7149</v>
      </c>
      <c r="G63" s="57">
        <v>1.8466</v>
      </c>
      <c r="H63" s="61">
        <v>0.86263734339999998</v>
      </c>
      <c r="I63" s="61">
        <v>0.98396265660000004</v>
      </c>
      <c r="J63" s="62">
        <v>5.003795604395604</v>
      </c>
      <c r="K63" s="63">
        <v>0.62951244361567282</v>
      </c>
    </row>
    <row r="64" spans="2:11" x14ac:dyDescent="0.2">
      <c r="B64" s="48" t="s">
        <v>27</v>
      </c>
      <c r="C64" s="47">
        <v>100</v>
      </c>
      <c r="D64" s="47">
        <v>120</v>
      </c>
      <c r="E64" s="72">
        <v>7200</v>
      </c>
      <c r="F64" s="52">
        <v>46.7149</v>
      </c>
      <c r="G64" s="57">
        <v>1.8365</v>
      </c>
      <c r="H64" s="61">
        <v>0.85791913850000001</v>
      </c>
      <c r="I64" s="61">
        <v>0.97858086150000001</v>
      </c>
      <c r="J64" s="62">
        <v>5.003795604395604</v>
      </c>
      <c r="K64" s="63">
        <v>0.62951244361567282</v>
      </c>
    </row>
    <row r="65" spans="2:11" x14ac:dyDescent="0.2">
      <c r="B65" s="48" t="s">
        <v>27</v>
      </c>
      <c r="C65" s="47">
        <v>100</v>
      </c>
      <c r="D65" s="47">
        <v>180</v>
      </c>
      <c r="E65" s="72">
        <v>10800</v>
      </c>
      <c r="F65" s="52">
        <v>94.963899999999995</v>
      </c>
      <c r="G65" s="57">
        <v>1.7494000000000001</v>
      </c>
      <c r="H65" s="61">
        <v>1.6612984665999999</v>
      </c>
      <c r="I65" s="61">
        <v>8.8101533400000154E-2</v>
      </c>
      <c r="J65" s="62">
        <v>0.47292047952048033</v>
      </c>
      <c r="K65" s="63">
        <v>2.9885372129732488</v>
      </c>
    </row>
    <row r="66" spans="2:11" x14ac:dyDescent="0.2">
      <c r="B66" s="48" t="s">
        <v>27</v>
      </c>
      <c r="C66" s="47">
        <v>100</v>
      </c>
      <c r="D66" s="47">
        <v>240</v>
      </c>
      <c r="E66" s="72">
        <v>14400</v>
      </c>
      <c r="F66" s="52">
        <v>95.347800000000007</v>
      </c>
      <c r="G66" s="57">
        <v>1.6919999999999999</v>
      </c>
      <c r="H66" s="61">
        <v>1.613284776</v>
      </c>
      <c r="I66" s="61">
        <v>7.8715223999999973E-2</v>
      </c>
      <c r="J66" s="62">
        <v>0.43686993006992991</v>
      </c>
      <c r="K66" s="63">
        <v>3.0678289599939212</v>
      </c>
    </row>
    <row r="67" spans="2:11" x14ac:dyDescent="0.2">
      <c r="B67" s="48" t="s">
        <v>27</v>
      </c>
      <c r="C67" s="47">
        <v>100</v>
      </c>
      <c r="D67" s="47">
        <v>300</v>
      </c>
      <c r="E67" s="72">
        <v>18000</v>
      </c>
      <c r="F67" s="52">
        <v>96.643199999999993</v>
      </c>
      <c r="G67" s="57">
        <v>1.8291999999999999</v>
      </c>
      <c r="H67" s="61">
        <v>1.7677974143999999</v>
      </c>
      <c r="I67" s="61">
        <v>6.1402585600000004E-2</v>
      </c>
      <c r="J67" s="62">
        <v>0.31522397602397606</v>
      </c>
      <c r="K67" s="63">
        <v>3.3941810467677502</v>
      </c>
    </row>
    <row r="68" spans="2:11" ht="16" thickBot="1" x14ac:dyDescent="0.25">
      <c r="B68" s="49" t="s">
        <v>27</v>
      </c>
      <c r="C68" s="50">
        <v>100</v>
      </c>
      <c r="D68" s="50">
        <v>360</v>
      </c>
      <c r="E68" s="72">
        <v>21600</v>
      </c>
      <c r="F68" s="53">
        <v>97.502099999999999</v>
      </c>
      <c r="G68" s="58">
        <v>1.8152999999999999</v>
      </c>
      <c r="H68" s="64">
        <v>1.7699556213000001</v>
      </c>
      <c r="I68" s="64">
        <v>4.5344378699999854E-2</v>
      </c>
      <c r="J68" s="65">
        <v>0.23456803196803122</v>
      </c>
      <c r="K68" s="70">
        <v>3.6897188071111318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8"/>
  <sheetViews>
    <sheetView topLeftCell="D1" workbookViewId="0">
      <selection sqref="A1:G18"/>
    </sheetView>
  </sheetViews>
  <sheetFormatPr baseColWidth="10" defaultRowHeight="15" x14ac:dyDescent="0.2"/>
  <cols>
    <col min="2" max="2" width="48" customWidth="1"/>
    <col min="3" max="3" width="14.1640625" customWidth="1"/>
    <col min="4" max="4" width="49.6640625" customWidth="1"/>
    <col min="5" max="5" width="49.5" customWidth="1"/>
    <col min="6" max="6" width="14.83203125" customWidth="1"/>
    <col min="8" max="8" width="52.5" customWidth="1"/>
  </cols>
  <sheetData>
    <row r="3" spans="2:10" x14ac:dyDescent="0.2">
      <c r="B3" s="1" t="s">
        <v>18</v>
      </c>
      <c r="E3" s="1" t="s">
        <v>15</v>
      </c>
      <c r="I3" s="1"/>
    </row>
    <row r="5" spans="2:10" x14ac:dyDescent="0.2">
      <c r="B5" s="1" t="s">
        <v>17</v>
      </c>
      <c r="C5" s="1" t="s">
        <v>16</v>
      </c>
      <c r="E5" s="1" t="s">
        <v>17</v>
      </c>
      <c r="F5" s="1" t="s">
        <v>16</v>
      </c>
      <c r="I5" s="1"/>
      <c r="J5" s="1"/>
    </row>
    <row r="6" spans="2:10" x14ac:dyDescent="0.2">
      <c r="B6">
        <v>130</v>
      </c>
      <c r="C6" s="37">
        <v>5.2505E-4</v>
      </c>
      <c r="E6">
        <v>130</v>
      </c>
      <c r="F6" s="37">
        <v>8.0756000000000003E-4</v>
      </c>
      <c r="J6" s="38"/>
    </row>
    <row r="7" spans="2:10" x14ac:dyDescent="0.2">
      <c r="B7">
        <v>120</v>
      </c>
      <c r="C7" s="37">
        <v>1.9212E-4</v>
      </c>
      <c r="E7">
        <v>120</v>
      </c>
      <c r="F7" s="37">
        <v>2.6738E-4</v>
      </c>
      <c r="J7" s="38"/>
    </row>
    <row r="8" spans="2:10" x14ac:dyDescent="0.2">
      <c r="B8">
        <v>110</v>
      </c>
      <c r="C8" s="37">
        <v>9.7566999999999996E-5</v>
      </c>
      <c r="E8">
        <v>110</v>
      </c>
      <c r="F8" s="37">
        <v>1.188E-4</v>
      </c>
      <c r="J8" s="3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5"/>
  <sheetViews>
    <sheetView tabSelected="1" topLeftCell="A2" workbookViewId="0">
      <selection activeCell="G43" sqref="G43"/>
    </sheetView>
  </sheetViews>
  <sheetFormatPr baseColWidth="10" defaultRowHeight="15" x14ac:dyDescent="0.2"/>
  <cols>
    <col min="2" max="2" width="14.6640625" customWidth="1"/>
    <col min="3" max="3" width="35" customWidth="1"/>
    <col min="4" max="4" width="34.5" customWidth="1"/>
    <col min="5" max="5" width="31.83203125" bestFit="1" customWidth="1"/>
  </cols>
  <sheetData>
    <row r="1" spans="2:8" x14ac:dyDescent="0.2">
      <c r="B1" s="1" t="s">
        <v>28</v>
      </c>
      <c r="C1" s="2" t="s">
        <v>30</v>
      </c>
      <c r="D1" s="2" t="s">
        <v>31</v>
      </c>
      <c r="E1" s="2" t="s">
        <v>29</v>
      </c>
      <c r="F1" s="2"/>
      <c r="G1" s="2"/>
    </row>
    <row r="2" spans="2:8" x14ac:dyDescent="0.2">
      <c r="B2">
        <v>100</v>
      </c>
      <c r="C2" s="38">
        <v>4.9180000000000003E-4</v>
      </c>
      <c r="D2" s="38">
        <f>LN(C2)</f>
        <v>-7.6174384281821821</v>
      </c>
      <c r="E2">
        <f>(1/(100+273.15))</f>
        <v>2.6798874447273215E-3</v>
      </c>
      <c r="F2" s="73"/>
      <c r="G2" s="74"/>
    </row>
    <row r="3" spans="2:8" x14ac:dyDescent="0.2">
      <c r="B3">
        <v>110</v>
      </c>
      <c r="C3" s="38">
        <v>1.1156E-3</v>
      </c>
      <c r="D3" s="38">
        <f>LN(C3)</f>
        <v>-6.7983629022109406</v>
      </c>
      <c r="E3">
        <f>(1/(110+273.15))</f>
        <v>2.6099438862064468E-3</v>
      </c>
      <c r="F3" s="73"/>
      <c r="G3" s="74"/>
    </row>
    <row r="4" spans="2:8" x14ac:dyDescent="0.2">
      <c r="B4">
        <v>120</v>
      </c>
      <c r="C4" s="38">
        <v>2.5108000000000001E-3</v>
      </c>
      <c r="D4" s="38">
        <f>LN(C4)</f>
        <v>-5.9871538515208975</v>
      </c>
      <c r="E4">
        <f>(1/(120+273.15))</f>
        <v>2.5435584382551188E-3</v>
      </c>
      <c r="F4" s="73"/>
      <c r="G4" s="74"/>
    </row>
    <row r="5" spans="2:8" x14ac:dyDescent="0.2">
      <c r="B5">
        <v>130</v>
      </c>
      <c r="C5" s="38">
        <v>7.9886000000000002E-3</v>
      </c>
      <c r="D5" s="38">
        <f>LN(C5)</f>
        <v>-4.8297397535803803</v>
      </c>
      <c r="E5">
        <f>(1/(130+273.15))</f>
        <v>2.4804663276696021E-3</v>
      </c>
      <c r="F5" s="73"/>
      <c r="G5" s="74"/>
    </row>
    <row r="6" spans="2:8" x14ac:dyDescent="0.2">
      <c r="B6" s="1" t="s">
        <v>28</v>
      </c>
      <c r="C6" s="2" t="s">
        <v>30</v>
      </c>
      <c r="D6" s="2" t="s">
        <v>31</v>
      </c>
      <c r="E6" s="2" t="s">
        <v>29</v>
      </c>
    </row>
    <row r="7" spans="2:8" x14ac:dyDescent="0.2">
      <c r="B7">
        <v>100</v>
      </c>
      <c r="C7">
        <f>EXP(D7)</f>
        <v>4.4501614302292403E-4</v>
      </c>
      <c r="D7">
        <v>-7.7173999999999996</v>
      </c>
      <c r="E7" s="38">
        <v>2.6798999999999998E-3</v>
      </c>
    </row>
    <row r="8" spans="2:8" x14ac:dyDescent="0.2">
      <c r="B8">
        <v>110</v>
      </c>
      <c r="C8">
        <f>EXP(D8)</f>
        <v>1.1155586144741855E-3</v>
      </c>
      <c r="D8">
        <v>-6.7984</v>
      </c>
      <c r="E8" s="38">
        <v>2.6099000000000001E-3</v>
      </c>
    </row>
    <row r="9" spans="2:8" x14ac:dyDescent="0.2">
      <c r="B9">
        <v>120</v>
      </c>
      <c r="C9">
        <f>EXP(D9)</f>
        <v>2.7747350883453991E-3</v>
      </c>
      <c r="D9">
        <v>-5.8872</v>
      </c>
      <c r="E9" s="38">
        <v>2.5436E-3</v>
      </c>
    </row>
    <row r="10" spans="2:8" x14ac:dyDescent="0.2">
      <c r="B10">
        <v>130</v>
      </c>
      <c r="C10">
        <f>EXP(D10)</f>
        <v>6.7900294510881741E-3</v>
      </c>
      <c r="D10">
        <v>-4.9923000000000002</v>
      </c>
      <c r="E10" s="38">
        <v>2.4805000000000001E-3</v>
      </c>
    </row>
    <row r="13" spans="2:8" x14ac:dyDescent="0.2">
      <c r="B13" s="75">
        <v>0.03</v>
      </c>
      <c r="C13" s="2" t="s">
        <v>32</v>
      </c>
      <c r="D13" s="2" t="s">
        <v>33</v>
      </c>
      <c r="E13" s="2" t="s">
        <v>34</v>
      </c>
      <c r="F13" s="76">
        <v>0.03</v>
      </c>
      <c r="G13" s="2" t="s">
        <v>32</v>
      </c>
      <c r="H13" s="2" t="s">
        <v>35</v>
      </c>
    </row>
    <row r="14" spans="2:8" x14ac:dyDescent="0.2">
      <c r="B14" s="77">
        <f>3/100</f>
        <v>0.03</v>
      </c>
      <c r="C14" s="38">
        <f>E14*B14</f>
        <v>1.3350484290687719E-5</v>
      </c>
      <c r="D14" s="78">
        <f>E14-C14</f>
        <v>4.3166565873223631E-4</v>
      </c>
      <c r="E14" s="78">
        <v>4.4501614302292403E-4</v>
      </c>
      <c r="F14">
        <f>3/100</f>
        <v>0.03</v>
      </c>
      <c r="G14" s="38">
        <f>E14*F14</f>
        <v>1.3350484290687719E-5</v>
      </c>
      <c r="H14" s="78">
        <f>E14+G14</f>
        <v>4.5836662731361174E-4</v>
      </c>
    </row>
    <row r="15" spans="2:8" x14ac:dyDescent="0.2">
      <c r="B15" s="77">
        <f>3/100</f>
        <v>0.03</v>
      </c>
      <c r="C15" s="38">
        <f>E15*B15</f>
        <v>3.3466758434225567E-5</v>
      </c>
      <c r="D15" s="78">
        <f>E15-C15</f>
        <v>1.0820918560399599E-3</v>
      </c>
      <c r="E15" s="78">
        <v>1.1155586144741855E-3</v>
      </c>
      <c r="F15">
        <f>3/100</f>
        <v>0.03</v>
      </c>
      <c r="G15" s="38">
        <f>E15*F15</f>
        <v>3.3466758434225567E-5</v>
      </c>
      <c r="H15" s="78">
        <f>E15+G15</f>
        <v>1.1490253729084111E-3</v>
      </c>
    </row>
    <row r="16" spans="2:8" x14ac:dyDescent="0.2">
      <c r="B16" s="77">
        <f>3/100</f>
        <v>0.03</v>
      </c>
      <c r="C16" s="38">
        <f>E16*B16</f>
        <v>8.3242052650361976E-5</v>
      </c>
      <c r="D16" s="78">
        <f>E16-C16</f>
        <v>2.6914930356950373E-3</v>
      </c>
      <c r="E16" s="78">
        <v>2.7747350883453991E-3</v>
      </c>
      <c r="F16">
        <f>3/100</f>
        <v>0.03</v>
      </c>
      <c r="G16" s="38">
        <f>E16*F16</f>
        <v>8.3242052650361976E-5</v>
      </c>
      <c r="H16" s="78">
        <f>E16+G16</f>
        <v>2.8579771409957609E-3</v>
      </c>
    </row>
    <row r="17" spans="2:8" x14ac:dyDescent="0.2">
      <c r="B17" s="77">
        <f>3/100</f>
        <v>0.03</v>
      </c>
      <c r="C17" s="38">
        <f>E17*B17</f>
        <v>2.037008835326452E-4</v>
      </c>
      <c r="D17" s="78">
        <f>E17-C17</f>
        <v>6.5863285675555293E-3</v>
      </c>
      <c r="E17" s="78">
        <v>6.7900294510881741E-3</v>
      </c>
      <c r="F17">
        <f>3/100</f>
        <v>0.03</v>
      </c>
      <c r="G17" s="38">
        <f>E17*F17</f>
        <v>2.037008835326452E-4</v>
      </c>
      <c r="H17" s="78">
        <f>E17+G17</f>
        <v>6.993730334620819E-3</v>
      </c>
    </row>
    <row r="26" spans="2:8" x14ac:dyDescent="0.2">
      <c r="G26" s="1" t="s">
        <v>36</v>
      </c>
      <c r="H26" s="1" t="s">
        <v>37</v>
      </c>
    </row>
    <row r="27" spans="2:8" x14ac:dyDescent="0.2">
      <c r="G27">
        <f>1/(B8+273)</f>
        <v>2.6109660574412533E-3</v>
      </c>
      <c r="H27">
        <f>LN(H15)</f>
        <v>-6.7688411977584551</v>
      </c>
    </row>
    <row r="28" spans="2:8" x14ac:dyDescent="0.2">
      <c r="G28">
        <f t="shared" ref="G28:G29" si="0">1/(B9+273)</f>
        <v>2.5445292620865142E-3</v>
      </c>
      <c r="H28">
        <f t="shared" ref="H28:H29" si="1">LN(H16)</f>
        <v>-5.8576411977584559</v>
      </c>
    </row>
    <row r="29" spans="2:8" x14ac:dyDescent="0.2">
      <c r="G29">
        <f t="shared" si="0"/>
        <v>2.4813895781637717E-3</v>
      </c>
      <c r="H29">
        <f t="shared" si="1"/>
        <v>-4.9627411977584561</v>
      </c>
    </row>
    <row r="32" spans="2:8" x14ac:dyDescent="0.2">
      <c r="G32" s="1" t="s">
        <v>38</v>
      </c>
      <c r="H32">
        <v>8.3140000000000001</v>
      </c>
    </row>
    <row r="33" spans="7:8" x14ac:dyDescent="0.2">
      <c r="G33" s="1" t="s">
        <v>39</v>
      </c>
      <c r="H33">
        <v>13936.545599999999</v>
      </c>
    </row>
    <row r="34" spans="7:8" x14ac:dyDescent="0.2">
      <c r="G34" s="1" t="s">
        <v>40</v>
      </c>
      <c r="H34">
        <v>29.614190000000001</v>
      </c>
    </row>
    <row r="37" spans="7:8" x14ac:dyDescent="0.2">
      <c r="G37" s="1" t="s">
        <v>41</v>
      </c>
      <c r="H37">
        <f>EXP(H34)</f>
        <v>7265730801666.459</v>
      </c>
    </row>
    <row r="38" spans="7:8" x14ac:dyDescent="0.2">
      <c r="G38" s="1" t="s">
        <v>42</v>
      </c>
      <c r="H38">
        <f>H33*H32</f>
        <v>115868.4401184</v>
      </c>
    </row>
    <row r="42" spans="7:8" x14ac:dyDescent="0.2">
      <c r="G42" s="1" t="s">
        <v>43</v>
      </c>
    </row>
    <row r="43" spans="7:8" x14ac:dyDescent="0.2">
      <c r="G43">
        <v>110</v>
      </c>
      <c r="H43" s="38">
        <f>H$33*EXP(-H$34/(H$28*(G43+273)))</f>
        <v>14121.729396805447</v>
      </c>
    </row>
    <row r="44" spans="7:8" x14ac:dyDescent="0.2">
      <c r="G44">
        <v>120</v>
      </c>
      <c r="H44" s="38">
        <f t="shared" ref="H44:H45" si="2">H$33*EXP(-H$34/(H$28*(G44+273)))</f>
        <v>14116.986969094627</v>
      </c>
    </row>
    <row r="45" spans="7:8" x14ac:dyDescent="0.2">
      <c r="G45">
        <v>130</v>
      </c>
      <c r="H45" s="38">
        <f t="shared" si="2"/>
        <v>14112.481373634593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Gráficos</vt:lpstr>
      </vt:variant>
      <vt:variant>
        <vt:i4>8</vt:i4>
      </vt:variant>
    </vt:vector>
  </HeadingPairs>
  <TitlesOfParts>
    <vt:vector size="11" baseType="lpstr">
      <vt:lpstr>RESULTADOS</vt:lpstr>
      <vt:lpstr>COMPARACIONES</vt:lpstr>
      <vt:lpstr>ARRHENIUS DPP</vt:lpstr>
      <vt:lpstr>Gráfico1</vt:lpstr>
      <vt:lpstr>Vp DPP-MMA 110°C</vt:lpstr>
      <vt:lpstr>Vp DPP-MMA 120°C</vt:lpstr>
      <vt:lpstr>Vp DPP-MMA 130°C</vt:lpstr>
      <vt:lpstr>Gráfico3</vt:lpstr>
      <vt:lpstr>Vp DPP-MMA</vt:lpstr>
      <vt:lpstr>CONV vs TIEMPO</vt:lpstr>
      <vt:lpstr>ARRHENIUS 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dc:creator>
  <cp:lastModifiedBy>Usuario de Microsoft Office</cp:lastModifiedBy>
  <dcterms:created xsi:type="dcterms:W3CDTF">2013-05-16T05:10:15Z</dcterms:created>
  <dcterms:modified xsi:type="dcterms:W3CDTF">2017-06-12T17:00:21Z</dcterms:modified>
</cp:coreProperties>
</file>