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chartsheets/sheet6.xml" ContentType="application/vnd.openxmlformats-officedocument.spreadsheetml.chart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charts/style1.xml" ContentType="application/vnd.ms-office.chartstyle+xml"/>
  <Override PartName="/xl/charts/colors1.xml" ContentType="application/vnd.ms-office.chartcolorstyle+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109"/>
  <workbookPr/>
  <mc:AlternateContent xmlns:mc="http://schemas.openxmlformats.org/markup-compatibility/2006">
    <mc:Choice Requires="x15">
      <x15ac:absPath xmlns:x15ac="http://schemas.microsoft.com/office/spreadsheetml/2010/11/ac" url="/Users/pablorr10/OneDrive/UNIVERSIDAD/Ingeniería Química/MIQ/PROYECTO/Datos PMMA/Vp MMA/"/>
    </mc:Choice>
  </mc:AlternateContent>
  <bookViews>
    <workbookView xWindow="80" yWindow="460" windowWidth="33520" windowHeight="20540" firstSheet="4" activeTab="6"/>
  </bookViews>
  <sheets>
    <sheet name="Vp TPDEC-MMA 130°C" sheetId="4" r:id="rId1"/>
    <sheet name="Vp TPDEC-MMA 120°C" sheetId="5" r:id="rId2"/>
    <sheet name="Vp TPDEC-MMA 110°C" sheetId="6" r:id="rId3"/>
    <sheet name="Vp TPDEC-MMA" sheetId="7" r:id="rId4"/>
    <sheet name="CONV vs TIEMPO" sheetId="8" r:id="rId5"/>
    <sheet name="RESULTADOS TPDEC-MMA" sheetId="1" r:id="rId6"/>
    <sheet name="COMPARACIONES" sheetId="2" r:id="rId7"/>
    <sheet name="ARRHENIUS Ea" sheetId="9" r:id="rId8"/>
    <sheet name="ARRHENIUS Rp" sheetId="3"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2" l="1"/>
  <c r="L19" i="3"/>
  <c r="L20" i="3"/>
  <c r="L18" i="3"/>
  <c r="L14" i="3"/>
  <c r="L13" i="3"/>
  <c r="L4" i="3"/>
  <c r="L5" i="3"/>
  <c r="L3" i="3"/>
  <c r="K4" i="3"/>
  <c r="K5" i="3"/>
  <c r="K3" i="3"/>
  <c r="F24" i="3"/>
  <c r="F25" i="3"/>
  <c r="F23" i="3"/>
  <c r="G34" i="3"/>
  <c r="G33" i="3"/>
  <c r="G40" i="3"/>
  <c r="G41" i="3"/>
  <c r="G39" i="3"/>
  <c r="G24" i="3"/>
  <c r="G25" i="3"/>
  <c r="G23" i="3"/>
  <c r="C13" i="3"/>
  <c r="F16" i="3"/>
  <c r="G16" i="3"/>
  <c r="H16" i="3"/>
  <c r="B16" i="3"/>
  <c r="C16" i="3"/>
  <c r="D16" i="3"/>
  <c r="F15" i="3"/>
  <c r="G15" i="3"/>
  <c r="H15" i="3"/>
  <c r="B15" i="3"/>
  <c r="C15" i="3"/>
  <c r="D15" i="3"/>
  <c r="F14" i="3"/>
  <c r="G14" i="3"/>
  <c r="H14" i="3"/>
  <c r="B14" i="3"/>
  <c r="C14" i="3"/>
  <c r="D14" i="3"/>
  <c r="F13" i="3"/>
  <c r="G13" i="3"/>
  <c r="H13" i="3"/>
  <c r="B13" i="3"/>
  <c r="D13" i="3"/>
  <c r="C8" i="3"/>
  <c r="C9" i="3"/>
  <c r="C10" i="3"/>
  <c r="C7" i="3"/>
  <c r="E5" i="3"/>
  <c r="D5" i="3"/>
  <c r="E4" i="3"/>
  <c r="D4" i="3"/>
  <c r="E3" i="3"/>
  <c r="D3" i="3"/>
  <c r="E2" i="3"/>
  <c r="D2" i="3"/>
  <c r="K6" i="2"/>
  <c r="K7" i="2"/>
  <c r="K5" i="2"/>
  <c r="G6" i="2"/>
  <c r="G7" i="2"/>
  <c r="G5" i="1"/>
  <c r="H5" i="1"/>
  <c r="I5" i="1"/>
  <c r="G6" i="1"/>
  <c r="H6" i="1"/>
  <c r="I6" i="1"/>
  <c r="G7" i="1"/>
  <c r="H7" i="1"/>
  <c r="I7" i="1"/>
  <c r="G8" i="1"/>
  <c r="H8" i="1"/>
  <c r="I8" i="1"/>
  <c r="G9" i="1"/>
  <c r="H9" i="1"/>
  <c r="I9" i="1"/>
  <c r="G10" i="1"/>
  <c r="H10" i="1"/>
  <c r="I10" i="1"/>
  <c r="G11" i="1"/>
  <c r="H11" i="1"/>
  <c r="I11" i="1"/>
  <c r="G12" i="1"/>
  <c r="H12" i="1"/>
  <c r="I12" i="1"/>
  <c r="G13" i="1"/>
  <c r="H13" i="1"/>
  <c r="I13" i="1"/>
  <c r="G18" i="1"/>
  <c r="H18" i="1"/>
  <c r="I18" i="1"/>
  <c r="G19" i="1"/>
  <c r="H19" i="1"/>
  <c r="I19" i="1"/>
  <c r="G20" i="1"/>
  <c r="H20" i="1"/>
  <c r="I20" i="1"/>
  <c r="G21" i="1"/>
  <c r="H21" i="1"/>
  <c r="I21" i="1"/>
  <c r="G22" i="1"/>
  <c r="H22" i="1"/>
  <c r="I22" i="1"/>
  <c r="G23" i="1"/>
  <c r="H23" i="1"/>
  <c r="I23" i="1"/>
  <c r="G24" i="1"/>
  <c r="H24" i="1"/>
  <c r="I24" i="1"/>
  <c r="G25" i="1"/>
  <c r="H25" i="1"/>
  <c r="I25" i="1"/>
  <c r="G26" i="1"/>
  <c r="H26" i="1"/>
  <c r="I26" i="1"/>
  <c r="G31" i="1"/>
  <c r="H31" i="1"/>
  <c r="I31" i="1"/>
  <c r="G32" i="1"/>
  <c r="H32" i="1"/>
  <c r="I32" i="1"/>
  <c r="G33" i="1"/>
  <c r="H33" i="1"/>
  <c r="I33" i="1"/>
  <c r="G34" i="1"/>
  <c r="H34" i="1"/>
  <c r="I34" i="1"/>
  <c r="G35" i="1"/>
  <c r="H35" i="1"/>
  <c r="I35" i="1"/>
  <c r="G36" i="1"/>
  <c r="H36" i="1"/>
  <c r="I36" i="1"/>
  <c r="G37" i="1"/>
  <c r="H37" i="1"/>
  <c r="I37" i="1"/>
  <c r="G38" i="1"/>
  <c r="H38" i="1"/>
  <c r="I38" i="1"/>
  <c r="G39" i="1"/>
  <c r="H39" i="1"/>
  <c r="I39" i="1"/>
  <c r="J6" i="1"/>
  <c r="N31" i="1"/>
  <c r="N32" i="1"/>
  <c r="N33" i="1"/>
  <c r="N34" i="1"/>
  <c r="N35" i="1"/>
  <c r="N36" i="1"/>
  <c r="N37" i="1"/>
  <c r="N38" i="1"/>
  <c r="N39" i="1"/>
  <c r="N18" i="1"/>
  <c r="N19" i="1"/>
  <c r="N20" i="1"/>
  <c r="N21" i="1"/>
  <c r="N22" i="1"/>
  <c r="N23" i="1"/>
  <c r="N24" i="1"/>
  <c r="N25" i="1"/>
  <c r="N26" i="1"/>
  <c r="N5" i="1"/>
  <c r="N6" i="1"/>
  <c r="N7" i="1"/>
  <c r="N8" i="1"/>
  <c r="N9" i="1"/>
  <c r="N10" i="1"/>
  <c r="N11" i="1"/>
  <c r="N12" i="1"/>
  <c r="N13" i="1"/>
  <c r="L31" i="1"/>
  <c r="M31" i="1"/>
  <c r="L32" i="1"/>
  <c r="M32" i="1"/>
  <c r="L33" i="1"/>
  <c r="M33" i="1"/>
  <c r="L34" i="1"/>
  <c r="M34" i="1"/>
  <c r="L35" i="1"/>
  <c r="M35" i="1"/>
  <c r="L36" i="1"/>
  <c r="M36" i="1"/>
  <c r="L37" i="1"/>
  <c r="M37" i="1"/>
  <c r="L38" i="1"/>
  <c r="M38" i="1"/>
  <c r="L39" i="1"/>
  <c r="M39" i="1"/>
  <c r="L30" i="1"/>
  <c r="M30" i="1"/>
  <c r="L19" i="1"/>
  <c r="M19" i="1"/>
  <c r="L20" i="1"/>
  <c r="M20" i="1"/>
  <c r="L21" i="1"/>
  <c r="M21" i="1"/>
  <c r="L22" i="1"/>
  <c r="M22" i="1"/>
  <c r="L23" i="1"/>
  <c r="M23" i="1"/>
  <c r="L24" i="1"/>
  <c r="M24" i="1"/>
  <c r="L25" i="1"/>
  <c r="M25" i="1"/>
  <c r="L26" i="1"/>
  <c r="M26" i="1"/>
  <c r="L18" i="1"/>
  <c r="M18" i="1"/>
  <c r="L17" i="1"/>
  <c r="M17" i="1"/>
  <c r="M4" i="1"/>
  <c r="L6" i="1"/>
  <c r="M6" i="1"/>
  <c r="L7" i="1"/>
  <c r="M7" i="1"/>
  <c r="L8" i="1"/>
  <c r="M8" i="1"/>
  <c r="L9" i="1"/>
  <c r="M9" i="1"/>
  <c r="L10" i="1"/>
  <c r="M10" i="1"/>
  <c r="L11" i="1"/>
  <c r="M11" i="1"/>
  <c r="L12" i="1"/>
  <c r="M12" i="1"/>
  <c r="L13" i="1"/>
  <c r="M13" i="1"/>
  <c r="L5" i="1"/>
  <c r="M5" i="1"/>
  <c r="L4" i="1"/>
  <c r="J31" i="1"/>
  <c r="J32" i="1"/>
  <c r="J34" i="1"/>
  <c r="J39" i="1"/>
  <c r="J30" i="1"/>
  <c r="J21" i="1"/>
  <c r="J18" i="1"/>
  <c r="J19" i="1"/>
  <c r="J20" i="1"/>
  <c r="J17" i="1"/>
  <c r="J9" i="1"/>
  <c r="J7" i="1"/>
  <c r="J8" i="1"/>
  <c r="J4" i="1"/>
</calcChain>
</file>

<file path=xl/sharedStrings.xml><?xml version="1.0" encoding="utf-8"?>
<sst xmlns="http://schemas.openxmlformats.org/spreadsheetml/2006/main" count="123" uniqueCount="50">
  <si>
    <t>MUESTRAS</t>
  </si>
  <si>
    <t>TIEMPO (min)</t>
  </si>
  <si>
    <t>MASA</t>
  </si>
  <si>
    <t>PESO DEL EMBUDO</t>
  </si>
  <si>
    <t>EMBUDO+PMMA</t>
  </si>
  <si>
    <t xml:space="preserve">130°C TPDEC </t>
  </si>
  <si>
    <t>POLÍMERO</t>
  </si>
  <si>
    <t>[MMA]</t>
  </si>
  <si>
    <t>MMA</t>
  </si>
  <si>
    <r>
      <t>LN[MMA</t>
    </r>
    <r>
      <rPr>
        <b/>
        <vertAlign val="subscript"/>
        <sz val="11"/>
        <rFont val="Calibri"/>
        <family val="2"/>
        <scheme val="minor"/>
      </rPr>
      <t>0</t>
    </r>
    <r>
      <rPr>
        <b/>
        <sz val="11"/>
        <rFont val="Calibri"/>
        <family val="2"/>
        <scheme val="minor"/>
      </rPr>
      <t>/MMA</t>
    </r>
    <r>
      <rPr>
        <b/>
        <vertAlign val="subscript"/>
        <sz val="11"/>
        <rFont val="Calibri"/>
        <family val="2"/>
        <scheme val="minor"/>
      </rPr>
      <t>t</t>
    </r>
    <r>
      <rPr>
        <b/>
        <sz val="11"/>
        <rFont val="Calibri"/>
        <family val="2"/>
        <scheme val="minor"/>
      </rPr>
      <t>]</t>
    </r>
  </si>
  <si>
    <t>120°C TPDEC</t>
  </si>
  <si>
    <t>110°C TPDEC</t>
  </si>
  <si>
    <t xml:space="preserve">INICIAL </t>
  </si>
  <si>
    <t>TPDEC REMANENTE</t>
  </si>
  <si>
    <t>CONVERSIÓN [%]</t>
  </si>
  <si>
    <t>TIEMPO [s]</t>
  </si>
  <si>
    <t>TIEMPO [min]</t>
  </si>
  <si>
    <t>Vp DE MMA CON TPDEC 0.01 CONSIDERANDO EL CERO</t>
  </si>
  <si>
    <t xml:space="preserve">Vp </t>
  </si>
  <si>
    <t>TEMPERATURA [°C]</t>
  </si>
  <si>
    <t>Vp DE MMA CON TPDEC 0.01 SIN CONSIDERAR EL CERO</t>
  </si>
  <si>
    <t xml:space="preserve">Vp DEL ST CON TPDEC 0.01M CONSIDERANDO EL CERO </t>
  </si>
  <si>
    <t>ln Kap</t>
  </si>
  <si>
    <t>Rp</t>
  </si>
  <si>
    <t>Vp</t>
  </si>
  <si>
    <t>INICIADOR</t>
  </si>
  <si>
    <t>TEMPERATURA (°C)</t>
  </si>
  <si>
    <t>TIEMPO (s)</t>
  </si>
  <si>
    <t>CONVERSIÓN (%)</t>
  </si>
  <si>
    <t>PMMA</t>
  </si>
  <si>
    <t>MMA REMANENTE</t>
  </si>
  <si>
    <r>
      <t>LN[MMA</t>
    </r>
    <r>
      <rPr>
        <b/>
        <vertAlign val="subscript"/>
        <sz val="11"/>
        <rFont val="Times New Roman"/>
        <family val="1"/>
      </rPr>
      <t>0</t>
    </r>
    <r>
      <rPr>
        <b/>
        <sz val="11"/>
        <rFont val="Times New Roman"/>
        <family val="1"/>
      </rPr>
      <t>/MMA</t>
    </r>
    <r>
      <rPr>
        <b/>
        <vertAlign val="subscript"/>
        <sz val="11"/>
        <rFont val="Times New Roman"/>
        <family val="1"/>
      </rPr>
      <t>t</t>
    </r>
    <r>
      <rPr>
        <b/>
        <sz val="11"/>
        <rFont val="Times New Roman"/>
        <family val="1"/>
      </rPr>
      <t>]</t>
    </r>
  </si>
  <si>
    <t>TPDEC</t>
  </si>
  <si>
    <t>TEMPERATURA</t>
  </si>
  <si>
    <t>VELOCIDAD DE POLIMERIZACIÓN (Rp)</t>
  </si>
  <si>
    <t>LN VELOCIDAD DE POLIMERIZACIÓN</t>
  </si>
  <si>
    <t>1/T [K]</t>
  </si>
  <si>
    <t>Kd*3%</t>
  </si>
  <si>
    <t>kd-3%</t>
  </si>
  <si>
    <t>CONSTANTE DE DESCOMPOSICIÓN</t>
  </si>
  <si>
    <t>Kd+3%</t>
  </si>
  <si>
    <t>1/T</t>
  </si>
  <si>
    <t>ln(kd)</t>
  </si>
  <si>
    <t>m</t>
  </si>
  <si>
    <t>n</t>
  </si>
  <si>
    <t>Edkd</t>
  </si>
  <si>
    <t>Akd</t>
  </si>
  <si>
    <t>R</t>
  </si>
  <si>
    <t>T</t>
  </si>
  <si>
    <t>ln(Rp)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</si>
</sst>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0"/>
    <numFmt numFmtId="165" formatCode="0.0000"/>
    <numFmt numFmtId="166" formatCode="0.0000E+00"/>
    <numFmt numFmtId="167" formatCode="0.00000E+00"/>
  </numFmts>
  <fonts count="10"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vertAlign val="subscript"/>
      <sz val="11"/>
      <name val="Calibri"/>
      <family val="2"/>
      <scheme val="minor"/>
    </font>
    <font>
      <sz val="11"/>
      <color theme="1"/>
      <name val="Times New Roman"/>
      <family val="1"/>
    </font>
    <font>
      <b/>
      <sz val="11"/>
      <color theme="1"/>
      <name val="Times New Roman"/>
      <family val="1"/>
    </font>
    <font>
      <sz val="11"/>
      <name val="Times New Roman"/>
      <family val="1"/>
    </font>
    <font>
      <b/>
      <sz val="11"/>
      <name val="Times New Roman"/>
      <family val="1"/>
    </font>
    <font>
      <b/>
      <vertAlign val="subscript"/>
      <sz val="11"/>
      <name val="Times New Roman"/>
      <family val="1"/>
    </font>
  </fonts>
  <fills count="5">
    <fill>
      <patternFill patternType="none"/>
    </fill>
    <fill>
      <patternFill patternType="gray125"/>
    </fill>
    <fill>
      <patternFill patternType="solid">
        <fgColor theme="7"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38">
    <border>
      <left/>
      <right/>
      <top/>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style="thin">
        <color auto="1"/>
      </right>
      <top style="thick">
        <color auto="1"/>
      </top>
      <bottom style="thin">
        <color auto="1"/>
      </bottom>
      <diagonal/>
    </border>
    <border>
      <left/>
      <right style="thick">
        <color auto="1"/>
      </right>
      <top style="thick">
        <color auto="1"/>
      </top>
      <bottom style="thick">
        <color auto="1"/>
      </bottom>
      <diagonal/>
    </border>
    <border>
      <left style="thick">
        <color auto="1"/>
      </left>
      <right style="thin">
        <color auto="1"/>
      </right>
      <top/>
      <bottom style="thick">
        <color auto="1"/>
      </bottom>
      <diagonal/>
    </border>
    <border>
      <left/>
      <right style="thin">
        <color auto="1"/>
      </right>
      <top style="thick">
        <color auto="1"/>
      </top>
      <bottom style="thick">
        <color auto="1"/>
      </bottom>
      <diagonal/>
    </border>
    <border>
      <left/>
      <right style="thin">
        <color auto="1"/>
      </right>
      <top/>
      <bottom style="thick">
        <color auto="1"/>
      </bottom>
      <diagonal/>
    </border>
    <border>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bottom style="thick">
        <color auto="1"/>
      </bottom>
      <diagonal/>
    </border>
    <border>
      <left/>
      <right style="thin">
        <color auto="1"/>
      </right>
      <top style="thin">
        <color auto="1"/>
      </top>
      <bottom style="thin">
        <color auto="1"/>
      </bottom>
      <diagonal/>
    </border>
    <border>
      <left/>
      <right/>
      <top/>
      <bottom style="thin">
        <color auto="1"/>
      </bottom>
      <diagonal/>
    </border>
    <border>
      <left/>
      <right style="thick">
        <color auto="1"/>
      </right>
      <top/>
      <bottom style="thin">
        <color auto="1"/>
      </bottom>
      <diagonal/>
    </border>
    <border>
      <left/>
      <right style="thin">
        <color auto="1"/>
      </right>
      <top/>
      <bottom style="thin">
        <color auto="1"/>
      </bottom>
      <diagonal/>
    </border>
    <border>
      <left/>
      <right style="thick">
        <color auto="1"/>
      </right>
      <top style="thick">
        <color auto="1"/>
      </top>
      <bottom style="medium">
        <color auto="1"/>
      </bottom>
      <diagonal/>
    </border>
    <border>
      <left style="thick">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style="thick">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s>
  <cellStyleXfs count="1">
    <xf numFmtId="0" fontId="0" fillId="0" borderId="0"/>
  </cellStyleXfs>
  <cellXfs count="85">
    <xf numFmtId="0" fontId="0" fillId="0" borderId="0" xfId="0"/>
    <xf numFmtId="0" fontId="1" fillId="0" borderId="0" xfId="0" applyFont="1"/>
    <xf numFmtId="0" fontId="1" fillId="0" borderId="0" xfId="0" applyFont="1" applyAlignment="1">
      <alignment horizontal="center"/>
    </xf>
    <xf numFmtId="0" fontId="2" fillId="0" borderId="0" xfId="0" applyFont="1"/>
    <xf numFmtId="0" fontId="1" fillId="0" borderId="3" xfId="0" applyFont="1" applyBorder="1" applyAlignment="1">
      <alignment horizontal="center"/>
    </xf>
    <xf numFmtId="0" fontId="0" fillId="0" borderId="0" xfId="0" applyBorder="1"/>
    <xf numFmtId="165" fontId="0" fillId="0" borderId="0" xfId="0" applyNumberFormat="1" applyBorder="1"/>
    <xf numFmtId="0" fontId="0" fillId="0" borderId="7" xfId="0" applyBorder="1"/>
    <xf numFmtId="165" fontId="0" fillId="0" borderId="10" xfId="0" applyNumberFormat="1" applyBorder="1"/>
    <xf numFmtId="0" fontId="0" fillId="0" borderId="11" xfId="0" applyBorder="1"/>
    <xf numFmtId="0" fontId="0" fillId="0" borderId="1" xfId="0" applyBorder="1"/>
    <xf numFmtId="0" fontId="0" fillId="0" borderId="12" xfId="0" applyBorder="1"/>
    <xf numFmtId="165" fontId="0" fillId="0" borderId="1" xfId="0" applyNumberFormat="1" applyBorder="1"/>
    <xf numFmtId="165" fontId="0" fillId="0" borderId="12" xfId="0" applyNumberFormat="1" applyBorder="1"/>
    <xf numFmtId="165" fontId="0" fillId="0" borderId="13" xfId="0" applyNumberFormat="1" applyBorder="1"/>
    <xf numFmtId="165" fontId="0" fillId="0" borderId="9" xfId="0" applyNumberFormat="1" applyBorder="1"/>
    <xf numFmtId="0" fontId="2" fillId="0" borderId="11" xfId="0" applyFont="1" applyBorder="1"/>
    <xf numFmtId="0" fontId="2" fillId="0" borderId="1" xfId="0" applyFont="1" applyBorder="1"/>
    <xf numFmtId="165" fontId="0" fillId="0" borderId="19" xfId="0" applyNumberFormat="1" applyBorder="1"/>
    <xf numFmtId="165" fontId="0" fillId="0" borderId="20" xfId="0" applyNumberFormat="1" applyBorder="1"/>
    <xf numFmtId="0" fontId="0" fillId="0" borderId="21" xfId="0" applyBorder="1"/>
    <xf numFmtId="0" fontId="0" fillId="0" borderId="22" xfId="0" applyBorder="1"/>
    <xf numFmtId="165" fontId="0" fillId="0" borderId="22" xfId="0" applyNumberFormat="1" applyBorder="1"/>
    <xf numFmtId="165" fontId="0" fillId="0" borderId="23" xfId="0" applyNumberFormat="1" applyBorder="1"/>
    <xf numFmtId="164" fontId="0" fillId="0" borderId="0" xfId="0" applyNumberFormat="1" applyBorder="1"/>
    <xf numFmtId="165" fontId="0" fillId="0" borderId="0" xfId="0" applyNumberFormat="1" applyBorder="1" applyAlignment="1">
      <alignment horizontal="right"/>
    </xf>
    <xf numFmtId="0" fontId="0" fillId="0" borderId="9" xfId="0" applyFill="1" applyBorder="1"/>
    <xf numFmtId="165" fontId="0" fillId="0" borderId="5" xfId="0" applyNumberFormat="1" applyFill="1" applyBorder="1"/>
    <xf numFmtId="0" fontId="1" fillId="2" borderId="2" xfId="0" applyFont="1" applyFill="1" applyBorder="1" applyAlignment="1">
      <alignment horizontal="center"/>
    </xf>
    <xf numFmtId="0" fontId="3" fillId="2" borderId="6" xfId="0" applyFont="1" applyFill="1" applyBorder="1" applyAlignment="1">
      <alignment horizontal="center"/>
    </xf>
    <xf numFmtId="0" fontId="1" fillId="2" borderId="6" xfId="0" applyFont="1" applyFill="1" applyBorder="1" applyAlignment="1">
      <alignment horizontal="center"/>
    </xf>
    <xf numFmtId="0" fontId="1" fillId="2" borderId="8" xfId="0" applyFont="1" applyFill="1" applyBorder="1" applyAlignment="1">
      <alignment horizontal="center"/>
    </xf>
    <xf numFmtId="0" fontId="3" fillId="2" borderId="17" xfId="0" applyFont="1" applyFill="1" applyBorder="1" applyAlignment="1">
      <alignment horizontal="center"/>
    </xf>
    <xf numFmtId="0" fontId="0" fillId="0" borderId="18" xfId="0" applyBorder="1" applyAlignment="1">
      <alignment horizontal="center"/>
    </xf>
    <xf numFmtId="0" fontId="1" fillId="0" borderId="18" xfId="0" applyFont="1" applyBorder="1" applyAlignment="1">
      <alignment horizontal="right"/>
    </xf>
    <xf numFmtId="165" fontId="1" fillId="0" borderId="19" xfId="0" applyNumberFormat="1" applyFont="1" applyBorder="1" applyAlignment="1">
      <alignment horizontal="right"/>
    </xf>
    <xf numFmtId="165" fontId="1" fillId="0" borderId="16" xfId="0" applyNumberFormat="1" applyFont="1" applyBorder="1" applyAlignment="1">
      <alignment horizontal="right"/>
    </xf>
    <xf numFmtId="165" fontId="2" fillId="0" borderId="15" xfId="0" applyNumberFormat="1" applyFont="1" applyFill="1" applyBorder="1" applyAlignment="1">
      <alignment horizontal="right"/>
    </xf>
    <xf numFmtId="165" fontId="2" fillId="0" borderId="23" xfId="0" applyNumberFormat="1" applyFont="1" applyFill="1" applyBorder="1" applyAlignment="1">
      <alignment horizontal="right"/>
    </xf>
    <xf numFmtId="165" fontId="1" fillId="0" borderId="4" xfId="0" applyNumberFormat="1" applyFont="1" applyBorder="1" applyAlignment="1">
      <alignment horizontal="right"/>
    </xf>
    <xf numFmtId="165" fontId="1" fillId="0" borderId="14" xfId="0" applyNumberFormat="1" applyFont="1" applyBorder="1" applyAlignment="1">
      <alignment horizontal="right"/>
    </xf>
    <xf numFmtId="0" fontId="1" fillId="0" borderId="4" xfId="0" applyFont="1" applyBorder="1" applyAlignment="1">
      <alignment horizontal="right"/>
    </xf>
    <xf numFmtId="165" fontId="0" fillId="0" borderId="4" xfId="0" applyNumberFormat="1" applyBorder="1" applyAlignment="1">
      <alignment horizontal="right"/>
    </xf>
    <xf numFmtId="165" fontId="0" fillId="0" borderId="16" xfId="0" applyNumberFormat="1" applyBorder="1" applyAlignment="1">
      <alignment horizontal="right"/>
    </xf>
    <xf numFmtId="165" fontId="0" fillId="0" borderId="19" xfId="0" applyNumberFormat="1" applyBorder="1" applyAlignment="1">
      <alignment horizontal="right"/>
    </xf>
    <xf numFmtId="1" fontId="0" fillId="0" borderId="19" xfId="0" applyNumberFormat="1" applyFont="1" applyBorder="1" applyAlignment="1">
      <alignment horizontal="right"/>
    </xf>
    <xf numFmtId="0" fontId="3" fillId="2" borderId="24" xfId="0" applyFont="1" applyFill="1" applyBorder="1"/>
    <xf numFmtId="165" fontId="1" fillId="0" borderId="13" xfId="0" applyNumberFormat="1" applyFont="1" applyBorder="1"/>
    <xf numFmtId="165" fontId="1" fillId="0" borderId="21" xfId="0" applyNumberFormat="1" applyFont="1" applyBorder="1"/>
    <xf numFmtId="165" fontId="1" fillId="0" borderId="21" xfId="0" applyNumberFormat="1" applyFont="1" applyBorder="1" applyAlignment="1">
      <alignment horizontal="right"/>
    </xf>
    <xf numFmtId="165" fontId="1" fillId="0" borderId="25" xfId="0" applyNumberFormat="1" applyFont="1" applyBorder="1"/>
    <xf numFmtId="165" fontId="1" fillId="0" borderId="22" xfId="0" applyNumberFormat="1" applyFont="1" applyBorder="1" applyAlignment="1">
      <alignment horizontal="right"/>
    </xf>
    <xf numFmtId="165" fontId="1" fillId="0" borderId="25" xfId="0" applyNumberFormat="1" applyFont="1" applyBorder="1" applyAlignment="1">
      <alignment horizontal="right"/>
    </xf>
    <xf numFmtId="1" fontId="2" fillId="0" borderId="15" xfId="0" applyNumberFormat="1" applyFont="1" applyFill="1" applyBorder="1" applyAlignment="1">
      <alignment horizontal="right"/>
    </xf>
    <xf numFmtId="1" fontId="2" fillId="0" borderId="23" xfId="0" applyNumberFormat="1" applyFont="1" applyFill="1" applyBorder="1" applyAlignment="1">
      <alignment horizontal="right"/>
    </xf>
    <xf numFmtId="11" fontId="0" fillId="0" borderId="0" xfId="0" applyNumberFormat="1"/>
    <xf numFmtId="166" fontId="0" fillId="0" borderId="0" xfId="0" applyNumberFormat="1"/>
    <xf numFmtId="165" fontId="1" fillId="0" borderId="19" xfId="0" applyNumberFormat="1" applyFont="1" applyBorder="1"/>
    <xf numFmtId="167" fontId="0" fillId="0" borderId="0" xfId="0" applyNumberFormat="1"/>
    <xf numFmtId="0" fontId="6" fillId="3" borderId="26" xfId="0" applyFont="1" applyFill="1" applyBorder="1" applyAlignment="1">
      <alignment horizontal="center"/>
    </xf>
    <xf numFmtId="0" fontId="5" fillId="0" borderId="1" xfId="0" applyFont="1" applyBorder="1"/>
    <xf numFmtId="0" fontId="5" fillId="0" borderId="29" xfId="0" applyFont="1" applyBorder="1"/>
    <xf numFmtId="0" fontId="6" fillId="3" borderId="27" xfId="0" applyFont="1" applyFill="1" applyBorder="1" applyAlignment="1">
      <alignment horizontal="center"/>
    </xf>
    <xf numFmtId="0" fontId="6" fillId="3" borderId="34" xfId="0" applyFont="1" applyFill="1" applyBorder="1" applyAlignment="1">
      <alignment horizontal="center"/>
    </xf>
    <xf numFmtId="165" fontId="5" fillId="0" borderId="35" xfId="0" applyNumberFormat="1" applyFont="1" applyBorder="1"/>
    <xf numFmtId="165" fontId="5" fillId="0" borderId="29" xfId="0" applyNumberFormat="1" applyFont="1" applyBorder="1"/>
    <xf numFmtId="165" fontId="5" fillId="0" borderId="31" xfId="0" applyNumberFormat="1" applyFont="1" applyBorder="1"/>
    <xf numFmtId="0" fontId="6" fillId="4" borderId="26" xfId="0" applyFont="1" applyFill="1" applyBorder="1" applyAlignment="1">
      <alignment horizontal="center"/>
    </xf>
    <xf numFmtId="165" fontId="5" fillId="0" borderId="29" xfId="0" applyNumberFormat="1" applyFont="1" applyBorder="1" applyAlignment="1">
      <alignment horizontal="right"/>
    </xf>
    <xf numFmtId="165" fontId="7" fillId="0" borderId="1" xfId="0" applyNumberFormat="1" applyFont="1" applyFill="1" applyBorder="1" applyAlignment="1">
      <alignment horizontal="right"/>
    </xf>
    <xf numFmtId="165" fontId="5" fillId="0" borderId="1" xfId="0" applyNumberFormat="1" applyFont="1" applyBorder="1" applyAlignment="1">
      <alignment horizontal="right"/>
    </xf>
    <xf numFmtId="165" fontId="5" fillId="0" borderId="30" xfId="0" applyNumberFormat="1" applyFont="1" applyBorder="1" applyAlignment="1">
      <alignment horizontal="right"/>
    </xf>
    <xf numFmtId="165" fontId="7" fillId="0" borderId="32" xfId="0" applyNumberFormat="1" applyFont="1" applyFill="1" applyBorder="1" applyAlignment="1">
      <alignment horizontal="right"/>
    </xf>
    <xf numFmtId="165" fontId="5" fillId="0" borderId="32" xfId="0" applyNumberFormat="1" applyFont="1" applyBorder="1" applyAlignment="1">
      <alignment horizontal="right"/>
    </xf>
    <xf numFmtId="0" fontId="6" fillId="3" borderId="36" xfId="0" applyFont="1" applyFill="1" applyBorder="1" applyAlignment="1">
      <alignment horizontal="center"/>
    </xf>
    <xf numFmtId="0" fontId="6" fillId="3" borderId="19" xfId="0" applyFont="1" applyFill="1" applyBorder="1" applyAlignment="1">
      <alignment horizontal="center"/>
    </xf>
    <xf numFmtId="0" fontId="6" fillId="3" borderId="37" xfId="0" applyFont="1" applyFill="1" applyBorder="1" applyAlignment="1">
      <alignment horizontal="center"/>
    </xf>
    <xf numFmtId="0" fontId="8" fillId="4" borderId="28" xfId="0" applyFont="1" applyFill="1" applyBorder="1" applyAlignment="1">
      <alignment horizontal="center"/>
    </xf>
    <xf numFmtId="165" fontId="5" fillId="0" borderId="33" xfId="0" applyNumberFormat="1" applyFont="1" applyBorder="1" applyAlignment="1">
      <alignment horizontal="right"/>
    </xf>
    <xf numFmtId="0" fontId="8" fillId="4" borderId="27" xfId="0" applyFont="1" applyFill="1" applyBorder="1" applyAlignment="1">
      <alignment horizontal="center"/>
    </xf>
    <xf numFmtId="0" fontId="5" fillId="0" borderId="35" xfId="0" applyFont="1" applyBorder="1"/>
    <xf numFmtId="9" fontId="1" fillId="0" borderId="0" xfId="0" applyNumberFormat="1" applyFont="1" applyAlignment="1">
      <alignment horizontal="center"/>
    </xf>
    <xf numFmtId="9" fontId="0" fillId="0" borderId="0" xfId="0" applyNumberFormat="1"/>
    <xf numFmtId="0" fontId="0" fillId="0" borderId="0" xfId="0" applyAlignment="1">
      <alignment horizontal="center"/>
    </xf>
    <xf numFmtId="166" fontId="1"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chartsheet" Target="chartsheets/sheet1.xml"/><Relationship Id="rId2" Type="http://schemas.openxmlformats.org/officeDocument/2006/relationships/chartsheet" Target="chartsheets/sheet2.xml"/><Relationship Id="rId3" Type="http://schemas.openxmlformats.org/officeDocument/2006/relationships/chartsheet" Target="chartsheets/sheet3.xml"/><Relationship Id="rId4" Type="http://schemas.openxmlformats.org/officeDocument/2006/relationships/chartsheet" Target="chartsheets/sheet4.xml"/><Relationship Id="rId5" Type="http://schemas.openxmlformats.org/officeDocument/2006/relationships/chartsheet" Target="chartsheets/sheet5.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chartsheet" Target="chartsheets/sheet6.xml"/><Relationship Id="rId9" Type="http://schemas.openxmlformats.org/officeDocument/2006/relationships/worksheet" Target="worksheets/sheet3.xml"/><Relationship Id="rId10" Type="http://schemas.openxmlformats.org/officeDocument/2006/relationships/theme" Target="theme/theme1.xml"/></Relationships>
</file>

<file path=xl/charts/_rels/chart7.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8.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1"/>
            <c:trendlineLbl>
              <c:layout>
                <c:manualLayout>
                  <c:x val="-0.376030457731245"/>
                  <c:y val="0.32393307131995"/>
                </c:manualLayout>
              </c:layout>
              <c:numFmt formatCode="0.0000E+00" sourceLinked="0"/>
              <c:txPr>
                <a:bodyPr/>
                <a:lstStyle/>
                <a:p>
                  <a:pPr>
                    <a:defRPr sz="1200" b="1">
                      <a:latin typeface="Times New Roman" pitchFamily="18" charset="0"/>
                      <a:cs typeface="Times New Roman" pitchFamily="18" charset="0"/>
                    </a:defRPr>
                  </a:pPr>
                  <a:endParaRPr lang="es-ES_tradnl"/>
                </a:p>
              </c:txPr>
            </c:trendlineLbl>
          </c:trendline>
          <c:xVal>
            <c:numRef>
              <c:f>'RESULTADOS TPDEC-MMA'!$N$4:$N$13</c:f>
              <c:numCache>
                <c:formatCode>0</c:formatCode>
                <c:ptCount val="10"/>
                <c:pt idx="1">
                  <c:v>600.0</c:v>
                </c:pt>
                <c:pt idx="2">
                  <c:v>480.0</c:v>
                </c:pt>
                <c:pt idx="3">
                  <c:v>360.0</c:v>
                </c:pt>
                <c:pt idx="4">
                  <c:v>240.0</c:v>
                </c:pt>
                <c:pt idx="5">
                  <c:v>120.0</c:v>
                </c:pt>
                <c:pt idx="6">
                  <c:v>900.0</c:v>
                </c:pt>
                <c:pt idx="7">
                  <c:v>1800.0</c:v>
                </c:pt>
                <c:pt idx="8">
                  <c:v>2700.0</c:v>
                </c:pt>
                <c:pt idx="9">
                  <c:v>3600.0</c:v>
                </c:pt>
              </c:numCache>
            </c:numRef>
          </c:xVal>
          <c:yVal>
            <c:numRef>
              <c:f>'RESULTADOS TPDEC-MMA'!$J$4:$J$13</c:f>
              <c:numCache>
                <c:formatCode>0.0000</c:formatCode>
                <c:ptCount val="10"/>
                <c:pt idx="0">
                  <c:v>0.0</c:v>
                </c:pt>
                <c:pt idx="2">
                  <c:v>0.141238439782602</c:v>
                </c:pt>
                <c:pt idx="3">
                  <c:v>0.0868912882559746</c:v>
                </c:pt>
                <c:pt idx="4">
                  <c:v>0.0471645368234251</c:v>
                </c:pt>
                <c:pt idx="5">
                  <c:v>0.0111264516160703</c:v>
                </c:pt>
              </c:numCache>
            </c:numRef>
          </c:yVal>
          <c:smooth val="0"/>
        </c:ser>
        <c:dLbls>
          <c:showLegendKey val="0"/>
          <c:showVal val="0"/>
          <c:showCatName val="0"/>
          <c:showSerName val="0"/>
          <c:showPercent val="0"/>
          <c:showBubbleSize val="0"/>
        </c:dLbls>
        <c:axId val="-1046833872"/>
        <c:axId val="-1046907552"/>
      </c:scatterChart>
      <c:valAx>
        <c:axId val="-1046833872"/>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907552"/>
        <c:crosses val="autoZero"/>
        <c:crossBetween val="midCat"/>
        <c:minorUnit val="100.0"/>
      </c:valAx>
      <c:valAx>
        <c:axId val="-1046907552"/>
        <c:scaling>
          <c:orientation val="minMax"/>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833872"/>
        <c:crosses val="autoZero"/>
        <c:crossBetween val="midCat"/>
      </c:valAx>
    </c:plotArea>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1"/>
            <c:trendlineLbl>
              <c:layout>
                <c:manualLayout>
                  <c:x val="-0.394263157912975"/>
                  <c:y val="0.311151515151515"/>
                </c:manualLayout>
              </c:layout>
              <c:numFmt formatCode="0.0000E+00" sourceLinked="0"/>
              <c:txPr>
                <a:bodyPr/>
                <a:lstStyle/>
                <a:p>
                  <a:pPr>
                    <a:defRPr sz="1200" b="1">
                      <a:latin typeface="Times New Roman" pitchFamily="18" charset="0"/>
                      <a:cs typeface="Times New Roman" pitchFamily="18" charset="0"/>
                    </a:defRPr>
                  </a:pPr>
                  <a:endParaRPr lang="es-ES_tradnl"/>
                </a:p>
              </c:txPr>
            </c:trendlineLbl>
          </c:trendline>
          <c:xVal>
            <c:numRef>
              <c:f>'RESULTADOS TPDEC-MMA'!$N$17:$N$26</c:f>
              <c:numCache>
                <c:formatCode>0</c:formatCode>
                <c:ptCount val="10"/>
                <c:pt idx="1">
                  <c:v>240.0</c:v>
                </c:pt>
                <c:pt idx="2">
                  <c:v>360.0</c:v>
                </c:pt>
                <c:pt idx="3">
                  <c:v>480.0</c:v>
                </c:pt>
                <c:pt idx="4">
                  <c:v>600.0</c:v>
                </c:pt>
                <c:pt idx="5">
                  <c:v>900.0</c:v>
                </c:pt>
                <c:pt idx="6">
                  <c:v>1800.0</c:v>
                </c:pt>
                <c:pt idx="7">
                  <c:v>2700.0</c:v>
                </c:pt>
                <c:pt idx="8">
                  <c:v>3600.0</c:v>
                </c:pt>
                <c:pt idx="9">
                  <c:v>5400.0</c:v>
                </c:pt>
              </c:numCache>
            </c:numRef>
          </c:xVal>
          <c:yVal>
            <c:numRef>
              <c:f>'RESULTADOS TPDEC-MMA'!$J$17:$J$26</c:f>
              <c:numCache>
                <c:formatCode>0.0000</c:formatCode>
                <c:ptCount val="10"/>
                <c:pt idx="0">
                  <c:v>0.0</c:v>
                </c:pt>
                <c:pt idx="1">
                  <c:v>0.026160687054249</c:v>
                </c:pt>
                <c:pt idx="2">
                  <c:v>0.0525537793485114</c:v>
                </c:pt>
                <c:pt idx="3">
                  <c:v>0.0860309930501753</c:v>
                </c:pt>
                <c:pt idx="4">
                  <c:v>0.107064281250164</c:v>
                </c:pt>
              </c:numCache>
            </c:numRef>
          </c:yVal>
          <c:smooth val="0"/>
        </c:ser>
        <c:dLbls>
          <c:showLegendKey val="0"/>
          <c:showVal val="0"/>
          <c:showCatName val="0"/>
          <c:showSerName val="0"/>
          <c:showPercent val="0"/>
          <c:showBubbleSize val="0"/>
        </c:dLbls>
        <c:axId val="-1047052048"/>
        <c:axId val="-1047048656"/>
      </c:scatterChart>
      <c:valAx>
        <c:axId val="-1047052048"/>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1"/>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7048656"/>
        <c:crosses val="autoZero"/>
        <c:crossBetween val="midCat"/>
      </c:valAx>
      <c:valAx>
        <c:axId val="-1047048656"/>
        <c:scaling>
          <c:orientation val="minMax"/>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7052048"/>
        <c:crosses val="autoZero"/>
        <c:crossBetween val="midCat"/>
      </c:valAx>
    </c:plotArea>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1"/>
            <c:trendlineLbl>
              <c:layout>
                <c:manualLayout>
                  <c:x val="-0.419156520834125"/>
                  <c:y val="0.38569331106339"/>
                </c:manualLayout>
              </c:layout>
              <c:numFmt formatCode="0.0000E+00" sourceLinked="0"/>
              <c:txPr>
                <a:bodyPr/>
                <a:lstStyle/>
                <a:p>
                  <a:pPr>
                    <a:defRPr sz="1200" b="1">
                      <a:latin typeface="Times New Roman" pitchFamily="18" charset="0"/>
                      <a:cs typeface="Times New Roman" pitchFamily="18" charset="0"/>
                    </a:defRPr>
                  </a:pPr>
                  <a:endParaRPr lang="es-ES_tradnl"/>
                </a:p>
              </c:txPr>
            </c:trendlineLbl>
          </c:trendline>
          <c:xVal>
            <c:numRef>
              <c:f>'RESULTADOS TPDEC-MMA'!$N$30:$N$39</c:f>
              <c:numCache>
                <c:formatCode>0</c:formatCode>
                <c:ptCount val="10"/>
                <c:pt idx="1">
                  <c:v>480.0</c:v>
                </c:pt>
                <c:pt idx="2">
                  <c:v>600.0</c:v>
                </c:pt>
                <c:pt idx="3">
                  <c:v>1200.0</c:v>
                </c:pt>
                <c:pt idx="4">
                  <c:v>900.0</c:v>
                </c:pt>
                <c:pt idx="5">
                  <c:v>1800.0</c:v>
                </c:pt>
                <c:pt idx="6">
                  <c:v>2700.0</c:v>
                </c:pt>
                <c:pt idx="7">
                  <c:v>3600.0</c:v>
                </c:pt>
                <c:pt idx="8">
                  <c:v>5400.0</c:v>
                </c:pt>
                <c:pt idx="9">
                  <c:v>360.0</c:v>
                </c:pt>
              </c:numCache>
            </c:numRef>
          </c:xVal>
          <c:yVal>
            <c:numRef>
              <c:f>'RESULTADOS TPDEC-MMA'!$J$30:$J$39</c:f>
              <c:numCache>
                <c:formatCode>0.0000</c:formatCode>
                <c:ptCount val="10"/>
                <c:pt idx="0">
                  <c:v>0.0</c:v>
                </c:pt>
                <c:pt idx="1">
                  <c:v>0.0419195401860117</c:v>
                </c:pt>
                <c:pt idx="2">
                  <c:v>0.0575693847025698</c:v>
                </c:pt>
                <c:pt idx="4">
                  <c:v>0.0906415437988701</c:v>
                </c:pt>
                <c:pt idx="9">
                  <c:v>0.02557647696075</c:v>
                </c:pt>
              </c:numCache>
            </c:numRef>
          </c:yVal>
          <c:smooth val="0"/>
        </c:ser>
        <c:dLbls>
          <c:showLegendKey val="0"/>
          <c:showVal val="0"/>
          <c:showCatName val="0"/>
          <c:showSerName val="0"/>
          <c:showPercent val="0"/>
          <c:showBubbleSize val="0"/>
        </c:dLbls>
        <c:axId val="-1046788848"/>
        <c:axId val="-1046785456"/>
      </c:scatterChart>
      <c:valAx>
        <c:axId val="-1046788848"/>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785456"/>
        <c:crosses val="autoZero"/>
        <c:crossBetween val="midCat"/>
      </c:valAx>
      <c:valAx>
        <c:axId val="-1046785456"/>
        <c:scaling>
          <c:orientation val="minMax"/>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baseline="0"/>
                  <a:t>]</a:t>
                </a:r>
                <a:endParaRPr lang="es-MX"/>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788848"/>
        <c:crosses val="autoZero"/>
        <c:crossBetween val="midCat"/>
      </c:valAx>
    </c:plotArea>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v>90°C</c:v>
          </c:tx>
          <c:spPr>
            <a:ln w="28575">
              <a:noFill/>
            </a:ln>
          </c:spPr>
          <c:trendline>
            <c:trendlineType val="linear"/>
            <c:dispRSqr val="1"/>
            <c:dispEq val="1"/>
            <c:trendlineLbl>
              <c:layout>
                <c:manualLayout>
                  <c:x val="0.0647334168325504"/>
                  <c:y val="0.155486518730613"/>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 TPDEC-MMA'!$E$43:$E$48</c:f>
              <c:numCache>
                <c:formatCode>General</c:formatCode>
                <c:ptCount val="6"/>
                <c:pt idx="0">
                  <c:v>600.0</c:v>
                </c:pt>
                <c:pt idx="1">
                  <c:v>1200.0</c:v>
                </c:pt>
                <c:pt idx="2">
                  <c:v>2400.0</c:v>
                </c:pt>
                <c:pt idx="3">
                  <c:v>3600.0</c:v>
                </c:pt>
                <c:pt idx="4">
                  <c:v>4800.0</c:v>
                </c:pt>
                <c:pt idx="5">
                  <c:v>6000.0</c:v>
                </c:pt>
              </c:numCache>
            </c:numRef>
          </c:xVal>
          <c:yVal>
            <c:numRef>
              <c:f>'RESULTADOS TPDEC-MMA'!$K$43:$K$48</c:f>
              <c:numCache>
                <c:formatCode>0.0000</c:formatCode>
                <c:ptCount val="6"/>
                <c:pt idx="0">
                  <c:v>0.016794253979483</c:v>
                </c:pt>
                <c:pt idx="1">
                  <c:v>0.0266407609459356</c:v>
                </c:pt>
                <c:pt idx="2">
                  <c:v>0.0492239086566235</c:v>
                </c:pt>
                <c:pt idx="3">
                  <c:v>0.0782946513317503</c:v>
                </c:pt>
                <c:pt idx="4">
                  <c:v>0.0999154724994301</c:v>
                </c:pt>
                <c:pt idx="5">
                  <c:v>0.128006250261783</c:v>
                </c:pt>
              </c:numCache>
            </c:numRef>
          </c:yVal>
          <c:smooth val="0"/>
        </c:ser>
        <c:ser>
          <c:idx val="4"/>
          <c:order val="1"/>
          <c:tx>
            <c:v>100°C</c:v>
          </c:tx>
          <c:spPr>
            <a:ln w="28575">
              <a:noFill/>
            </a:ln>
          </c:spPr>
          <c:trendline>
            <c:trendlineType val="linear"/>
            <c:dispRSqr val="1"/>
            <c:dispEq val="1"/>
            <c:trendlineLbl>
              <c:layout>
                <c:manualLayout>
                  <c:x val="0.164137298032948"/>
                  <c:y val="0.063935735305814"/>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 TPDEC-MMA'!$E$56:$E$59</c:f>
              <c:numCache>
                <c:formatCode>General</c:formatCode>
                <c:ptCount val="4"/>
                <c:pt idx="0">
                  <c:v>600.0</c:v>
                </c:pt>
                <c:pt idx="1">
                  <c:v>1200.0</c:v>
                </c:pt>
                <c:pt idx="2">
                  <c:v>2400.0</c:v>
                </c:pt>
                <c:pt idx="3">
                  <c:v>3600.0</c:v>
                </c:pt>
              </c:numCache>
            </c:numRef>
          </c:xVal>
          <c:yVal>
            <c:numRef>
              <c:f>'RESULTADOS TPDEC-MMA'!$K$56:$K$59</c:f>
              <c:numCache>
                <c:formatCode>0.0000</c:formatCode>
                <c:ptCount val="4"/>
                <c:pt idx="0">
                  <c:v>0.0198017872956926</c:v>
                </c:pt>
                <c:pt idx="1">
                  <c:v>0.0392191531529378</c:v>
                </c:pt>
                <c:pt idx="2">
                  <c:v>0.0755774373728589</c:v>
                </c:pt>
                <c:pt idx="3">
                  <c:v>0.130725188034961</c:v>
                </c:pt>
              </c:numCache>
            </c:numRef>
          </c:yVal>
          <c:smooth val="0"/>
        </c:ser>
        <c:ser>
          <c:idx val="2"/>
          <c:order val="2"/>
          <c:tx>
            <c:v>110°C</c:v>
          </c:tx>
          <c:spPr>
            <a:ln w="28575">
              <a:noFill/>
            </a:ln>
          </c:spPr>
          <c:trendline>
            <c:trendlineType val="linear"/>
            <c:dispRSqr val="1"/>
            <c:dispEq val="1"/>
            <c:trendlineLbl>
              <c:layout>
                <c:manualLayout>
                  <c:x val="-0.225428480240707"/>
                  <c:y val="0.152232243696811"/>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 TPDEC-MMA'!$N$30:$N$39</c:f>
              <c:numCache>
                <c:formatCode>0</c:formatCode>
                <c:ptCount val="10"/>
                <c:pt idx="1">
                  <c:v>480.0</c:v>
                </c:pt>
                <c:pt idx="2">
                  <c:v>600.0</c:v>
                </c:pt>
                <c:pt idx="3">
                  <c:v>1200.0</c:v>
                </c:pt>
                <c:pt idx="4">
                  <c:v>900.0</c:v>
                </c:pt>
                <c:pt idx="5">
                  <c:v>1800.0</c:v>
                </c:pt>
                <c:pt idx="6">
                  <c:v>2700.0</c:v>
                </c:pt>
                <c:pt idx="7">
                  <c:v>3600.0</c:v>
                </c:pt>
                <c:pt idx="8">
                  <c:v>5400.0</c:v>
                </c:pt>
                <c:pt idx="9">
                  <c:v>360.0</c:v>
                </c:pt>
              </c:numCache>
            </c:numRef>
          </c:xVal>
          <c:yVal>
            <c:numRef>
              <c:f>'RESULTADOS TPDEC-MMA'!$J$30:$J$39</c:f>
              <c:numCache>
                <c:formatCode>0.0000</c:formatCode>
                <c:ptCount val="10"/>
                <c:pt idx="0">
                  <c:v>0.0</c:v>
                </c:pt>
                <c:pt idx="1">
                  <c:v>0.0419195401860117</c:v>
                </c:pt>
                <c:pt idx="2">
                  <c:v>0.0575693847025698</c:v>
                </c:pt>
                <c:pt idx="4">
                  <c:v>0.0906415437988701</c:v>
                </c:pt>
                <c:pt idx="9">
                  <c:v>0.02557647696075</c:v>
                </c:pt>
              </c:numCache>
            </c:numRef>
          </c:yVal>
          <c:smooth val="0"/>
        </c:ser>
        <c:ser>
          <c:idx val="1"/>
          <c:order val="3"/>
          <c:tx>
            <c:v>120°C</c:v>
          </c:tx>
          <c:spPr>
            <a:ln w="28575">
              <a:noFill/>
            </a:ln>
          </c:spPr>
          <c:trendline>
            <c:trendlineType val="linear"/>
            <c:dispRSqr val="1"/>
            <c:dispEq val="1"/>
            <c:trendlineLbl>
              <c:layout>
                <c:manualLayout>
                  <c:x val="0.16430317215782"/>
                  <c:y val="-0.0406539409846497"/>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 TPDEC-MMA'!$N$17:$N$26</c:f>
              <c:numCache>
                <c:formatCode>0</c:formatCode>
                <c:ptCount val="10"/>
                <c:pt idx="1">
                  <c:v>240.0</c:v>
                </c:pt>
                <c:pt idx="2">
                  <c:v>360.0</c:v>
                </c:pt>
                <c:pt idx="3">
                  <c:v>480.0</c:v>
                </c:pt>
                <c:pt idx="4">
                  <c:v>600.0</c:v>
                </c:pt>
                <c:pt idx="5">
                  <c:v>900.0</c:v>
                </c:pt>
                <c:pt idx="6">
                  <c:v>1800.0</c:v>
                </c:pt>
                <c:pt idx="7">
                  <c:v>2700.0</c:v>
                </c:pt>
                <c:pt idx="8">
                  <c:v>3600.0</c:v>
                </c:pt>
                <c:pt idx="9">
                  <c:v>5400.0</c:v>
                </c:pt>
              </c:numCache>
            </c:numRef>
          </c:xVal>
          <c:yVal>
            <c:numRef>
              <c:f>'RESULTADOS TPDEC-MMA'!$J$17:$J$21</c:f>
              <c:numCache>
                <c:formatCode>0.0000</c:formatCode>
                <c:ptCount val="5"/>
                <c:pt idx="0">
                  <c:v>0.0</c:v>
                </c:pt>
                <c:pt idx="1">
                  <c:v>0.026160687054249</c:v>
                </c:pt>
                <c:pt idx="2">
                  <c:v>0.0525537793485114</c:v>
                </c:pt>
                <c:pt idx="3">
                  <c:v>0.0860309930501753</c:v>
                </c:pt>
                <c:pt idx="4">
                  <c:v>0.107064281250164</c:v>
                </c:pt>
              </c:numCache>
            </c:numRef>
          </c:yVal>
          <c:smooth val="0"/>
        </c:ser>
        <c:ser>
          <c:idx val="0"/>
          <c:order val="4"/>
          <c:tx>
            <c:v>130°C</c:v>
          </c:tx>
          <c:spPr>
            <a:ln w="28575">
              <a:noFill/>
            </a:ln>
          </c:spPr>
          <c:trendline>
            <c:trendlineType val="linear"/>
            <c:dispRSqr val="0"/>
            <c:dispEq val="0"/>
          </c:trendline>
          <c:trendline>
            <c:trendlineType val="linear"/>
            <c:dispRSqr val="1"/>
            <c:dispEq val="1"/>
            <c:trendlineLbl>
              <c:layout>
                <c:manualLayout>
                  <c:x val="0.102982419075432"/>
                  <c:y val="0.00361679790026247"/>
                </c:manualLayout>
              </c:layout>
              <c:numFmt formatCode="0.0000E+00" sourceLinked="0"/>
              <c:txPr>
                <a:bodyPr/>
                <a:lstStyle/>
                <a:p>
                  <a:pPr>
                    <a:defRPr b="1">
                      <a:latin typeface="Times New Roman" pitchFamily="18" charset="0"/>
                      <a:cs typeface="Times New Roman" pitchFamily="18" charset="0"/>
                    </a:defRPr>
                  </a:pPr>
                  <a:endParaRPr lang="es-ES_tradnl"/>
                </a:p>
              </c:txPr>
            </c:trendlineLbl>
          </c:trendline>
          <c:xVal>
            <c:numRef>
              <c:f>'RESULTADOS TPDEC-MMA'!$N$4:$N$13</c:f>
              <c:numCache>
                <c:formatCode>0</c:formatCode>
                <c:ptCount val="10"/>
                <c:pt idx="1">
                  <c:v>600.0</c:v>
                </c:pt>
                <c:pt idx="2">
                  <c:v>480.0</c:v>
                </c:pt>
                <c:pt idx="3">
                  <c:v>360.0</c:v>
                </c:pt>
                <c:pt idx="4">
                  <c:v>240.0</c:v>
                </c:pt>
                <c:pt idx="5">
                  <c:v>120.0</c:v>
                </c:pt>
                <c:pt idx="6">
                  <c:v>900.0</c:v>
                </c:pt>
                <c:pt idx="7">
                  <c:v>1800.0</c:v>
                </c:pt>
                <c:pt idx="8">
                  <c:v>2700.0</c:v>
                </c:pt>
                <c:pt idx="9">
                  <c:v>3600.0</c:v>
                </c:pt>
              </c:numCache>
            </c:numRef>
          </c:xVal>
          <c:yVal>
            <c:numRef>
              <c:f>'RESULTADOS TPDEC-MMA'!$J$4:$J$9</c:f>
              <c:numCache>
                <c:formatCode>0.0000</c:formatCode>
                <c:ptCount val="6"/>
                <c:pt idx="0">
                  <c:v>0.0</c:v>
                </c:pt>
                <c:pt idx="2">
                  <c:v>0.141238439782602</c:v>
                </c:pt>
                <c:pt idx="3">
                  <c:v>0.0868912882559746</c:v>
                </c:pt>
                <c:pt idx="4">
                  <c:v>0.0471645368234251</c:v>
                </c:pt>
                <c:pt idx="5">
                  <c:v>0.0111264516160703</c:v>
                </c:pt>
              </c:numCache>
            </c:numRef>
          </c:yVal>
          <c:smooth val="0"/>
        </c:ser>
        <c:dLbls>
          <c:showLegendKey val="0"/>
          <c:showVal val="0"/>
          <c:showCatName val="0"/>
          <c:showSerName val="0"/>
          <c:showPercent val="0"/>
          <c:showBubbleSize val="0"/>
        </c:dLbls>
        <c:axId val="-1047070320"/>
        <c:axId val="-1047067200"/>
      </c:scatterChart>
      <c:valAx>
        <c:axId val="-1047070320"/>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overlay val="0"/>
        </c:title>
        <c:numFmt formatCode="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7067200"/>
        <c:crosses val="autoZero"/>
        <c:crossBetween val="midCat"/>
      </c:valAx>
      <c:valAx>
        <c:axId val="-1047067200"/>
        <c:scaling>
          <c:orientation val="minMax"/>
          <c:max val="0.2"/>
          <c:min val="0.0"/>
        </c:scaling>
        <c:delete val="0"/>
        <c:axPos val="l"/>
        <c:title>
          <c:tx>
            <c:rich>
              <a:bodyPr rot="-5400000" vert="horz"/>
              <a:lstStyle/>
              <a:p>
                <a:pPr>
                  <a:defRPr/>
                </a:pPr>
                <a:r>
                  <a:rPr lang="es-MX" sz="1200">
                    <a:latin typeface="Times New Roman" pitchFamily="18" charset="0"/>
                    <a:cs typeface="Times New Roman" pitchFamily="18" charset="0"/>
                  </a:rPr>
                  <a:t>ln</a:t>
                </a:r>
                <a:r>
                  <a:rPr lang="es-MX" sz="1200" baseline="0">
                    <a:latin typeface="Times New Roman" pitchFamily="18" charset="0"/>
                    <a:cs typeface="Times New Roman" pitchFamily="18" charset="0"/>
                  </a:rPr>
                  <a:t> [MMA</a:t>
                </a:r>
                <a:r>
                  <a:rPr lang="es-MX" sz="1200" baseline="-25000">
                    <a:latin typeface="Times New Roman" pitchFamily="18" charset="0"/>
                    <a:cs typeface="Times New Roman" pitchFamily="18" charset="0"/>
                  </a:rPr>
                  <a:t>0</a:t>
                </a:r>
                <a:r>
                  <a:rPr lang="es-MX" sz="1200" baseline="0">
                    <a:latin typeface="Times New Roman" pitchFamily="18" charset="0"/>
                    <a:cs typeface="Times New Roman" pitchFamily="18" charset="0"/>
                  </a:rPr>
                  <a:t>/MMA</a:t>
                </a:r>
                <a:r>
                  <a:rPr lang="es-MX" sz="1200" baseline="-25000">
                    <a:latin typeface="Times New Roman" pitchFamily="18" charset="0"/>
                    <a:cs typeface="Times New Roman" pitchFamily="18" charset="0"/>
                  </a:rPr>
                  <a:t>t</a:t>
                </a:r>
                <a:r>
                  <a:rPr lang="es-MX" sz="1200" baseline="0">
                    <a:latin typeface="Times New Roman" pitchFamily="18" charset="0"/>
                    <a:cs typeface="Times New Roman" pitchFamily="18" charset="0"/>
                  </a:rPr>
                  <a:t>]</a:t>
                </a:r>
                <a:endParaRPr lang="es-MX" sz="1200">
                  <a:latin typeface="Times New Roman" pitchFamily="18" charset="0"/>
                  <a:cs typeface="Times New Roman" pitchFamily="18" charset="0"/>
                </a:endParaRPr>
              </a:p>
            </c:rich>
          </c:tx>
          <c:overlay val="0"/>
        </c:title>
        <c:numFmt formatCode="0.00"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7070320"/>
        <c:crosses val="autoZero"/>
        <c:crossBetween val="midCat"/>
      </c:valAx>
    </c:plotArea>
    <c:legend>
      <c:legendPos val="r"/>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overlay val="0"/>
      <c:txPr>
        <a:bodyPr/>
        <a:lstStyle/>
        <a:p>
          <a:pPr>
            <a:defRPr sz="1200">
              <a:latin typeface="Times New Roman" pitchFamily="18" charset="0"/>
              <a:cs typeface="Times New Roman" pitchFamily="18" charset="0"/>
            </a:defRPr>
          </a:pPr>
          <a:endParaRPr lang="es-ES_tradnl"/>
        </a:p>
      </c:txPr>
    </c:legend>
    <c:plotVisOnly val="1"/>
    <c:dispBlanksAs val="gap"/>
    <c:showDLblsOverMax val="0"/>
  </c:char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130°C</c:v>
          </c:tx>
          <c:spPr>
            <a:ln w="28575">
              <a:noFill/>
            </a:ln>
          </c:spPr>
          <c:xVal>
            <c:numRef>
              <c:f>'RESULTADOS TPDEC-MMA'!$N$4:$N$13</c:f>
              <c:numCache>
                <c:formatCode>0</c:formatCode>
                <c:ptCount val="10"/>
                <c:pt idx="1">
                  <c:v>600.0</c:v>
                </c:pt>
                <c:pt idx="2">
                  <c:v>480.0</c:v>
                </c:pt>
                <c:pt idx="3">
                  <c:v>360.0</c:v>
                </c:pt>
                <c:pt idx="4">
                  <c:v>240.0</c:v>
                </c:pt>
                <c:pt idx="5">
                  <c:v>120.0</c:v>
                </c:pt>
                <c:pt idx="6">
                  <c:v>900.0</c:v>
                </c:pt>
                <c:pt idx="7">
                  <c:v>1800.0</c:v>
                </c:pt>
                <c:pt idx="8">
                  <c:v>2700.0</c:v>
                </c:pt>
                <c:pt idx="9">
                  <c:v>3600.0</c:v>
                </c:pt>
              </c:numCache>
            </c:numRef>
          </c:xVal>
          <c:yVal>
            <c:numRef>
              <c:f>'RESULTADOS TPDEC-MMA'!$M$4:$M$13</c:f>
              <c:numCache>
                <c:formatCode>0.0000</c:formatCode>
                <c:ptCount val="10"/>
                <c:pt idx="0">
                  <c:v>0.0</c:v>
                </c:pt>
                <c:pt idx="1">
                  <c:v>17.59308307782915</c:v>
                </c:pt>
                <c:pt idx="2">
                  <c:v>13.17177460186257</c:v>
                </c:pt>
                <c:pt idx="3">
                  <c:v>8.32232453841206</c:v>
                </c:pt>
                <c:pt idx="4">
                  <c:v>4.606957200530488</c:v>
                </c:pt>
                <c:pt idx="5">
                  <c:v>1.106478158806411</c:v>
                </c:pt>
                <c:pt idx="6">
                  <c:v>29.07894022775287</c:v>
                </c:pt>
                <c:pt idx="7">
                  <c:v>92.99617712408129</c:v>
                </c:pt>
                <c:pt idx="8">
                  <c:v>99.557863776274</c:v>
                </c:pt>
                <c:pt idx="9">
                  <c:v>98.5754833232203</c:v>
                </c:pt>
              </c:numCache>
            </c:numRef>
          </c:yVal>
          <c:smooth val="0"/>
        </c:ser>
        <c:ser>
          <c:idx val="1"/>
          <c:order val="1"/>
          <c:tx>
            <c:v>120°C</c:v>
          </c:tx>
          <c:spPr>
            <a:ln w="28575">
              <a:noFill/>
            </a:ln>
          </c:spPr>
          <c:xVal>
            <c:numRef>
              <c:f>'RESULTADOS TPDEC-MMA'!$N$17:$N$26</c:f>
              <c:numCache>
                <c:formatCode>0</c:formatCode>
                <c:ptCount val="10"/>
                <c:pt idx="1">
                  <c:v>240.0</c:v>
                </c:pt>
                <c:pt idx="2">
                  <c:v>360.0</c:v>
                </c:pt>
                <c:pt idx="3">
                  <c:v>480.0</c:v>
                </c:pt>
                <c:pt idx="4">
                  <c:v>600.0</c:v>
                </c:pt>
                <c:pt idx="5">
                  <c:v>900.0</c:v>
                </c:pt>
                <c:pt idx="6">
                  <c:v>1800.0</c:v>
                </c:pt>
                <c:pt idx="7">
                  <c:v>2700.0</c:v>
                </c:pt>
                <c:pt idx="8">
                  <c:v>3600.0</c:v>
                </c:pt>
                <c:pt idx="9">
                  <c:v>5400.0</c:v>
                </c:pt>
              </c:numCache>
            </c:numRef>
          </c:xVal>
          <c:yVal>
            <c:numRef>
              <c:f>'RESULTADOS TPDEC-MMA'!$M$17:$M$26</c:f>
              <c:numCache>
                <c:formatCode>0.0000</c:formatCode>
                <c:ptCount val="10"/>
                <c:pt idx="0">
                  <c:v>0.0</c:v>
                </c:pt>
                <c:pt idx="1">
                  <c:v>2.582146084849867</c:v>
                </c:pt>
                <c:pt idx="2">
                  <c:v>5.119670633929516</c:v>
                </c:pt>
                <c:pt idx="3">
                  <c:v>8.2434207383196</c:v>
                </c:pt>
                <c:pt idx="4">
                  <c:v>10.15320835069092</c:v>
                </c:pt>
                <c:pt idx="5">
                  <c:v>14.79468140390044</c:v>
                </c:pt>
                <c:pt idx="6">
                  <c:v>31.56366349533238</c:v>
                </c:pt>
                <c:pt idx="7">
                  <c:v>91.90815274564967</c:v>
                </c:pt>
                <c:pt idx="8">
                  <c:v>97.64630203543371</c:v>
                </c:pt>
                <c:pt idx="9">
                  <c:v>94.92806531208616</c:v>
                </c:pt>
              </c:numCache>
            </c:numRef>
          </c:yVal>
          <c:smooth val="0"/>
        </c:ser>
        <c:ser>
          <c:idx val="2"/>
          <c:order val="2"/>
          <c:tx>
            <c:v>110°C</c:v>
          </c:tx>
          <c:spPr>
            <a:ln w="28575">
              <a:noFill/>
            </a:ln>
          </c:spPr>
          <c:xVal>
            <c:numRef>
              <c:f>'RESULTADOS TPDEC-MMA'!$N$30:$N$39</c:f>
              <c:numCache>
                <c:formatCode>0</c:formatCode>
                <c:ptCount val="10"/>
                <c:pt idx="1">
                  <c:v>480.0</c:v>
                </c:pt>
                <c:pt idx="2">
                  <c:v>600.0</c:v>
                </c:pt>
                <c:pt idx="3">
                  <c:v>1200.0</c:v>
                </c:pt>
                <c:pt idx="4">
                  <c:v>900.0</c:v>
                </c:pt>
                <c:pt idx="5">
                  <c:v>1800.0</c:v>
                </c:pt>
                <c:pt idx="6">
                  <c:v>2700.0</c:v>
                </c:pt>
                <c:pt idx="7">
                  <c:v>3600.0</c:v>
                </c:pt>
                <c:pt idx="8">
                  <c:v>5400.0</c:v>
                </c:pt>
                <c:pt idx="9">
                  <c:v>360.0</c:v>
                </c:pt>
              </c:numCache>
            </c:numRef>
          </c:xVal>
          <c:yVal>
            <c:numRef>
              <c:f>'RESULTADOS TPDEC-MMA'!$M$30:$M$39</c:f>
              <c:numCache>
                <c:formatCode>0.0000</c:formatCode>
                <c:ptCount val="10"/>
                <c:pt idx="0">
                  <c:v>0.0</c:v>
                </c:pt>
                <c:pt idx="1">
                  <c:v>4.105306583949158</c:v>
                </c:pt>
                <c:pt idx="2">
                  <c:v>5.594361495757112</c:v>
                </c:pt>
                <c:pt idx="3">
                  <c:v>12.15704381848602</c:v>
                </c:pt>
                <c:pt idx="4">
                  <c:v>8.665495357630163</c:v>
                </c:pt>
                <c:pt idx="5">
                  <c:v>15.8969306781111</c:v>
                </c:pt>
                <c:pt idx="6">
                  <c:v>27.24559692112783</c:v>
                </c:pt>
                <c:pt idx="7">
                  <c:v>39.66106373729873</c:v>
                </c:pt>
                <c:pt idx="8">
                  <c:v>96.32222954528616</c:v>
                </c:pt>
                <c:pt idx="9">
                  <c:v>2.525216963641185</c:v>
                </c:pt>
              </c:numCache>
            </c:numRef>
          </c:yVal>
          <c:smooth val="0"/>
        </c:ser>
        <c:dLbls>
          <c:showLegendKey val="0"/>
          <c:showVal val="0"/>
          <c:showCatName val="0"/>
          <c:showSerName val="0"/>
          <c:showPercent val="0"/>
          <c:showBubbleSize val="0"/>
        </c:dLbls>
        <c:axId val="-1046749440"/>
        <c:axId val="-1046746048"/>
      </c:scatterChart>
      <c:valAx>
        <c:axId val="-1046749440"/>
        <c:scaling>
          <c:orientation val="minMax"/>
        </c:scaling>
        <c:delete val="0"/>
        <c:axPos val="b"/>
        <c:title>
          <c:tx>
            <c:rich>
              <a:bodyPr/>
              <a:lstStyle/>
              <a:p>
                <a:pPr>
                  <a:defRPr/>
                </a:pPr>
                <a:r>
                  <a:rPr lang="es-MX" sz="1200">
                    <a:latin typeface="Times New Roman" pitchFamily="18" charset="0"/>
                    <a:cs typeface="Times New Roman" pitchFamily="18" charset="0"/>
                  </a:rPr>
                  <a:t>TIEMPO</a:t>
                </a:r>
                <a:r>
                  <a:rPr lang="es-MX" sz="1200" baseline="0">
                    <a:latin typeface="Times New Roman" pitchFamily="18" charset="0"/>
                    <a:cs typeface="Times New Roman" pitchFamily="18" charset="0"/>
                  </a:rPr>
                  <a:t> [s]</a:t>
                </a:r>
                <a:endParaRPr lang="es-MX" sz="1200">
                  <a:latin typeface="Times New Roman" pitchFamily="18" charset="0"/>
                  <a:cs typeface="Times New Roman" pitchFamily="18" charset="0"/>
                </a:endParaRPr>
              </a:p>
            </c:rich>
          </c:tx>
          <c:layout/>
          <c:overlay val="0"/>
        </c:title>
        <c:numFmt formatCode="General"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746048"/>
        <c:crosses val="autoZero"/>
        <c:crossBetween val="midCat"/>
      </c:valAx>
      <c:valAx>
        <c:axId val="-1046746048"/>
        <c:scaling>
          <c:orientation val="minMax"/>
        </c:scaling>
        <c:delete val="0"/>
        <c:axPos val="l"/>
        <c:title>
          <c:tx>
            <c:rich>
              <a:bodyPr rot="-5400000" vert="horz"/>
              <a:lstStyle/>
              <a:p>
                <a:pPr>
                  <a:defRPr/>
                </a:pPr>
                <a:r>
                  <a:rPr lang="es-MX" sz="1200">
                    <a:latin typeface="Times New Roman" pitchFamily="18" charset="0"/>
                    <a:cs typeface="Times New Roman" pitchFamily="18" charset="0"/>
                  </a:rPr>
                  <a:t>CONVERSIÓN</a:t>
                </a:r>
                <a:r>
                  <a:rPr lang="es-MX" sz="1200" baseline="0">
                    <a:latin typeface="Times New Roman" pitchFamily="18" charset="0"/>
                    <a:cs typeface="Times New Roman" pitchFamily="18" charset="0"/>
                  </a:rPr>
                  <a:t> [%]</a:t>
                </a:r>
                <a:endParaRPr lang="es-MX" sz="1200">
                  <a:latin typeface="Times New Roman" pitchFamily="18" charset="0"/>
                  <a:cs typeface="Times New Roman" pitchFamily="18" charset="0"/>
                </a:endParaRPr>
              </a:p>
            </c:rich>
          </c:tx>
          <c:layout/>
          <c:overlay val="0"/>
        </c:title>
        <c:numFmt formatCode="General" sourceLinked="0"/>
        <c:majorTickMark val="out"/>
        <c:minorTickMark val="none"/>
        <c:tickLblPos val="nextTo"/>
        <c:txPr>
          <a:bodyPr/>
          <a:lstStyle/>
          <a:p>
            <a:pPr>
              <a:defRPr sz="1200">
                <a:latin typeface="Times New Roman" pitchFamily="18" charset="0"/>
                <a:cs typeface="Times New Roman" pitchFamily="18" charset="0"/>
              </a:defRPr>
            </a:pPr>
            <a:endParaRPr lang="es-ES_tradnl"/>
          </a:p>
        </c:txPr>
        <c:crossAx val="-1046749440"/>
        <c:crosses val="autoZero"/>
        <c:crossBetween val="midCat"/>
      </c:valAx>
    </c:plotArea>
    <c:plotVisOnly val="1"/>
    <c:dispBlanksAs val="gap"/>
    <c:showDLblsOverMax val="0"/>
  </c:char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8575">
              <a:noFill/>
            </a:ln>
          </c:spPr>
          <c:trendline>
            <c:trendlineType val="linear"/>
            <c:dispRSqr val="0"/>
            <c:dispEq val="0"/>
          </c:trendline>
          <c:trendline>
            <c:trendlineType val="linear"/>
            <c:dispRSqr val="1"/>
            <c:dispEq val="1"/>
            <c:trendlineLbl>
              <c:layout>
                <c:manualLayout>
                  <c:x val="-0.274668891478439"/>
                  <c:y val="-0.350701717309159"/>
                </c:manualLayout>
              </c:layout>
              <c:numFmt formatCode="General" sourceLinked="0"/>
              <c:txPr>
                <a:bodyPr/>
                <a:lstStyle/>
                <a:p>
                  <a:pPr>
                    <a:defRPr sz="2400"/>
                  </a:pPr>
                  <a:endParaRPr lang="es-ES_tradnl"/>
                </a:p>
              </c:txPr>
            </c:trendlineLbl>
          </c:trendline>
          <c:xVal>
            <c:numRef>
              <c:f>'ARRHENIUS Rp'!$E$2:$E$5</c:f>
              <c:numCache>
                <c:formatCode>General</c:formatCode>
                <c:ptCount val="4"/>
                <c:pt idx="0">
                  <c:v>0.00267988744472732</c:v>
                </c:pt>
                <c:pt idx="1">
                  <c:v>0.00260994388620645</c:v>
                </c:pt>
                <c:pt idx="2">
                  <c:v>0.00254355843825512</c:v>
                </c:pt>
                <c:pt idx="3">
                  <c:v>0.0024804663276696</c:v>
                </c:pt>
              </c:numCache>
            </c:numRef>
          </c:xVal>
          <c:yVal>
            <c:numRef>
              <c:f>'ARRHENIUS Rp'!$D$2:$D$5</c:f>
              <c:numCache>
                <c:formatCode>0.00E+00</c:formatCode>
                <c:ptCount val="4"/>
                <c:pt idx="0">
                  <c:v>-7.979823012428134</c:v>
                </c:pt>
                <c:pt idx="1">
                  <c:v>-6.792107855456175</c:v>
                </c:pt>
                <c:pt idx="2">
                  <c:v>-6.137045386474401</c:v>
                </c:pt>
                <c:pt idx="3">
                  <c:v>-5.692664508922355</c:v>
                </c:pt>
              </c:numCache>
            </c:numRef>
          </c:yVal>
          <c:smooth val="0"/>
        </c:ser>
        <c:dLbls>
          <c:showLegendKey val="0"/>
          <c:showVal val="0"/>
          <c:showCatName val="0"/>
          <c:showSerName val="0"/>
          <c:showPercent val="0"/>
          <c:showBubbleSize val="0"/>
        </c:dLbls>
        <c:axId val="-1046699920"/>
        <c:axId val="-1046697600"/>
      </c:scatterChart>
      <c:valAx>
        <c:axId val="-1046699920"/>
        <c:scaling>
          <c:orientation val="minMax"/>
        </c:scaling>
        <c:delete val="0"/>
        <c:axPos val="b"/>
        <c:numFmt formatCode="General" sourceLinked="1"/>
        <c:majorTickMark val="out"/>
        <c:minorTickMark val="none"/>
        <c:tickLblPos val="nextTo"/>
        <c:crossAx val="-1046697600"/>
        <c:crosses val="autoZero"/>
        <c:crossBetween val="midCat"/>
      </c:valAx>
      <c:valAx>
        <c:axId val="-1046697600"/>
        <c:scaling>
          <c:orientation val="minMax"/>
        </c:scaling>
        <c:delete val="0"/>
        <c:axPos val="l"/>
        <c:numFmt formatCode="#,##0.00" sourceLinked="0"/>
        <c:majorTickMark val="out"/>
        <c:minorTickMark val="none"/>
        <c:tickLblPos val="nextTo"/>
        <c:crossAx val="-1046699920"/>
        <c:crosses val="autoZero"/>
        <c:crossBetween val="midCat"/>
      </c:valAx>
    </c:plotArea>
    <c:plotVisOnly val="1"/>
    <c:dispBlanksAs val="gap"/>
    <c:showDLblsOverMax val="0"/>
  </c:char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Arrhenius</a:t>
            </a:r>
            <a:r>
              <a:rPr lang="es-ES_tradnl" baseline="0"/>
              <a:t> kd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scatterChart>
        <c:scatterStyle val="lineMarker"/>
        <c:varyColors val="0"/>
        <c:ser>
          <c:idx val="0"/>
          <c:order val="0"/>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0347703412073491"/>
                  <c:y val="-0.329490740740741"/>
                </c:manualLayout>
              </c:layout>
              <c:numFmt formatCode="#,##0.00000" sourceLinked="0"/>
              <c:spPr>
                <a:noFill/>
                <a:ln>
                  <a:noFill/>
                </a:ln>
                <a:effectLst/>
              </c:spPr>
              <c:txPr>
                <a:bodyPr rot="0" spcFirstLastPara="1" vertOverflow="ellipsis" vert="horz" wrap="square" anchor="ctr" anchorCtr="1"/>
                <a:lstStyle/>
                <a:p>
                  <a:pPr>
                    <a:defRPr sz="2000" b="0" i="0" u="none" strike="noStrike" kern="1200" baseline="0">
                      <a:solidFill>
                        <a:srgbClr val="0070C0"/>
                      </a:solidFill>
                      <a:latin typeface="+mn-lt"/>
                      <a:ea typeface="+mn-ea"/>
                      <a:cs typeface="+mn-cs"/>
                    </a:defRPr>
                  </a:pPr>
                  <a:endParaRPr lang="es-ES_tradnl"/>
                </a:p>
              </c:txPr>
            </c:trendlineLbl>
          </c:trendline>
          <c:xVal>
            <c:numRef>
              <c:f>'ARRHENIUS Rp'!$F$23:$F$25</c:f>
              <c:numCache>
                <c:formatCode>General</c:formatCode>
                <c:ptCount val="3"/>
                <c:pt idx="0">
                  <c:v>0.00261096605744125</c:v>
                </c:pt>
                <c:pt idx="1">
                  <c:v>0.00254452926208651</c:v>
                </c:pt>
                <c:pt idx="2">
                  <c:v>0.00248138957816377</c:v>
                </c:pt>
              </c:numCache>
            </c:numRef>
          </c:xVal>
          <c:yVal>
            <c:numRef>
              <c:f>'ARRHENIUS Rp'!$G$23:$G$25</c:f>
              <c:numCache>
                <c:formatCode>General</c:formatCode>
                <c:ptCount val="3"/>
                <c:pt idx="0">
                  <c:v>-7.750241197758455</c:v>
                </c:pt>
                <c:pt idx="1">
                  <c:v>-6.891541197758456</c:v>
                </c:pt>
                <c:pt idx="2">
                  <c:v>-6.207441197758456</c:v>
                </c:pt>
              </c:numCache>
            </c:numRef>
          </c:yVal>
          <c:smooth val="0"/>
        </c:ser>
        <c:dLbls>
          <c:showLegendKey val="0"/>
          <c:showVal val="0"/>
          <c:showCatName val="0"/>
          <c:showSerName val="0"/>
          <c:showPercent val="0"/>
          <c:showBubbleSize val="0"/>
        </c:dLbls>
        <c:axId val="-1040961744"/>
        <c:axId val="-1040985120"/>
      </c:scatterChart>
      <c:valAx>
        <c:axId val="-1040961744"/>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40985120"/>
        <c:crosses val="autoZero"/>
        <c:crossBetween val="midCat"/>
      </c:valAx>
      <c:valAx>
        <c:axId val="-104098512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409617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_tradnl"/>
              <a:t>Arrhenius</a:t>
            </a:r>
            <a:r>
              <a:rPr lang="es-ES_tradnl" baseline="0"/>
              <a:t> Rp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_tradnl"/>
        </a:p>
      </c:txPr>
    </c:title>
    <c:autoTitleDeleted val="0"/>
    <c:plotArea>
      <c:layout/>
      <c:scatterChart>
        <c:scatterStyle val="lineMarker"/>
        <c:varyColors val="0"/>
        <c:ser>
          <c:idx val="0"/>
          <c:order val="0"/>
          <c:spPr>
            <a:ln w="4762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05636264216973"/>
                  <c:y val="-0.0187547389909595"/>
                </c:manualLayout>
              </c:layout>
              <c:numFmt formatCode="#,##0.00000" sourceLinked="0"/>
              <c:spPr>
                <a:noFill/>
                <a:ln>
                  <a:noFill/>
                </a:ln>
                <a:effectLst/>
              </c:spPr>
              <c:txPr>
                <a:bodyPr rot="0" spcFirstLastPara="1" vertOverflow="ellipsis" vert="horz" wrap="square" anchor="ctr" anchorCtr="1"/>
                <a:lstStyle/>
                <a:p>
                  <a:pPr>
                    <a:defRPr sz="1800" b="0" i="0" u="none" strike="noStrike" kern="1200" baseline="0">
                      <a:solidFill>
                        <a:srgbClr val="0070C0"/>
                      </a:solidFill>
                      <a:latin typeface="+mn-lt"/>
                      <a:ea typeface="+mn-ea"/>
                      <a:cs typeface="+mn-cs"/>
                    </a:defRPr>
                  </a:pPr>
                  <a:endParaRPr lang="es-ES_tradnl"/>
                </a:p>
              </c:txPr>
            </c:trendlineLbl>
          </c:trendline>
          <c:xVal>
            <c:numRef>
              <c:f>'ARRHENIUS Rp'!$K$3:$K$5</c:f>
              <c:numCache>
                <c:formatCode>General</c:formatCode>
                <c:ptCount val="3"/>
                <c:pt idx="0">
                  <c:v>0.00261096605744125</c:v>
                </c:pt>
                <c:pt idx="1">
                  <c:v>0.00254452926208651</c:v>
                </c:pt>
                <c:pt idx="2">
                  <c:v>0.00248138957816377</c:v>
                </c:pt>
              </c:numCache>
            </c:numRef>
          </c:xVal>
          <c:yVal>
            <c:numRef>
              <c:f>'ARRHENIUS Rp'!$L$3:$L$5</c:f>
              <c:numCache>
                <c:formatCode>0.00E+00</c:formatCode>
                <c:ptCount val="3"/>
                <c:pt idx="0">
                  <c:v>-6.792107855456175</c:v>
                </c:pt>
                <c:pt idx="1">
                  <c:v>-6.137045386474401</c:v>
                </c:pt>
                <c:pt idx="2">
                  <c:v>-5.692664508922355</c:v>
                </c:pt>
              </c:numCache>
            </c:numRef>
          </c:yVal>
          <c:smooth val="0"/>
        </c:ser>
        <c:dLbls>
          <c:showLegendKey val="0"/>
          <c:showVal val="0"/>
          <c:showCatName val="0"/>
          <c:showSerName val="0"/>
          <c:showPercent val="0"/>
          <c:showBubbleSize val="0"/>
        </c:dLbls>
        <c:axId val="-1041283616"/>
        <c:axId val="-1043615664"/>
      </c:scatterChart>
      <c:valAx>
        <c:axId val="-104128361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43615664"/>
        <c:crosses val="autoZero"/>
        <c:crossBetween val="midCat"/>
      </c:valAx>
      <c:valAx>
        <c:axId val="-1043615664"/>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_tradnl"/>
          </a:p>
        </c:txPr>
        <c:crossAx val="-1041283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zoomScale="90"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zoomScale="170"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zoomScale="170"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67750" cy="6296025"/>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7167" cy="62865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57167" cy="628650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46583" cy="6254750"/>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308353" cy="6066118"/>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twoCellAnchor>
    <xdr:from>
      <xdr:col>14</xdr:col>
      <xdr:colOff>733425</xdr:colOff>
      <xdr:row>2</xdr:row>
      <xdr:rowOff>28574</xdr:rowOff>
    </xdr:from>
    <xdr:to>
      <xdr:col>19</xdr:col>
      <xdr:colOff>752475</xdr:colOff>
      <xdr:row>16</xdr:row>
      <xdr:rowOff>152399</xdr:rowOff>
    </xdr:to>
    <mc:AlternateContent xmlns:mc="http://schemas.openxmlformats.org/markup-compatibility/2006" xmlns:a14="http://schemas.microsoft.com/office/drawing/2010/main">
      <mc:Choice Requires="a14">
        <xdr:sp macro="" textlink="">
          <xdr:nvSpPr>
            <xdr:cNvPr id="2" name="1 CuadroTexto"/>
            <xdr:cNvSpPr txBox="1"/>
          </xdr:nvSpPr>
          <xdr:spPr>
            <a:xfrm>
              <a:off x="15535275" y="419099"/>
              <a:ext cx="3829050" cy="294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b="1"/>
                <a:t>GASTÓN</a:t>
              </a:r>
              <a:r>
                <a:rPr lang="es-MX" sz="1100" b="1" baseline="0"/>
                <a:t> QUE CONSTE QUE NO ME INVENTÉ  LOS VALORES RESPECTO A LOS QUE TU TIENES OK!!!</a:t>
              </a:r>
            </a:p>
            <a:p>
              <a:pPr algn="l"/>
              <a:endParaRPr lang="es-MX" sz="1100" b="1" baseline="0"/>
            </a:p>
            <a:p>
              <a:pPr algn="l"/>
              <a:r>
                <a:rPr lang="es-MX" sz="1100" b="0" baseline="0"/>
                <a:t>PARA LA CONCENTRACIÓN INICIAL DEL MMA CONSIDERÉ LO SIGUIENTE:</a:t>
              </a:r>
            </a:p>
            <a:p>
              <a:pPr algn="l"/>
              <a:endParaRPr lang="es-MX" sz="1100" b="0" baseline="0"/>
            </a:p>
            <a:p>
              <a:pPr algn="l"/>
              <a:r>
                <a:rPr lang="es-MX" sz="1100" b="0" baseline="0"/>
                <a:t>DENSIDAD DEL MMA= 0.94 g/mL</a:t>
              </a:r>
            </a:p>
            <a:p>
              <a:pPr algn="l"/>
              <a:r>
                <a:rPr lang="es-MX" sz="1100" b="0" baseline="0"/>
                <a:t>PESO MOLECULAR DEL MMA= 100.1 g/mol</a:t>
              </a:r>
            </a:p>
            <a:p>
              <a:pPr algn="l"/>
              <a:endParaRPr lang="es-MX" sz="1100" b="1" baseline="0"/>
            </a:p>
            <a:p>
              <a:pPr algn="l"/>
              <a14:m>
                <m:oMathPara xmlns:m="http://schemas.openxmlformats.org/officeDocument/2006/math">
                  <m:oMathParaPr>
                    <m:jc m:val="centerGroup"/>
                  </m:oMathParaPr>
                  <m:oMath xmlns:m="http://schemas.openxmlformats.org/officeDocument/2006/math">
                    <m:f>
                      <m:fPr>
                        <m:ctrlPr>
                          <a:rPr lang="es-MX" sz="1100" b="1" i="1" baseline="0">
                            <a:latin typeface="Cambria Math" charset="0"/>
                          </a:rPr>
                        </m:ctrlPr>
                      </m:fPr>
                      <m:num>
                        <m:r>
                          <a:rPr lang="es-MX" sz="1100" b="1" i="1" baseline="0">
                            <a:latin typeface="Cambria Math"/>
                          </a:rPr>
                          <m:t>𝟎</m:t>
                        </m:r>
                        <m:r>
                          <a:rPr lang="es-MX" sz="1100" b="1" i="1" baseline="0">
                            <a:latin typeface="Cambria Math"/>
                          </a:rPr>
                          <m:t>.</m:t>
                        </m:r>
                        <m:r>
                          <a:rPr lang="es-MX" sz="1100" b="1" i="1" baseline="0">
                            <a:latin typeface="Cambria Math"/>
                          </a:rPr>
                          <m:t>𝟗𝟒</m:t>
                        </m:r>
                        <m:r>
                          <a:rPr lang="es-MX" sz="1100" b="1" i="1" baseline="0">
                            <a:latin typeface="Cambria Math"/>
                          </a:rPr>
                          <m:t>𝒈</m:t>
                        </m:r>
                      </m:num>
                      <m:den>
                        <m:r>
                          <a:rPr lang="es-MX" sz="1100" b="1" i="1" baseline="0">
                            <a:latin typeface="Cambria Math"/>
                          </a:rPr>
                          <m:t>𝒎𝒐𝒍</m:t>
                        </m:r>
                      </m:den>
                    </m:f>
                    <m:r>
                      <a:rPr lang="es-MX" sz="1100" b="1" i="1" baseline="0">
                        <a:latin typeface="Cambria Math"/>
                      </a:rPr>
                      <m:t>𝒙</m:t>
                    </m:r>
                    <m:f>
                      <m:fPr>
                        <m:ctrlPr>
                          <a:rPr lang="es-MX" sz="1100" b="1" i="1" baseline="0">
                            <a:latin typeface="Cambria Math" charset="0"/>
                          </a:rPr>
                        </m:ctrlPr>
                      </m:fPr>
                      <m:num>
                        <m:r>
                          <a:rPr lang="es-MX" sz="1100" b="1" i="1" baseline="0">
                            <a:latin typeface="Cambria Math"/>
                          </a:rPr>
                          <m:t>𝒎𝒐𝒍</m:t>
                        </m:r>
                      </m:num>
                      <m:den>
                        <m:r>
                          <a:rPr lang="es-MX" sz="1100" b="1" i="1" baseline="0">
                            <a:latin typeface="Cambria Math"/>
                          </a:rPr>
                          <m:t>𝟏𝟎𝟎</m:t>
                        </m:r>
                        <m:r>
                          <a:rPr lang="es-MX" sz="1100" b="1" i="1" baseline="0">
                            <a:latin typeface="Cambria Math"/>
                          </a:rPr>
                          <m:t>.</m:t>
                        </m:r>
                        <m:r>
                          <a:rPr lang="es-MX" sz="1100" b="1" i="1" baseline="0">
                            <a:latin typeface="Cambria Math"/>
                          </a:rPr>
                          <m:t>𝟏</m:t>
                        </m:r>
                        <m:r>
                          <a:rPr lang="es-MX" sz="1100" b="1" i="1" baseline="0">
                            <a:latin typeface="Cambria Math"/>
                          </a:rPr>
                          <m:t>𝒈</m:t>
                        </m:r>
                      </m:den>
                    </m:f>
                    <m:r>
                      <a:rPr lang="es-MX" sz="1100" b="1" i="1" baseline="0">
                        <a:latin typeface="Cambria Math"/>
                      </a:rPr>
                      <m:t>𝒙</m:t>
                    </m:r>
                    <m:f>
                      <m:fPr>
                        <m:ctrlPr>
                          <a:rPr lang="es-MX" sz="1100" b="1" i="1" baseline="0">
                            <a:latin typeface="Cambria Math" charset="0"/>
                          </a:rPr>
                        </m:ctrlPr>
                      </m:fPr>
                      <m:num>
                        <m:r>
                          <a:rPr lang="es-MX" sz="1100" b="1" i="1" baseline="0">
                            <a:latin typeface="Cambria Math"/>
                          </a:rPr>
                          <m:t>𝟏𝟎𝟎𝟎</m:t>
                        </m:r>
                        <m:r>
                          <a:rPr lang="es-MX" sz="1100" b="1" i="1" baseline="0">
                            <a:latin typeface="Cambria Math"/>
                          </a:rPr>
                          <m:t>𝒎𝒍</m:t>
                        </m:r>
                      </m:num>
                      <m:den>
                        <m:r>
                          <a:rPr lang="es-MX" sz="1100" b="1" i="1" baseline="0">
                            <a:latin typeface="Cambria Math"/>
                          </a:rPr>
                          <m:t>𝟏</m:t>
                        </m:r>
                        <m:r>
                          <a:rPr lang="es-MX" sz="1100" b="1" i="1" baseline="0">
                            <a:latin typeface="Cambria Math"/>
                          </a:rPr>
                          <m:t>𝑳</m:t>
                        </m:r>
                      </m:den>
                    </m:f>
                    <m:r>
                      <a:rPr lang="es-MX" sz="1100" b="1" i="1" baseline="0">
                        <a:latin typeface="Cambria Math"/>
                      </a:rPr>
                      <m:t>=</m:t>
                    </m:r>
                    <m:r>
                      <a:rPr lang="es-MX" sz="1100" b="1" i="1" baseline="0">
                        <a:latin typeface="Cambria Math"/>
                      </a:rPr>
                      <m:t>𝟗</m:t>
                    </m:r>
                    <m:r>
                      <a:rPr lang="es-MX" sz="1100" b="1" i="1" baseline="0">
                        <a:latin typeface="Cambria Math"/>
                      </a:rPr>
                      <m:t>.</m:t>
                    </m:r>
                    <m:r>
                      <a:rPr lang="es-MX" sz="1100" b="1" i="1" baseline="0">
                        <a:latin typeface="Cambria Math"/>
                      </a:rPr>
                      <m:t>𝟑𝟗𝟎𝟔</m:t>
                    </m:r>
                    <m:f>
                      <m:fPr>
                        <m:ctrlPr>
                          <a:rPr lang="es-MX" sz="1100" b="1" i="1" baseline="0">
                            <a:latin typeface="Cambria Math" charset="0"/>
                          </a:rPr>
                        </m:ctrlPr>
                      </m:fPr>
                      <m:num>
                        <m:r>
                          <a:rPr lang="es-MX" sz="1100" b="1" i="1" baseline="0">
                            <a:latin typeface="Cambria Math"/>
                          </a:rPr>
                          <m:t>𝒎𝒐𝒍</m:t>
                        </m:r>
                      </m:num>
                      <m:den>
                        <m:r>
                          <a:rPr lang="es-MX" sz="1100" b="1" i="1" baseline="0">
                            <a:latin typeface="Cambria Math"/>
                          </a:rPr>
                          <m:t>𝑳</m:t>
                        </m:r>
                      </m:den>
                    </m:f>
                  </m:oMath>
                </m:oMathPara>
              </a14:m>
              <a:endParaRPr lang="es-MX" sz="1100" b="1" baseline="0"/>
            </a:p>
            <a:p>
              <a:pPr algn="l"/>
              <a:endParaRPr lang="es-MX" sz="1100" baseline="0"/>
            </a:p>
            <a:p>
              <a:pPr algn="l"/>
              <a:r>
                <a:rPr lang="es-MX" sz="1100"/>
                <a:t>Y LOS VALORES FUERON TOMADOS DIRECTAMENTE DE TU BITÁCORA DE TRABAJO.</a:t>
              </a:r>
            </a:p>
          </xdr:txBody>
        </xdr:sp>
      </mc:Choice>
      <mc:Fallback xmlns="">
        <xdr:sp macro="" textlink="">
          <xdr:nvSpPr>
            <xdr:cNvPr id="2" name="1 CuadroTexto"/>
            <xdr:cNvSpPr txBox="1"/>
          </xdr:nvSpPr>
          <xdr:spPr>
            <a:xfrm>
              <a:off x="15535275" y="419099"/>
              <a:ext cx="3829050" cy="2943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b="1"/>
                <a:t>GASTÓN</a:t>
              </a:r>
              <a:r>
                <a:rPr lang="es-MX" sz="1100" b="1" baseline="0"/>
                <a:t> QUE CONSTE QUE NO ME INVENTÉ  LOS VALORES RESPECTO A LOS QUE TU TIENES OK!!!</a:t>
              </a:r>
            </a:p>
            <a:p>
              <a:pPr algn="l"/>
              <a:endParaRPr lang="es-MX" sz="1100" b="1" baseline="0"/>
            </a:p>
            <a:p>
              <a:pPr algn="l"/>
              <a:r>
                <a:rPr lang="es-MX" sz="1100" b="0" baseline="0"/>
                <a:t>PARA LA CONCENTRACIÓN INICIAL DEL MMA CONSIDERÉ LO SIGUIENTE:</a:t>
              </a:r>
            </a:p>
            <a:p>
              <a:pPr algn="l"/>
              <a:endParaRPr lang="es-MX" sz="1100" b="0" baseline="0"/>
            </a:p>
            <a:p>
              <a:pPr algn="l"/>
              <a:r>
                <a:rPr lang="es-MX" sz="1100" b="0" baseline="0"/>
                <a:t>DENSIDAD DEL MMA= 0.94 g/mL</a:t>
              </a:r>
            </a:p>
            <a:p>
              <a:pPr algn="l"/>
              <a:r>
                <a:rPr lang="es-MX" sz="1100" b="0" baseline="0"/>
                <a:t>PESO MOLECULAR DEL MMA= 100.1 g/mol</a:t>
              </a:r>
            </a:p>
            <a:p>
              <a:pPr algn="l"/>
              <a:endParaRPr lang="es-MX" sz="1100" b="1" baseline="0"/>
            </a:p>
            <a:p>
              <a:pPr algn="l"/>
              <a:r>
                <a:rPr lang="es-MX" sz="1100" b="1" i="0" baseline="0">
                  <a:latin typeface="Cambria Math"/>
                </a:rPr>
                <a:t>(𝟎.𝟗𝟒𝒈)/𝒎𝒐𝒍 𝒙 𝒎𝒐𝒍/(𝟏𝟎𝟎.𝟏𝒈) 𝒙 𝟏𝟎𝟎𝟎𝒎𝒍/𝟏𝑳=𝟗.𝟑𝟗𝟎𝟔 𝒎𝒐𝒍/𝑳</a:t>
              </a:r>
              <a:endParaRPr lang="es-MX" sz="1100" b="1" baseline="0"/>
            </a:p>
            <a:p>
              <a:pPr algn="l"/>
              <a:endParaRPr lang="es-MX" sz="1100" baseline="0"/>
            </a:p>
            <a:p>
              <a:pPr algn="l"/>
              <a:r>
                <a:rPr lang="es-MX" sz="1100"/>
                <a:t>Y LOS VALORES FUERON TOMADOS DIRECTAMENTE DE TU BITÁCORA DE TRABAJO.</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752475</xdr:colOff>
      <xdr:row>10</xdr:row>
      <xdr:rowOff>38099</xdr:rowOff>
    </xdr:from>
    <xdr:to>
      <xdr:col>6</xdr:col>
      <xdr:colOff>752475</xdr:colOff>
      <xdr:row>15</xdr:row>
      <xdr:rowOff>114300</xdr:rowOff>
    </xdr:to>
    <xdr:sp macro="" textlink="">
      <xdr:nvSpPr>
        <xdr:cNvPr id="2" name="1 CuadroTexto"/>
        <xdr:cNvSpPr txBox="1"/>
      </xdr:nvSpPr>
      <xdr:spPr>
        <a:xfrm>
          <a:off x="6257925" y="1943099"/>
          <a:ext cx="5257800" cy="10287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MX" sz="1100" b="1">
              <a:solidFill>
                <a:srgbClr val="FF0000"/>
              </a:solidFill>
            </a:rPr>
            <a:t>NOTA : EN</a:t>
          </a:r>
          <a:r>
            <a:rPr lang="es-MX" sz="1100" b="1" baseline="0">
              <a:solidFill>
                <a:srgbClr val="FF0000"/>
              </a:solidFill>
            </a:rPr>
            <a:t> EL ARTÍCULO DE SCORAH Y COL... (2004) PARA LA POLIMERIZACIÓN DEL MMA UTILIZANDO UN TETRAFUNCIONAL SE OBSERVA CLARAMENTE QUE GRAFICAN  SIN CONSIRAR EL CERO PARTIENDO DE 10 MIN APROXIMADAMENTE. LA VERDAD NO DAN JUSTIFICACIÓN ALGUNA SOLO LO TOMAN CON BASE A LA PARTE LINEAL DE LO CONTRARIO TAMBIÉN OBSERVARÍAN UN  GRAN PERÍODO DE INDUCCIÓN.!!!</a:t>
          </a:r>
          <a:endParaRPr lang="es-MX" sz="1100" b="1">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absoluteAnchor>
    <xdr:pos x="0" y="0"/>
    <xdr:ext cx="9308353" cy="6066118"/>
    <xdr:graphicFrame macro="">
      <xdr:nvGraphicFramePr>
        <xdr:cNvPr id="2" name="1 Gráfico"/>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twoCellAnchor>
    <xdr:from>
      <xdr:col>7</xdr:col>
      <xdr:colOff>647700</xdr:colOff>
      <xdr:row>22</xdr:row>
      <xdr:rowOff>114300</xdr:rowOff>
    </xdr:from>
    <xdr:to>
      <xdr:col>13</xdr:col>
      <xdr:colOff>266700</xdr:colOff>
      <xdr:row>37</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800100</xdr:colOff>
      <xdr:row>1</xdr:row>
      <xdr:rowOff>88900</xdr:rowOff>
    </xdr:from>
    <xdr:to>
      <xdr:col>18</xdr:col>
      <xdr:colOff>419100</xdr:colOff>
      <xdr:row>15</xdr:row>
      <xdr:rowOff>165100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4"/>
  <sheetViews>
    <sheetView workbookViewId="0">
      <selection activeCell="I30" sqref="I30:I39"/>
    </sheetView>
  </sheetViews>
  <sheetFormatPr baseColWidth="10" defaultRowHeight="15" x14ac:dyDescent="0.2"/>
  <cols>
    <col min="1" max="1" width="13" customWidth="1"/>
    <col min="2" max="2" width="16.33203125" customWidth="1"/>
    <col min="3" max="3" width="22.33203125" customWidth="1"/>
    <col min="4" max="4" width="15.6640625" customWidth="1"/>
    <col min="5" max="5" width="22.5" customWidth="1"/>
    <col min="6" max="6" width="19.1640625" customWidth="1"/>
    <col min="7" max="7" width="15.5" customWidth="1"/>
    <col min="10" max="10" width="18.5" customWidth="1"/>
    <col min="11" max="11" width="18.33203125" customWidth="1"/>
    <col min="12" max="12" width="18.6640625" customWidth="1"/>
    <col min="13" max="13" width="17.33203125" customWidth="1"/>
    <col min="14" max="14" width="18.5" customWidth="1"/>
  </cols>
  <sheetData>
    <row r="1" spans="1:14" x14ac:dyDescent="0.2">
      <c r="A1" s="1" t="s">
        <v>5</v>
      </c>
    </row>
    <row r="2" spans="1:14" ht="16" thickBot="1" x14ac:dyDescent="0.25"/>
    <row r="3" spans="1:14" s="2" customFormat="1" ht="19" thickTop="1" thickBot="1" x14ac:dyDescent="0.3">
      <c r="B3" s="28" t="s">
        <v>0</v>
      </c>
      <c r="C3" s="28" t="s">
        <v>16</v>
      </c>
      <c r="D3" s="28" t="s">
        <v>2</v>
      </c>
      <c r="E3" s="28" t="s">
        <v>3</v>
      </c>
      <c r="F3" s="28" t="s">
        <v>4</v>
      </c>
      <c r="G3" s="28" t="s">
        <v>6</v>
      </c>
      <c r="H3" s="28" t="s">
        <v>8</v>
      </c>
      <c r="I3" s="28" t="s">
        <v>7</v>
      </c>
      <c r="J3" s="29" t="s">
        <v>9</v>
      </c>
      <c r="K3" s="29" t="s">
        <v>9</v>
      </c>
      <c r="L3" s="46" t="s">
        <v>13</v>
      </c>
      <c r="M3" s="46" t="s">
        <v>14</v>
      </c>
      <c r="N3" s="29" t="s">
        <v>15</v>
      </c>
    </row>
    <row r="4" spans="1:14" s="2" customFormat="1" ht="16" thickTop="1" x14ac:dyDescent="0.2">
      <c r="B4" s="34"/>
      <c r="C4" s="45">
        <v>0</v>
      </c>
      <c r="D4" s="35">
        <v>0</v>
      </c>
      <c r="E4" s="35">
        <v>0</v>
      </c>
      <c r="F4" s="35">
        <v>0</v>
      </c>
      <c r="G4" s="35">
        <v>0</v>
      </c>
      <c r="H4" s="36">
        <v>0</v>
      </c>
      <c r="I4" s="36">
        <v>9.3905999999999992</v>
      </c>
      <c r="J4" s="37">
        <f>LN($I$4/I4)</f>
        <v>0</v>
      </c>
      <c r="K4" s="37">
        <v>0</v>
      </c>
      <c r="L4" s="36">
        <f>(I4*100)/$I$4</f>
        <v>100</v>
      </c>
      <c r="M4" s="36">
        <f>100-100</f>
        <v>0</v>
      </c>
      <c r="N4" s="53"/>
    </row>
    <row r="5" spans="1:14" x14ac:dyDescent="0.2">
      <c r="B5" s="9">
        <v>1</v>
      </c>
      <c r="C5" s="10">
        <v>10</v>
      </c>
      <c r="D5" s="12">
        <v>4.2022000000000004</v>
      </c>
      <c r="E5" s="12">
        <v>81.4071</v>
      </c>
      <c r="F5" s="12">
        <v>82.1464</v>
      </c>
      <c r="G5" s="12">
        <f t="shared" ref="G5:G13" si="0">F5-E5</f>
        <v>0.73930000000000007</v>
      </c>
      <c r="H5" s="14">
        <f>D5-G5</f>
        <v>3.4629000000000003</v>
      </c>
      <c r="I5" s="14">
        <f t="shared" ref="I5:I13" si="1">(H5*0.94*1000)/(D5*100.1)</f>
        <v>7.7385039404933753</v>
      </c>
      <c r="J5" s="37"/>
      <c r="K5" s="37">
        <v>0.19350080936547237</v>
      </c>
      <c r="L5" s="36">
        <f>(I5*100)/$I$4</f>
        <v>82.406916922170851</v>
      </c>
      <c r="M5" s="47">
        <f>100-L5</f>
        <v>17.593083077829149</v>
      </c>
      <c r="N5" s="53">
        <f t="shared" ref="N5:N13" si="2">C5*60</f>
        <v>600</v>
      </c>
    </row>
    <row r="6" spans="1:14" x14ac:dyDescent="0.2">
      <c r="B6" s="9">
        <v>2</v>
      </c>
      <c r="C6" s="10">
        <v>8</v>
      </c>
      <c r="D6" s="12">
        <v>4.1452</v>
      </c>
      <c r="E6" s="12">
        <v>89.345799999999997</v>
      </c>
      <c r="F6" s="12">
        <v>89.891800000000003</v>
      </c>
      <c r="G6" s="12">
        <f t="shared" si="0"/>
        <v>0.54600000000000648</v>
      </c>
      <c r="H6" s="14">
        <f t="shared" ref="H6:H13" si="3">D6-G6</f>
        <v>3.5991999999999935</v>
      </c>
      <c r="I6" s="14">
        <f t="shared" si="1"/>
        <v>8.153691334237493</v>
      </c>
      <c r="J6" s="37">
        <f>LN($I$4/I6)</f>
        <v>0.14123843978260159</v>
      </c>
      <c r="K6" s="37">
        <v>0.14123843978260159</v>
      </c>
      <c r="L6" s="36">
        <f t="shared" ref="L6:L13" si="4">(I6*100)/$I$4</f>
        <v>86.828225398137434</v>
      </c>
      <c r="M6" s="47">
        <f t="shared" ref="M6:M13" si="5">100-L6</f>
        <v>13.171774601862566</v>
      </c>
      <c r="N6" s="53">
        <f t="shared" si="2"/>
        <v>480</v>
      </c>
    </row>
    <row r="7" spans="1:14" x14ac:dyDescent="0.2">
      <c r="B7" s="9">
        <v>3</v>
      </c>
      <c r="C7" s="10">
        <v>6</v>
      </c>
      <c r="D7" s="12">
        <v>4.1982999999999997</v>
      </c>
      <c r="E7" s="12">
        <v>78.525700000000001</v>
      </c>
      <c r="F7" s="12">
        <v>78.875100000000003</v>
      </c>
      <c r="G7" s="12">
        <f t="shared" si="0"/>
        <v>0.34940000000000282</v>
      </c>
      <c r="H7" s="14">
        <f t="shared" si="3"/>
        <v>3.8488999999999969</v>
      </c>
      <c r="I7" s="14">
        <f t="shared" si="1"/>
        <v>8.6090837918958769</v>
      </c>
      <c r="J7" s="37">
        <f>LN($I$4/I7)</f>
        <v>8.6891288255974614E-2</v>
      </c>
      <c r="K7" s="37">
        <v>8.6891288255974614E-2</v>
      </c>
      <c r="L7" s="36">
        <f t="shared" si="4"/>
        <v>91.677675461587938</v>
      </c>
      <c r="M7" s="47">
        <f t="shared" si="5"/>
        <v>8.3223245384120617</v>
      </c>
      <c r="N7" s="53">
        <f t="shared" si="2"/>
        <v>360</v>
      </c>
    </row>
    <row r="8" spans="1:14" x14ac:dyDescent="0.2">
      <c r="B8" s="9">
        <v>4</v>
      </c>
      <c r="C8" s="10">
        <v>4</v>
      </c>
      <c r="D8" s="12">
        <v>4.1544999999999996</v>
      </c>
      <c r="E8" s="12">
        <v>79.186599999999999</v>
      </c>
      <c r="F8" s="12">
        <v>79.378</v>
      </c>
      <c r="G8" s="12">
        <f t="shared" si="0"/>
        <v>0.19140000000000157</v>
      </c>
      <c r="H8" s="14">
        <f t="shared" si="3"/>
        <v>3.9630999999999981</v>
      </c>
      <c r="I8" s="14">
        <f t="shared" si="1"/>
        <v>8.9579790771269838</v>
      </c>
      <c r="J8" s="37">
        <f>LN($I$4/I8)</f>
        <v>4.7164536823425092E-2</v>
      </c>
      <c r="K8" s="37">
        <v>4.7164536823425092E-2</v>
      </c>
      <c r="L8" s="36">
        <f t="shared" si="4"/>
        <v>95.393042799469512</v>
      </c>
      <c r="M8" s="47">
        <f t="shared" si="5"/>
        <v>4.6069572005304877</v>
      </c>
      <c r="N8" s="53">
        <f t="shared" si="2"/>
        <v>240</v>
      </c>
    </row>
    <row r="9" spans="1:14" x14ac:dyDescent="0.2">
      <c r="B9" s="9">
        <v>5</v>
      </c>
      <c r="C9" s="10">
        <v>2</v>
      </c>
      <c r="D9" s="12">
        <v>4.1660000000000004</v>
      </c>
      <c r="E9" s="12">
        <v>78.254900000000006</v>
      </c>
      <c r="F9" s="12">
        <v>78.301000000000002</v>
      </c>
      <c r="G9" s="12">
        <f t="shared" si="0"/>
        <v>4.6099999999995589E-2</v>
      </c>
      <c r="H9" s="14">
        <f t="shared" si="3"/>
        <v>4.1199000000000048</v>
      </c>
      <c r="I9" s="14">
        <f t="shared" si="1"/>
        <v>9.286695062019124</v>
      </c>
      <c r="J9" s="37">
        <f>LN($I$4/I9)</f>
        <v>1.1126451616070298E-2</v>
      </c>
      <c r="K9" s="37">
        <v>1.1126451616070298E-2</v>
      </c>
      <c r="L9" s="36">
        <f t="shared" si="4"/>
        <v>98.893521841193589</v>
      </c>
      <c r="M9" s="47">
        <f t="shared" si="5"/>
        <v>1.1064781588064108</v>
      </c>
      <c r="N9" s="53">
        <f t="shared" si="2"/>
        <v>120</v>
      </c>
    </row>
    <row r="10" spans="1:14" x14ac:dyDescent="0.2">
      <c r="B10" s="9">
        <v>6</v>
      </c>
      <c r="C10" s="10">
        <v>15</v>
      </c>
      <c r="D10" s="12">
        <v>4.1260000000000003</v>
      </c>
      <c r="E10" s="12">
        <v>82.105999999999995</v>
      </c>
      <c r="F10" s="12">
        <v>83.305800000000005</v>
      </c>
      <c r="G10" s="12">
        <f t="shared" si="0"/>
        <v>1.1998000000000104</v>
      </c>
      <c r="H10" s="14">
        <f t="shared" si="3"/>
        <v>2.9261999999999899</v>
      </c>
      <c r="I10" s="14">
        <f t="shared" si="1"/>
        <v>6.659913038972638</v>
      </c>
      <c r="J10" s="37"/>
      <c r="K10" s="37">
        <v>0.34360276168663856</v>
      </c>
      <c r="L10" s="36">
        <f t="shared" si="4"/>
        <v>70.921059772247133</v>
      </c>
      <c r="M10" s="47">
        <f t="shared" si="5"/>
        <v>29.078940227752867</v>
      </c>
      <c r="N10" s="53">
        <f t="shared" si="2"/>
        <v>900</v>
      </c>
    </row>
    <row r="11" spans="1:14" x14ac:dyDescent="0.2">
      <c r="B11" s="9">
        <v>7</v>
      </c>
      <c r="C11" s="10">
        <v>30</v>
      </c>
      <c r="D11" s="12">
        <v>4.1406000000000001</v>
      </c>
      <c r="E11" s="12">
        <v>81.408100000000005</v>
      </c>
      <c r="F11" s="12">
        <v>85.258700000000005</v>
      </c>
      <c r="G11" s="12">
        <f t="shared" si="0"/>
        <v>3.8506</v>
      </c>
      <c r="H11" s="14">
        <f t="shared" si="3"/>
        <v>0.29000000000000004</v>
      </c>
      <c r="I11" s="14">
        <f t="shared" si="1"/>
        <v>0.65770099098602219</v>
      </c>
      <c r="J11" s="37"/>
      <c r="K11" s="37">
        <v>2.6587140608735913</v>
      </c>
      <c r="L11" s="36">
        <f t="shared" si="4"/>
        <v>7.0038228759187087</v>
      </c>
      <c r="M11" s="47">
        <f t="shared" si="5"/>
        <v>92.996177124081285</v>
      </c>
      <c r="N11" s="53">
        <f t="shared" si="2"/>
        <v>1800</v>
      </c>
    </row>
    <row r="12" spans="1:14" x14ac:dyDescent="0.2">
      <c r="B12" s="9">
        <v>8</v>
      </c>
      <c r="C12" s="10">
        <v>45</v>
      </c>
      <c r="D12" s="12">
        <v>4.1390000000000002</v>
      </c>
      <c r="E12" s="12">
        <v>80.738</v>
      </c>
      <c r="F12" s="12">
        <v>84.858699999999999</v>
      </c>
      <c r="G12" s="12">
        <f t="shared" si="0"/>
        <v>4.1206999999999994</v>
      </c>
      <c r="H12" s="14">
        <f t="shared" si="3"/>
        <v>1.8300000000000871E-2</v>
      </c>
      <c r="I12" s="14">
        <f t="shared" si="1"/>
        <v>4.1519244225213831E-2</v>
      </c>
      <c r="J12" s="37"/>
      <c r="K12" s="37">
        <v>5.421307431900809</v>
      </c>
      <c r="L12" s="36">
        <f t="shared" si="4"/>
        <v>0.44213622372600087</v>
      </c>
      <c r="M12" s="47">
        <f t="shared" si="5"/>
        <v>99.557863776274004</v>
      </c>
      <c r="N12" s="53">
        <f t="shared" si="2"/>
        <v>2700</v>
      </c>
    </row>
    <row r="13" spans="1:14" ht="16" thickBot="1" x14ac:dyDescent="0.25">
      <c r="B13" s="7">
        <v>9</v>
      </c>
      <c r="C13" s="11">
        <v>60</v>
      </c>
      <c r="D13" s="13">
        <v>4.1207000000000003</v>
      </c>
      <c r="E13" s="13">
        <v>79.186599999999999</v>
      </c>
      <c r="F13" s="13">
        <v>83.248599999999996</v>
      </c>
      <c r="G13" s="13">
        <f t="shared" si="0"/>
        <v>4.0619999999999976</v>
      </c>
      <c r="H13" s="15">
        <f t="shared" si="3"/>
        <v>5.8700000000002639E-2</v>
      </c>
      <c r="I13" s="15">
        <f t="shared" si="1"/>
        <v>0.13377066304967505</v>
      </c>
      <c r="J13" s="38"/>
      <c r="K13" s="38">
        <v>4.2513376039897324</v>
      </c>
      <c r="L13" s="49">
        <f t="shared" si="4"/>
        <v>1.4245166767797059</v>
      </c>
      <c r="M13" s="50">
        <f t="shared" si="5"/>
        <v>98.575483323220297</v>
      </c>
      <c r="N13" s="53">
        <f t="shared" si="2"/>
        <v>3600</v>
      </c>
    </row>
    <row r="14" spans="1:14" ht="16" thickTop="1" x14ac:dyDescent="0.2">
      <c r="B14" s="5"/>
      <c r="C14" s="5"/>
      <c r="D14" s="6"/>
      <c r="E14" s="6"/>
      <c r="F14" s="6"/>
      <c r="G14" s="6"/>
      <c r="H14" s="27"/>
      <c r="I14" s="27"/>
      <c r="J14" s="24"/>
    </row>
    <row r="15" spans="1:14" ht="16" thickBot="1" x14ac:dyDescent="0.25">
      <c r="A15" s="1" t="s">
        <v>10</v>
      </c>
      <c r="H15" s="26"/>
      <c r="I15" s="26"/>
    </row>
    <row r="16" spans="1:14" ht="19" thickTop="1" thickBot="1" x14ac:dyDescent="0.3">
      <c r="A16" s="3"/>
      <c r="B16" s="28" t="s">
        <v>0</v>
      </c>
      <c r="C16" s="28" t="s">
        <v>1</v>
      </c>
      <c r="D16" s="28" t="s">
        <v>2</v>
      </c>
      <c r="E16" s="28" t="s">
        <v>3</v>
      </c>
      <c r="F16" s="28" t="s">
        <v>4</v>
      </c>
      <c r="G16" s="28" t="s">
        <v>6</v>
      </c>
      <c r="H16" s="30" t="s">
        <v>8</v>
      </c>
      <c r="I16" s="31" t="s">
        <v>7</v>
      </c>
      <c r="J16" s="32" t="s">
        <v>9</v>
      </c>
      <c r="K16" s="29" t="s">
        <v>9</v>
      </c>
      <c r="L16" s="46" t="s">
        <v>13</v>
      </c>
      <c r="M16" s="46" t="s">
        <v>14</v>
      </c>
      <c r="N16" s="29" t="s">
        <v>15</v>
      </c>
    </row>
    <row r="17" spans="1:14" ht="16" thickTop="1" x14ac:dyDescent="0.2">
      <c r="A17" s="3"/>
      <c r="B17" s="4"/>
      <c r="C17" s="41">
        <v>0</v>
      </c>
      <c r="D17" s="39">
        <v>0</v>
      </c>
      <c r="E17" s="39">
        <v>0</v>
      </c>
      <c r="F17" s="39">
        <v>0</v>
      </c>
      <c r="G17" s="40">
        <v>0</v>
      </c>
      <c r="H17" s="35">
        <v>0</v>
      </c>
      <c r="I17" s="36">
        <v>9.3905999999999992</v>
      </c>
      <c r="J17" s="37">
        <f>LN($I$17/I17)</f>
        <v>0</v>
      </c>
      <c r="K17" s="37">
        <v>0</v>
      </c>
      <c r="L17" s="36">
        <f>I17*100/I17</f>
        <v>100</v>
      </c>
      <c r="M17" s="36">
        <f>100-L17</f>
        <v>0</v>
      </c>
      <c r="N17" s="53"/>
    </row>
    <row r="18" spans="1:14" x14ac:dyDescent="0.2">
      <c r="A18" s="3"/>
      <c r="B18" s="16">
        <v>10</v>
      </c>
      <c r="C18" s="17">
        <v>4</v>
      </c>
      <c r="D18" s="17">
        <v>4.1978999999999997</v>
      </c>
      <c r="E18" s="12">
        <v>81.340199999999996</v>
      </c>
      <c r="F18" s="12">
        <v>81.448599999999999</v>
      </c>
      <c r="G18" s="8">
        <f>F18-E18</f>
        <v>0.10840000000000316</v>
      </c>
      <c r="H18" s="18">
        <f>D18-G18</f>
        <v>4.0894999999999966</v>
      </c>
      <c r="I18" s="14">
        <f>(H18*0.94*1000)/(D18*100.1)</f>
        <v>9.1481209897560873</v>
      </c>
      <c r="J18" s="37">
        <f>LN($I$17/I18)</f>
        <v>2.616068705424902E-2</v>
      </c>
      <c r="K18" s="37">
        <v>2.616068705424902E-2</v>
      </c>
      <c r="L18" s="47">
        <f>I18*100/$I$17</f>
        <v>97.417853915150133</v>
      </c>
      <c r="M18" s="36">
        <f t="shared" ref="M18:M26" si="6">100-L18</f>
        <v>2.5821460848498674</v>
      </c>
      <c r="N18" s="53">
        <f t="shared" ref="N18:N26" si="7">C18*60</f>
        <v>240</v>
      </c>
    </row>
    <row r="19" spans="1:14" x14ac:dyDescent="0.2">
      <c r="B19" s="9">
        <v>11</v>
      </c>
      <c r="C19" s="10">
        <v>6</v>
      </c>
      <c r="D19" s="10">
        <v>4.1623000000000001</v>
      </c>
      <c r="E19" s="12">
        <v>80.749700000000004</v>
      </c>
      <c r="F19" s="12">
        <v>80.962800000000001</v>
      </c>
      <c r="G19" s="8">
        <f t="shared" ref="G19:G26" si="8">F19-E19</f>
        <v>0.21309999999999718</v>
      </c>
      <c r="H19" s="18">
        <f t="shared" ref="H19:H26" si="9">D19-G19</f>
        <v>3.9492000000000029</v>
      </c>
      <c r="I19" s="14">
        <f t="shared" ref="I19:I26" si="10">(H19*0.94*1000)/(D19*100.1)</f>
        <v>8.9098322094502151</v>
      </c>
      <c r="J19" s="37">
        <f>LN($I$17/I19)</f>
        <v>5.255377934851143E-2</v>
      </c>
      <c r="K19" s="37">
        <v>5.255377934851143E-2</v>
      </c>
      <c r="L19" s="47">
        <f t="shared" ref="L19:L26" si="11">I19*100/$I$17</f>
        <v>94.880329366070484</v>
      </c>
      <c r="M19" s="36">
        <f t="shared" si="6"/>
        <v>5.1196706339295162</v>
      </c>
      <c r="N19" s="53">
        <f t="shared" si="7"/>
        <v>360</v>
      </c>
    </row>
    <row r="20" spans="1:14" x14ac:dyDescent="0.2">
      <c r="B20" s="9">
        <v>12</v>
      </c>
      <c r="C20" s="10">
        <v>8</v>
      </c>
      <c r="D20" s="10">
        <v>4.1657000000000002</v>
      </c>
      <c r="E20" s="12">
        <v>78.142799999999994</v>
      </c>
      <c r="F20" s="12">
        <v>78.486199999999997</v>
      </c>
      <c r="G20" s="8">
        <f t="shared" si="8"/>
        <v>0.34340000000000259</v>
      </c>
      <c r="H20" s="18">
        <f t="shared" si="9"/>
        <v>3.8222999999999976</v>
      </c>
      <c r="I20" s="14">
        <f t="shared" si="10"/>
        <v>8.6164933321473587</v>
      </c>
      <c r="J20" s="37">
        <f>LN($I$17/I20)</f>
        <v>8.6030993050175336E-2</v>
      </c>
      <c r="K20" s="37">
        <v>8.6030993050175336E-2</v>
      </c>
      <c r="L20" s="47">
        <f t="shared" si="11"/>
        <v>91.7565792616804</v>
      </c>
      <c r="M20" s="36">
        <f t="shared" si="6"/>
        <v>8.2434207383195996</v>
      </c>
      <c r="N20" s="53">
        <f t="shared" si="7"/>
        <v>480</v>
      </c>
    </row>
    <row r="21" spans="1:14" x14ac:dyDescent="0.2">
      <c r="B21" s="9">
        <v>13</v>
      </c>
      <c r="C21" s="10">
        <v>10</v>
      </c>
      <c r="D21" s="10">
        <v>4.1553000000000004</v>
      </c>
      <c r="E21" s="12">
        <v>78.797499999999999</v>
      </c>
      <c r="F21" s="12">
        <v>79.219399999999993</v>
      </c>
      <c r="G21" s="8">
        <f t="shared" si="8"/>
        <v>0.42189999999999372</v>
      </c>
      <c r="H21" s="18">
        <f t="shared" si="9"/>
        <v>3.7334000000000067</v>
      </c>
      <c r="I21" s="14">
        <f t="shared" si="10"/>
        <v>8.4371528166200171</v>
      </c>
      <c r="J21" s="37">
        <f>LN($I$17/I21)</f>
        <v>0.10706428125016439</v>
      </c>
      <c r="K21" s="37">
        <v>0.10706428125016439</v>
      </c>
      <c r="L21" s="47">
        <f t="shared" si="11"/>
        <v>89.846791649309083</v>
      </c>
      <c r="M21" s="36">
        <f t="shared" si="6"/>
        <v>10.153208350690917</v>
      </c>
      <c r="N21" s="53">
        <f t="shared" si="7"/>
        <v>600</v>
      </c>
    </row>
    <row r="22" spans="1:14" x14ac:dyDescent="0.2">
      <c r="B22" s="9">
        <v>14</v>
      </c>
      <c r="C22" s="10">
        <v>15</v>
      </c>
      <c r="D22" s="10">
        <v>4.1196999999999999</v>
      </c>
      <c r="E22" s="12">
        <v>78.248900000000006</v>
      </c>
      <c r="F22" s="12">
        <v>78.858400000000003</v>
      </c>
      <c r="G22" s="8">
        <f t="shared" si="8"/>
        <v>0.60949999999999704</v>
      </c>
      <c r="H22" s="18">
        <f t="shared" si="9"/>
        <v>3.5102000000000029</v>
      </c>
      <c r="I22" s="14">
        <f t="shared" si="10"/>
        <v>8.001290648085325</v>
      </c>
      <c r="J22" s="37"/>
      <c r="K22" s="37">
        <v>0.16010632926432103</v>
      </c>
      <c r="L22" s="47">
        <f t="shared" si="11"/>
        <v>85.205318596099559</v>
      </c>
      <c r="M22" s="36">
        <f t="shared" si="6"/>
        <v>14.794681403900441</v>
      </c>
      <c r="N22" s="53">
        <f t="shared" si="7"/>
        <v>900</v>
      </c>
    </row>
    <row r="23" spans="1:14" x14ac:dyDescent="0.2">
      <c r="B23" s="9">
        <v>15</v>
      </c>
      <c r="C23" s="10">
        <v>30</v>
      </c>
      <c r="D23" s="10">
        <v>4.1855000000000002</v>
      </c>
      <c r="E23" s="12">
        <v>89.336600000000004</v>
      </c>
      <c r="F23" s="12">
        <v>90.657700000000006</v>
      </c>
      <c r="G23" s="8">
        <f t="shared" si="8"/>
        <v>1.3211000000000013</v>
      </c>
      <c r="H23" s="18">
        <f t="shared" si="9"/>
        <v>2.8643999999999989</v>
      </c>
      <c r="I23" s="14">
        <f t="shared" si="10"/>
        <v>6.4265826158073169</v>
      </c>
      <c r="J23" s="37"/>
      <c r="K23" s="37">
        <v>0.3792662669668268</v>
      </c>
      <c r="L23" s="47">
        <f t="shared" si="11"/>
        <v>68.436336504667622</v>
      </c>
      <c r="M23" s="36">
        <f t="shared" si="6"/>
        <v>31.563663495332378</v>
      </c>
      <c r="N23" s="53">
        <f t="shared" si="7"/>
        <v>1800</v>
      </c>
    </row>
    <row r="24" spans="1:14" x14ac:dyDescent="0.2">
      <c r="B24" s="9">
        <v>16</v>
      </c>
      <c r="C24" s="10">
        <v>45</v>
      </c>
      <c r="D24" s="12">
        <v>4.2030000000000003</v>
      </c>
      <c r="E24" s="12">
        <v>82.084900000000005</v>
      </c>
      <c r="F24" s="12">
        <v>85.947800000000001</v>
      </c>
      <c r="G24" s="8">
        <f t="shared" si="8"/>
        <v>3.8628999999999962</v>
      </c>
      <c r="H24" s="18">
        <f t="shared" si="9"/>
        <v>0.34010000000000407</v>
      </c>
      <c r="I24" s="14">
        <f t="shared" si="10"/>
        <v>0.75987300826702164</v>
      </c>
      <c r="J24" s="37"/>
      <c r="K24" s="37">
        <v>2.5143131429914547</v>
      </c>
      <c r="L24" s="47">
        <f t="shared" si="11"/>
        <v>8.091847254350327</v>
      </c>
      <c r="M24" s="36">
        <f t="shared" si="6"/>
        <v>91.908152745649673</v>
      </c>
      <c r="N24" s="53">
        <f t="shared" si="7"/>
        <v>2700</v>
      </c>
    </row>
    <row r="25" spans="1:14" x14ac:dyDescent="0.2">
      <c r="B25" s="9">
        <v>17</v>
      </c>
      <c r="C25" s="10">
        <v>60</v>
      </c>
      <c r="D25" s="10">
        <v>4.2103999999999999</v>
      </c>
      <c r="E25" s="12">
        <v>78.526600000000002</v>
      </c>
      <c r="F25" s="12">
        <v>82.637900000000002</v>
      </c>
      <c r="G25" s="8">
        <f t="shared" si="8"/>
        <v>4.1113</v>
      </c>
      <c r="H25" s="18">
        <f t="shared" si="9"/>
        <v>9.9099999999999966E-2</v>
      </c>
      <c r="I25" s="14">
        <f t="shared" si="10"/>
        <v>0.221026361060562</v>
      </c>
      <c r="J25" s="37"/>
      <c r="K25" s="37">
        <v>3.749182492703127</v>
      </c>
      <c r="L25" s="47">
        <f t="shared" si="11"/>
        <v>2.3536979645662899</v>
      </c>
      <c r="M25" s="36">
        <f t="shared" si="6"/>
        <v>97.646302035433706</v>
      </c>
      <c r="N25" s="53">
        <f t="shared" si="7"/>
        <v>3600</v>
      </c>
    </row>
    <row r="26" spans="1:14" ht="16" thickBot="1" x14ac:dyDescent="0.25">
      <c r="B26" s="7">
        <v>18</v>
      </c>
      <c r="C26" s="11">
        <v>90</v>
      </c>
      <c r="D26" s="11">
        <v>4.2054999999999998</v>
      </c>
      <c r="E26" s="13">
        <v>81.336600000000004</v>
      </c>
      <c r="F26" s="13">
        <v>85.328800000000001</v>
      </c>
      <c r="G26" s="22">
        <f t="shared" si="8"/>
        <v>3.9921999999999969</v>
      </c>
      <c r="H26" s="22">
        <f t="shared" si="9"/>
        <v>0.21330000000000293</v>
      </c>
      <c r="I26" s="15">
        <f t="shared" si="10"/>
        <v>0.47628509880323638</v>
      </c>
      <c r="J26" s="38"/>
      <c r="K26" s="38">
        <v>2.9814478459246732</v>
      </c>
      <c r="L26" s="48">
        <f t="shared" si="11"/>
        <v>5.0719346879138332</v>
      </c>
      <c r="M26" s="51">
        <f t="shared" si="6"/>
        <v>94.928065312086161</v>
      </c>
      <c r="N26" s="54">
        <f t="shared" si="7"/>
        <v>5400</v>
      </c>
    </row>
    <row r="27" spans="1:14" ht="16" thickTop="1" x14ac:dyDescent="0.2">
      <c r="B27" s="5"/>
      <c r="C27" s="5"/>
      <c r="D27" s="5"/>
      <c r="E27" s="6"/>
      <c r="F27" s="6"/>
      <c r="G27" s="6"/>
      <c r="H27" s="6"/>
      <c r="I27" s="6"/>
      <c r="J27" s="25"/>
    </row>
    <row r="28" spans="1:14" ht="16" thickBot="1" x14ac:dyDescent="0.25">
      <c r="A28" s="1" t="s">
        <v>11</v>
      </c>
    </row>
    <row r="29" spans="1:14" ht="19" thickTop="1" thickBot="1" x14ac:dyDescent="0.3">
      <c r="B29" s="28" t="s">
        <v>0</v>
      </c>
      <c r="C29" s="30" t="s">
        <v>1</v>
      </c>
      <c r="D29" s="28" t="s">
        <v>2</v>
      </c>
      <c r="E29" s="28" t="s">
        <v>3</v>
      </c>
      <c r="F29" s="28" t="s">
        <v>4</v>
      </c>
      <c r="G29" s="28" t="s">
        <v>6</v>
      </c>
      <c r="H29" s="28" t="s">
        <v>8</v>
      </c>
      <c r="I29" s="28" t="s">
        <v>7</v>
      </c>
      <c r="J29" s="29" t="s">
        <v>9</v>
      </c>
      <c r="K29" s="29" t="s">
        <v>9</v>
      </c>
      <c r="L29" s="46" t="s">
        <v>13</v>
      </c>
      <c r="M29" s="46" t="s">
        <v>14</v>
      </c>
      <c r="N29" s="29" t="s">
        <v>15</v>
      </c>
    </row>
    <row r="30" spans="1:14" ht="16" thickTop="1" x14ac:dyDescent="0.2">
      <c r="B30" s="33" t="s">
        <v>12</v>
      </c>
      <c r="C30" s="42">
        <v>0</v>
      </c>
      <c r="D30" s="43">
        <v>0</v>
      </c>
      <c r="E30" s="44">
        <v>0</v>
      </c>
      <c r="F30" s="44">
        <v>0</v>
      </c>
      <c r="G30" s="44">
        <v>0</v>
      </c>
      <c r="H30" s="44">
        <v>0</v>
      </c>
      <c r="I30" s="57">
        <v>9.3905999999999992</v>
      </c>
      <c r="J30" s="19">
        <f>LN($I$30/I30)</f>
        <v>0</v>
      </c>
      <c r="K30" s="37">
        <v>0</v>
      </c>
      <c r="L30" s="36">
        <f>I30*100/$I$30</f>
        <v>100</v>
      </c>
      <c r="M30" s="36">
        <f>100-L30</f>
        <v>0</v>
      </c>
      <c r="N30" s="53"/>
    </row>
    <row r="31" spans="1:14" x14ac:dyDescent="0.2">
      <c r="B31" s="9">
        <v>19</v>
      </c>
      <c r="C31" s="10">
        <v>8</v>
      </c>
      <c r="D31" s="10">
        <v>4.1555</v>
      </c>
      <c r="E31" s="12">
        <v>82.0899</v>
      </c>
      <c r="F31" s="10">
        <v>82.260499999999993</v>
      </c>
      <c r="G31" s="12">
        <f>F31-E31</f>
        <v>0.1705999999999932</v>
      </c>
      <c r="H31" s="12">
        <f>D31-G31</f>
        <v>3.9849000000000068</v>
      </c>
      <c r="I31" s="12">
        <f>(H31*0.94*1000)/(D31*100.1)</f>
        <v>9.0050870799276694</v>
      </c>
      <c r="J31" s="19">
        <f t="shared" ref="J31:J39" si="12">LN($I$30/I31)</f>
        <v>4.1919540186011697E-2</v>
      </c>
      <c r="K31" s="37">
        <v>4.1919540186011697E-2</v>
      </c>
      <c r="L31" s="36">
        <f t="shared" ref="L31:L39" si="13">I31*100/$I$30</f>
        <v>95.894693416050842</v>
      </c>
      <c r="M31" s="36">
        <f t="shared" ref="M31:M39" si="14">100-L31</f>
        <v>4.105306583949158</v>
      </c>
      <c r="N31" s="53">
        <f t="shared" ref="N31:N39" si="15">C31*60</f>
        <v>480</v>
      </c>
    </row>
    <row r="32" spans="1:14" x14ac:dyDescent="0.2">
      <c r="B32" s="9">
        <v>20</v>
      </c>
      <c r="C32" s="10">
        <v>10</v>
      </c>
      <c r="D32" s="10">
        <v>4.1702000000000004</v>
      </c>
      <c r="E32" s="12">
        <v>89.335999999999999</v>
      </c>
      <c r="F32" s="10">
        <v>89.569299999999998</v>
      </c>
      <c r="G32" s="12">
        <f t="shared" ref="G32:G39" si="16">F32-E32</f>
        <v>0.23329999999999984</v>
      </c>
      <c r="H32" s="12">
        <f t="shared" ref="H32:H39" si="17">D32-G32</f>
        <v>3.9369000000000005</v>
      </c>
      <c r="I32" s="12">
        <f t="shared" ref="I32:I39" si="18">(H32*0.94*1000)/(D32*100.1)</f>
        <v>8.8652558893794318</v>
      </c>
      <c r="J32" s="19">
        <f t="shared" si="12"/>
        <v>5.7569384702569788E-2</v>
      </c>
      <c r="K32" s="37">
        <v>5.7569384702569788E-2</v>
      </c>
      <c r="L32" s="36">
        <f t="shared" si="13"/>
        <v>94.405638504242887</v>
      </c>
      <c r="M32" s="36">
        <f t="shared" si="14"/>
        <v>5.5943614957571128</v>
      </c>
      <c r="N32" s="53">
        <f t="shared" si="15"/>
        <v>600</v>
      </c>
    </row>
    <row r="33" spans="2:14" x14ac:dyDescent="0.2">
      <c r="B33" s="9">
        <v>21</v>
      </c>
      <c r="C33" s="10">
        <v>20</v>
      </c>
      <c r="D33" s="10">
        <v>4.0831999999999997</v>
      </c>
      <c r="E33" s="12">
        <v>78.171599999999998</v>
      </c>
      <c r="F33" s="10">
        <v>78.668000000000006</v>
      </c>
      <c r="G33" s="12">
        <f t="shared" si="16"/>
        <v>0.49640000000000839</v>
      </c>
      <c r="H33" s="12">
        <f t="shared" si="17"/>
        <v>3.5867999999999913</v>
      </c>
      <c r="I33" s="12">
        <f t="shared" si="18"/>
        <v>8.2489806431812518</v>
      </c>
      <c r="J33" s="19"/>
      <c r="K33" s="37">
        <v>0.12961955463202571</v>
      </c>
      <c r="L33" s="36">
        <f t="shared" si="13"/>
        <v>87.842956181513983</v>
      </c>
      <c r="M33" s="36">
        <f t="shared" si="14"/>
        <v>12.157043818486017</v>
      </c>
      <c r="N33" s="53">
        <f t="shared" si="15"/>
        <v>1200</v>
      </c>
    </row>
    <row r="34" spans="2:14" x14ac:dyDescent="0.2">
      <c r="B34" s="9">
        <v>22</v>
      </c>
      <c r="C34" s="10">
        <v>15</v>
      </c>
      <c r="D34" s="10">
        <v>4.1359000000000004</v>
      </c>
      <c r="E34" s="12">
        <v>80.747100000000003</v>
      </c>
      <c r="F34" s="10">
        <v>81.105500000000006</v>
      </c>
      <c r="G34" s="12">
        <f t="shared" si="16"/>
        <v>0.35840000000000316</v>
      </c>
      <c r="H34" s="12">
        <f t="shared" si="17"/>
        <v>3.7774999999999972</v>
      </c>
      <c r="I34" s="12">
        <f t="shared" si="18"/>
        <v>8.5768579929463815</v>
      </c>
      <c r="J34" s="19">
        <f t="shared" si="12"/>
        <v>9.0641543798870128E-2</v>
      </c>
      <c r="K34" s="37">
        <v>9.0641543798870128E-2</v>
      </c>
      <c r="L34" s="36">
        <f t="shared" si="13"/>
        <v>91.334504642369836</v>
      </c>
      <c r="M34" s="36">
        <f t="shared" si="14"/>
        <v>8.6654953576301637</v>
      </c>
      <c r="N34" s="53">
        <f t="shared" si="15"/>
        <v>900</v>
      </c>
    </row>
    <row r="35" spans="2:14" x14ac:dyDescent="0.2">
      <c r="B35" s="9">
        <v>23</v>
      </c>
      <c r="C35" s="10">
        <v>30</v>
      </c>
      <c r="D35" s="10">
        <v>4.1403999999999996</v>
      </c>
      <c r="E35" s="12">
        <v>81.415700000000001</v>
      </c>
      <c r="F35" s="10">
        <v>82.073899999999995</v>
      </c>
      <c r="G35" s="12">
        <f t="shared" si="16"/>
        <v>0.65819999999999368</v>
      </c>
      <c r="H35" s="12">
        <f t="shared" si="17"/>
        <v>3.482200000000006</v>
      </c>
      <c r="I35" s="12">
        <f t="shared" si="18"/>
        <v>7.8977828277412998</v>
      </c>
      <c r="J35" s="19"/>
      <c r="K35" s="37">
        <v>0.17312712357659513</v>
      </c>
      <c r="L35" s="36">
        <f t="shared" si="13"/>
        <v>84.10306932188891</v>
      </c>
      <c r="M35" s="36">
        <f t="shared" si="14"/>
        <v>15.89693067811109</v>
      </c>
      <c r="N35" s="53">
        <f t="shared" si="15"/>
        <v>1800</v>
      </c>
    </row>
    <row r="36" spans="2:14" x14ac:dyDescent="0.2">
      <c r="B36" s="9">
        <v>25</v>
      </c>
      <c r="C36" s="10">
        <v>45</v>
      </c>
      <c r="D36" s="12">
        <v>4.0990000000000002</v>
      </c>
      <c r="E36" s="12">
        <v>78.522499999999994</v>
      </c>
      <c r="F36" s="10">
        <v>79.639300000000006</v>
      </c>
      <c r="G36" s="12">
        <f t="shared" si="16"/>
        <v>1.116800000000012</v>
      </c>
      <c r="H36" s="12">
        <f t="shared" si="17"/>
        <v>2.9821999999999882</v>
      </c>
      <c r="I36" s="12">
        <f t="shared" si="18"/>
        <v>6.83207497552457</v>
      </c>
      <c r="J36" s="19"/>
      <c r="K36" s="37">
        <v>0.31808075834703448</v>
      </c>
      <c r="L36" s="36">
        <f t="shared" si="13"/>
        <v>72.754403078872173</v>
      </c>
      <c r="M36" s="36">
        <f t="shared" si="14"/>
        <v>27.245596921127827</v>
      </c>
      <c r="N36" s="53">
        <f t="shared" si="15"/>
        <v>2700</v>
      </c>
    </row>
    <row r="37" spans="2:14" x14ac:dyDescent="0.2">
      <c r="B37" s="9">
        <v>26</v>
      </c>
      <c r="C37" s="10">
        <v>60</v>
      </c>
      <c r="D37" s="10">
        <v>4.1135999999999999</v>
      </c>
      <c r="E37" s="12">
        <v>79.157899999999998</v>
      </c>
      <c r="F37" s="10">
        <v>80.789400000000001</v>
      </c>
      <c r="G37" s="12">
        <f t="shared" si="16"/>
        <v>1.6315000000000026</v>
      </c>
      <c r="H37" s="12">
        <f t="shared" si="17"/>
        <v>2.4820999999999973</v>
      </c>
      <c r="I37" s="12">
        <f t="shared" si="18"/>
        <v>5.666188148685225</v>
      </c>
      <c r="J37" s="19"/>
      <c r="K37" s="37">
        <v>0.50519258146955925</v>
      </c>
      <c r="L37" s="36">
        <f t="shared" si="13"/>
        <v>60.338936262701267</v>
      </c>
      <c r="M37" s="36">
        <f t="shared" si="14"/>
        <v>39.661063737298733</v>
      </c>
      <c r="N37" s="53">
        <f t="shared" si="15"/>
        <v>3600</v>
      </c>
    </row>
    <row r="38" spans="2:14" x14ac:dyDescent="0.2">
      <c r="B38" s="9">
        <v>27</v>
      </c>
      <c r="C38" s="10">
        <v>90</v>
      </c>
      <c r="D38" s="10">
        <v>4.1410999999999998</v>
      </c>
      <c r="E38" s="12">
        <v>81.341499999999996</v>
      </c>
      <c r="F38" s="10">
        <v>85.330299999999994</v>
      </c>
      <c r="G38" s="12">
        <f t="shared" si="16"/>
        <v>3.9887999999999977</v>
      </c>
      <c r="H38" s="12">
        <f t="shared" si="17"/>
        <v>0.1523000000000021</v>
      </c>
      <c r="I38" s="12">
        <f t="shared" si="18"/>
        <v>0.34536471232035693</v>
      </c>
      <c r="J38" s="19"/>
      <c r="K38" s="37">
        <v>3.3028634721086996</v>
      </c>
      <c r="L38" s="36">
        <f t="shared" si="13"/>
        <v>3.6777704547138308</v>
      </c>
      <c r="M38" s="36">
        <f t="shared" si="14"/>
        <v>96.322229545286163</v>
      </c>
      <c r="N38" s="53">
        <f t="shared" si="15"/>
        <v>5400</v>
      </c>
    </row>
    <row r="39" spans="2:14" ht="16" thickBot="1" x14ac:dyDescent="0.25">
      <c r="B39" s="20">
        <v>28</v>
      </c>
      <c r="C39" s="21">
        <v>6</v>
      </c>
      <c r="D39" s="21">
        <v>4.0787000000000004</v>
      </c>
      <c r="E39" s="22">
        <v>78.793899999999994</v>
      </c>
      <c r="F39" s="21">
        <v>78.896900000000002</v>
      </c>
      <c r="G39" s="22">
        <f t="shared" si="16"/>
        <v>0.10300000000000864</v>
      </c>
      <c r="H39" s="22">
        <f t="shared" si="17"/>
        <v>3.9756999999999918</v>
      </c>
      <c r="I39" s="22">
        <f t="shared" si="18"/>
        <v>9.1534669758123108</v>
      </c>
      <c r="J39" s="23">
        <f t="shared" si="12"/>
        <v>2.5576476960750025E-2</v>
      </c>
      <c r="K39" s="38">
        <v>2.5576476960750025E-2</v>
      </c>
      <c r="L39" s="49">
        <f t="shared" si="13"/>
        <v>97.474783036358815</v>
      </c>
      <c r="M39" s="52">
        <f t="shared" si="14"/>
        <v>2.525216963641185</v>
      </c>
      <c r="N39" s="54">
        <f t="shared" si="15"/>
        <v>360</v>
      </c>
    </row>
    <row r="40" spans="2:14" ht="17" thickTop="1" thickBot="1" x14ac:dyDescent="0.25"/>
    <row r="41" spans="2:14" ht="18" x14ac:dyDescent="0.25">
      <c r="B41" s="59" t="s">
        <v>25</v>
      </c>
      <c r="C41" s="62" t="s">
        <v>26</v>
      </c>
      <c r="D41" s="62" t="s">
        <v>1</v>
      </c>
      <c r="E41" s="62" t="s">
        <v>27</v>
      </c>
      <c r="F41" s="63" t="s">
        <v>28</v>
      </c>
      <c r="G41" s="67" t="s">
        <v>2</v>
      </c>
      <c r="H41" s="79" t="s">
        <v>29</v>
      </c>
      <c r="I41" s="79" t="s">
        <v>30</v>
      </c>
      <c r="J41" s="79" t="s">
        <v>7</v>
      </c>
      <c r="K41" s="77" t="s">
        <v>31</v>
      </c>
    </row>
    <row r="42" spans="2:14" x14ac:dyDescent="0.2">
      <c r="B42" s="61"/>
      <c r="C42" s="60"/>
      <c r="D42" s="60">
        <v>0</v>
      </c>
      <c r="E42" s="80">
        <v>0</v>
      </c>
      <c r="F42" s="64">
        <v>0</v>
      </c>
      <c r="G42" s="68">
        <v>0</v>
      </c>
      <c r="H42" s="69">
        <v>0</v>
      </c>
      <c r="I42" s="69">
        <v>0</v>
      </c>
      <c r="J42" s="70">
        <v>9.3905999999999992</v>
      </c>
      <c r="K42" s="71">
        <v>0</v>
      </c>
    </row>
    <row r="43" spans="2:14" x14ac:dyDescent="0.2">
      <c r="B43" s="61" t="s">
        <v>32</v>
      </c>
      <c r="C43" s="60">
        <v>90</v>
      </c>
      <c r="D43" s="60">
        <v>10</v>
      </c>
      <c r="E43" s="80">
        <v>600</v>
      </c>
      <c r="F43" s="64">
        <v>1.6655</v>
      </c>
      <c r="G43" s="68">
        <v>1.8363</v>
      </c>
      <c r="H43" s="69">
        <v>3.0583576500000001E-2</v>
      </c>
      <c r="I43" s="69">
        <v>1.8057164235000001</v>
      </c>
      <c r="J43" s="70">
        <v>9.2342087912087916</v>
      </c>
      <c r="K43" s="71">
        <v>1.6794253979482976E-2</v>
      </c>
    </row>
    <row r="44" spans="2:14" x14ac:dyDescent="0.2">
      <c r="B44" s="61" t="s">
        <v>32</v>
      </c>
      <c r="C44" s="60">
        <v>90</v>
      </c>
      <c r="D44" s="60">
        <v>20</v>
      </c>
      <c r="E44" s="80">
        <v>1200</v>
      </c>
      <c r="F44" s="64">
        <v>2.629</v>
      </c>
      <c r="G44" s="68">
        <v>1.8217000000000001</v>
      </c>
      <c r="H44" s="69">
        <v>4.7892493000000001E-2</v>
      </c>
      <c r="I44" s="69">
        <v>1.7738075070000001</v>
      </c>
      <c r="J44" s="70">
        <v>9.1437302697302698</v>
      </c>
      <c r="K44" s="71">
        <v>2.6640760945935607E-2</v>
      </c>
    </row>
    <row r="45" spans="2:14" x14ac:dyDescent="0.2">
      <c r="B45" s="61" t="s">
        <v>32</v>
      </c>
      <c r="C45" s="60">
        <v>90</v>
      </c>
      <c r="D45" s="60">
        <v>40</v>
      </c>
      <c r="E45" s="80">
        <v>2400</v>
      </c>
      <c r="F45" s="64">
        <v>4.8033000000000001</v>
      </c>
      <c r="G45" s="68">
        <v>1.8472999999999999</v>
      </c>
      <c r="H45" s="69">
        <v>8.87313609E-2</v>
      </c>
      <c r="I45" s="69">
        <v>1.7585686390999999</v>
      </c>
      <c r="J45" s="70">
        <v>8.9395502497502495</v>
      </c>
      <c r="K45" s="71">
        <v>4.9223908656623516E-2</v>
      </c>
    </row>
    <row r="46" spans="2:14" x14ac:dyDescent="0.2">
      <c r="B46" s="61" t="s">
        <v>32</v>
      </c>
      <c r="C46" s="60">
        <v>90</v>
      </c>
      <c r="D46" s="60">
        <v>60</v>
      </c>
      <c r="E46" s="80">
        <v>3600</v>
      </c>
      <c r="F46" s="64">
        <v>7.5308999999999999</v>
      </c>
      <c r="G46" s="65">
        <v>1.9328000000000001</v>
      </c>
      <c r="H46" s="69">
        <v>0.1455572352</v>
      </c>
      <c r="I46" s="69">
        <v>1.7872427648</v>
      </c>
      <c r="J46" s="70">
        <v>8.6834119880119882</v>
      </c>
      <c r="K46" s="71">
        <v>7.8294651331750328E-2</v>
      </c>
    </row>
    <row r="47" spans="2:14" x14ac:dyDescent="0.2">
      <c r="B47" s="61" t="s">
        <v>32</v>
      </c>
      <c r="C47" s="60">
        <v>90</v>
      </c>
      <c r="D47" s="60">
        <v>80</v>
      </c>
      <c r="E47" s="80">
        <v>4800</v>
      </c>
      <c r="F47" s="64">
        <v>9.5086999999999993</v>
      </c>
      <c r="G47" s="65">
        <v>1.8244</v>
      </c>
      <c r="H47" s="69">
        <v>0.17347672279999998</v>
      </c>
      <c r="I47" s="69">
        <v>1.6509232772</v>
      </c>
      <c r="J47" s="70">
        <v>8.4976845154845151</v>
      </c>
      <c r="K47" s="71">
        <v>9.9915472499430155E-2</v>
      </c>
    </row>
    <row r="48" spans="2:14" x14ac:dyDescent="0.2">
      <c r="B48" s="61" t="s">
        <v>32</v>
      </c>
      <c r="C48" s="60">
        <v>90</v>
      </c>
      <c r="D48" s="60">
        <v>100</v>
      </c>
      <c r="E48" s="80">
        <v>6000</v>
      </c>
      <c r="F48" s="64">
        <v>12.0153</v>
      </c>
      <c r="G48" s="65">
        <v>1.8381000000000001</v>
      </c>
      <c r="H48" s="69">
        <v>0.22085322930000001</v>
      </c>
      <c r="I48" s="69">
        <v>1.6172467707</v>
      </c>
      <c r="J48" s="70">
        <v>8.2622995004995001</v>
      </c>
      <c r="K48" s="71">
        <v>0.12800625026178269</v>
      </c>
    </row>
    <row r="49" spans="2:11" x14ac:dyDescent="0.2">
      <c r="B49" s="61" t="s">
        <v>32</v>
      </c>
      <c r="C49" s="60">
        <v>90</v>
      </c>
      <c r="D49" s="60">
        <v>120</v>
      </c>
      <c r="E49" s="80">
        <v>7200</v>
      </c>
      <c r="F49" s="64">
        <v>16.480499999999999</v>
      </c>
      <c r="G49" s="65">
        <v>1.821</v>
      </c>
      <c r="H49" s="69">
        <v>0.30010990499999995</v>
      </c>
      <c r="I49" s="69">
        <v>1.5208900949999999</v>
      </c>
      <c r="J49" s="70">
        <v>7.8429900099900101</v>
      </c>
      <c r="K49" s="71">
        <v>0.18008904846122067</v>
      </c>
    </row>
    <row r="50" spans="2:11" x14ac:dyDescent="0.2">
      <c r="B50" s="61" t="s">
        <v>32</v>
      </c>
      <c r="C50" s="60">
        <v>90</v>
      </c>
      <c r="D50" s="60">
        <v>180</v>
      </c>
      <c r="E50" s="80">
        <v>10800</v>
      </c>
      <c r="F50" s="64">
        <v>29.040099999999999</v>
      </c>
      <c r="G50" s="65">
        <v>1.8512</v>
      </c>
      <c r="H50" s="69">
        <v>0.53759033119999988</v>
      </c>
      <c r="I50" s="69">
        <v>1.3136096688000001</v>
      </c>
      <c r="J50" s="70">
        <v>6.663567032967034</v>
      </c>
      <c r="K50" s="71">
        <v>0.34305425723190497</v>
      </c>
    </row>
    <row r="51" spans="2:11" x14ac:dyDescent="0.2">
      <c r="B51" s="61" t="s">
        <v>32</v>
      </c>
      <c r="C51" s="60">
        <v>90</v>
      </c>
      <c r="D51" s="60">
        <v>240</v>
      </c>
      <c r="E51" s="80">
        <v>14400</v>
      </c>
      <c r="F51" s="64">
        <v>44.342399999999998</v>
      </c>
      <c r="G51" s="65">
        <v>1.6928000000000001</v>
      </c>
      <c r="H51" s="69">
        <v>0.75062814720000004</v>
      </c>
      <c r="I51" s="69">
        <v>0.94217185280000004</v>
      </c>
      <c r="J51" s="70">
        <v>5.2265878121878124</v>
      </c>
      <c r="K51" s="71">
        <v>0.58595054975589411</v>
      </c>
    </row>
    <row r="52" spans="2:11" x14ac:dyDescent="0.2">
      <c r="B52" s="61" t="s">
        <v>32</v>
      </c>
      <c r="C52" s="60">
        <v>90</v>
      </c>
      <c r="D52" s="60">
        <v>300</v>
      </c>
      <c r="E52" s="80">
        <v>18000</v>
      </c>
      <c r="F52" s="64">
        <v>73.021799999999999</v>
      </c>
      <c r="G52" s="65">
        <v>1.8332999999999999</v>
      </c>
      <c r="H52" s="69">
        <v>1.3387086593999999</v>
      </c>
      <c r="I52" s="69">
        <v>0.49459134059999998</v>
      </c>
      <c r="J52" s="70">
        <v>2.5334173826173823</v>
      </c>
      <c r="K52" s="71">
        <v>1.3101400535195882</v>
      </c>
    </row>
    <row r="53" spans="2:11" ht="16" thickBot="1" x14ac:dyDescent="0.25">
      <c r="B53" s="61" t="s">
        <v>32</v>
      </c>
      <c r="C53" s="60">
        <v>90</v>
      </c>
      <c r="D53" s="60">
        <v>360</v>
      </c>
      <c r="E53" s="80">
        <v>21600</v>
      </c>
      <c r="F53" s="64">
        <v>80.185100000000006</v>
      </c>
      <c r="G53" s="66">
        <v>1.8408</v>
      </c>
      <c r="H53" s="72">
        <v>1.4760473208000002</v>
      </c>
      <c r="I53" s="72">
        <v>0.36475267919999976</v>
      </c>
      <c r="J53" s="73">
        <v>1.8607398601398588</v>
      </c>
      <c r="K53" s="78">
        <v>1.618735006039735</v>
      </c>
    </row>
    <row r="54" spans="2:11" ht="18" x14ac:dyDescent="0.25">
      <c r="B54" s="74" t="s">
        <v>25</v>
      </c>
      <c r="C54" s="75" t="s">
        <v>26</v>
      </c>
      <c r="D54" s="75" t="s">
        <v>1</v>
      </c>
      <c r="E54" s="76" t="s">
        <v>27</v>
      </c>
      <c r="F54" s="76" t="s">
        <v>28</v>
      </c>
      <c r="G54" s="67" t="s">
        <v>2</v>
      </c>
      <c r="H54" s="79" t="s">
        <v>29</v>
      </c>
      <c r="I54" s="79" t="s">
        <v>30</v>
      </c>
      <c r="J54" s="79" t="s">
        <v>7</v>
      </c>
      <c r="K54" s="77" t="s">
        <v>31</v>
      </c>
    </row>
    <row r="55" spans="2:11" x14ac:dyDescent="0.2">
      <c r="B55" s="61"/>
      <c r="C55" s="60"/>
      <c r="D55" s="60">
        <v>0</v>
      </c>
      <c r="E55" s="80">
        <v>0</v>
      </c>
      <c r="F55" s="64">
        <v>0</v>
      </c>
      <c r="G55" s="68">
        <v>0</v>
      </c>
      <c r="H55" s="69">
        <v>0</v>
      </c>
      <c r="I55" s="69">
        <v>0</v>
      </c>
      <c r="J55" s="70">
        <v>9.3905999999999992</v>
      </c>
      <c r="K55" s="71">
        <v>0</v>
      </c>
    </row>
    <row r="56" spans="2:11" x14ac:dyDescent="0.2">
      <c r="B56" s="61" t="s">
        <v>32</v>
      </c>
      <c r="C56" s="60">
        <v>100</v>
      </c>
      <c r="D56" s="60">
        <v>10</v>
      </c>
      <c r="E56" s="80">
        <v>600</v>
      </c>
      <c r="F56" s="64">
        <v>1.9608000000000001</v>
      </c>
      <c r="G56" s="68">
        <v>1.8297000000000001</v>
      </c>
      <c r="H56" s="69">
        <v>3.5876757600000003E-2</v>
      </c>
      <c r="I56" s="69">
        <v>1.7938232424</v>
      </c>
      <c r="J56" s="70">
        <v>9.2064783216783201</v>
      </c>
      <c r="K56" s="71">
        <v>1.9801787295692555E-2</v>
      </c>
    </row>
    <row r="57" spans="2:11" x14ac:dyDescent="0.2">
      <c r="B57" s="61" t="s">
        <v>32</v>
      </c>
      <c r="C57" s="60">
        <v>100</v>
      </c>
      <c r="D57" s="60">
        <v>20</v>
      </c>
      <c r="E57" s="80">
        <v>1200</v>
      </c>
      <c r="F57" s="64">
        <v>3.8460999999999999</v>
      </c>
      <c r="G57" s="68">
        <v>1.8018000000000001</v>
      </c>
      <c r="H57" s="69">
        <v>6.9299029799999995E-2</v>
      </c>
      <c r="I57" s="69">
        <v>1.7325009702</v>
      </c>
      <c r="J57" s="70">
        <v>9.0294371628371639</v>
      </c>
      <c r="K57" s="71">
        <v>3.9219153152937856E-2</v>
      </c>
    </row>
    <row r="58" spans="2:11" x14ac:dyDescent="0.2">
      <c r="B58" s="61" t="s">
        <v>32</v>
      </c>
      <c r="C58" s="60">
        <v>100</v>
      </c>
      <c r="D58" s="60">
        <v>40</v>
      </c>
      <c r="E58" s="80">
        <v>2400</v>
      </c>
      <c r="F58" s="64">
        <v>7.2793000000000001</v>
      </c>
      <c r="G58" s="68">
        <v>1.8125</v>
      </c>
      <c r="H58" s="69">
        <v>0.13193731249999999</v>
      </c>
      <c r="I58" s="69">
        <v>1.6805626874999999</v>
      </c>
      <c r="J58" s="70">
        <v>8.7070387612387616</v>
      </c>
      <c r="K58" s="71">
        <v>7.5577437372858922E-2</v>
      </c>
    </row>
    <row r="59" spans="2:11" x14ac:dyDescent="0.2">
      <c r="B59" s="61" t="s">
        <v>32</v>
      </c>
      <c r="C59" s="60">
        <v>100</v>
      </c>
      <c r="D59" s="60">
        <v>60</v>
      </c>
      <c r="E59" s="80">
        <v>3600</v>
      </c>
      <c r="F59" s="64">
        <v>12.254200000000001</v>
      </c>
      <c r="G59" s="65">
        <v>1.8665</v>
      </c>
      <c r="H59" s="69">
        <v>0.22872464300000003</v>
      </c>
      <c r="I59" s="69">
        <v>1.637775357</v>
      </c>
      <c r="J59" s="70">
        <v>8.2398653346653337</v>
      </c>
      <c r="K59" s="71">
        <v>0.1307251880349613</v>
      </c>
    </row>
    <row r="60" spans="2:11" x14ac:dyDescent="0.2">
      <c r="B60" s="61" t="s">
        <v>32</v>
      </c>
      <c r="C60" s="60">
        <v>100</v>
      </c>
      <c r="D60" s="60">
        <v>120</v>
      </c>
      <c r="E60" s="80">
        <v>7200</v>
      </c>
      <c r="F60" s="64">
        <v>32.736899999999999</v>
      </c>
      <c r="G60" s="65">
        <v>1.8242</v>
      </c>
      <c r="H60" s="69">
        <v>0.59718652979999998</v>
      </c>
      <c r="I60" s="69">
        <v>1.2270134702000002</v>
      </c>
      <c r="J60" s="70">
        <v>6.316414985014986</v>
      </c>
      <c r="K60" s="71">
        <v>0.39655739093679671</v>
      </c>
    </row>
    <row r="61" spans="2:11" x14ac:dyDescent="0.2">
      <c r="B61" s="61" t="s">
        <v>32</v>
      </c>
      <c r="C61" s="60">
        <v>100</v>
      </c>
      <c r="D61" s="60">
        <v>180</v>
      </c>
      <c r="E61" s="80">
        <v>10800</v>
      </c>
      <c r="F61" s="64">
        <v>75.349400000000003</v>
      </c>
      <c r="G61" s="65">
        <v>1.837</v>
      </c>
      <c r="H61" s="69">
        <v>1.3841684779999999</v>
      </c>
      <c r="I61" s="69">
        <v>0.4528315220000001</v>
      </c>
      <c r="J61" s="70">
        <v>2.3148415584415591</v>
      </c>
      <c r="K61" s="71">
        <v>1.4003679450243325</v>
      </c>
    </row>
    <row r="62" spans="2:11" x14ac:dyDescent="0.2">
      <c r="B62" s="61" t="s">
        <v>32</v>
      </c>
      <c r="C62" s="60">
        <v>100</v>
      </c>
      <c r="D62" s="60">
        <v>240</v>
      </c>
      <c r="E62" s="80">
        <v>14400</v>
      </c>
      <c r="F62" s="64">
        <v>80.964299999999994</v>
      </c>
      <c r="G62" s="65">
        <v>1.7708999999999999</v>
      </c>
      <c r="H62" s="69">
        <v>1.4337967886999998</v>
      </c>
      <c r="I62" s="69">
        <v>0.33710321130000009</v>
      </c>
      <c r="J62" s="70">
        <v>1.7875682317682327</v>
      </c>
      <c r="K62" s="71">
        <v>1.658853022466275</v>
      </c>
    </row>
    <row r="63" spans="2:11" x14ac:dyDescent="0.2">
      <c r="B63" s="61" t="s">
        <v>32</v>
      </c>
      <c r="C63" s="60">
        <v>100</v>
      </c>
      <c r="D63" s="60">
        <v>300</v>
      </c>
      <c r="E63" s="80">
        <v>18000</v>
      </c>
      <c r="F63" s="64">
        <v>87.4529</v>
      </c>
      <c r="G63" s="65">
        <v>1.7457</v>
      </c>
      <c r="H63" s="69">
        <v>1.5266652753000001</v>
      </c>
      <c r="I63" s="69">
        <v>0.21903472469999996</v>
      </c>
      <c r="J63" s="70">
        <v>1.1782491508491506</v>
      </c>
      <c r="K63" s="71">
        <v>2.0756796228091123</v>
      </c>
    </row>
    <row r="64" spans="2:11" ht="16" thickBot="1" x14ac:dyDescent="0.25">
      <c r="B64" s="61" t="s">
        <v>32</v>
      </c>
      <c r="C64" s="60">
        <v>100</v>
      </c>
      <c r="D64" s="60">
        <v>360</v>
      </c>
      <c r="E64" s="80">
        <v>21600</v>
      </c>
      <c r="F64" s="64">
        <v>91.0608</v>
      </c>
      <c r="G64" s="66">
        <v>1.8359000000000001</v>
      </c>
      <c r="H64" s="72">
        <v>1.6717852272</v>
      </c>
      <c r="I64" s="72">
        <v>0.16411477280000009</v>
      </c>
      <c r="J64" s="73">
        <v>0.83944535464535508</v>
      </c>
      <c r="K64" s="78">
        <v>2.4147230862648437</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7"/>
  <sheetViews>
    <sheetView tabSelected="1" workbookViewId="0">
      <selection activeCell="E42" sqref="E42"/>
    </sheetView>
  </sheetViews>
  <sheetFormatPr baseColWidth="10" defaultRowHeight="15" x14ac:dyDescent="0.2"/>
  <cols>
    <col min="2" max="2" width="48" customWidth="1"/>
    <col min="3" max="3" width="23.1640625" customWidth="1"/>
    <col min="5" max="5" width="49.5" customWidth="1"/>
    <col min="6" max="6" width="18" customWidth="1"/>
    <col min="9" max="9" width="49.1640625" customWidth="1"/>
    <col min="11" max="11" width="17.5" customWidth="1"/>
  </cols>
  <sheetData>
    <row r="2" spans="2:11" x14ac:dyDescent="0.2">
      <c r="B2" s="1" t="s">
        <v>17</v>
      </c>
      <c r="E2" s="1" t="s">
        <v>20</v>
      </c>
      <c r="I2" s="1" t="s">
        <v>21</v>
      </c>
    </row>
    <row r="4" spans="2:11" x14ac:dyDescent="0.2">
      <c r="B4" s="1" t="s">
        <v>19</v>
      </c>
      <c r="C4" s="1" t="s">
        <v>18</v>
      </c>
      <c r="E4" s="1" t="s">
        <v>19</v>
      </c>
      <c r="F4" s="2" t="s">
        <v>22</v>
      </c>
      <c r="G4" s="2" t="s">
        <v>23</v>
      </c>
      <c r="I4" s="1" t="s">
        <v>19</v>
      </c>
      <c r="J4" s="2" t="s">
        <v>22</v>
      </c>
      <c r="K4" s="2" t="s">
        <v>24</v>
      </c>
    </row>
    <row r="5" spans="2:11" x14ac:dyDescent="0.2">
      <c r="B5">
        <v>130</v>
      </c>
      <c r="C5" s="56">
        <v>2.9852999999999998E-4</v>
      </c>
      <c r="E5">
        <v>130</v>
      </c>
      <c r="F5" s="56">
        <v>3.5838999999999999E-4</v>
      </c>
      <c r="G5" s="58">
        <f>F5*9.3906</f>
        <v>3.3654971339999997E-3</v>
      </c>
      <c r="I5">
        <v>150</v>
      </c>
      <c r="J5" s="55">
        <v>3.1100000000000002E-4</v>
      </c>
      <c r="K5" s="58">
        <f>J5*8.7277</f>
        <v>2.7143147000000005E-3</v>
      </c>
    </row>
    <row r="6" spans="2:11" x14ac:dyDescent="0.2">
      <c r="B6">
        <v>120</v>
      </c>
      <c r="C6" s="56">
        <v>1.8489E-4</v>
      </c>
      <c r="E6">
        <v>120</v>
      </c>
      <c r="F6" s="56">
        <v>2.3016000000000001E-4</v>
      </c>
      <c r="G6" s="58">
        <f>F6*9.3906</f>
        <v>2.1613404960000001E-3</v>
      </c>
      <c r="I6">
        <v>130</v>
      </c>
      <c r="J6" s="55">
        <v>7.4999999999999993E-5</v>
      </c>
      <c r="K6" s="58">
        <f>J6*8.7277</f>
        <v>6.545775E-4</v>
      </c>
    </row>
    <row r="7" spans="2:11" x14ac:dyDescent="0.2">
      <c r="B7">
        <v>110</v>
      </c>
      <c r="C7" s="56">
        <v>1.0232E-4</v>
      </c>
      <c r="E7">
        <v>110</v>
      </c>
      <c r="F7" s="56">
        <v>1.1955000000000001E-4</v>
      </c>
      <c r="G7" s="58">
        <f>F7*9.3906</f>
        <v>1.1226462299999999E-3</v>
      </c>
      <c r="I7">
        <v>120</v>
      </c>
      <c r="J7" s="55">
        <v>5.1100000000000002E-5</v>
      </c>
      <c r="K7" s="58">
        <f>J7*8.7277</f>
        <v>4.4598547000000005E-4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1"/>
  <sheetViews>
    <sheetView workbookViewId="0">
      <selection activeCell="C25" sqref="C25"/>
    </sheetView>
  </sheetViews>
  <sheetFormatPr baseColWidth="10" defaultRowHeight="15" x14ac:dyDescent="0.2"/>
  <cols>
    <col min="2" max="2" width="14.6640625" customWidth="1"/>
    <col min="3" max="3" width="35" customWidth="1"/>
    <col min="4" max="4" width="34.5" customWidth="1"/>
    <col min="5" max="5" width="31.83203125" bestFit="1" customWidth="1"/>
  </cols>
  <sheetData>
    <row r="1" spans="2:12" x14ac:dyDescent="0.2">
      <c r="B1" s="1" t="s">
        <v>33</v>
      </c>
      <c r="C1" s="2" t="s">
        <v>34</v>
      </c>
      <c r="D1" s="2" t="s">
        <v>35</v>
      </c>
      <c r="E1" s="2" t="s">
        <v>36</v>
      </c>
    </row>
    <row r="2" spans="2:12" x14ac:dyDescent="0.2">
      <c r="B2">
        <v>100</v>
      </c>
      <c r="C2" s="55">
        <v>3.4230000000000003E-4</v>
      </c>
      <c r="D2" s="55">
        <f>LN(C2)</f>
        <v>-7.9798230124281346</v>
      </c>
      <c r="E2">
        <f>(1/(100+273.15))</f>
        <v>2.6798874447273215E-3</v>
      </c>
      <c r="K2" s="1" t="s">
        <v>41</v>
      </c>
      <c r="L2" s="1" t="s">
        <v>49</v>
      </c>
    </row>
    <row r="3" spans="2:12" x14ac:dyDescent="0.2">
      <c r="B3">
        <v>110</v>
      </c>
      <c r="C3" s="55">
        <v>1.1226000000000001E-3</v>
      </c>
      <c r="D3" s="55">
        <f>LN(C3)</f>
        <v>-6.7921078554561749</v>
      </c>
      <c r="E3">
        <f>(1/(110+273.15))</f>
        <v>2.6099438862064468E-3</v>
      </c>
      <c r="K3">
        <f>1/(B3+273)</f>
        <v>2.6109660574412533E-3</v>
      </c>
      <c r="L3" s="55">
        <f>D3</f>
        <v>-6.7921078554561749</v>
      </c>
    </row>
    <row r="4" spans="2:12" x14ac:dyDescent="0.2">
      <c r="B4">
        <v>120</v>
      </c>
      <c r="C4" s="55">
        <v>2.1613000000000001E-3</v>
      </c>
      <c r="D4" s="55">
        <f>LN(C4)</f>
        <v>-6.1370453864744015</v>
      </c>
      <c r="E4">
        <f>(1/(120+273.15))</f>
        <v>2.5435584382551188E-3</v>
      </c>
      <c r="K4">
        <f t="shared" ref="K4:K5" si="0">1/(B4+273)</f>
        <v>2.5445292620865142E-3</v>
      </c>
      <c r="L4" s="55">
        <f t="shared" ref="L4:L5" si="1">D4</f>
        <v>-6.1370453864744015</v>
      </c>
    </row>
    <row r="5" spans="2:12" x14ac:dyDescent="0.2">
      <c r="B5">
        <v>130</v>
      </c>
      <c r="C5" s="55">
        <v>3.3706000000000001E-3</v>
      </c>
      <c r="D5" s="55">
        <f>LN(C5)</f>
        <v>-5.6926645089223546</v>
      </c>
      <c r="E5">
        <f>(1/(130+273.15))</f>
        <v>2.4804663276696021E-3</v>
      </c>
      <c r="K5">
        <f t="shared" si="0"/>
        <v>2.4813895781637717E-3</v>
      </c>
      <c r="L5" s="55">
        <f t="shared" si="1"/>
        <v>-5.6926645089223546</v>
      </c>
    </row>
    <row r="6" spans="2:12" x14ac:dyDescent="0.2">
      <c r="B6" s="1" t="s">
        <v>33</v>
      </c>
      <c r="C6" s="2" t="s">
        <v>34</v>
      </c>
      <c r="D6" s="2" t="s">
        <v>35</v>
      </c>
      <c r="E6" s="2" t="s">
        <v>36</v>
      </c>
    </row>
    <row r="7" spans="2:12" x14ac:dyDescent="0.2">
      <c r="B7">
        <v>100</v>
      </c>
      <c r="C7">
        <f>EXP(D7)</f>
        <v>4.1809578540673618E-4</v>
      </c>
      <c r="D7">
        <v>-7.7797999999999998</v>
      </c>
      <c r="E7" s="55">
        <v>2.6798999999999998E-3</v>
      </c>
    </row>
    <row r="8" spans="2:12" x14ac:dyDescent="0.2">
      <c r="B8">
        <v>110</v>
      </c>
      <c r="C8">
        <f>EXP(D8)</f>
        <v>9.8674392501468572E-4</v>
      </c>
      <c r="D8">
        <v>-6.9211</v>
      </c>
      <c r="E8" s="55">
        <v>2.6099000000000001E-3</v>
      </c>
      <c r="K8" s="1" t="s">
        <v>47</v>
      </c>
      <c r="L8">
        <v>8.3140000000000001</v>
      </c>
    </row>
    <row r="9" spans="2:12" x14ac:dyDescent="0.2">
      <c r="B9">
        <v>120</v>
      </c>
      <c r="C9">
        <f>EXP(D9)</f>
        <v>1.9557138725444438E-3</v>
      </c>
      <c r="D9">
        <v>-6.2370000000000001</v>
      </c>
      <c r="E9" s="55">
        <v>2.5436E-3</v>
      </c>
      <c r="K9" s="1" t="s">
        <v>43</v>
      </c>
      <c r="L9">
        <v>8496.8559600000008</v>
      </c>
    </row>
    <row r="10" spans="2:12" x14ac:dyDescent="0.2">
      <c r="B10">
        <v>130</v>
      </c>
      <c r="C10">
        <f>EXP(D10)</f>
        <v>3.7249568913854838E-3</v>
      </c>
      <c r="D10">
        <v>-5.5926999999999998</v>
      </c>
      <c r="E10" s="55">
        <v>2.4805000000000001E-3</v>
      </c>
      <c r="K10" s="1" t="s">
        <v>44</v>
      </c>
      <c r="L10">
        <v>15.422560000000001</v>
      </c>
    </row>
    <row r="12" spans="2:12" x14ac:dyDescent="0.2">
      <c r="B12" s="81">
        <v>0.03</v>
      </c>
      <c r="C12" s="2" t="s">
        <v>37</v>
      </c>
      <c r="D12" s="2" t="s">
        <v>38</v>
      </c>
      <c r="E12" s="2" t="s">
        <v>39</v>
      </c>
      <c r="F12" s="82">
        <v>0.03</v>
      </c>
      <c r="G12" s="2" t="s">
        <v>37</v>
      </c>
      <c r="H12" s="2" t="s">
        <v>40</v>
      </c>
    </row>
    <row r="13" spans="2:12" x14ac:dyDescent="0.2">
      <c r="B13" s="83">
        <f>3/100</f>
        <v>0.03</v>
      </c>
      <c r="C13" s="55">
        <f>E13*B13</f>
        <v>1.2542873562202085E-5</v>
      </c>
      <c r="D13" s="84">
        <f>E13-C13</f>
        <v>4.0555291184453407E-4</v>
      </c>
      <c r="E13" s="84">
        <v>4.1809578540673618E-4</v>
      </c>
      <c r="F13">
        <f>3/100</f>
        <v>0.03</v>
      </c>
      <c r="G13" s="55">
        <f>E13*F13</f>
        <v>1.2542873562202085E-5</v>
      </c>
      <c r="H13" s="84">
        <f>E13+G13</f>
        <v>4.3063865896893829E-4</v>
      </c>
      <c r="K13" s="1" t="s">
        <v>45</v>
      </c>
      <c r="L13">
        <f>EXP(L10)</f>
        <v>4988071.8986372482</v>
      </c>
    </row>
    <row r="14" spans="2:12" x14ac:dyDescent="0.2">
      <c r="B14" s="83">
        <f>3/100</f>
        <v>0.03</v>
      </c>
      <c r="C14" s="55">
        <f>E14*B14</f>
        <v>2.9602317750440572E-5</v>
      </c>
      <c r="D14" s="84">
        <f>E14-C14</f>
        <v>9.5714160726424519E-4</v>
      </c>
      <c r="E14" s="84">
        <v>9.8674392501468572E-4</v>
      </c>
      <c r="F14">
        <f>3/100</f>
        <v>0.03</v>
      </c>
      <c r="G14" s="55">
        <f>E14*F14</f>
        <v>2.9602317750440572E-5</v>
      </c>
      <c r="H14" s="84">
        <f>E14+G14</f>
        <v>1.0163462427651264E-3</v>
      </c>
      <c r="K14" s="1" t="s">
        <v>46</v>
      </c>
      <c r="L14">
        <f>L9*L8</f>
        <v>70642.860451440007</v>
      </c>
    </row>
    <row r="15" spans="2:12" x14ac:dyDescent="0.2">
      <c r="B15" s="83">
        <f>3/100</f>
        <v>0.03</v>
      </c>
      <c r="C15" s="55">
        <f>E15*B15</f>
        <v>5.8671416176333312E-5</v>
      </c>
      <c r="D15" s="84">
        <f>E15-C15</f>
        <v>1.8970424563681104E-3</v>
      </c>
      <c r="E15" s="84">
        <v>1.9557138725444438E-3</v>
      </c>
      <c r="F15">
        <f>3/100</f>
        <v>0.03</v>
      </c>
      <c r="G15" s="55">
        <f>E15*F15</f>
        <v>5.8671416176333312E-5</v>
      </c>
      <c r="H15" s="84">
        <f>E15+G15</f>
        <v>2.0143852887207769E-3</v>
      </c>
    </row>
    <row r="16" spans="2:12" x14ac:dyDescent="0.2">
      <c r="B16" s="83">
        <f>3/100</f>
        <v>0.03</v>
      </c>
      <c r="C16" s="55">
        <f>E16*B16</f>
        <v>1.1174870674156451E-4</v>
      </c>
      <c r="D16" s="84">
        <f>E16-C16</f>
        <v>3.6132081846439192E-3</v>
      </c>
      <c r="E16" s="84">
        <v>3.7249568913854838E-3</v>
      </c>
      <c r="F16">
        <f>3/100</f>
        <v>0.03</v>
      </c>
      <c r="G16" s="55">
        <f>E16*F16</f>
        <v>1.1174870674156451E-4</v>
      </c>
      <c r="H16" s="84">
        <f>E16+G16</f>
        <v>3.8367055981270485E-3</v>
      </c>
    </row>
    <row r="17" spans="6:12" x14ac:dyDescent="0.2">
      <c r="K17" s="1" t="s">
        <v>48</v>
      </c>
    </row>
    <row r="18" spans="6:12" x14ac:dyDescent="0.2">
      <c r="K18">
        <v>110</v>
      </c>
      <c r="L18" s="55">
        <f>L$13*EXP(-L$14/(L$8*(K18+273)))</f>
        <v>1.1564012041537827E-3</v>
      </c>
    </row>
    <row r="19" spans="6:12" x14ac:dyDescent="0.2">
      <c r="K19">
        <v>120</v>
      </c>
      <c r="L19" s="55">
        <f t="shared" ref="L19:L20" si="2">L$13*EXP(-L$14/(L$8*(K19+273)))</f>
        <v>2.033618366693623E-3</v>
      </c>
    </row>
    <row r="20" spans="6:12" x14ac:dyDescent="0.2">
      <c r="K20">
        <v>130</v>
      </c>
      <c r="L20" s="55">
        <f t="shared" si="2"/>
        <v>3.4774715119635542E-3</v>
      </c>
    </row>
    <row r="21" spans="6:12" x14ac:dyDescent="0.2">
      <c r="L21" s="55"/>
    </row>
    <row r="22" spans="6:12" x14ac:dyDescent="0.2">
      <c r="F22" s="1" t="s">
        <v>41</v>
      </c>
      <c r="G22" s="1" t="s">
        <v>42</v>
      </c>
    </row>
    <row r="23" spans="6:12" x14ac:dyDescent="0.2">
      <c r="F23">
        <f>1/(B8+273)</f>
        <v>2.6109660574412533E-3</v>
      </c>
      <c r="G23">
        <f>LN(H13)</f>
        <v>-7.7502411977584558</v>
      </c>
    </row>
    <row r="24" spans="6:12" x14ac:dyDescent="0.2">
      <c r="F24">
        <f t="shared" ref="F24:F25" si="3">1/(B9+273)</f>
        <v>2.5445292620865142E-3</v>
      </c>
      <c r="G24">
        <f t="shared" ref="G24:G25" si="4">LN(H14)</f>
        <v>-6.891541197758456</v>
      </c>
    </row>
    <row r="25" spans="6:12" x14ac:dyDescent="0.2">
      <c r="F25">
        <f t="shared" si="3"/>
        <v>2.4813895781637717E-3</v>
      </c>
      <c r="G25">
        <f t="shared" si="4"/>
        <v>-6.207441197758456</v>
      </c>
    </row>
    <row r="28" spans="6:12" x14ac:dyDescent="0.2">
      <c r="F28" s="1" t="s">
        <v>47</v>
      </c>
      <c r="G28">
        <v>8.3140000000000001</v>
      </c>
    </row>
    <row r="29" spans="6:12" x14ac:dyDescent="0.2">
      <c r="F29" s="1" t="s">
        <v>43</v>
      </c>
      <c r="G29">
        <v>11915.339180000001</v>
      </c>
    </row>
    <row r="30" spans="6:12" x14ac:dyDescent="0.2">
      <c r="F30" s="1" t="s">
        <v>44</v>
      </c>
      <c r="G30">
        <v>23.382280000000002</v>
      </c>
    </row>
    <row r="33" spans="6:7" x14ac:dyDescent="0.2">
      <c r="F33" s="1" t="s">
        <v>45</v>
      </c>
      <c r="G33">
        <f>EXP(G30)</f>
        <v>14282202233.504534</v>
      </c>
    </row>
    <row r="34" spans="6:7" x14ac:dyDescent="0.2">
      <c r="F34" s="1" t="s">
        <v>46</v>
      </c>
      <c r="G34">
        <f>G29*G28</f>
        <v>99064.129942520012</v>
      </c>
    </row>
    <row r="38" spans="6:7" x14ac:dyDescent="0.2">
      <c r="F38" s="1" t="s">
        <v>48</v>
      </c>
    </row>
    <row r="39" spans="6:7" x14ac:dyDescent="0.2">
      <c r="F39">
        <v>110</v>
      </c>
      <c r="G39" s="55">
        <f>G$33*EXP(-G$34/(G$28*(F39+273)))</f>
        <v>4.4020670297291811E-4</v>
      </c>
    </row>
    <row r="40" spans="6:7" x14ac:dyDescent="0.2">
      <c r="F40">
        <v>120</v>
      </c>
      <c r="G40" s="55">
        <f t="shared" ref="G40:G41" si="5">G$33*EXP(-G$34/(G$28*(F40+273)))</f>
        <v>9.7151950592506791E-4</v>
      </c>
    </row>
    <row r="41" spans="6:7" x14ac:dyDescent="0.2">
      <c r="F41">
        <v>130</v>
      </c>
      <c r="G41" s="55">
        <f t="shared" si="5"/>
        <v>2.0615060696397968E-3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3</vt:i4>
      </vt:variant>
      <vt:variant>
        <vt:lpstr>Gráficos</vt:lpstr>
      </vt:variant>
      <vt:variant>
        <vt:i4>6</vt:i4>
      </vt:variant>
    </vt:vector>
  </HeadingPairs>
  <TitlesOfParts>
    <vt:vector size="9" baseType="lpstr">
      <vt:lpstr>RESULTADOS TPDEC-MMA</vt:lpstr>
      <vt:lpstr>COMPARACIONES</vt:lpstr>
      <vt:lpstr>ARRHENIUS Rp</vt:lpstr>
      <vt:lpstr>Vp TPDEC-MMA 130°C</vt:lpstr>
      <vt:lpstr>Vp TPDEC-MMA 120°C</vt:lpstr>
      <vt:lpstr>Vp TPDEC-MMA 110°C</vt:lpstr>
      <vt:lpstr>Vp TPDEC-MMA</vt:lpstr>
      <vt:lpstr>CONV vs TIEMPO</vt:lpstr>
      <vt:lpstr>ARRHENIUS 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Karla</dc:creator>
  <cp:lastModifiedBy>Usuario de Microsoft Office</cp:lastModifiedBy>
  <dcterms:created xsi:type="dcterms:W3CDTF">2013-05-15T20:16:04Z</dcterms:created>
  <dcterms:modified xsi:type="dcterms:W3CDTF">2017-06-12T17:00:21Z</dcterms:modified>
</cp:coreProperties>
</file>