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095c775efc1eba/UC Santa Cruz/PHYS 133/"/>
    </mc:Choice>
  </mc:AlternateContent>
  <xr:revisionPtr revIDLastSave="1282" documentId="6761CB20D9AB3813454198999EE5342979B7FBE6" xr6:coauthVersionLast="26" xr6:coauthVersionMax="26" xr10:uidLastSave="{B4AC9B44-E2CA-4C16-BE72-40FDBA8B2555}"/>
  <bookViews>
    <workbookView xWindow="0" yWindow="0" windowWidth="14400" windowHeight="11130" firstSheet="2" activeTab="3" xr2:uid="{9C3459B5-557D-434A-92C7-A349F1F18AC5}"/>
  </bookViews>
  <sheets>
    <sheet name="Exp. 7.3.1 (e- Per Pulse)" sheetId="1" r:id="rId1"/>
    <sheet name="Exp. 7.3.2 (Background Counts)" sheetId="2" r:id="rId2"/>
    <sheet name="Exp. 7.3.3 (Counting Stats)" sheetId="3" r:id="rId3"/>
    <sheet name="Exp. 7.4 (Absorption by Lead)" sheetId="4" r:id="rId4"/>
    <sheet name="Table 7.1" sheetId="5" r:id="rId5"/>
  </sheets>
  <definedNames>
    <definedName name="_xlchart.v1.0" hidden="1">'Exp. 7.3.3 (Counting Stats)'!$A$1:$A$100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3" l="1"/>
  <c r="G21" i="3"/>
  <c r="B11" i="5"/>
  <c r="A11" i="5"/>
  <c r="D18" i="4"/>
  <c r="D19" i="4"/>
  <c r="D20" i="4"/>
  <c r="D21" i="4"/>
  <c r="D22" i="4"/>
  <c r="D23" i="4"/>
  <c r="D17" i="4"/>
  <c r="R22" i="3" l="1"/>
  <c r="R23" i="3" s="1"/>
  <c r="G22" i="3"/>
  <c r="G23" i="3" s="1"/>
  <c r="F21" i="3"/>
  <c r="H21" i="3"/>
  <c r="I21" i="3"/>
  <c r="I22" i="3" s="1"/>
  <c r="J21" i="3"/>
  <c r="J22" i="3" s="1"/>
  <c r="K21" i="3"/>
  <c r="L21" i="3"/>
  <c r="M21" i="3"/>
  <c r="M22" i="3" s="1"/>
  <c r="N21" i="3"/>
  <c r="N22" i="3" s="1"/>
  <c r="O21" i="3"/>
  <c r="P21" i="3"/>
  <c r="Q21" i="3"/>
  <c r="Q22" i="3" s="1"/>
  <c r="S21" i="3"/>
  <c r="T20" i="3"/>
  <c r="T21" i="3" l="1"/>
  <c r="F22" i="3"/>
  <c r="P22" i="3"/>
  <c r="P23" i="3" s="1"/>
  <c r="L22" i="3"/>
  <c r="L23" i="3" s="1"/>
  <c r="H22" i="3"/>
  <c r="H23" i="3" s="1"/>
  <c r="N23" i="3"/>
  <c r="J23" i="3"/>
  <c r="F23" i="3"/>
  <c r="S22" i="3"/>
  <c r="S23" i="3" s="1"/>
  <c r="O22" i="3"/>
  <c r="O23" i="3" s="1"/>
  <c r="K22" i="3"/>
  <c r="K23" i="3" s="1"/>
  <c r="Q23" i="3"/>
  <c r="M23" i="3"/>
  <c r="I23" i="3"/>
  <c r="B17" i="4"/>
  <c r="E17" i="4" s="1"/>
  <c r="K34" i="4"/>
  <c r="K33" i="4"/>
  <c r="K32" i="4"/>
  <c r="K29" i="4"/>
  <c r="K28" i="4"/>
  <c r="K27" i="4"/>
  <c r="K24" i="4"/>
  <c r="K23" i="4"/>
  <c r="K22" i="4"/>
  <c r="K19" i="4"/>
  <c r="K18" i="4"/>
  <c r="K17" i="4"/>
  <c r="C20" i="4" s="1"/>
  <c r="K14" i="4"/>
  <c r="K13" i="4"/>
  <c r="K12" i="4"/>
  <c r="K9" i="4"/>
  <c r="K8" i="4"/>
  <c r="K7" i="4"/>
  <c r="K3" i="4"/>
  <c r="K4" i="4"/>
  <c r="K2" i="4"/>
  <c r="F11" i="2"/>
  <c r="C6" i="4"/>
  <c r="D6" i="4" s="1"/>
  <c r="H14" i="4" s="1"/>
  <c r="B19" i="4" s="1"/>
  <c r="E19" i="4" s="1"/>
  <c r="C5" i="4"/>
  <c r="D5" i="4" s="1"/>
  <c r="H34" i="4" s="1"/>
  <c r="B23" i="4" s="1"/>
  <c r="E23" i="4" s="1"/>
  <c r="C4" i="4"/>
  <c r="D4" i="4" s="1"/>
  <c r="C3" i="4"/>
  <c r="D3" i="4" s="1"/>
  <c r="C2" i="4"/>
  <c r="D2" i="4" s="1"/>
  <c r="H9" i="4" s="1"/>
  <c r="B18" i="4" s="1"/>
  <c r="E18" i="4" s="1"/>
  <c r="H29" i="4" l="1"/>
  <c r="B22" i="4" s="1"/>
  <c r="E22" i="4" s="1"/>
  <c r="C23" i="4"/>
  <c r="F23" i="4" s="1"/>
  <c r="C22" i="4"/>
  <c r="F22" i="4" s="1"/>
  <c r="C17" i="4"/>
  <c r="F17" i="4" s="1"/>
  <c r="C18" i="4"/>
  <c r="F18" i="4" s="1"/>
  <c r="H24" i="4"/>
  <c r="B21" i="4" s="1"/>
  <c r="E21" i="4" s="1"/>
  <c r="H19" i="4"/>
  <c r="B20" i="4" s="1"/>
  <c r="E20" i="4" s="1"/>
  <c r="F20" i="4" s="1"/>
  <c r="C21" i="4"/>
  <c r="F21" i="4" s="1"/>
  <c r="C19" i="4"/>
  <c r="F19" i="4" s="1"/>
  <c r="D4" i="3"/>
  <c r="D2" i="3"/>
  <c r="D7" i="3" s="1"/>
  <c r="T23" i="3" l="1"/>
  <c r="F25" i="4"/>
  <c r="D6" i="3"/>
  <c r="J3" i="2"/>
  <c r="O4" i="2" s="1"/>
  <c r="L4" i="2"/>
  <c r="I3" i="2"/>
  <c r="G3" i="2"/>
  <c r="E3" i="2"/>
  <c r="C3" i="2"/>
  <c r="H12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M3" i="1"/>
  <c r="L3" i="1"/>
  <c r="K3" i="1"/>
  <c r="E2" i="1"/>
  <c r="E3" i="1"/>
  <c r="E4" i="1"/>
  <c r="E5" i="1"/>
  <c r="E6" i="1"/>
  <c r="E7" i="1"/>
  <c r="E8" i="1"/>
  <c r="E9" i="1"/>
  <c r="E10" i="1"/>
  <c r="E11" i="1"/>
  <c r="G2" i="1"/>
  <c r="G3" i="1"/>
  <c r="G4" i="1"/>
  <c r="G5" i="1"/>
  <c r="G6" i="1"/>
  <c r="G7" i="1"/>
  <c r="G8" i="1"/>
  <c r="G9" i="1"/>
  <c r="G10" i="1"/>
  <c r="G11" i="1"/>
  <c r="C11" i="1"/>
  <c r="C10" i="1"/>
  <c r="C9" i="1"/>
  <c r="C8" i="1"/>
  <c r="C2" i="1"/>
  <c r="C3" i="1"/>
  <c r="C4" i="1"/>
  <c r="H4" i="1" s="1"/>
  <c r="C5" i="1"/>
  <c r="C6" i="1"/>
  <c r="C7" i="1"/>
  <c r="L25" i="3" l="1"/>
  <c r="L26" i="3"/>
  <c r="M4" i="2"/>
  <c r="H8" i="1"/>
  <c r="H10" i="1"/>
  <c r="H2" i="1"/>
  <c r="H9" i="1"/>
  <c r="H6" i="1"/>
  <c r="H7" i="1"/>
  <c r="H5" i="1"/>
  <c r="H11" i="1"/>
  <c r="H3" i="1"/>
  <c r="N4" i="2" l="1"/>
</calcChain>
</file>

<file path=xl/sharedStrings.xml><?xml version="1.0" encoding="utf-8"?>
<sst xmlns="http://schemas.openxmlformats.org/spreadsheetml/2006/main" count="110" uniqueCount="56">
  <si>
    <t>Amplitude</t>
  </si>
  <si>
    <t>Voltage</t>
  </si>
  <si>
    <t>Counts</t>
  </si>
  <si>
    <t>Counts/sec</t>
  </si>
  <si>
    <t>Average c/s</t>
  </si>
  <si>
    <t>Deviations</t>
  </si>
  <si>
    <t>Trial 1</t>
  </si>
  <si>
    <t>Trial 2</t>
  </si>
  <si>
    <t>Trial 3</t>
  </si>
  <si>
    <t>Mean:</t>
  </si>
  <si>
    <t>Trial 4</t>
  </si>
  <si>
    <t>Amp.</t>
  </si>
  <si>
    <t>1.00V</t>
  </si>
  <si>
    <t>R</t>
  </si>
  <si>
    <t>C</t>
  </si>
  <si>
    <t>τ</t>
  </si>
  <si>
    <t>Q</t>
  </si>
  <si>
    <r>
      <t>10.k</t>
    </r>
    <r>
      <rPr>
        <sz val="11"/>
        <color theme="1"/>
        <rFont val="Calibri"/>
        <family val="2"/>
      </rPr>
      <t>Ω</t>
    </r>
  </si>
  <si>
    <t>Plate(s)</t>
  </si>
  <si>
    <t>A</t>
  </si>
  <si>
    <t>B</t>
  </si>
  <si>
    <t>D</t>
  </si>
  <si>
    <t>E</t>
  </si>
  <si>
    <t>Background:</t>
  </si>
  <si>
    <t>Plates</t>
  </si>
  <si>
    <t>Time</t>
  </si>
  <si>
    <r>
      <t>A (cm</t>
    </r>
    <r>
      <rPr>
        <sz val="11"/>
        <color theme="1"/>
        <rFont val="Calibri"/>
        <family val="2"/>
      </rPr>
      <t>²)</t>
    </r>
  </si>
  <si>
    <r>
      <t>M/</t>
    </r>
    <r>
      <rPr>
        <sz val="11"/>
        <color theme="1"/>
        <rFont val="Calibri"/>
        <family val="2"/>
      </rPr>
      <t>ρA</t>
    </r>
    <r>
      <rPr>
        <sz val="11"/>
        <color theme="1"/>
        <rFont val="Calibri"/>
        <family val="2"/>
        <scheme val="minor"/>
      </rPr>
      <t xml:space="preserve"> (cm)</t>
    </r>
  </si>
  <si>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(M/ρA)</t>
    </r>
  </si>
  <si>
    <t>none</t>
  </si>
  <si>
    <t>Ct./sec</t>
  </si>
  <si>
    <t>B,E</t>
  </si>
  <si>
    <t>A,B,E</t>
  </si>
  <si>
    <t>*Background of 0.45 cts/sec subtracted.</t>
  </si>
  <si>
    <t>X (cm):</t>
  </si>
  <si>
    <t>I (ct/s)*:</t>
  </si>
  <si>
    <t>ρ (g/cm³):</t>
  </si>
  <si>
    <t>Bkg. (ct/s):</t>
  </si>
  <si>
    <t>Bin:</t>
  </si>
  <si>
    <t>Observed:</t>
  </si>
  <si>
    <t>Expected:</t>
  </si>
  <si>
    <t>Var.:</t>
  </si>
  <si>
    <t>Sum:</t>
  </si>
  <si>
    <r>
      <t>χ²</t>
    </r>
    <r>
      <rPr>
        <sz val="10.65"/>
        <color theme="1"/>
        <rFont val="Calibri"/>
        <family val="2"/>
        <scheme val="minor"/>
      </rPr>
      <t>:</t>
    </r>
  </si>
  <si>
    <t>Cumulative χ²:</t>
  </si>
  <si>
    <t>C,D,E</t>
  </si>
  <si>
    <r>
      <t xml:space="preserve">M </t>
    </r>
    <r>
      <rPr>
        <sz val="11"/>
        <color theme="1"/>
        <rFont val="Calibri"/>
        <family val="2"/>
      </rPr>
      <t>± 1</t>
    </r>
    <r>
      <rPr>
        <sz val="11"/>
        <color theme="1"/>
        <rFont val="Calibri"/>
        <family val="2"/>
        <scheme val="minor"/>
      </rPr>
      <t>g</t>
    </r>
  </si>
  <si>
    <t>D,E</t>
  </si>
  <si>
    <t>χ²:</t>
  </si>
  <si>
    <t>Σ(χ²):</t>
  </si>
  <si>
    <t>MeV</t>
  </si>
  <si>
    <r>
      <t xml:space="preserve">Total </t>
    </r>
    <r>
      <rPr>
        <sz val="11"/>
        <color theme="1"/>
        <rFont val="Calibri"/>
        <family val="2"/>
      </rPr>
      <t>σ</t>
    </r>
  </si>
  <si>
    <r>
      <t xml:space="preserve">Coeff </t>
    </r>
    <r>
      <rPr>
        <sz val="11"/>
        <color theme="1"/>
        <rFont val="Calibri"/>
        <family val="2"/>
      </rPr>
      <t>μ</t>
    </r>
  </si>
  <si>
    <t>Log(I):</t>
  </si>
  <si>
    <t>Resid:</t>
  </si>
  <si>
    <t>χ²cdf(0,10.38,11):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</si>
</sst>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.6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1" xfId="0" applyFill="1" applyBorder="1" applyAlignment="1">
      <alignment horizontal="center"/>
    </xf>
    <xf numFmtId="0" fontId="0" fillId="0" borderId="1" xfId="0" applyBorder="1" applyAlignment="1"/>
    <xf numFmtId="0" fontId="0" fillId="0" borderId="3" xfId="0" applyBorder="1" applyAlignment="1"/>
    <xf numFmtId="0" fontId="0" fillId="0" borderId="2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0" xfId="0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4" xfId="0" applyNumberFormat="1" applyBorder="1"/>
    <xf numFmtId="0" fontId="1" fillId="0" borderId="0" xfId="0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5" xfId="0" applyBorder="1"/>
    <xf numFmtId="0" fontId="0" fillId="0" borderId="8" xfId="0" applyBorder="1"/>
    <xf numFmtId="0" fontId="0" fillId="0" borderId="19" xfId="0" applyBorder="1"/>
    <xf numFmtId="0" fontId="0" fillId="0" borderId="12" xfId="0" applyBorder="1" applyAlignment="1">
      <alignment horizontal="right"/>
    </xf>
    <xf numFmtId="0" fontId="0" fillId="0" borderId="0" xfId="0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165" fontId="0" fillId="0" borderId="20" xfId="0" applyNumberFormat="1" applyBorder="1"/>
    <xf numFmtId="165" fontId="0" fillId="0" borderId="12" xfId="0" applyNumberFormat="1" applyBorder="1"/>
    <xf numFmtId="165" fontId="0" fillId="0" borderId="16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5" xfId="0" applyNumberFormat="1" applyBorder="1"/>
    <xf numFmtId="165" fontId="0" fillId="0" borderId="11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0" xfId="0" applyNumberFormat="1"/>
    <xf numFmtId="165" fontId="0" fillId="0" borderId="24" xfId="0" applyNumberFormat="1" applyBorder="1"/>
    <xf numFmtId="0" fontId="0" fillId="0" borderId="0" xfId="0" applyBorder="1"/>
    <xf numFmtId="0" fontId="0" fillId="0" borderId="27" xfId="0" applyBorder="1"/>
    <xf numFmtId="0" fontId="0" fillId="0" borderId="30" xfId="0" applyBorder="1"/>
    <xf numFmtId="0" fontId="0" fillId="0" borderId="33" xfId="0" applyBorder="1"/>
    <xf numFmtId="0" fontId="0" fillId="0" borderId="1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35" xfId="0" applyFill="1" applyBorder="1" applyAlignment="1">
      <alignment horizontal="center"/>
    </xf>
    <xf numFmtId="2" fontId="0" fillId="0" borderId="0" xfId="0" applyNumberFormat="1"/>
    <xf numFmtId="2" fontId="0" fillId="0" borderId="22" xfId="0" applyNumberFormat="1" applyBorder="1"/>
    <xf numFmtId="0" fontId="0" fillId="0" borderId="34" xfId="0" applyBorder="1" applyAlignment="1">
      <alignment horizontal="right"/>
    </xf>
    <xf numFmtId="0" fontId="0" fillId="0" borderId="34" xfId="0" applyFill="1" applyBorder="1" applyAlignment="1">
      <alignment horizontal="right"/>
    </xf>
    <xf numFmtId="0" fontId="0" fillId="0" borderId="34" xfId="0" applyFont="1" applyFill="1" applyBorder="1" applyAlignment="1">
      <alignment horizontal="right"/>
    </xf>
    <xf numFmtId="2" fontId="0" fillId="0" borderId="42" xfId="0" applyNumberFormat="1" applyBorder="1"/>
    <xf numFmtId="2" fontId="0" fillId="0" borderId="34" xfId="0" applyNumberFormat="1" applyBorder="1"/>
    <xf numFmtId="2" fontId="0" fillId="0" borderId="5" xfId="0" applyNumberFormat="1" applyBorder="1"/>
    <xf numFmtId="165" fontId="0" fillId="0" borderId="0" xfId="0" applyNumberFormat="1" applyBorder="1" applyAlignment="1">
      <alignment horizontal="center"/>
    </xf>
    <xf numFmtId="0" fontId="0" fillId="0" borderId="44" xfId="0" applyBorder="1"/>
    <xf numFmtId="165" fontId="0" fillId="0" borderId="17" xfId="0" applyNumberFormat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1" fillId="0" borderId="48" xfId="0" applyFont="1" applyBorder="1"/>
    <xf numFmtId="0" fontId="0" fillId="0" borderId="49" xfId="0" applyBorder="1"/>
    <xf numFmtId="0" fontId="0" fillId="0" borderId="0" xfId="0" applyNumberFormat="1" applyBorder="1" applyAlignment="1">
      <alignment horizontal="left"/>
    </xf>
    <xf numFmtId="0" fontId="0" fillId="0" borderId="50" xfId="0" applyBorder="1"/>
    <xf numFmtId="0" fontId="0" fillId="4" borderId="0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2" fontId="0" fillId="0" borderId="51" xfId="0" applyNumberFormat="1" applyBorder="1"/>
    <xf numFmtId="0" fontId="0" fillId="0" borderId="52" xfId="0" applyBorder="1"/>
    <xf numFmtId="0" fontId="0" fillId="4" borderId="53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0" fillId="0" borderId="32" xfId="0" applyBorder="1"/>
    <xf numFmtId="0" fontId="0" fillId="0" borderId="5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8" xfId="0" applyNumberFormat="1" applyBorder="1" applyAlignment="1">
      <alignment horizontal="left"/>
    </xf>
    <xf numFmtId="0" fontId="0" fillId="0" borderId="43" xfId="0" applyNumberFormat="1" applyBorder="1" applyAlignment="1">
      <alignment horizontal="left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165" fontId="0" fillId="0" borderId="58" xfId="0" applyNumberFormat="1" applyBorder="1"/>
    <xf numFmtId="0" fontId="0" fillId="0" borderId="59" xfId="0" applyBorder="1"/>
    <xf numFmtId="0" fontId="0" fillId="0" borderId="36" xfId="0" applyBorder="1"/>
    <xf numFmtId="0" fontId="0" fillId="0" borderId="42" xfId="0" applyBorder="1"/>
    <xf numFmtId="0" fontId="0" fillId="0" borderId="60" xfId="0" applyBorder="1"/>
    <xf numFmtId="0" fontId="0" fillId="0" borderId="12" xfId="0" applyBorder="1"/>
    <xf numFmtId="0" fontId="0" fillId="0" borderId="34" xfId="0" quotePrefix="1" applyBorder="1" applyAlignment="1">
      <alignment horizontal="right"/>
    </xf>
    <xf numFmtId="0" fontId="0" fillId="0" borderId="6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8" xfId="0" applyBorder="1" applyAlignment="1">
      <alignment horizontal="center"/>
    </xf>
    <xf numFmtId="0" fontId="0" fillId="0" borderId="62" xfId="0" quotePrefix="1" applyBorder="1" applyAlignment="1">
      <alignment horizontal="right"/>
    </xf>
    <xf numFmtId="2" fontId="0" fillId="0" borderId="1" xfId="0" applyNumberFormat="1" applyBorder="1"/>
    <xf numFmtId="2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</a:t>
            </a:r>
            <a:r>
              <a:rPr lang="en-US" baseline="0"/>
              <a:t>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Trial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'Exp. 7.3.1 (e- Per Pulse)'!$A$2:$A$11</c:f>
              <c:numCache>
                <c:formatCode>General</c:formatCode>
                <c:ptCount val="10"/>
                <c:pt idx="0">
                  <c:v>700</c:v>
                </c:pt>
                <c:pt idx="1">
                  <c:v>720</c:v>
                </c:pt>
                <c:pt idx="2">
                  <c:v>740</c:v>
                </c:pt>
                <c:pt idx="3">
                  <c:v>760</c:v>
                </c:pt>
                <c:pt idx="4">
                  <c:v>780</c:v>
                </c:pt>
                <c:pt idx="5">
                  <c:v>800</c:v>
                </c:pt>
                <c:pt idx="6">
                  <c:v>820</c:v>
                </c:pt>
                <c:pt idx="7">
                  <c:v>840</c:v>
                </c:pt>
                <c:pt idx="8">
                  <c:v>860</c:v>
                </c:pt>
                <c:pt idx="9">
                  <c:v>880</c:v>
                </c:pt>
              </c:numCache>
            </c:numRef>
          </c:xVal>
          <c:yVal>
            <c:numRef>
              <c:f>'Exp. 7.3.1 (e- Per Pulse)'!$C$2:$C$11</c:f>
              <c:numCache>
                <c:formatCode>0.00</c:formatCode>
                <c:ptCount val="10"/>
                <c:pt idx="0">
                  <c:v>1.6666666666666666E-2</c:v>
                </c:pt>
                <c:pt idx="1">
                  <c:v>7.6333333333333337</c:v>
                </c:pt>
                <c:pt idx="2">
                  <c:v>7.9666666666666668</c:v>
                </c:pt>
                <c:pt idx="3">
                  <c:v>7.8666666666666663</c:v>
                </c:pt>
                <c:pt idx="4">
                  <c:v>8.25</c:v>
                </c:pt>
                <c:pt idx="5">
                  <c:v>7.7</c:v>
                </c:pt>
                <c:pt idx="6">
                  <c:v>9.1333333333333329</c:v>
                </c:pt>
                <c:pt idx="7">
                  <c:v>8.1666666666666661</c:v>
                </c:pt>
                <c:pt idx="8">
                  <c:v>8.25</c:v>
                </c:pt>
                <c:pt idx="9">
                  <c:v>8.5666666666666664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D3-4EB4-B7B9-A05AE7DC1DF8}"/>
            </c:ext>
          </c:extLst>
        </c:ser>
        <c:ser>
          <c:idx val="1"/>
          <c:order val="1"/>
          <c:tx>
            <c:v>Trial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'Exp. 7.3.1 (e- Per Pulse)'!$A$2:$A$11</c:f>
              <c:numCache>
                <c:formatCode>General</c:formatCode>
                <c:ptCount val="10"/>
                <c:pt idx="0">
                  <c:v>700</c:v>
                </c:pt>
                <c:pt idx="1">
                  <c:v>720</c:v>
                </c:pt>
                <c:pt idx="2">
                  <c:v>740</c:v>
                </c:pt>
                <c:pt idx="3">
                  <c:v>760</c:v>
                </c:pt>
                <c:pt idx="4">
                  <c:v>780</c:v>
                </c:pt>
                <c:pt idx="5">
                  <c:v>800</c:v>
                </c:pt>
                <c:pt idx="6">
                  <c:v>820</c:v>
                </c:pt>
                <c:pt idx="7">
                  <c:v>840</c:v>
                </c:pt>
                <c:pt idx="8">
                  <c:v>860</c:v>
                </c:pt>
                <c:pt idx="9">
                  <c:v>880</c:v>
                </c:pt>
              </c:numCache>
            </c:numRef>
          </c:xVal>
          <c:yVal>
            <c:numRef>
              <c:f>'Exp. 7.3.1 (e- Per Pulse)'!$E$2:$E$11</c:f>
              <c:numCache>
                <c:formatCode>0.00</c:formatCode>
                <c:ptCount val="10"/>
                <c:pt idx="0">
                  <c:v>0</c:v>
                </c:pt>
                <c:pt idx="1">
                  <c:v>7.2</c:v>
                </c:pt>
                <c:pt idx="2">
                  <c:v>7.7833333333333332</c:v>
                </c:pt>
                <c:pt idx="3">
                  <c:v>7.416666666666667</c:v>
                </c:pt>
                <c:pt idx="4">
                  <c:v>7.6833333333333336</c:v>
                </c:pt>
                <c:pt idx="5">
                  <c:v>8.2666666666666675</c:v>
                </c:pt>
                <c:pt idx="6">
                  <c:v>8.1833333333333336</c:v>
                </c:pt>
                <c:pt idx="7">
                  <c:v>8.4166666666666661</c:v>
                </c:pt>
                <c:pt idx="8">
                  <c:v>8.35</c:v>
                </c:pt>
                <c:pt idx="9">
                  <c:v>8.6999999999999993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D3-4EB4-B7B9-A05AE7DC1DF8}"/>
            </c:ext>
          </c:extLst>
        </c:ser>
        <c:ser>
          <c:idx val="2"/>
          <c:order val="2"/>
          <c:tx>
            <c:v>Trial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'Exp. 7.3.1 (e- Per Pulse)'!$A$2:$A$11</c:f>
              <c:numCache>
                <c:formatCode>General</c:formatCode>
                <c:ptCount val="10"/>
                <c:pt idx="0">
                  <c:v>700</c:v>
                </c:pt>
                <c:pt idx="1">
                  <c:v>720</c:v>
                </c:pt>
                <c:pt idx="2">
                  <c:v>740</c:v>
                </c:pt>
                <c:pt idx="3">
                  <c:v>760</c:v>
                </c:pt>
                <c:pt idx="4">
                  <c:v>780</c:v>
                </c:pt>
                <c:pt idx="5">
                  <c:v>800</c:v>
                </c:pt>
                <c:pt idx="6">
                  <c:v>820</c:v>
                </c:pt>
                <c:pt idx="7">
                  <c:v>840</c:v>
                </c:pt>
                <c:pt idx="8">
                  <c:v>860</c:v>
                </c:pt>
                <c:pt idx="9">
                  <c:v>880</c:v>
                </c:pt>
              </c:numCache>
            </c:numRef>
          </c:xVal>
          <c:yVal>
            <c:numRef>
              <c:f>'Exp. 7.3.1 (e- Per Pulse)'!$G$2:$G$11</c:f>
              <c:numCache>
                <c:formatCode>0.00</c:formatCode>
                <c:ptCount val="10"/>
                <c:pt idx="0">
                  <c:v>0</c:v>
                </c:pt>
                <c:pt idx="1">
                  <c:v>7.2333333333333334</c:v>
                </c:pt>
                <c:pt idx="2">
                  <c:v>7.45</c:v>
                </c:pt>
                <c:pt idx="3">
                  <c:v>7.9833333333333334</c:v>
                </c:pt>
                <c:pt idx="4">
                  <c:v>8.6333333333333329</c:v>
                </c:pt>
                <c:pt idx="5">
                  <c:v>7.9666666666666668</c:v>
                </c:pt>
                <c:pt idx="6">
                  <c:v>7.5666666666666664</c:v>
                </c:pt>
                <c:pt idx="7">
                  <c:v>8.35</c:v>
                </c:pt>
                <c:pt idx="8">
                  <c:v>8.9666666666666668</c:v>
                </c:pt>
                <c:pt idx="9">
                  <c:v>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D3-4EB4-B7B9-A05AE7DC1DF8}"/>
            </c:ext>
          </c:extLst>
        </c:ser>
        <c:ser>
          <c:idx val="3"/>
          <c:order val="3"/>
          <c:tx>
            <c:v>Average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'Exp. 7.3.1 (e- Per Pulse)'!$A$2:$A$11</c:f>
              <c:numCache>
                <c:formatCode>General</c:formatCode>
                <c:ptCount val="10"/>
                <c:pt idx="0">
                  <c:v>700</c:v>
                </c:pt>
                <c:pt idx="1">
                  <c:v>720</c:v>
                </c:pt>
                <c:pt idx="2">
                  <c:v>740</c:v>
                </c:pt>
                <c:pt idx="3">
                  <c:v>760</c:v>
                </c:pt>
                <c:pt idx="4">
                  <c:v>780</c:v>
                </c:pt>
                <c:pt idx="5">
                  <c:v>800</c:v>
                </c:pt>
                <c:pt idx="6">
                  <c:v>820</c:v>
                </c:pt>
                <c:pt idx="7">
                  <c:v>840</c:v>
                </c:pt>
                <c:pt idx="8">
                  <c:v>860</c:v>
                </c:pt>
                <c:pt idx="9">
                  <c:v>880</c:v>
                </c:pt>
              </c:numCache>
            </c:numRef>
          </c:xVal>
          <c:yVal>
            <c:numRef>
              <c:f>'Exp. 7.3.1 (e- Per Pulse)'!$H$2:$H$11</c:f>
              <c:numCache>
                <c:formatCode>0.00</c:formatCode>
                <c:ptCount val="10"/>
                <c:pt idx="0">
                  <c:v>5.5555555555555558E-3</c:v>
                </c:pt>
                <c:pt idx="1">
                  <c:v>7.3555555555555552</c:v>
                </c:pt>
                <c:pt idx="2">
                  <c:v>7.7333333333333334</c:v>
                </c:pt>
                <c:pt idx="3">
                  <c:v>7.7555555555555555</c:v>
                </c:pt>
                <c:pt idx="4">
                  <c:v>8.1888888888888882</c:v>
                </c:pt>
                <c:pt idx="5">
                  <c:v>7.9777777777777787</c:v>
                </c:pt>
                <c:pt idx="6">
                  <c:v>8.2944444444444443</c:v>
                </c:pt>
                <c:pt idx="7">
                  <c:v>8.31111111111111</c:v>
                </c:pt>
                <c:pt idx="8">
                  <c:v>8.5222222222222239</c:v>
                </c:pt>
                <c:pt idx="9">
                  <c:v>8.5555555555555554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4D3-4EB4-B7B9-A05AE7DC1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57840"/>
        <c:axId val="429257184"/>
      </c:scatterChart>
      <c:valAx>
        <c:axId val="429257840"/>
        <c:scaling>
          <c:orientation val="minMax"/>
          <c:max val="900"/>
          <c:min val="6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57184"/>
        <c:crosses val="autoZero"/>
        <c:crossBetween val="midCat"/>
        <c:majorUnit val="20"/>
      </c:valAx>
      <c:valAx>
        <c:axId val="429257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counts/sec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5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Amplitude</a:t>
            </a:r>
            <a:r>
              <a:rPr lang="en-US" baseline="0"/>
              <a:t> vs. Voltage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2531352419369"/>
                  <c:y val="-0.22863830094632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'Exp. 7.3.1 (e- Per Pulse)'!$A$2:$A$11</c:f>
              <c:numCache>
                <c:formatCode>General</c:formatCode>
                <c:ptCount val="10"/>
                <c:pt idx="0">
                  <c:v>700</c:v>
                </c:pt>
                <c:pt idx="1">
                  <c:v>720</c:v>
                </c:pt>
                <c:pt idx="2">
                  <c:v>740</c:v>
                </c:pt>
                <c:pt idx="3">
                  <c:v>760</c:v>
                </c:pt>
                <c:pt idx="4">
                  <c:v>780</c:v>
                </c:pt>
                <c:pt idx="5">
                  <c:v>800</c:v>
                </c:pt>
                <c:pt idx="6">
                  <c:v>820</c:v>
                </c:pt>
                <c:pt idx="7">
                  <c:v>840</c:v>
                </c:pt>
                <c:pt idx="8">
                  <c:v>860</c:v>
                </c:pt>
                <c:pt idx="9">
                  <c:v>880</c:v>
                </c:pt>
              </c:numCache>
            </c:numRef>
          </c:xVal>
          <c:yVal>
            <c:numRef>
              <c:f>'Exp. 7.3.1 (e- Per Pulse)'!$I$2:$I$11</c:f>
              <c:numCache>
                <c:formatCode>0.00</c:formatCode>
                <c:ptCount val="10"/>
                <c:pt idx="0">
                  <c:v>6.8</c:v>
                </c:pt>
                <c:pt idx="1">
                  <c:v>8.6</c:v>
                </c:pt>
                <c:pt idx="2">
                  <c:v>9.6</c:v>
                </c:pt>
                <c:pt idx="3">
                  <c:v>11</c:v>
                </c:pt>
                <c:pt idx="4">
                  <c:v>12.2</c:v>
                </c:pt>
                <c:pt idx="5">
                  <c:v>13.8</c:v>
                </c:pt>
                <c:pt idx="6">
                  <c:v>14.6</c:v>
                </c:pt>
                <c:pt idx="7">
                  <c:v>16.2</c:v>
                </c:pt>
                <c:pt idx="8">
                  <c:v>17.2</c:v>
                </c:pt>
                <c:pt idx="9">
                  <c:v>19.399999999999999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A-4DB5-9942-DE69FBC4F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60400"/>
        <c:axId val="434361712"/>
      </c:scatterChart>
      <c:valAx>
        <c:axId val="434360400"/>
        <c:scaling>
          <c:orientation val="minMax"/>
          <c:max val="900"/>
          <c:min val="6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61712"/>
        <c:crosses val="autoZero"/>
        <c:crossBetween val="midCat"/>
        <c:majorUnit val="20"/>
      </c:valAx>
      <c:valAx>
        <c:axId val="43436171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6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Deviations from the Mean c/s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Trial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'Exp. 7.3.1 (e- Per Pulse)'!$A$3:$A$11</c:f>
              <c:numCache>
                <c:formatCode>General</c:formatCode>
                <c:ptCount val="9"/>
                <c:pt idx="0">
                  <c:v>720</c:v>
                </c:pt>
                <c:pt idx="1">
                  <c:v>740</c:v>
                </c:pt>
                <c:pt idx="2">
                  <c:v>760</c:v>
                </c:pt>
                <c:pt idx="3">
                  <c:v>780</c:v>
                </c:pt>
                <c:pt idx="4">
                  <c:v>800</c:v>
                </c:pt>
                <c:pt idx="5">
                  <c:v>820</c:v>
                </c:pt>
                <c:pt idx="6">
                  <c:v>840</c:v>
                </c:pt>
                <c:pt idx="7">
                  <c:v>860</c:v>
                </c:pt>
                <c:pt idx="8">
                  <c:v>880</c:v>
                </c:pt>
              </c:numCache>
            </c:numRef>
          </c:xVal>
          <c:yVal>
            <c:numRef>
              <c:f>'Exp. 7.3.1 (e- Per Pulse)'!$K$3:$K$11</c:f>
              <c:numCache>
                <c:formatCode>General</c:formatCode>
                <c:ptCount val="9"/>
                <c:pt idx="0">
                  <c:v>3.7764350453172391E-2</c:v>
                </c:pt>
                <c:pt idx="1">
                  <c:v>3.0172413793103425E-2</c:v>
                </c:pt>
                <c:pt idx="2">
                  <c:v>1.4326647564469885E-2</c:v>
                </c:pt>
                <c:pt idx="3">
                  <c:v>7.4626865671643117E-3</c:v>
                </c:pt>
                <c:pt idx="4">
                  <c:v>-3.4818941504178413E-2</c:v>
                </c:pt>
                <c:pt idx="5">
                  <c:v>0.10113864701942399</c:v>
                </c:pt>
                <c:pt idx="6">
                  <c:v>-1.7379679144384985E-2</c:v>
                </c:pt>
                <c:pt idx="7">
                  <c:v>-3.1942633637549123E-2</c:v>
                </c:pt>
                <c:pt idx="8">
                  <c:v>1.2987012987013546E-3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7-49CA-8325-A9C26DCE50A3}"/>
            </c:ext>
          </c:extLst>
        </c:ser>
        <c:ser>
          <c:idx val="1"/>
          <c:order val="1"/>
          <c:tx>
            <c:v>Trial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'Exp. 7.3.1 (e- Per Pulse)'!$A$3:$A$11</c:f>
              <c:numCache>
                <c:formatCode>General</c:formatCode>
                <c:ptCount val="9"/>
                <c:pt idx="0">
                  <c:v>720</c:v>
                </c:pt>
                <c:pt idx="1">
                  <c:v>740</c:v>
                </c:pt>
                <c:pt idx="2">
                  <c:v>760</c:v>
                </c:pt>
                <c:pt idx="3">
                  <c:v>780</c:v>
                </c:pt>
                <c:pt idx="4">
                  <c:v>800</c:v>
                </c:pt>
                <c:pt idx="5">
                  <c:v>820</c:v>
                </c:pt>
                <c:pt idx="6">
                  <c:v>840</c:v>
                </c:pt>
                <c:pt idx="7">
                  <c:v>860</c:v>
                </c:pt>
                <c:pt idx="8">
                  <c:v>880</c:v>
                </c:pt>
              </c:numCache>
            </c:numRef>
          </c:xVal>
          <c:yVal>
            <c:numRef>
              <c:f>'Exp. 7.3.1 (e- Per Pulse)'!$L$3:$L$11</c:f>
              <c:numCache>
                <c:formatCode>General</c:formatCode>
                <c:ptCount val="9"/>
                <c:pt idx="0">
                  <c:v>-2.114803625377637E-2</c:v>
                </c:pt>
                <c:pt idx="1">
                  <c:v>6.4655172413792261E-3</c:v>
                </c:pt>
                <c:pt idx="2">
                  <c:v>-4.3696275071633206E-2</c:v>
                </c:pt>
                <c:pt idx="3">
                  <c:v>-6.1736770691994458E-2</c:v>
                </c:pt>
                <c:pt idx="4">
                  <c:v>3.6211699164345301E-2</c:v>
                </c:pt>
                <c:pt idx="5">
                  <c:v>-1.339584728734089E-2</c:v>
                </c:pt>
                <c:pt idx="6">
                  <c:v>1.2700534759358284E-2</c:v>
                </c:pt>
                <c:pt idx="7">
                  <c:v>-2.0208604954367937E-2</c:v>
                </c:pt>
                <c:pt idx="8">
                  <c:v>1.6883116883116722E-2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67-49CA-8325-A9C26DCE50A3}"/>
            </c:ext>
          </c:extLst>
        </c:ser>
        <c:ser>
          <c:idx val="2"/>
          <c:order val="2"/>
          <c:tx>
            <c:v>Trial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'Exp. 7.3.1 (e- Per Pulse)'!$A$3:$A$11</c:f>
              <c:numCache>
                <c:formatCode>General</c:formatCode>
                <c:ptCount val="9"/>
                <c:pt idx="0">
                  <c:v>720</c:v>
                </c:pt>
                <c:pt idx="1">
                  <c:v>740</c:v>
                </c:pt>
                <c:pt idx="2">
                  <c:v>760</c:v>
                </c:pt>
                <c:pt idx="3">
                  <c:v>780</c:v>
                </c:pt>
                <c:pt idx="4">
                  <c:v>800</c:v>
                </c:pt>
                <c:pt idx="5">
                  <c:v>820</c:v>
                </c:pt>
                <c:pt idx="6">
                  <c:v>840</c:v>
                </c:pt>
                <c:pt idx="7">
                  <c:v>860</c:v>
                </c:pt>
                <c:pt idx="8">
                  <c:v>880</c:v>
                </c:pt>
              </c:numCache>
            </c:numRef>
          </c:xVal>
          <c:yVal>
            <c:numRef>
              <c:f>'Exp. 7.3.1 (e- Per Pulse)'!$M$3:$M$11</c:f>
              <c:numCache>
                <c:formatCode>General</c:formatCode>
                <c:ptCount val="9"/>
                <c:pt idx="0">
                  <c:v>-1.6616314199395688E-2</c:v>
                </c:pt>
                <c:pt idx="1">
                  <c:v>-3.6637931034482762E-2</c:v>
                </c:pt>
                <c:pt idx="2">
                  <c:v>2.9369627507163321E-2</c:v>
                </c:pt>
                <c:pt idx="3">
                  <c:v>5.4274084124830368E-2</c:v>
                </c:pt>
                <c:pt idx="4">
                  <c:v>-1.3927576601672209E-3</c:v>
                </c:pt>
                <c:pt idx="5">
                  <c:v>-8.7742799732083099E-2</c:v>
                </c:pt>
                <c:pt idx="6">
                  <c:v>4.6791443850269232E-3</c:v>
                </c:pt>
                <c:pt idx="7">
                  <c:v>5.2151238591916282E-2</c:v>
                </c:pt>
                <c:pt idx="8">
                  <c:v>-1.8181818181818077E-2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67-49CA-8325-A9C26DCE5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102480"/>
        <c:axId val="549102152"/>
      </c:scatterChart>
      <c:valAx>
        <c:axId val="549102480"/>
        <c:scaling>
          <c:orientation val="minMax"/>
          <c:max val="900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02152"/>
        <c:crossesAt val="-0.125"/>
        <c:crossBetween val="midCat"/>
        <c:majorUnit val="20"/>
      </c:valAx>
      <c:valAx>
        <c:axId val="549102152"/>
        <c:scaling>
          <c:orientation val="minMax"/>
          <c:min val="-0.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02480"/>
        <c:crossesAt val="68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Counts per Second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Observed vs. Expected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Observed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'Exp. 7.3.3 (Counting Stats)'!$F$20:$S$20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12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9-437D-AF0E-D51F6614B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401966024"/>
        <c:axId val="401960776"/>
      </c:barChart>
      <c:lineChart>
        <c:grouping val="standard"/>
        <c:varyColors val="0"/>
        <c:ser>
          <c:idx val="1"/>
          <c:order val="1"/>
          <c:tx>
            <c:v>Expected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'Exp. 7.3.3 (Counting Stats)'!$F$22:$S$22</c:f>
                <c:numCache>
                  <c:formatCode>General</c:formatCode>
                  <c:ptCount val="14"/>
                  <c:pt idx="0">
                    <c:v>1.1672272330163238</c:v>
                  </c:pt>
                  <c:pt idx="1">
                    <c:v>1.867563572826118</c:v>
                  </c:pt>
                  <c:pt idx="2">
                    <c:v>2.5877719955997565</c:v>
                  </c:pt>
                  <c:pt idx="3">
                    <c:v>3.2071673096767328</c:v>
                  </c:pt>
                  <c:pt idx="4">
                    <c:v>3.6284956049155741</c:v>
                  </c:pt>
                  <c:pt idx="5">
                    <c:v>3.8006527470491878</c:v>
                  </c:pt>
                  <c:pt idx="6">
                    <c:v>3.7238639679110781</c:v>
                  </c:pt>
                  <c:pt idx="7">
                    <c:v>3.439958182878414</c:v>
                  </c:pt>
                  <c:pt idx="8">
                    <c:v>3.0146283098191824</c:v>
                  </c:pt>
                  <c:pt idx="9">
                    <c:v>2.5189412628048502</c:v>
                  </c:pt>
                  <c:pt idx="10">
                    <c:v>2.0151530102438802</c:v>
                  </c:pt>
                  <c:pt idx="11">
                    <c:v>1.5488771095925584</c:v>
                  </c:pt>
                  <c:pt idx="12">
                    <c:v>1.147185248110723</c:v>
                  </c:pt>
                  <c:pt idx="13">
                    <c:v>0.82085894321937236</c:v>
                  </c:pt>
                </c:numCache>
              </c:numRef>
            </c:plus>
            <c:minus>
              <c:numRef>
                <c:f>'Exp. 7.3.3 (Counting Stats)'!$F$22:$S$22</c:f>
                <c:numCache>
                  <c:formatCode>General</c:formatCode>
                  <c:ptCount val="14"/>
                  <c:pt idx="0">
                    <c:v>1.1672272330163238</c:v>
                  </c:pt>
                  <c:pt idx="1">
                    <c:v>1.867563572826118</c:v>
                  </c:pt>
                  <c:pt idx="2">
                    <c:v>2.5877719955997565</c:v>
                  </c:pt>
                  <c:pt idx="3">
                    <c:v>3.2071673096767328</c:v>
                  </c:pt>
                  <c:pt idx="4">
                    <c:v>3.6284956049155741</c:v>
                  </c:pt>
                  <c:pt idx="5">
                    <c:v>3.8006527470491878</c:v>
                  </c:pt>
                  <c:pt idx="6">
                    <c:v>3.7238639679110781</c:v>
                  </c:pt>
                  <c:pt idx="7">
                    <c:v>3.439958182878414</c:v>
                  </c:pt>
                  <c:pt idx="8">
                    <c:v>3.0146283098191824</c:v>
                  </c:pt>
                  <c:pt idx="9">
                    <c:v>2.5189412628048502</c:v>
                  </c:pt>
                  <c:pt idx="10">
                    <c:v>2.0151530102438802</c:v>
                  </c:pt>
                  <c:pt idx="11">
                    <c:v>1.5488771095925584</c:v>
                  </c:pt>
                  <c:pt idx="12">
                    <c:v>1.147185248110723</c:v>
                  </c:pt>
                  <c:pt idx="13">
                    <c:v>0.82085894321937236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'Exp. 7.3.3 (Counting Stats)'!$F$21:$S$21</c:f>
              <c:numCache>
                <c:formatCode>0.00</c:formatCode>
                <c:ptCount val="14"/>
                <c:pt idx="0">
                  <c:v>1.3624194134949434</c:v>
                </c:pt>
                <c:pt idx="1">
                  <c:v>3.4877936985470548</c:v>
                </c:pt>
                <c:pt idx="2">
                  <c:v>6.6965639012103466</c:v>
                </c:pt>
                <c:pt idx="3">
                  <c:v>10.285922152259092</c:v>
                </c:pt>
                <c:pt idx="4">
                  <c:v>13.165980354891637</c:v>
                </c:pt>
                <c:pt idx="5">
                  <c:v>14.444961303652539</c:v>
                </c:pt>
                <c:pt idx="6">
                  <c:v>13.867162851506437</c:v>
                </c:pt>
                <c:pt idx="7">
                  <c:v>11.83331229995216</c:v>
                </c:pt>
                <c:pt idx="8">
                  <c:v>9.0879838463632598</c:v>
                </c:pt>
                <c:pt idx="9">
                  <c:v>6.3450650854608934</c:v>
                </c:pt>
                <c:pt idx="10">
                  <c:v>4.060841654694971</c:v>
                </c:pt>
                <c:pt idx="11">
                  <c:v>2.3990203006197985</c:v>
                </c:pt>
                <c:pt idx="12">
                  <c:v>1.3160339934828609</c:v>
                </c:pt>
                <c:pt idx="13">
                  <c:v>0.67380940466322481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9-437D-AF0E-D51F6614B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966024"/>
        <c:axId val="401960776"/>
      </c:lineChart>
      <c:catAx>
        <c:axId val="401966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60776"/>
        <c:crosses val="autoZero"/>
        <c:auto val="1"/>
        <c:lblAlgn val="ctr"/>
        <c:lblOffset val="100"/>
        <c:noMultiLvlLbl val="0"/>
      </c:catAx>
      <c:valAx>
        <c:axId val="401960776"/>
        <c:scaling>
          <c:orientation val="minMax"/>
          <c:max val="1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660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of </a:t>
            </a:r>
            <a:r>
              <a:rPr lang="el-GR"/>
              <a:t>γ</a:t>
            </a:r>
            <a:r>
              <a:rPr lang="en-US" baseline="0"/>
              <a:t> </a:t>
            </a:r>
            <a:r>
              <a:rPr lang="en-US"/>
              <a:t>Intensity vs. Pb</a:t>
            </a:r>
            <a:r>
              <a:rPr lang="en-US" baseline="0"/>
              <a:t> </a:t>
            </a:r>
            <a:r>
              <a:rPr lang="en-US"/>
              <a:t>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I/x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dispRSqr val="0"/>
            <c:dispEq val="1"/>
            <c:trendlineLbl>
              <c:layout>
                <c:manualLayout>
                  <c:x val="-0.32491426071741025"/>
                  <c:y val="-0.632461358996792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Ln(I) = -1.0457x + 2.5892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'Exp. 7.4 (Absorption by Lead)'!$B$17:$B$23</c:f>
              <c:numCache>
                <c:formatCode>0.000</c:formatCode>
                <c:ptCount val="7"/>
                <c:pt idx="0">
                  <c:v>0</c:v>
                </c:pt>
                <c:pt idx="1">
                  <c:v>0.66112138392030739</c:v>
                </c:pt>
                <c:pt idx="2">
                  <c:v>1.2722348682876685</c:v>
                </c:pt>
                <c:pt idx="3">
                  <c:v>1.9358990267615157</c:v>
                </c:pt>
                <c:pt idx="4">
                  <c:v>2.5970204106818229</c:v>
                </c:pt>
                <c:pt idx="5">
                  <c:v>3.1945724307636394</c:v>
                </c:pt>
                <c:pt idx="6">
                  <c:v>2.5359938213968718</c:v>
                </c:pt>
              </c:numCache>
            </c:numRef>
          </c:xVal>
          <c:yVal>
            <c:numRef>
              <c:f>'Exp. 7.4 (Absorption by Lead)'!$D$17:$D$23</c:f>
              <c:numCache>
                <c:formatCode>General</c:formatCode>
                <c:ptCount val="7"/>
                <c:pt idx="0">
                  <c:v>2.3745094658980341</c:v>
                </c:pt>
                <c:pt idx="1">
                  <c:v>1.9513600113344587</c:v>
                </c:pt>
                <c:pt idx="2">
                  <c:v>1.3276248623132469</c:v>
                </c:pt>
                <c:pt idx="3">
                  <c:v>0.87619667461856099</c:v>
                </c:pt>
                <c:pt idx="4">
                  <c:v>0.1843625660467807</c:v>
                </c:pt>
                <c:pt idx="5">
                  <c:v>-1.0392326453046821</c:v>
                </c:pt>
                <c:pt idx="6">
                  <c:v>-0.30441915609200798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5-425F-A4D3-EC6EB1982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22632"/>
        <c:axId val="546822304"/>
      </c:scatterChart>
      <c:valAx>
        <c:axId val="546822632"/>
        <c:scaling>
          <c:orientation val="minMax"/>
          <c:max val="3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Thickness of Lead</a:t>
                </a:r>
                <a:r>
                  <a:rPr lang="en-US" baseline="0"/>
                  <a:t> </a:t>
                </a:r>
                <a:r>
                  <a:rPr lang="en-US"/>
                  <a:t>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2304"/>
        <c:crossesAt val="-1.25"/>
        <c:crossBetween val="midCat"/>
        <c:majorUnit val="0.5"/>
      </c:valAx>
      <c:valAx>
        <c:axId val="546822304"/>
        <c:scaling>
          <c:orientation val="minMax"/>
          <c:max val="2.75"/>
          <c:min val="-1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- Ln(Counts/Second)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γ</a:t>
            </a:r>
            <a:r>
              <a:rPr lang="en-US" baseline="0"/>
              <a:t> </a:t>
            </a:r>
            <a:r>
              <a:rPr lang="en-US"/>
              <a:t>Intensity vs. Pb</a:t>
            </a:r>
            <a:r>
              <a:rPr lang="en-US" baseline="0"/>
              <a:t> </a:t>
            </a:r>
            <a:r>
              <a:rPr lang="en-US"/>
              <a:t>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I/x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0.5"/>
            <c:dispRSqr val="1"/>
            <c:dispEq val="1"/>
            <c:trendlineLbl>
              <c:layout>
                <c:manualLayout>
                  <c:x val="-2.8094050743657045E-2"/>
                  <c:y val="-0.651049504228638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I = 13.32e</a:t>
                    </a:r>
                    <a:r>
                      <a:rPr lang="en-US" baseline="30000"/>
                      <a:t>-1.046x</a:t>
                    </a:r>
                    <a:br>
                      <a:rPr lang="en-US" baseline="0"/>
                    </a:br>
                    <a:r>
                      <a:rPr lang="en-US" baseline="0"/>
                      <a:t>R² = 0.957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'Exp. 7.4 (Absorption by Lead)'!$B$17:$B$23</c:f>
              <c:numCache>
                <c:formatCode>0.000</c:formatCode>
                <c:ptCount val="7"/>
                <c:pt idx="0">
                  <c:v>0</c:v>
                </c:pt>
                <c:pt idx="1">
                  <c:v>0.66112138392030739</c:v>
                </c:pt>
                <c:pt idx="2">
                  <c:v>1.2722348682876685</c:v>
                </c:pt>
                <c:pt idx="3">
                  <c:v>1.9358990267615157</c:v>
                </c:pt>
                <c:pt idx="4">
                  <c:v>2.5970204106818229</c:v>
                </c:pt>
                <c:pt idx="5">
                  <c:v>3.1945724307636394</c:v>
                </c:pt>
                <c:pt idx="6">
                  <c:v>2.5359938213968718</c:v>
                </c:pt>
              </c:numCache>
            </c:numRef>
          </c:xVal>
          <c:yVal>
            <c:numRef>
              <c:f>'Exp. 7.4 (Absorption by Lead)'!$C$17:$C$23</c:f>
              <c:numCache>
                <c:formatCode>0.000</c:formatCode>
                <c:ptCount val="7"/>
                <c:pt idx="0">
                  <c:v>10.745740740740741</c:v>
                </c:pt>
                <c:pt idx="1">
                  <c:v>7.0382531785516864</c:v>
                </c:pt>
                <c:pt idx="2">
                  <c:v>3.7720735454455347</c:v>
                </c:pt>
                <c:pt idx="3">
                  <c:v>2.4017476854606996</c:v>
                </c:pt>
                <c:pt idx="4">
                  <c:v>1.2024517122359755</c:v>
                </c:pt>
                <c:pt idx="5">
                  <c:v>0.35372601115811692</c:v>
                </c:pt>
                <c:pt idx="6">
                  <c:v>0.73755165238237153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DE-4ACD-88F4-F4E3B3680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22632"/>
        <c:axId val="546822304"/>
      </c:scatterChart>
      <c:valAx>
        <c:axId val="546822632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Thickness of Lead</a:t>
                </a:r>
                <a:r>
                  <a:rPr lang="en-US" baseline="0"/>
                  <a:t> </a:t>
                </a:r>
                <a:r>
                  <a:rPr lang="en-US"/>
                  <a:t>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2304"/>
        <c:crosses val="autoZero"/>
        <c:crossBetween val="midCat"/>
      </c:valAx>
      <c:valAx>
        <c:axId val="5468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(Counts/Second)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Photon Energy vs. Absorption Coefficient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76649737532808393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Table 7.1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0.2"/>
            <c:backward val="5.000000000000001E-2"/>
            <c:dispRSqr val="1"/>
            <c:dispEq val="1"/>
            <c:trendlineLbl>
              <c:layout>
                <c:manualLayout>
                  <c:x val="-2.0930883639545057E-2"/>
                  <c:y val="-0.47306138815981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7.1'!$A$2:$A$7</c:f>
              <c:numCache>
                <c:formatCode>General</c:formatCode>
                <c:ptCount val="6"/>
                <c:pt idx="0">
                  <c:v>0.34050000000000002</c:v>
                </c:pt>
                <c:pt idx="1">
                  <c:v>0.40860000000000002</c:v>
                </c:pt>
                <c:pt idx="2">
                  <c:v>0.51080000000000003</c:v>
                </c:pt>
                <c:pt idx="3">
                  <c:v>0.68110000000000004</c:v>
                </c:pt>
                <c:pt idx="4">
                  <c:v>1.022</c:v>
                </c:pt>
                <c:pt idx="5">
                  <c:v>1.3620000000000001</c:v>
                </c:pt>
              </c:numCache>
            </c:numRef>
          </c:xVal>
          <c:yVal>
            <c:numRef>
              <c:f>'Table 7.1'!$C$2:$C$7</c:f>
              <c:numCache>
                <c:formatCode>General</c:formatCode>
                <c:ptCount val="6"/>
                <c:pt idx="0">
                  <c:v>3.39</c:v>
                </c:pt>
                <c:pt idx="1">
                  <c:v>2.42</c:v>
                </c:pt>
                <c:pt idx="2">
                  <c:v>1.68</c:v>
                </c:pt>
                <c:pt idx="3">
                  <c:v>1.1599999999999999</c:v>
                </c:pt>
                <c:pt idx="4">
                  <c:v>0.77100000000000002</c:v>
                </c:pt>
                <c:pt idx="5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8-4EC2-B946-312E4D3556D2}"/>
            </c:ext>
          </c:extLst>
        </c:ser>
        <c:ser>
          <c:idx val="1"/>
          <c:order val="1"/>
          <c:tx>
            <c:v>Calculated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'Table 7.1'!$C$8</c:f>
              <c:numCache>
                <c:formatCode>General</c:formatCode>
                <c:ptCount val="1"/>
                <c:pt idx="0">
                  <c:v>1.046</c:v>
                </c:pt>
              </c:numCache>
            </c:numRef>
          </c:xVal>
          <c:yVal>
            <c:numRef>
              <c:f>'Table 7.1'!$A$8</c:f>
              <c:numCache>
                <c:formatCode>General</c:formatCode>
                <c:ptCount val="1"/>
                <c:pt idx="0">
                  <c:v>0.66200000000000003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18-4EC2-B946-312E4D35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28864"/>
        <c:axId val="405429520"/>
      </c:scatterChart>
      <c:valAx>
        <c:axId val="405428864"/>
        <c:scaling>
          <c:orientation val="minMax"/>
          <c:max val="1.5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Absorption</a:t>
                </a:r>
                <a:r>
                  <a:rPr lang="en-US" baseline="0"/>
                  <a:t> Coefficient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μ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29520"/>
        <c:crosses val="autoZero"/>
        <c:crossBetween val="midCat"/>
      </c:valAx>
      <c:valAx>
        <c:axId val="4054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Photon 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2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410608048993878"/>
          <c:y val="0.17208260425780114"/>
          <c:w val="0.28288954505686786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177800</xdr:rowOff>
    </xdr:from>
    <xdr:to>
      <xdr:col>13</xdr:col>
      <xdr:colOff>6350</xdr:colOff>
      <xdr:row>26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A050AC-A150-40A5-881C-F3D0B837C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177800</xdr:rowOff>
    </xdr:from>
    <xdr:to>
      <xdr:col>7</xdr:col>
      <xdr:colOff>365125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8FD54B-94FA-44CB-9850-18095C63A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</xdr:colOff>
      <xdr:row>28</xdr:row>
      <xdr:rowOff>0</xdr:rowOff>
    </xdr:from>
    <xdr:to>
      <xdr:col>13</xdr:col>
      <xdr:colOff>6350</xdr:colOff>
      <xdr:row>42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8DC106-5F66-4432-9DE0-8DBADC3E5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8509</xdr:colOff>
      <xdr:row>26</xdr:row>
      <xdr:rowOff>176753</xdr:rowOff>
    </xdr:from>
    <xdr:to>
      <xdr:col>19</xdr:col>
      <xdr:colOff>170205</xdr:colOff>
      <xdr:row>51</xdr:row>
      <xdr:rowOff>144152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5928E7-B7DF-4D8C-B2F3-D30AA47A8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250825</xdr:colOff>
      <xdr:row>1</xdr:row>
      <xdr:rowOff>44450</xdr:rowOff>
    </xdr:from>
    <xdr:to>
      <xdr:col>18</xdr:col>
      <xdr:colOff>555625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22705-14E6-441E-B9CC-71839B2B5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16</xdr:row>
      <xdr:rowOff>177800</xdr:rowOff>
    </xdr:from>
    <xdr:to>
      <xdr:col>18</xdr:col>
      <xdr:colOff>552450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4E56D3-2198-4DF0-BCBA-959AD15A4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288925</xdr:colOff>
      <xdr:row>0</xdr:row>
      <xdr:rowOff>85725</xdr:rowOff>
    </xdr:from>
    <xdr:to>
      <xdr:col>10</xdr:col>
      <xdr:colOff>593725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FEA369-1B7E-4029-B5FC-ADCF4B93F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B640-A379-4AFB-BF83-FC4192A06C99}">
  <dimension ref="A1:M49"/>
  <sheetViews>
    <sheetView topLeftCell="A24" workbookViewId="0">
      <selection activeCell="C46" sqref="C46"/>
    </sheetView>
  </sheetViews>
  <sheetFormatPr defaultRowHeight="14.5" x14ac:dyDescent="0.35"/>
  <cols>
    <col min="1" max="1" width="7" style="4" bestFit="1" customWidth="1"/>
    <col min="2" max="2" width="6.6328125" style="4" bestFit="1" customWidth="1"/>
    <col min="3" max="3" width="11.81640625" style="4" bestFit="1" customWidth="1"/>
    <col min="4" max="4" width="6.6328125" style="5" bestFit="1" customWidth="1"/>
    <col min="5" max="5" width="11.81640625" style="5" bestFit="1" customWidth="1"/>
    <col min="6" max="6" width="6.6328125" style="5" bestFit="1" customWidth="1"/>
    <col min="7" max="7" width="10.08984375" style="5" bestFit="1" customWidth="1"/>
    <col min="8" max="9" width="12.1796875" style="5" customWidth="1"/>
    <col min="10" max="16384" width="8.7265625" style="5"/>
  </cols>
  <sheetData>
    <row r="1" spans="1:13" ht="15" customHeight="1" thickBot="1" x14ac:dyDescent="0.4">
      <c r="A1" s="1" t="s">
        <v>1</v>
      </c>
      <c r="B1" s="13" t="s">
        <v>2</v>
      </c>
      <c r="C1" s="13" t="s">
        <v>3</v>
      </c>
      <c r="D1" s="1" t="s">
        <v>2</v>
      </c>
      <c r="E1" s="1" t="s">
        <v>3</v>
      </c>
      <c r="F1" s="1" t="s">
        <v>2</v>
      </c>
      <c r="G1" s="1" t="s">
        <v>3</v>
      </c>
      <c r="H1" s="9" t="s">
        <v>4</v>
      </c>
      <c r="I1" s="9" t="s">
        <v>0</v>
      </c>
      <c r="K1" s="106" t="s">
        <v>5</v>
      </c>
      <c r="L1" s="106"/>
      <c r="M1" s="106"/>
    </row>
    <row r="2" spans="1:13" ht="15.5" thickTop="1" thickBot="1" x14ac:dyDescent="0.4">
      <c r="A2" s="2">
        <v>700</v>
      </c>
      <c r="B2" s="14">
        <v>1</v>
      </c>
      <c r="C2" s="15">
        <f t="shared" ref="C2:C11" si="0">B2/60</f>
        <v>1.6666666666666666E-2</v>
      </c>
      <c r="D2" s="2">
        <v>0</v>
      </c>
      <c r="E2" s="10">
        <f t="shared" ref="E2:E11" si="1">D2/60</f>
        <v>0</v>
      </c>
      <c r="F2" s="14">
        <v>0</v>
      </c>
      <c r="G2" s="15">
        <f t="shared" ref="G2:G11" si="2">F2/60</f>
        <v>0</v>
      </c>
      <c r="H2" s="10">
        <f t="shared" ref="H2:H11" si="3">AVERAGE(C2,E2,G2)</f>
        <v>5.5555555555555558E-3</v>
      </c>
      <c r="I2" s="10">
        <v>6.8</v>
      </c>
      <c r="K2" s="1" t="s">
        <v>6</v>
      </c>
      <c r="L2" s="1" t="s">
        <v>7</v>
      </c>
      <c r="M2" s="1" t="s">
        <v>8</v>
      </c>
    </row>
    <row r="3" spans="1:13" ht="15" thickTop="1" x14ac:dyDescent="0.35">
      <c r="A3" s="2">
        <v>720</v>
      </c>
      <c r="B3" s="14">
        <v>458</v>
      </c>
      <c r="C3" s="15">
        <f t="shared" si="0"/>
        <v>7.6333333333333337</v>
      </c>
      <c r="D3" s="2">
        <v>432</v>
      </c>
      <c r="E3" s="10">
        <f t="shared" si="1"/>
        <v>7.2</v>
      </c>
      <c r="F3" s="14">
        <v>434</v>
      </c>
      <c r="G3" s="15">
        <f t="shared" si="2"/>
        <v>7.2333333333333334</v>
      </c>
      <c r="H3" s="10">
        <f t="shared" si="3"/>
        <v>7.3555555555555552</v>
      </c>
      <c r="I3" s="10">
        <v>8.6</v>
      </c>
      <c r="K3" s="8">
        <f>C3/H3-1</f>
        <v>3.7764350453172391E-2</v>
      </c>
      <c r="L3" s="8">
        <f>E3/H3-1</f>
        <v>-2.114803625377637E-2</v>
      </c>
      <c r="M3" s="8">
        <f>G3/H3-1</f>
        <v>-1.6616314199395688E-2</v>
      </c>
    </row>
    <row r="4" spans="1:13" x14ac:dyDescent="0.35">
      <c r="A4" s="2">
        <v>740</v>
      </c>
      <c r="B4" s="14">
        <v>478</v>
      </c>
      <c r="C4" s="15">
        <f t="shared" si="0"/>
        <v>7.9666666666666668</v>
      </c>
      <c r="D4" s="2">
        <v>467</v>
      </c>
      <c r="E4" s="10">
        <f t="shared" si="1"/>
        <v>7.7833333333333332</v>
      </c>
      <c r="F4" s="14">
        <v>447</v>
      </c>
      <c r="G4" s="15">
        <f t="shared" si="2"/>
        <v>7.45</v>
      </c>
      <c r="H4" s="10">
        <f t="shared" si="3"/>
        <v>7.7333333333333334</v>
      </c>
      <c r="I4" s="10">
        <v>9.6</v>
      </c>
      <c r="K4" s="7">
        <f t="shared" ref="K4:K11" si="4">C4/H4-1</f>
        <v>3.0172413793103425E-2</v>
      </c>
      <c r="L4" s="7">
        <f t="shared" ref="L4:L11" si="5">E4/H4-1</f>
        <v>6.4655172413792261E-3</v>
      </c>
      <c r="M4" s="7">
        <f t="shared" ref="M4:M11" si="6">G4/H4-1</f>
        <v>-3.6637931034482762E-2</v>
      </c>
    </row>
    <row r="5" spans="1:13" x14ac:dyDescent="0.35">
      <c r="A5" s="2">
        <v>760</v>
      </c>
      <c r="B5" s="14">
        <v>472</v>
      </c>
      <c r="C5" s="15">
        <f t="shared" si="0"/>
        <v>7.8666666666666663</v>
      </c>
      <c r="D5" s="2">
        <v>445</v>
      </c>
      <c r="E5" s="10">
        <f t="shared" si="1"/>
        <v>7.416666666666667</v>
      </c>
      <c r="F5" s="14">
        <v>479</v>
      </c>
      <c r="G5" s="15">
        <f t="shared" si="2"/>
        <v>7.9833333333333334</v>
      </c>
      <c r="H5" s="10">
        <f t="shared" si="3"/>
        <v>7.7555555555555555</v>
      </c>
      <c r="I5" s="10">
        <v>11</v>
      </c>
      <c r="K5" s="7">
        <f t="shared" si="4"/>
        <v>1.4326647564469885E-2</v>
      </c>
      <c r="L5" s="7">
        <f t="shared" si="5"/>
        <v>-4.3696275071633206E-2</v>
      </c>
      <c r="M5" s="7">
        <f t="shared" si="6"/>
        <v>2.9369627507163321E-2</v>
      </c>
    </row>
    <row r="6" spans="1:13" x14ac:dyDescent="0.35">
      <c r="A6" s="2">
        <v>780</v>
      </c>
      <c r="B6" s="14">
        <v>495</v>
      </c>
      <c r="C6" s="15">
        <f t="shared" si="0"/>
        <v>8.25</v>
      </c>
      <c r="D6" s="2">
        <v>461</v>
      </c>
      <c r="E6" s="10">
        <f t="shared" si="1"/>
        <v>7.6833333333333336</v>
      </c>
      <c r="F6" s="14">
        <v>518</v>
      </c>
      <c r="G6" s="15">
        <f t="shared" si="2"/>
        <v>8.6333333333333329</v>
      </c>
      <c r="H6" s="10">
        <f t="shared" si="3"/>
        <v>8.1888888888888882</v>
      </c>
      <c r="I6" s="10">
        <v>12.2</v>
      </c>
      <c r="K6" s="7">
        <f t="shared" si="4"/>
        <v>7.4626865671643117E-3</v>
      </c>
      <c r="L6" s="7">
        <f t="shared" si="5"/>
        <v>-6.1736770691994458E-2</v>
      </c>
      <c r="M6" s="7">
        <f t="shared" si="6"/>
        <v>5.4274084124830368E-2</v>
      </c>
    </row>
    <row r="7" spans="1:13" x14ac:dyDescent="0.35">
      <c r="A7" s="2">
        <v>800</v>
      </c>
      <c r="B7" s="14">
        <v>462</v>
      </c>
      <c r="C7" s="15">
        <f t="shared" si="0"/>
        <v>7.7</v>
      </c>
      <c r="D7" s="2">
        <v>496</v>
      </c>
      <c r="E7" s="10">
        <f t="shared" si="1"/>
        <v>8.2666666666666675</v>
      </c>
      <c r="F7" s="14">
        <v>478</v>
      </c>
      <c r="G7" s="15">
        <f t="shared" si="2"/>
        <v>7.9666666666666668</v>
      </c>
      <c r="H7" s="10">
        <f t="shared" si="3"/>
        <v>7.9777777777777787</v>
      </c>
      <c r="I7" s="10">
        <v>13.8</v>
      </c>
      <c r="K7" s="7">
        <f t="shared" si="4"/>
        <v>-3.4818941504178413E-2</v>
      </c>
      <c r="L7" s="7">
        <f t="shared" si="5"/>
        <v>3.6211699164345301E-2</v>
      </c>
      <c r="M7" s="7">
        <f t="shared" si="6"/>
        <v>-1.3927576601672209E-3</v>
      </c>
    </row>
    <row r="8" spans="1:13" x14ac:dyDescent="0.35">
      <c r="A8" s="2">
        <v>820</v>
      </c>
      <c r="B8" s="14">
        <v>548</v>
      </c>
      <c r="C8" s="15">
        <f t="shared" si="0"/>
        <v>9.1333333333333329</v>
      </c>
      <c r="D8" s="2">
        <v>491</v>
      </c>
      <c r="E8" s="10">
        <f t="shared" si="1"/>
        <v>8.1833333333333336</v>
      </c>
      <c r="F8" s="14">
        <v>454</v>
      </c>
      <c r="G8" s="15">
        <f t="shared" si="2"/>
        <v>7.5666666666666664</v>
      </c>
      <c r="H8" s="10">
        <f t="shared" si="3"/>
        <v>8.2944444444444443</v>
      </c>
      <c r="I8" s="10">
        <v>14.6</v>
      </c>
      <c r="K8" s="7">
        <f t="shared" si="4"/>
        <v>0.10113864701942399</v>
      </c>
      <c r="L8" s="7">
        <f t="shared" si="5"/>
        <v>-1.339584728734089E-2</v>
      </c>
      <c r="M8" s="7">
        <f t="shared" si="6"/>
        <v>-8.7742799732083099E-2</v>
      </c>
    </row>
    <row r="9" spans="1:13" x14ac:dyDescent="0.35">
      <c r="A9" s="2">
        <v>840</v>
      </c>
      <c r="B9" s="14">
        <v>490</v>
      </c>
      <c r="C9" s="15">
        <f t="shared" si="0"/>
        <v>8.1666666666666661</v>
      </c>
      <c r="D9" s="2">
        <v>505</v>
      </c>
      <c r="E9" s="10">
        <f t="shared" si="1"/>
        <v>8.4166666666666661</v>
      </c>
      <c r="F9" s="14">
        <v>501</v>
      </c>
      <c r="G9" s="15">
        <f t="shared" si="2"/>
        <v>8.35</v>
      </c>
      <c r="H9" s="10">
        <f t="shared" si="3"/>
        <v>8.31111111111111</v>
      </c>
      <c r="I9" s="10">
        <v>16.2</v>
      </c>
      <c r="K9" s="7">
        <f t="shared" si="4"/>
        <v>-1.7379679144384985E-2</v>
      </c>
      <c r="L9" s="7">
        <f t="shared" si="5"/>
        <v>1.2700534759358284E-2</v>
      </c>
      <c r="M9" s="7">
        <f t="shared" si="6"/>
        <v>4.6791443850269232E-3</v>
      </c>
    </row>
    <row r="10" spans="1:13" x14ac:dyDescent="0.35">
      <c r="A10" s="2">
        <v>860</v>
      </c>
      <c r="B10" s="14">
        <v>495</v>
      </c>
      <c r="C10" s="15">
        <f t="shared" si="0"/>
        <v>8.25</v>
      </c>
      <c r="D10" s="2">
        <v>501</v>
      </c>
      <c r="E10" s="10">
        <f t="shared" si="1"/>
        <v>8.35</v>
      </c>
      <c r="F10" s="14">
        <v>538</v>
      </c>
      <c r="G10" s="15">
        <f t="shared" si="2"/>
        <v>8.9666666666666668</v>
      </c>
      <c r="H10" s="10">
        <f t="shared" si="3"/>
        <v>8.5222222222222239</v>
      </c>
      <c r="I10" s="10">
        <v>17.2</v>
      </c>
      <c r="K10" s="7">
        <f t="shared" si="4"/>
        <v>-3.1942633637549123E-2</v>
      </c>
      <c r="L10" s="7">
        <f t="shared" si="5"/>
        <v>-2.0208604954367937E-2</v>
      </c>
      <c r="M10" s="7">
        <f t="shared" si="6"/>
        <v>5.2151238591916282E-2</v>
      </c>
    </row>
    <row r="11" spans="1:13" x14ac:dyDescent="0.35">
      <c r="A11" s="2">
        <v>880</v>
      </c>
      <c r="B11" s="14">
        <v>514</v>
      </c>
      <c r="C11" s="15">
        <f t="shared" si="0"/>
        <v>8.5666666666666664</v>
      </c>
      <c r="D11" s="2">
        <v>522</v>
      </c>
      <c r="E11" s="10">
        <f t="shared" si="1"/>
        <v>8.6999999999999993</v>
      </c>
      <c r="F11" s="14">
        <v>504</v>
      </c>
      <c r="G11" s="15">
        <f t="shared" si="2"/>
        <v>8.4</v>
      </c>
      <c r="H11" s="10">
        <f t="shared" si="3"/>
        <v>8.5555555555555554</v>
      </c>
      <c r="I11" s="10">
        <v>19.399999999999999</v>
      </c>
      <c r="K11" s="7">
        <f t="shared" si="4"/>
        <v>1.2987012987013546E-3</v>
      </c>
      <c r="L11" s="7">
        <f t="shared" si="5"/>
        <v>1.6883116883116722E-2</v>
      </c>
      <c r="M11" s="7">
        <f t="shared" si="6"/>
        <v>-1.8181818181818077E-2</v>
      </c>
    </row>
    <row r="12" spans="1:13" x14ac:dyDescent="0.35">
      <c r="G12" s="16" t="s">
        <v>9</v>
      </c>
      <c r="H12" s="17">
        <f>AVERAGE(H3:H11)</f>
        <v>8.0771604938271597</v>
      </c>
    </row>
    <row r="45" spans="2:3" x14ac:dyDescent="0.35">
      <c r="B45" s="4" t="s">
        <v>11</v>
      </c>
      <c r="C45" s="4" t="s">
        <v>12</v>
      </c>
    </row>
    <row r="46" spans="2:3" x14ac:dyDescent="0.35">
      <c r="B46" s="4" t="s">
        <v>13</v>
      </c>
      <c r="C46" s="4" t="s">
        <v>17</v>
      </c>
    </row>
    <row r="47" spans="2:3" x14ac:dyDescent="0.35">
      <c r="B47" s="4" t="s">
        <v>14</v>
      </c>
    </row>
    <row r="48" spans="2:3" x14ac:dyDescent="0.35">
      <c r="B48" s="21" t="s">
        <v>15</v>
      </c>
    </row>
    <row r="49" spans="2:2" x14ac:dyDescent="0.35">
      <c r="B49" s="4" t="s">
        <v>16</v>
      </c>
    </row>
  </sheetData>
  <mergeCells count="1">
    <mergeCell ref="K1:M1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A23B8-7646-42B2-B0CF-3707B5898DFC}">
  <dimension ref="A2:O11"/>
  <sheetViews>
    <sheetView workbookViewId="0">
      <selection activeCell="F11" sqref="F11"/>
    </sheetView>
  </sheetViews>
  <sheetFormatPr defaultRowHeight="14.5" x14ac:dyDescent="0.35"/>
  <cols>
    <col min="1" max="1" width="7" bestFit="1" customWidth="1"/>
    <col min="2" max="2" width="6.6328125" bestFit="1" customWidth="1"/>
    <col min="3" max="3" width="10.08984375" bestFit="1" customWidth="1"/>
    <col min="4" max="4" width="6.6328125" bestFit="1" customWidth="1"/>
    <col min="5" max="5" width="10.08984375" bestFit="1" customWidth="1"/>
    <col min="6" max="6" width="6.6328125" bestFit="1" customWidth="1"/>
    <col min="7" max="7" width="10.08984375" bestFit="1" customWidth="1"/>
    <col min="8" max="9" width="10.08984375" customWidth="1"/>
    <col min="10" max="10" width="10.453125" bestFit="1" customWidth="1"/>
    <col min="12" max="13" width="7.1796875" bestFit="1" customWidth="1"/>
    <col min="14" max="14" width="7.1796875" customWidth="1"/>
    <col min="15" max="15" width="7.1796875" bestFit="1" customWidth="1"/>
  </cols>
  <sheetData>
    <row r="2" spans="1:15" ht="15" thickBot="1" x14ac:dyDescent="0.4">
      <c r="A2" s="1" t="s">
        <v>1</v>
      </c>
      <c r="B2" s="13" t="s">
        <v>2</v>
      </c>
      <c r="C2" s="13" t="s">
        <v>3</v>
      </c>
      <c r="D2" s="1" t="s">
        <v>2</v>
      </c>
      <c r="E2" s="1" t="s">
        <v>3</v>
      </c>
      <c r="F2" s="11" t="s">
        <v>2</v>
      </c>
      <c r="G2" s="11" t="s">
        <v>3</v>
      </c>
      <c r="H2" s="9" t="s">
        <v>2</v>
      </c>
      <c r="I2" s="9" t="s">
        <v>3</v>
      </c>
      <c r="J2" s="11" t="s">
        <v>4</v>
      </c>
      <c r="K2" s="5"/>
      <c r="L2" s="106" t="s">
        <v>5</v>
      </c>
      <c r="M2" s="106"/>
      <c r="N2" s="106"/>
      <c r="O2" s="106"/>
    </row>
    <row r="3" spans="1:15" ht="15.5" thickTop="1" thickBot="1" x14ac:dyDescent="0.4">
      <c r="A3" s="2">
        <v>840</v>
      </c>
      <c r="B3" s="14">
        <v>20</v>
      </c>
      <c r="C3" s="15">
        <f>B3/60</f>
        <v>0.33333333333333331</v>
      </c>
      <c r="D3" s="2">
        <v>27</v>
      </c>
      <c r="E3" s="18">
        <f>D3/60</f>
        <v>0.45</v>
      </c>
      <c r="F3" s="14">
        <v>27</v>
      </c>
      <c r="G3" s="15">
        <f>F3/60</f>
        <v>0.45</v>
      </c>
      <c r="H3" s="6">
        <v>34</v>
      </c>
      <c r="I3" s="18">
        <f>H3/60</f>
        <v>0.56666666666666665</v>
      </c>
      <c r="J3" s="12">
        <f>AVERAGE(C3,E3,G3,I3)</f>
        <v>0.45</v>
      </c>
      <c r="K3" s="5"/>
      <c r="L3" s="1" t="s">
        <v>6</v>
      </c>
      <c r="M3" s="1" t="s">
        <v>7</v>
      </c>
      <c r="N3" s="1" t="s">
        <v>8</v>
      </c>
      <c r="O3" s="1" t="s">
        <v>10</v>
      </c>
    </row>
    <row r="4" spans="1:15" ht="15" thickTop="1" x14ac:dyDescent="0.35">
      <c r="K4" s="5"/>
      <c r="L4" s="19">
        <f>C3/J3-1</f>
        <v>-0.2592592592592593</v>
      </c>
      <c r="M4" s="19">
        <f>E3/J3-1</f>
        <v>0</v>
      </c>
      <c r="N4" s="19">
        <f>G3/J3-1</f>
        <v>0</v>
      </c>
      <c r="O4" s="20">
        <f>I3/J3-1</f>
        <v>0.2592592592592593</v>
      </c>
    </row>
    <row r="10" spans="1:15" ht="15" thickBot="1" x14ac:dyDescent="0.4"/>
    <row r="11" spans="1:15" ht="15" thickBot="1" x14ac:dyDescent="0.4">
      <c r="D11" s="107" t="s">
        <v>23</v>
      </c>
      <c r="E11" s="108"/>
      <c r="F11" s="22">
        <f>J3</f>
        <v>0.45</v>
      </c>
    </row>
  </sheetData>
  <mergeCells count="2">
    <mergeCell ref="L2:O2"/>
    <mergeCell ref="D11:E11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4F65-4C70-47BB-B5B8-84D8F9B1D194}">
  <dimension ref="A1:T100"/>
  <sheetViews>
    <sheetView topLeftCell="A22" zoomScale="97" workbookViewId="0">
      <selection activeCell="V24" sqref="V24"/>
    </sheetView>
  </sheetViews>
  <sheetFormatPr defaultRowHeight="14.5" x14ac:dyDescent="0.35"/>
  <cols>
    <col min="4" max="4" width="11.81640625" bestFit="1" customWidth="1"/>
    <col min="6" max="19" width="5.36328125" customWidth="1"/>
    <col min="20" max="20" width="5.453125" customWidth="1"/>
  </cols>
  <sheetData>
    <row r="1" spans="1:19" ht="15" customHeight="1" thickBot="1" x14ac:dyDescent="0.4">
      <c r="A1" s="3">
        <v>6</v>
      </c>
      <c r="B1">
        <v>2</v>
      </c>
      <c r="C1">
        <v>1</v>
      </c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19" x14ac:dyDescent="0.35">
      <c r="A2">
        <v>7</v>
      </c>
      <c r="B2">
        <v>3</v>
      </c>
      <c r="C2">
        <v>1</v>
      </c>
      <c r="D2">
        <f>AVERAGE(A:A)</f>
        <v>7.68</v>
      </c>
      <c r="E2">
        <v>17</v>
      </c>
      <c r="F2" s="59"/>
      <c r="G2" s="60"/>
      <c r="H2" s="60"/>
      <c r="I2" s="61"/>
      <c r="J2" s="62">
        <v>17</v>
      </c>
      <c r="K2" s="60"/>
      <c r="L2" s="60"/>
      <c r="M2" s="60"/>
      <c r="N2" s="60"/>
      <c r="O2" s="60"/>
      <c r="P2" s="60"/>
      <c r="Q2" s="60"/>
      <c r="R2" s="60"/>
      <c r="S2" s="63"/>
    </row>
    <row r="3" spans="1:19" x14ac:dyDescent="0.35">
      <c r="A3">
        <v>8</v>
      </c>
      <c r="B3">
        <v>4</v>
      </c>
      <c r="E3">
        <v>16</v>
      </c>
      <c r="F3" s="64"/>
      <c r="G3" s="4"/>
      <c r="H3" s="4"/>
      <c r="I3" s="65">
        <v>16</v>
      </c>
      <c r="J3" s="66"/>
      <c r="K3" s="67"/>
      <c r="L3" s="4"/>
      <c r="M3" s="4"/>
      <c r="N3" s="4"/>
      <c r="O3" s="4"/>
      <c r="P3" s="4"/>
      <c r="Q3" s="4"/>
      <c r="R3" s="4"/>
      <c r="S3" s="68"/>
    </row>
    <row r="4" spans="1:19" x14ac:dyDescent="0.35">
      <c r="A4">
        <v>8</v>
      </c>
      <c r="B4">
        <v>4</v>
      </c>
      <c r="D4">
        <f>_xlfn.CHISQ.DIST(A:A,99,TRUE)</f>
        <v>2.9380821941849666E-36</v>
      </c>
      <c r="E4">
        <v>15</v>
      </c>
      <c r="F4" s="64"/>
      <c r="G4" s="4"/>
      <c r="H4" s="4"/>
      <c r="I4" s="65"/>
      <c r="J4" s="66"/>
      <c r="K4" s="69">
        <v>15</v>
      </c>
      <c r="L4" s="70"/>
      <c r="M4" s="4"/>
      <c r="N4" s="4"/>
      <c r="O4" s="4"/>
      <c r="P4" s="4"/>
      <c r="Q4" s="4"/>
      <c r="R4" s="4"/>
      <c r="S4" s="68"/>
    </row>
    <row r="5" spans="1:19" x14ac:dyDescent="0.35">
      <c r="A5">
        <v>12</v>
      </c>
      <c r="B5">
        <v>4</v>
      </c>
      <c r="E5">
        <v>14</v>
      </c>
      <c r="F5" s="64"/>
      <c r="G5" s="4"/>
      <c r="H5" s="4"/>
      <c r="I5" s="65"/>
      <c r="J5" s="66"/>
      <c r="K5" s="65"/>
      <c r="L5" s="70"/>
      <c r="M5" s="4"/>
      <c r="N5" s="4"/>
      <c r="O5" s="4"/>
      <c r="P5" s="4"/>
      <c r="Q5" s="4"/>
      <c r="R5" s="4"/>
      <c r="S5" s="68"/>
    </row>
    <row r="6" spans="1:19" x14ac:dyDescent="0.35">
      <c r="A6">
        <v>8</v>
      </c>
      <c r="B6">
        <v>4</v>
      </c>
      <c r="D6">
        <f>_xlfn.POISSON.DIST(A:A,D2,TRUE)</f>
        <v>0.63711797887704491</v>
      </c>
      <c r="E6">
        <v>13</v>
      </c>
      <c r="F6" s="64"/>
      <c r="G6" s="4"/>
      <c r="H6" s="4"/>
      <c r="I6" s="65"/>
      <c r="J6" s="66"/>
      <c r="K6" s="65"/>
      <c r="L6" s="71"/>
      <c r="M6" s="4"/>
      <c r="N6" s="4"/>
      <c r="O6" s="4"/>
      <c r="P6" s="4"/>
      <c r="Q6" s="4"/>
      <c r="R6" s="4"/>
      <c r="S6" s="68"/>
    </row>
    <row r="7" spans="1:19" x14ac:dyDescent="0.35">
      <c r="A7">
        <v>4</v>
      </c>
      <c r="B7">
        <v>4</v>
      </c>
      <c r="D7">
        <f>_xlfn.POISSON.DIST(A:A,D2,FALSE)</f>
        <v>6.6965639012103464E-2</v>
      </c>
      <c r="E7">
        <v>12</v>
      </c>
      <c r="F7" s="64"/>
      <c r="G7" s="4"/>
      <c r="H7" s="4"/>
      <c r="I7" s="65"/>
      <c r="J7" s="66"/>
      <c r="K7" s="66"/>
      <c r="L7" s="69">
        <v>12</v>
      </c>
      <c r="M7" s="70"/>
      <c r="N7" s="4"/>
      <c r="O7" s="4"/>
      <c r="P7" s="4"/>
      <c r="Q7" s="4"/>
      <c r="R7" s="4"/>
      <c r="S7" s="68"/>
    </row>
    <row r="8" spans="1:19" x14ac:dyDescent="0.35">
      <c r="A8">
        <v>4</v>
      </c>
      <c r="B8">
        <v>4</v>
      </c>
      <c r="C8">
        <v>6</v>
      </c>
      <c r="E8">
        <v>11</v>
      </c>
      <c r="F8" s="64"/>
      <c r="G8" s="4"/>
      <c r="H8" s="4"/>
      <c r="I8" s="65"/>
      <c r="J8" s="66"/>
      <c r="K8" s="66"/>
      <c r="L8" s="65"/>
      <c r="M8" s="70"/>
      <c r="N8" s="4"/>
      <c r="O8" s="4"/>
      <c r="P8" s="4"/>
      <c r="Q8" s="4"/>
      <c r="R8" s="4"/>
      <c r="S8" s="68"/>
    </row>
    <row r="9" spans="1:19" x14ac:dyDescent="0.35">
      <c r="A9">
        <v>5</v>
      </c>
      <c r="B9">
        <v>5</v>
      </c>
      <c r="E9">
        <v>10</v>
      </c>
      <c r="F9" s="64"/>
      <c r="G9" s="4"/>
      <c r="H9" s="4"/>
      <c r="I9" s="65"/>
      <c r="J9" s="66"/>
      <c r="K9" s="66"/>
      <c r="L9" s="65"/>
      <c r="M9" s="70"/>
      <c r="N9" s="4"/>
      <c r="O9" s="4"/>
      <c r="P9" s="4"/>
      <c r="Q9" s="4"/>
      <c r="R9" s="4"/>
      <c r="S9" s="68"/>
    </row>
    <row r="10" spans="1:19" x14ac:dyDescent="0.35">
      <c r="A10">
        <v>8</v>
      </c>
      <c r="B10">
        <v>5</v>
      </c>
      <c r="E10">
        <v>9</v>
      </c>
      <c r="F10" s="64"/>
      <c r="G10" s="4"/>
      <c r="H10" s="4"/>
      <c r="I10" s="65"/>
      <c r="J10" s="66"/>
      <c r="K10" s="66"/>
      <c r="L10" s="65"/>
      <c r="M10" s="70"/>
      <c r="N10" s="4"/>
      <c r="O10" s="4"/>
      <c r="P10" s="4"/>
      <c r="Q10" s="4"/>
      <c r="R10" s="4"/>
      <c r="S10" s="68"/>
    </row>
    <row r="11" spans="1:19" x14ac:dyDescent="0.35">
      <c r="A11">
        <v>5</v>
      </c>
      <c r="B11">
        <v>5</v>
      </c>
      <c r="E11">
        <v>8</v>
      </c>
      <c r="F11" s="64"/>
      <c r="G11" s="4"/>
      <c r="H11" s="4"/>
      <c r="I11" s="65"/>
      <c r="J11" s="66"/>
      <c r="K11" s="66"/>
      <c r="L11" s="65"/>
      <c r="M11" s="71"/>
      <c r="N11" s="67"/>
      <c r="O11" s="4"/>
      <c r="P11" s="4"/>
      <c r="Q11" s="4"/>
      <c r="R11" s="4"/>
      <c r="S11" s="68"/>
    </row>
    <row r="12" spans="1:19" x14ac:dyDescent="0.35">
      <c r="A12">
        <v>14</v>
      </c>
      <c r="B12">
        <v>5</v>
      </c>
      <c r="E12">
        <v>7</v>
      </c>
      <c r="F12" s="64"/>
      <c r="G12" s="4"/>
      <c r="H12" s="67"/>
      <c r="I12" s="65"/>
      <c r="J12" s="66"/>
      <c r="K12" s="66"/>
      <c r="L12" s="66"/>
      <c r="M12" s="66">
        <v>7</v>
      </c>
      <c r="N12" s="69">
        <v>7</v>
      </c>
      <c r="O12" s="70"/>
      <c r="P12" s="67"/>
      <c r="Q12" s="4"/>
      <c r="R12" s="4"/>
      <c r="S12" s="68"/>
    </row>
    <row r="13" spans="1:19" x14ac:dyDescent="0.35">
      <c r="A13">
        <v>5</v>
      </c>
      <c r="B13">
        <v>5</v>
      </c>
      <c r="E13">
        <v>6</v>
      </c>
      <c r="F13" s="64"/>
      <c r="G13" s="72"/>
      <c r="H13" s="66">
        <v>6</v>
      </c>
      <c r="I13" s="66"/>
      <c r="J13" s="66"/>
      <c r="K13" s="66"/>
      <c r="L13" s="66"/>
      <c r="M13" s="66"/>
      <c r="N13" s="65"/>
      <c r="O13" s="73"/>
      <c r="P13" s="69">
        <v>6</v>
      </c>
      <c r="Q13" s="70"/>
      <c r="R13" s="4"/>
      <c r="S13" s="68"/>
    </row>
    <row r="14" spans="1:19" x14ac:dyDescent="0.35">
      <c r="A14">
        <v>3</v>
      </c>
      <c r="B14">
        <v>5</v>
      </c>
      <c r="E14">
        <v>5</v>
      </c>
      <c r="F14" s="64"/>
      <c r="G14" s="72"/>
      <c r="H14" s="66"/>
      <c r="I14" s="66"/>
      <c r="J14" s="66"/>
      <c r="K14" s="66"/>
      <c r="L14" s="66"/>
      <c r="M14" s="66"/>
      <c r="N14" s="66"/>
      <c r="O14" s="66">
        <v>5</v>
      </c>
      <c r="P14" s="65"/>
      <c r="Q14" s="70"/>
      <c r="R14" s="4"/>
      <c r="S14" s="68"/>
    </row>
    <row r="15" spans="1:19" x14ac:dyDescent="0.35">
      <c r="A15">
        <v>10</v>
      </c>
      <c r="B15">
        <v>5</v>
      </c>
      <c r="E15">
        <v>4</v>
      </c>
      <c r="F15" s="64"/>
      <c r="G15" s="72"/>
      <c r="H15" s="66"/>
      <c r="I15" s="66"/>
      <c r="J15" s="66"/>
      <c r="K15" s="66"/>
      <c r="L15" s="66"/>
      <c r="M15" s="66"/>
      <c r="N15" s="66"/>
      <c r="O15" s="66"/>
      <c r="P15" s="65"/>
      <c r="Q15" s="71"/>
      <c r="R15" s="67"/>
      <c r="S15" s="68"/>
    </row>
    <row r="16" spans="1:19" x14ac:dyDescent="0.35">
      <c r="A16">
        <v>7</v>
      </c>
      <c r="B16">
        <v>5</v>
      </c>
      <c r="E16">
        <v>3</v>
      </c>
      <c r="F16" s="64"/>
      <c r="G16" s="72"/>
      <c r="H16" s="66"/>
      <c r="I16" s="66"/>
      <c r="J16" s="66"/>
      <c r="K16" s="66"/>
      <c r="L16" s="66"/>
      <c r="M16" s="66"/>
      <c r="N16" s="66"/>
      <c r="O16" s="66"/>
      <c r="P16" s="66"/>
      <c r="Q16" s="94">
        <v>3</v>
      </c>
      <c r="R16" s="98">
        <v>3</v>
      </c>
      <c r="S16" s="102"/>
    </row>
    <row r="17" spans="1:20" x14ac:dyDescent="0.35">
      <c r="A17">
        <v>5</v>
      </c>
      <c r="B17">
        <v>5</v>
      </c>
      <c r="E17">
        <v>2</v>
      </c>
      <c r="F17" s="129"/>
      <c r="G17" s="74"/>
      <c r="H17" s="66"/>
      <c r="I17" s="66"/>
      <c r="J17" s="66"/>
      <c r="K17" s="66"/>
      <c r="L17" s="66"/>
      <c r="M17" s="66"/>
      <c r="N17" s="66"/>
      <c r="O17" s="66"/>
      <c r="P17" s="66"/>
      <c r="Q17" s="94"/>
      <c r="R17" s="99"/>
      <c r="S17" s="103"/>
    </row>
    <row r="18" spans="1:20" ht="15" thickBot="1" x14ac:dyDescent="0.4">
      <c r="A18">
        <v>9</v>
      </c>
      <c r="B18">
        <v>5</v>
      </c>
      <c r="E18">
        <v>1</v>
      </c>
      <c r="F18" s="104">
        <v>1</v>
      </c>
      <c r="G18" s="75">
        <v>1</v>
      </c>
      <c r="H18" s="75"/>
      <c r="I18" s="75"/>
      <c r="J18" s="75"/>
      <c r="K18" s="75"/>
      <c r="L18" s="75"/>
      <c r="M18" s="75"/>
      <c r="N18" s="75"/>
      <c r="O18" s="75"/>
      <c r="P18" s="75"/>
      <c r="Q18" s="95"/>
      <c r="R18" s="100"/>
      <c r="S18" s="105">
        <v>1</v>
      </c>
    </row>
    <row r="19" spans="1:20" ht="15.5" thickTop="1" thickBot="1" x14ac:dyDescent="0.4">
      <c r="A19">
        <v>6</v>
      </c>
      <c r="B19">
        <v>5</v>
      </c>
      <c r="E19" s="24" t="s">
        <v>38</v>
      </c>
      <c r="F19" s="56">
        <v>2</v>
      </c>
      <c r="G19" s="93">
        <v>3</v>
      </c>
      <c r="H19" s="57">
        <v>4</v>
      </c>
      <c r="I19" s="57">
        <v>5</v>
      </c>
      <c r="J19" s="57">
        <v>6</v>
      </c>
      <c r="K19" s="57">
        <v>7</v>
      </c>
      <c r="L19" s="57">
        <v>8</v>
      </c>
      <c r="M19" s="57">
        <v>9</v>
      </c>
      <c r="N19" s="57">
        <v>10</v>
      </c>
      <c r="O19" s="57">
        <v>11</v>
      </c>
      <c r="P19" s="57">
        <v>12</v>
      </c>
      <c r="Q19" s="91">
        <v>13</v>
      </c>
      <c r="R19" s="91">
        <v>14</v>
      </c>
      <c r="S19" s="58">
        <v>15</v>
      </c>
      <c r="T19" s="101" t="s">
        <v>42</v>
      </c>
    </row>
    <row r="20" spans="1:20" x14ac:dyDescent="0.35">
      <c r="A20">
        <v>10</v>
      </c>
      <c r="B20">
        <v>5</v>
      </c>
      <c r="E20" s="78" t="s">
        <v>39</v>
      </c>
      <c r="F20" s="125">
        <v>1</v>
      </c>
      <c r="G20">
        <v>1</v>
      </c>
      <c r="H20">
        <v>6</v>
      </c>
      <c r="I20">
        <v>16</v>
      </c>
      <c r="J20">
        <v>17</v>
      </c>
      <c r="K20">
        <v>15</v>
      </c>
      <c r="L20">
        <v>12</v>
      </c>
      <c r="M20">
        <v>7</v>
      </c>
      <c r="N20">
        <v>7</v>
      </c>
      <c r="O20">
        <v>5</v>
      </c>
      <c r="P20">
        <v>6</v>
      </c>
      <c r="Q20">
        <v>3</v>
      </c>
      <c r="R20" s="97">
        <v>3</v>
      </c>
      <c r="S20" s="130">
        <v>1</v>
      </c>
      <c r="T20">
        <f>SUM(F20:S20)</f>
        <v>100</v>
      </c>
    </row>
    <row r="21" spans="1:20" x14ac:dyDescent="0.35">
      <c r="A21">
        <v>6</v>
      </c>
      <c r="B21">
        <v>5</v>
      </c>
      <c r="E21" s="78" t="s">
        <v>40</v>
      </c>
      <c r="F21" s="81">
        <f t="shared" ref="F21:S21" si="0">100*(7.68^F19)*(EXP(-7.68))/FACT(F19)</f>
        <v>1.3624194134949434</v>
      </c>
      <c r="G21" s="77">
        <f>100*(7.68^G19)*(EXP(-7.68))/FACT(G19)</f>
        <v>3.4877936985470548</v>
      </c>
      <c r="H21" s="77">
        <f t="shared" si="0"/>
        <v>6.6965639012103466</v>
      </c>
      <c r="I21" s="77">
        <f t="shared" si="0"/>
        <v>10.285922152259092</v>
      </c>
      <c r="J21" s="77">
        <f t="shared" si="0"/>
        <v>13.165980354891637</v>
      </c>
      <c r="K21" s="77">
        <f t="shared" si="0"/>
        <v>14.444961303652539</v>
      </c>
      <c r="L21" s="77">
        <f t="shared" si="0"/>
        <v>13.867162851506437</v>
      </c>
      <c r="M21" s="77">
        <f t="shared" si="0"/>
        <v>11.83331229995216</v>
      </c>
      <c r="N21" s="77">
        <f t="shared" si="0"/>
        <v>9.0879838463632598</v>
      </c>
      <c r="O21" s="77">
        <f t="shared" si="0"/>
        <v>6.3450650854608934</v>
      </c>
      <c r="P21" s="77">
        <f t="shared" si="0"/>
        <v>4.060841654694971</v>
      </c>
      <c r="Q21" s="77">
        <f t="shared" si="0"/>
        <v>2.3990203006197985</v>
      </c>
      <c r="R21" s="77">
        <f>100*(7.68^R19)*(EXP(-7.68))/FACT(R19)</f>
        <v>1.3160339934828609</v>
      </c>
      <c r="S21" s="131">
        <f t="shared" si="0"/>
        <v>0.67380940466322481</v>
      </c>
      <c r="T21" s="77">
        <f>SUM(G21:R21)</f>
        <v>96.990641442641035</v>
      </c>
    </row>
    <row r="22" spans="1:20" ht="15" thickBot="1" x14ac:dyDescent="0.4">
      <c r="A22">
        <v>7</v>
      </c>
      <c r="B22">
        <v>5</v>
      </c>
      <c r="E22" s="79" t="s">
        <v>41</v>
      </c>
      <c r="F22" s="82">
        <f t="shared" ref="F22:S22" si="1">SQRT(F21)</f>
        <v>1.1672272330163238</v>
      </c>
      <c r="G22" s="76">
        <f>SQRT(G21)</f>
        <v>1.867563572826118</v>
      </c>
      <c r="H22" s="76">
        <f t="shared" si="1"/>
        <v>2.5877719955997565</v>
      </c>
      <c r="I22" s="76">
        <f t="shared" si="1"/>
        <v>3.2071673096767328</v>
      </c>
      <c r="J22" s="76">
        <f t="shared" si="1"/>
        <v>3.6284956049155741</v>
      </c>
      <c r="K22" s="76">
        <f t="shared" si="1"/>
        <v>3.8006527470491878</v>
      </c>
      <c r="L22" s="76">
        <f t="shared" si="1"/>
        <v>3.7238639679110781</v>
      </c>
      <c r="M22" s="76">
        <f t="shared" si="1"/>
        <v>3.439958182878414</v>
      </c>
      <c r="N22" s="76">
        <f t="shared" si="1"/>
        <v>3.0146283098191824</v>
      </c>
      <c r="O22" s="76">
        <f t="shared" si="1"/>
        <v>2.5189412628048502</v>
      </c>
      <c r="P22" s="76">
        <f t="shared" si="1"/>
        <v>2.0151530102438802</v>
      </c>
      <c r="Q22" s="76">
        <f t="shared" si="1"/>
        <v>1.5488771095925584</v>
      </c>
      <c r="R22" s="77">
        <f>SQRT(R21)</f>
        <v>1.147185248110723</v>
      </c>
      <c r="S22" s="132">
        <f t="shared" si="1"/>
        <v>0.82085894321937236</v>
      </c>
    </row>
    <row r="23" spans="1:20" ht="15" thickBot="1" x14ac:dyDescent="0.4">
      <c r="A23">
        <v>10</v>
      </c>
      <c r="B23">
        <v>5</v>
      </c>
      <c r="E23" s="80" t="s">
        <v>43</v>
      </c>
      <c r="F23" s="81">
        <f t="shared" ref="F23:S23" si="2">(F20-F21)^2/F22^2</f>
        <v>9.6407780142444582E-2</v>
      </c>
      <c r="G23" s="77">
        <f>(G20-G21)^2/G22^2</f>
        <v>1.7745079042687351</v>
      </c>
      <c r="H23" s="77">
        <f t="shared" si="2"/>
        <v>7.245525849184857E-2</v>
      </c>
      <c r="I23" s="77">
        <f t="shared" si="2"/>
        <v>3.1743080655993801</v>
      </c>
      <c r="J23" s="77">
        <f t="shared" si="2"/>
        <v>1.1164916126899267</v>
      </c>
      <c r="K23" s="77">
        <f t="shared" si="2"/>
        <v>2.1327018326119815E-2</v>
      </c>
      <c r="L23" s="77">
        <f t="shared" si="2"/>
        <v>0.25140666128882461</v>
      </c>
      <c r="M23" s="77">
        <f t="shared" si="2"/>
        <v>1.9741647306108268</v>
      </c>
      <c r="N23" s="77">
        <f t="shared" si="2"/>
        <v>0.47971878211673163</v>
      </c>
      <c r="O23" s="77">
        <f t="shared" si="2"/>
        <v>0.28513499227478828</v>
      </c>
      <c r="P23" s="77">
        <f t="shared" si="2"/>
        <v>0.92599894502623581</v>
      </c>
      <c r="Q23" s="77">
        <f t="shared" si="2"/>
        <v>0.15055170603341941</v>
      </c>
      <c r="R23" s="77">
        <f>(R20-R21)^2/R22^2</f>
        <v>2.1547631179347735</v>
      </c>
      <c r="S23" s="96">
        <f t="shared" si="2"/>
        <v>0.15790860701824061</v>
      </c>
      <c r="T23" s="83">
        <f>SUM(G23:R23)</f>
        <v>12.380828794661612</v>
      </c>
    </row>
    <row r="24" spans="1:20" ht="15" thickBot="1" x14ac:dyDescent="0.4">
      <c r="A24">
        <v>10</v>
      </c>
      <c r="B24">
        <v>5</v>
      </c>
      <c r="C24">
        <v>16</v>
      </c>
    </row>
    <row r="25" spans="1:20" ht="15" thickBot="1" x14ac:dyDescent="0.4">
      <c r="A25">
        <v>6</v>
      </c>
      <c r="B25" s="3">
        <v>6</v>
      </c>
      <c r="C25" s="3"/>
      <c r="I25" s="109" t="s">
        <v>44</v>
      </c>
      <c r="J25" s="110"/>
      <c r="K25" s="110"/>
      <c r="L25" s="111">
        <f>T23</f>
        <v>12.380828794661612</v>
      </c>
      <c r="M25" s="112"/>
      <c r="N25" s="92"/>
    </row>
    <row r="26" spans="1:20" ht="15" thickBot="1" x14ac:dyDescent="0.4">
      <c r="A26">
        <v>12</v>
      </c>
      <c r="B26">
        <v>6</v>
      </c>
      <c r="I26" s="107" t="s">
        <v>55</v>
      </c>
      <c r="J26" s="108"/>
      <c r="K26" s="126"/>
      <c r="L26" s="127">
        <f>_xlfn.CHISQ.DIST(T23,11,TRUE)</f>
        <v>0.66429133356334713</v>
      </c>
      <c r="M26" s="128"/>
    </row>
    <row r="27" spans="1:20" x14ac:dyDescent="0.35">
      <c r="A27">
        <v>9</v>
      </c>
      <c r="B27">
        <v>6</v>
      </c>
    </row>
    <row r="28" spans="1:20" x14ac:dyDescent="0.35">
      <c r="A28">
        <v>11</v>
      </c>
      <c r="B28">
        <v>6</v>
      </c>
    </row>
    <row r="29" spans="1:20" x14ac:dyDescent="0.35">
      <c r="A29">
        <v>5</v>
      </c>
      <c r="B29">
        <v>6</v>
      </c>
    </row>
    <row r="30" spans="1:20" x14ac:dyDescent="0.35">
      <c r="A30">
        <v>8</v>
      </c>
      <c r="B30">
        <v>6</v>
      </c>
    </row>
    <row r="31" spans="1:20" x14ac:dyDescent="0.35">
      <c r="A31">
        <v>4</v>
      </c>
      <c r="B31">
        <v>6</v>
      </c>
    </row>
    <row r="32" spans="1:20" x14ac:dyDescent="0.35">
      <c r="A32">
        <v>9</v>
      </c>
      <c r="B32">
        <v>6</v>
      </c>
    </row>
    <row r="33" spans="1:3" x14ac:dyDescent="0.35">
      <c r="A33">
        <v>9</v>
      </c>
      <c r="B33">
        <v>6</v>
      </c>
    </row>
    <row r="34" spans="1:3" x14ac:dyDescent="0.35">
      <c r="A34">
        <v>4</v>
      </c>
      <c r="B34">
        <v>6</v>
      </c>
    </row>
    <row r="35" spans="1:3" x14ac:dyDescent="0.35">
      <c r="A35">
        <v>12</v>
      </c>
      <c r="B35">
        <v>6</v>
      </c>
    </row>
    <row r="36" spans="1:3" x14ac:dyDescent="0.35">
      <c r="A36">
        <v>2</v>
      </c>
      <c r="B36">
        <v>6</v>
      </c>
    </row>
    <row r="37" spans="1:3" x14ac:dyDescent="0.35">
      <c r="A37">
        <v>6</v>
      </c>
      <c r="B37">
        <v>6</v>
      </c>
    </row>
    <row r="38" spans="1:3" x14ac:dyDescent="0.35">
      <c r="A38">
        <v>6</v>
      </c>
      <c r="B38">
        <v>6</v>
      </c>
    </row>
    <row r="39" spans="1:3" x14ac:dyDescent="0.35">
      <c r="A39">
        <v>5</v>
      </c>
      <c r="B39">
        <v>6</v>
      </c>
    </row>
    <row r="40" spans="1:3" x14ac:dyDescent="0.35">
      <c r="A40">
        <v>7</v>
      </c>
      <c r="B40">
        <v>6</v>
      </c>
    </row>
    <row r="41" spans="1:3" x14ac:dyDescent="0.35">
      <c r="A41">
        <v>5</v>
      </c>
      <c r="B41">
        <v>6</v>
      </c>
      <c r="C41">
        <v>17</v>
      </c>
    </row>
    <row r="42" spans="1:3" x14ac:dyDescent="0.35">
      <c r="A42">
        <v>13</v>
      </c>
      <c r="B42">
        <v>7</v>
      </c>
    </row>
    <row r="43" spans="1:3" x14ac:dyDescent="0.35">
      <c r="A43">
        <v>9</v>
      </c>
      <c r="B43">
        <v>7</v>
      </c>
    </row>
    <row r="44" spans="1:3" x14ac:dyDescent="0.35">
      <c r="A44">
        <v>6</v>
      </c>
      <c r="B44">
        <v>7</v>
      </c>
    </row>
    <row r="45" spans="1:3" x14ac:dyDescent="0.35">
      <c r="A45">
        <v>6</v>
      </c>
      <c r="B45">
        <v>7</v>
      </c>
    </row>
    <row r="46" spans="1:3" x14ac:dyDescent="0.35">
      <c r="A46">
        <v>6</v>
      </c>
      <c r="B46">
        <v>7</v>
      </c>
    </row>
    <row r="47" spans="1:3" x14ac:dyDescent="0.35">
      <c r="A47">
        <v>6</v>
      </c>
      <c r="B47">
        <v>7</v>
      </c>
    </row>
    <row r="48" spans="1:3" x14ac:dyDescent="0.35">
      <c r="A48">
        <v>10</v>
      </c>
      <c r="B48">
        <v>7</v>
      </c>
    </row>
    <row r="49" spans="1:3" x14ac:dyDescent="0.35">
      <c r="A49">
        <v>5</v>
      </c>
      <c r="B49">
        <v>7</v>
      </c>
    </row>
    <row r="50" spans="1:3" x14ac:dyDescent="0.35">
      <c r="A50">
        <v>10</v>
      </c>
      <c r="B50">
        <v>7</v>
      </c>
    </row>
    <row r="51" spans="1:3" x14ac:dyDescent="0.35">
      <c r="A51">
        <v>6</v>
      </c>
      <c r="B51">
        <v>7</v>
      </c>
    </row>
    <row r="52" spans="1:3" x14ac:dyDescent="0.35">
      <c r="A52">
        <v>5</v>
      </c>
      <c r="B52">
        <v>7</v>
      </c>
    </row>
    <row r="53" spans="1:3" x14ac:dyDescent="0.35">
      <c r="A53">
        <v>5</v>
      </c>
      <c r="B53">
        <v>7</v>
      </c>
    </row>
    <row r="54" spans="1:3" x14ac:dyDescent="0.35">
      <c r="A54">
        <v>6</v>
      </c>
      <c r="B54">
        <v>7</v>
      </c>
    </row>
    <row r="55" spans="1:3" x14ac:dyDescent="0.35">
      <c r="A55">
        <v>8</v>
      </c>
      <c r="B55">
        <v>7</v>
      </c>
    </row>
    <row r="56" spans="1:3" x14ac:dyDescent="0.35">
      <c r="A56">
        <v>14</v>
      </c>
      <c r="B56">
        <v>7</v>
      </c>
      <c r="C56">
        <v>15</v>
      </c>
    </row>
    <row r="57" spans="1:3" x14ac:dyDescent="0.35">
      <c r="A57">
        <v>8</v>
      </c>
      <c r="B57">
        <v>8</v>
      </c>
    </row>
    <row r="58" spans="1:3" x14ac:dyDescent="0.35">
      <c r="A58">
        <v>13</v>
      </c>
      <c r="B58">
        <v>8</v>
      </c>
    </row>
    <row r="59" spans="1:3" x14ac:dyDescent="0.35">
      <c r="A59">
        <v>7</v>
      </c>
      <c r="B59">
        <v>8</v>
      </c>
    </row>
    <row r="60" spans="1:3" x14ac:dyDescent="0.35">
      <c r="A60">
        <v>8</v>
      </c>
      <c r="B60">
        <v>8</v>
      </c>
    </row>
    <row r="61" spans="1:3" x14ac:dyDescent="0.35">
      <c r="A61">
        <v>4</v>
      </c>
      <c r="B61">
        <v>8</v>
      </c>
    </row>
    <row r="62" spans="1:3" x14ac:dyDescent="0.35">
      <c r="A62">
        <v>5</v>
      </c>
      <c r="B62">
        <v>8</v>
      </c>
    </row>
    <row r="63" spans="1:3" x14ac:dyDescent="0.35">
      <c r="A63">
        <v>7</v>
      </c>
      <c r="B63">
        <v>8</v>
      </c>
    </row>
    <row r="64" spans="1:3" x14ac:dyDescent="0.35">
      <c r="A64">
        <v>7</v>
      </c>
      <c r="B64">
        <v>8</v>
      </c>
    </row>
    <row r="65" spans="1:3" x14ac:dyDescent="0.35">
      <c r="A65">
        <v>13</v>
      </c>
      <c r="B65">
        <v>8</v>
      </c>
    </row>
    <row r="66" spans="1:3" x14ac:dyDescent="0.35">
      <c r="A66">
        <v>15</v>
      </c>
      <c r="B66">
        <v>8</v>
      </c>
    </row>
    <row r="67" spans="1:3" x14ac:dyDescent="0.35">
      <c r="A67">
        <v>8</v>
      </c>
      <c r="B67">
        <v>8</v>
      </c>
    </row>
    <row r="68" spans="1:3" x14ac:dyDescent="0.35">
      <c r="A68">
        <v>11</v>
      </c>
      <c r="B68">
        <v>8</v>
      </c>
      <c r="C68">
        <v>12</v>
      </c>
    </row>
    <row r="69" spans="1:3" x14ac:dyDescent="0.35">
      <c r="A69">
        <v>12</v>
      </c>
      <c r="B69">
        <v>9</v>
      </c>
    </row>
    <row r="70" spans="1:3" x14ac:dyDescent="0.35">
      <c r="A70">
        <v>6</v>
      </c>
      <c r="B70">
        <v>9</v>
      </c>
    </row>
    <row r="71" spans="1:3" x14ac:dyDescent="0.35">
      <c r="A71">
        <v>12</v>
      </c>
      <c r="B71">
        <v>9</v>
      </c>
    </row>
    <row r="72" spans="1:3" x14ac:dyDescent="0.35">
      <c r="A72">
        <v>9</v>
      </c>
      <c r="B72">
        <v>9</v>
      </c>
    </row>
    <row r="73" spans="1:3" x14ac:dyDescent="0.35">
      <c r="A73">
        <v>5</v>
      </c>
      <c r="B73">
        <v>9</v>
      </c>
    </row>
    <row r="74" spans="1:3" x14ac:dyDescent="0.35">
      <c r="A74">
        <v>7</v>
      </c>
      <c r="B74">
        <v>9</v>
      </c>
    </row>
    <row r="75" spans="1:3" x14ac:dyDescent="0.35">
      <c r="A75">
        <v>11</v>
      </c>
      <c r="B75">
        <v>9</v>
      </c>
      <c r="C75">
        <v>7</v>
      </c>
    </row>
    <row r="76" spans="1:3" x14ac:dyDescent="0.35">
      <c r="A76">
        <v>7</v>
      </c>
      <c r="B76">
        <v>10</v>
      </c>
    </row>
    <row r="77" spans="1:3" x14ac:dyDescent="0.35">
      <c r="A77">
        <v>12</v>
      </c>
      <c r="B77">
        <v>10</v>
      </c>
    </row>
    <row r="78" spans="1:3" x14ac:dyDescent="0.35">
      <c r="A78">
        <v>8</v>
      </c>
      <c r="B78">
        <v>10</v>
      </c>
    </row>
    <row r="79" spans="1:3" x14ac:dyDescent="0.35">
      <c r="A79">
        <v>8</v>
      </c>
      <c r="B79">
        <v>10</v>
      </c>
    </row>
    <row r="80" spans="1:3" x14ac:dyDescent="0.35">
      <c r="A80">
        <v>11</v>
      </c>
      <c r="B80">
        <v>10</v>
      </c>
    </row>
    <row r="81" spans="1:3" x14ac:dyDescent="0.35">
      <c r="A81">
        <v>5</v>
      </c>
      <c r="B81">
        <v>10</v>
      </c>
    </row>
    <row r="82" spans="1:3" x14ac:dyDescent="0.35">
      <c r="A82">
        <v>6</v>
      </c>
      <c r="B82">
        <v>10</v>
      </c>
      <c r="C82">
        <v>7</v>
      </c>
    </row>
    <row r="83" spans="1:3" x14ac:dyDescent="0.35">
      <c r="A83">
        <v>5</v>
      </c>
      <c r="B83">
        <v>11</v>
      </c>
    </row>
    <row r="84" spans="1:3" x14ac:dyDescent="0.35">
      <c r="A84">
        <v>5</v>
      </c>
      <c r="B84">
        <v>11</v>
      </c>
    </row>
    <row r="85" spans="1:3" x14ac:dyDescent="0.35">
      <c r="A85">
        <v>4</v>
      </c>
      <c r="B85">
        <v>11</v>
      </c>
    </row>
    <row r="86" spans="1:3" x14ac:dyDescent="0.35">
      <c r="A86">
        <v>11</v>
      </c>
      <c r="B86">
        <v>11</v>
      </c>
    </row>
    <row r="87" spans="1:3" x14ac:dyDescent="0.35">
      <c r="A87">
        <v>10</v>
      </c>
      <c r="B87">
        <v>11</v>
      </c>
      <c r="C87">
        <v>5</v>
      </c>
    </row>
    <row r="88" spans="1:3" x14ac:dyDescent="0.35">
      <c r="A88">
        <v>7</v>
      </c>
      <c r="B88">
        <v>12</v>
      </c>
    </row>
    <row r="89" spans="1:3" x14ac:dyDescent="0.35">
      <c r="A89">
        <v>14</v>
      </c>
      <c r="B89">
        <v>12</v>
      </c>
    </row>
    <row r="90" spans="1:3" x14ac:dyDescent="0.35">
      <c r="A90">
        <v>5</v>
      </c>
      <c r="B90">
        <v>12</v>
      </c>
    </row>
    <row r="91" spans="1:3" x14ac:dyDescent="0.35">
      <c r="A91">
        <v>7</v>
      </c>
      <c r="B91">
        <v>12</v>
      </c>
    </row>
    <row r="92" spans="1:3" x14ac:dyDescent="0.35">
      <c r="A92">
        <v>7</v>
      </c>
      <c r="B92">
        <v>12</v>
      </c>
    </row>
    <row r="93" spans="1:3" x14ac:dyDescent="0.35">
      <c r="A93">
        <v>6</v>
      </c>
      <c r="B93">
        <v>12</v>
      </c>
      <c r="C93">
        <v>6</v>
      </c>
    </row>
    <row r="94" spans="1:3" x14ac:dyDescent="0.35">
      <c r="A94">
        <v>7</v>
      </c>
      <c r="B94">
        <v>13</v>
      </c>
    </row>
    <row r="95" spans="1:3" x14ac:dyDescent="0.35">
      <c r="A95">
        <v>7</v>
      </c>
      <c r="B95">
        <v>13</v>
      </c>
    </row>
    <row r="96" spans="1:3" x14ac:dyDescent="0.35">
      <c r="A96">
        <v>9</v>
      </c>
      <c r="B96">
        <v>13</v>
      </c>
      <c r="C96">
        <v>3</v>
      </c>
    </row>
    <row r="97" spans="1:3" x14ac:dyDescent="0.35">
      <c r="A97">
        <v>6</v>
      </c>
      <c r="B97">
        <v>14</v>
      </c>
    </row>
    <row r="98" spans="1:3" x14ac:dyDescent="0.35">
      <c r="A98">
        <v>8</v>
      </c>
      <c r="B98">
        <v>14</v>
      </c>
    </row>
    <row r="99" spans="1:3" x14ac:dyDescent="0.35">
      <c r="A99">
        <v>7</v>
      </c>
      <c r="B99">
        <v>14</v>
      </c>
      <c r="C99">
        <v>3</v>
      </c>
    </row>
    <row r="100" spans="1:3" x14ac:dyDescent="0.35">
      <c r="A100">
        <v>6</v>
      </c>
      <c r="B100">
        <v>15</v>
      </c>
      <c r="C100">
        <v>1</v>
      </c>
    </row>
  </sheetData>
  <sortState ref="B1:B97">
    <sortCondition ref="B1"/>
  </sortState>
  <mergeCells count="4">
    <mergeCell ref="I26:K26"/>
    <mergeCell ref="I25:K25"/>
    <mergeCell ref="L25:M25"/>
    <mergeCell ref="L26:M26"/>
  </mergeCells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8902B-028D-4941-B8DC-0AA50E8C7E2D}">
  <dimension ref="A1:K34"/>
  <sheetViews>
    <sheetView tabSelected="1" workbookViewId="0">
      <selection activeCell="F10" sqref="F10"/>
    </sheetView>
  </sheetViews>
  <sheetFormatPr defaultRowHeight="14.5" x14ac:dyDescent="0.35"/>
  <cols>
    <col min="1" max="1" width="7" bestFit="1" customWidth="1"/>
    <col min="2" max="2" width="9.6328125" bestFit="1" customWidth="1"/>
    <col min="3" max="3" width="7.7265625" bestFit="1" customWidth="1"/>
    <col min="4" max="4" width="9.7265625" bestFit="1" customWidth="1"/>
    <col min="5" max="6" width="9.7265625" customWidth="1"/>
    <col min="8" max="8" width="7.7265625" bestFit="1" customWidth="1"/>
    <col min="9" max="9" width="6.6328125" bestFit="1" customWidth="1"/>
    <col min="10" max="10" width="4.90625" bestFit="1" customWidth="1"/>
    <col min="11" max="11" width="7.1796875" style="53" bestFit="1" customWidth="1"/>
  </cols>
  <sheetData>
    <row r="1" spans="1:11" ht="15" thickBot="1" x14ac:dyDescent="0.4">
      <c r="A1" s="39" t="s">
        <v>18</v>
      </c>
      <c r="B1" s="42" t="s">
        <v>46</v>
      </c>
      <c r="C1" s="42" t="s">
        <v>26</v>
      </c>
      <c r="D1" s="38" t="s">
        <v>27</v>
      </c>
      <c r="E1" s="4"/>
      <c r="F1" s="4"/>
      <c r="H1" s="29" t="s">
        <v>24</v>
      </c>
      <c r="I1" s="29" t="s">
        <v>2</v>
      </c>
      <c r="J1" s="37" t="s">
        <v>25</v>
      </c>
      <c r="K1" s="49" t="s">
        <v>30</v>
      </c>
    </row>
    <row r="2" spans="1:11" ht="15" thickBot="1" x14ac:dyDescent="0.4">
      <c r="A2" s="40" t="s">
        <v>19</v>
      </c>
      <c r="B2" s="43">
        <v>780</v>
      </c>
      <c r="C2" s="43">
        <f>10.2*10.2</f>
        <v>104.03999999999999</v>
      </c>
      <c r="D2" s="47">
        <f>B2/(C2*11.34)</f>
        <v>0.66112138392030739</v>
      </c>
      <c r="E2" s="84"/>
      <c r="F2" s="84"/>
      <c r="H2" s="32" t="s">
        <v>29</v>
      </c>
      <c r="I2" s="27">
        <v>497</v>
      </c>
      <c r="J2" s="34">
        <v>40</v>
      </c>
      <c r="K2" s="50">
        <f>I2/J2</f>
        <v>12.425000000000001</v>
      </c>
    </row>
    <row r="3" spans="1:11" ht="15" thickBot="1" x14ac:dyDescent="0.4">
      <c r="A3" s="40" t="s">
        <v>20</v>
      </c>
      <c r="B3" s="43">
        <v>783</v>
      </c>
      <c r="C3" s="43">
        <f>10.2^2</f>
        <v>104.03999999999999</v>
      </c>
      <c r="D3" s="47">
        <f t="shared" ref="D3:D6" si="0">B3/(C3*11.34)</f>
        <v>0.66366415847384708</v>
      </c>
      <c r="E3" s="84"/>
      <c r="F3" s="84"/>
      <c r="H3" s="29" t="s">
        <v>28</v>
      </c>
      <c r="I3" s="28">
        <v>497</v>
      </c>
      <c r="J3" s="35">
        <v>50</v>
      </c>
      <c r="K3" s="51">
        <f t="shared" ref="K3:K4" si="1">I3/J3</f>
        <v>9.94</v>
      </c>
    </row>
    <row r="4" spans="1:11" ht="15" thickBot="1" x14ac:dyDescent="0.4">
      <c r="A4" s="40" t="s">
        <v>14</v>
      </c>
      <c r="B4" s="43">
        <v>777</v>
      </c>
      <c r="C4" s="43">
        <f>10.2^2</f>
        <v>104.03999999999999</v>
      </c>
      <c r="D4" s="47">
        <f t="shared" si="0"/>
        <v>0.65857860936676782</v>
      </c>
      <c r="E4" s="84"/>
      <c r="F4" s="84"/>
      <c r="H4" s="46">
        <v>0</v>
      </c>
      <c r="I4" s="26">
        <v>505</v>
      </c>
      <c r="J4" s="36">
        <v>45</v>
      </c>
      <c r="K4" s="52">
        <f t="shared" si="1"/>
        <v>11.222222222222221</v>
      </c>
    </row>
    <row r="5" spans="1:11" ht="15" thickBot="1" x14ac:dyDescent="0.4">
      <c r="A5" s="40" t="s">
        <v>21</v>
      </c>
      <c r="B5" s="43">
        <v>1491</v>
      </c>
      <c r="C5" s="43">
        <f>10.2^2</f>
        <v>104.03999999999999</v>
      </c>
      <c r="D5" s="47">
        <f t="shared" si="0"/>
        <v>1.2637589531092031</v>
      </c>
      <c r="E5" s="84"/>
      <c r="F5" s="84"/>
    </row>
    <row r="6" spans="1:11" ht="15" thickBot="1" x14ac:dyDescent="0.4">
      <c r="A6" s="41" t="s">
        <v>22</v>
      </c>
      <c r="B6" s="44">
        <v>1501</v>
      </c>
      <c r="C6" s="44">
        <f>10.2^2</f>
        <v>104.03999999999999</v>
      </c>
      <c r="D6" s="48">
        <f t="shared" si="0"/>
        <v>1.2722348682876685</v>
      </c>
      <c r="E6" s="84"/>
      <c r="F6" s="84"/>
      <c r="H6" s="29" t="s">
        <v>24</v>
      </c>
      <c r="I6" s="29" t="s">
        <v>2</v>
      </c>
      <c r="J6" s="37" t="s">
        <v>25</v>
      </c>
      <c r="K6" s="49" t="s">
        <v>30</v>
      </c>
    </row>
    <row r="7" spans="1:11" ht="15" thickBot="1" x14ac:dyDescent="0.4">
      <c r="H7" s="32" t="s">
        <v>19</v>
      </c>
      <c r="I7" s="27">
        <v>510</v>
      </c>
      <c r="J7" s="34">
        <v>72</v>
      </c>
      <c r="K7" s="50">
        <f>I7/J7</f>
        <v>7.083333333333333</v>
      </c>
    </row>
    <row r="8" spans="1:11" ht="15" thickBot="1" x14ac:dyDescent="0.4">
      <c r="H8" s="29" t="s">
        <v>28</v>
      </c>
      <c r="I8" s="28">
        <v>502</v>
      </c>
      <c r="J8" s="35">
        <v>67</v>
      </c>
      <c r="K8" s="51">
        <f t="shared" ref="K8:K9" si="2">I8/J8</f>
        <v>7.4925373134328357</v>
      </c>
    </row>
    <row r="9" spans="1:11" ht="15" thickBot="1" x14ac:dyDescent="0.4">
      <c r="H9" s="46">
        <f>D2</f>
        <v>0.66112138392030739</v>
      </c>
      <c r="I9" s="26">
        <v>497</v>
      </c>
      <c r="J9" s="36">
        <v>63</v>
      </c>
      <c r="K9" s="52">
        <f t="shared" si="2"/>
        <v>7.8888888888888893</v>
      </c>
    </row>
    <row r="10" spans="1:11" ht="15" thickBot="1" x14ac:dyDescent="0.4">
      <c r="B10" s="24" t="s">
        <v>37</v>
      </c>
      <c r="C10" s="23">
        <v>0.45</v>
      </c>
    </row>
    <row r="11" spans="1:11" ht="15" thickBot="1" x14ac:dyDescent="0.4">
      <c r="B11" s="25" t="s">
        <v>36</v>
      </c>
      <c r="C11" s="23">
        <v>11.34</v>
      </c>
      <c r="H11" s="29" t="s">
        <v>24</v>
      </c>
      <c r="I11" s="29" t="s">
        <v>2</v>
      </c>
      <c r="J11" s="37" t="s">
        <v>25</v>
      </c>
      <c r="K11" s="49" t="s">
        <v>30</v>
      </c>
    </row>
    <row r="12" spans="1:11" ht="15" thickBot="1" x14ac:dyDescent="0.4">
      <c r="H12" s="32" t="s">
        <v>22</v>
      </c>
      <c r="I12" s="27">
        <v>500</v>
      </c>
      <c r="J12" s="34">
        <v>125</v>
      </c>
      <c r="K12" s="50">
        <f>I12/J12</f>
        <v>4</v>
      </c>
    </row>
    <row r="13" spans="1:11" ht="15" thickBot="1" x14ac:dyDescent="0.4">
      <c r="H13" s="29" t="s">
        <v>28</v>
      </c>
      <c r="I13" s="28">
        <v>502</v>
      </c>
      <c r="J13" s="35">
        <v>114</v>
      </c>
      <c r="K13" s="51">
        <f t="shared" ref="K13:K14" si="3">I13/J13</f>
        <v>4.4035087719298245</v>
      </c>
    </row>
    <row r="14" spans="1:11" ht="15" thickBot="1" x14ac:dyDescent="0.4">
      <c r="H14" s="46">
        <f>D6</f>
        <v>1.2722348682876685</v>
      </c>
      <c r="I14" s="26">
        <v>503</v>
      </c>
      <c r="J14" s="36">
        <v>118</v>
      </c>
      <c r="K14" s="46">
        <f t="shared" si="3"/>
        <v>4.2627118644067794</v>
      </c>
    </row>
    <row r="15" spans="1:11" ht="15" thickBot="1" x14ac:dyDescent="0.4"/>
    <row r="16" spans="1:11" ht="15" thickBot="1" x14ac:dyDescent="0.4">
      <c r="B16" s="31" t="s">
        <v>34</v>
      </c>
      <c r="C16" s="85" t="s">
        <v>35</v>
      </c>
      <c r="D16" s="31" t="s">
        <v>53</v>
      </c>
      <c r="E16" s="120" t="s">
        <v>40</v>
      </c>
      <c r="F16" s="90" t="s">
        <v>48</v>
      </c>
      <c r="H16" s="29" t="s">
        <v>24</v>
      </c>
      <c r="I16" s="29" t="s">
        <v>2</v>
      </c>
      <c r="J16" s="37" t="s">
        <v>25</v>
      </c>
      <c r="K16" s="49" t="s">
        <v>30</v>
      </c>
    </row>
    <row r="17" spans="2:11" ht="15.5" thickTop="1" thickBot="1" x14ac:dyDescent="0.4">
      <c r="B17" s="50">
        <f>H4</f>
        <v>0</v>
      </c>
      <c r="C17" s="119">
        <f>AVERAGE(K2:K4)-C10</f>
        <v>10.745740740740741</v>
      </c>
      <c r="D17" s="27">
        <f>LOG(C17,EXP(1))</f>
        <v>2.3745094658980341</v>
      </c>
      <c r="E17" s="121">
        <f>13.32*EXP(-1.046*B17)</f>
        <v>13.32</v>
      </c>
      <c r="F17" s="89">
        <f>(C17-E17)^2/E17^2</f>
        <v>3.7350473975563563E-2</v>
      </c>
      <c r="H17" s="32" t="s">
        <v>31</v>
      </c>
      <c r="I17" s="27">
        <v>505</v>
      </c>
      <c r="J17" s="34">
        <v>201</v>
      </c>
      <c r="K17" s="50">
        <f>I17/J17</f>
        <v>2.5124378109452739</v>
      </c>
    </row>
    <row r="18" spans="2:11" ht="15" thickBot="1" x14ac:dyDescent="0.4">
      <c r="B18" s="50">
        <f>H9</f>
        <v>0.66112138392030739</v>
      </c>
      <c r="C18" s="119">
        <f>AVERAGE(K7:K9)-C10</f>
        <v>7.0382531785516864</v>
      </c>
      <c r="D18" s="27">
        <f t="shared" ref="D18:D23" si="4">LOG(C18,EXP(1))</f>
        <v>1.9513600113344587</v>
      </c>
      <c r="E18" s="122">
        <f>13.32*EXP(-1.046*B18)</f>
        <v>6.670759340039047</v>
      </c>
      <c r="F18" s="87">
        <f>(C18-E18)^2/E18^2</f>
        <v>3.0349362855901624E-3</v>
      </c>
      <c r="H18" s="29" t="s">
        <v>28</v>
      </c>
      <c r="I18" s="28">
        <v>500</v>
      </c>
      <c r="J18" s="35">
        <v>216</v>
      </c>
      <c r="K18" s="51">
        <f t="shared" ref="K18:K19" si="5">I18/J18</f>
        <v>2.3148148148148149</v>
      </c>
    </row>
    <row r="19" spans="2:11" ht="15" thickBot="1" x14ac:dyDescent="0.4">
      <c r="B19" s="50">
        <f>H14</f>
        <v>1.2722348682876685</v>
      </c>
      <c r="C19" s="119">
        <f>AVERAGE(K12:K14)-C10</f>
        <v>3.7720735454455347</v>
      </c>
      <c r="D19" s="27">
        <f t="shared" si="4"/>
        <v>1.3276248623132469</v>
      </c>
      <c r="E19" s="122">
        <f>13.32*EXP(-1.046*B19)</f>
        <v>3.5201689755778003</v>
      </c>
      <c r="F19" s="87">
        <f>(C19-E19)^2/E19^2</f>
        <v>5.1208855589549903E-3</v>
      </c>
      <c r="H19" s="46">
        <f>SUM(D3,D6)</f>
        <v>1.9358990267615157</v>
      </c>
      <c r="I19" s="26">
        <v>497</v>
      </c>
      <c r="J19" s="36">
        <v>209</v>
      </c>
      <c r="K19" s="46">
        <f t="shared" si="5"/>
        <v>2.3779904306220097</v>
      </c>
    </row>
    <row r="20" spans="2:11" ht="15" thickBot="1" x14ac:dyDescent="0.4">
      <c r="B20" s="50">
        <f>H19</f>
        <v>1.9358990267615157</v>
      </c>
      <c r="C20" s="119">
        <f>AVERAGE(K17:K19)</f>
        <v>2.4017476854606996</v>
      </c>
      <c r="D20" s="27">
        <f t="shared" si="4"/>
        <v>0.87619667461856099</v>
      </c>
      <c r="E20" s="122">
        <f>13.32*EXP(-1.046*B20)</f>
        <v>1.7582452297224962</v>
      </c>
      <c r="F20" s="87">
        <f>(C20-E20)^2/E20^2</f>
        <v>0.1339496310067847</v>
      </c>
    </row>
    <row r="21" spans="2:11" ht="15" thickBot="1" x14ac:dyDescent="0.4">
      <c r="B21" s="50">
        <f>H24</f>
        <v>2.5970204106818229</v>
      </c>
      <c r="C21" s="119">
        <f>AVERAGE(K22:K24)-C10</f>
        <v>1.2024517122359755</v>
      </c>
      <c r="D21" s="27">
        <f t="shared" si="4"/>
        <v>0.1843625660467807</v>
      </c>
      <c r="E21" s="122">
        <f>13.32*EXP(-1.046*B21)</f>
        <v>0.88054285197075399</v>
      </c>
      <c r="F21" s="87">
        <f>(C21-E21)^2/E21^2</f>
        <v>0.13364874008821609</v>
      </c>
      <c r="H21" s="29" t="s">
        <v>24</v>
      </c>
      <c r="I21" s="29" t="s">
        <v>2</v>
      </c>
      <c r="J21" s="37" t="s">
        <v>25</v>
      </c>
      <c r="K21" s="49" t="s">
        <v>30</v>
      </c>
    </row>
    <row r="22" spans="2:11" ht="15" thickBot="1" x14ac:dyDescent="0.4">
      <c r="B22" s="50">
        <f>H29</f>
        <v>3.1945724307636394</v>
      </c>
      <c r="C22" s="119">
        <f>AVERAGE(K27:K29)-C10</f>
        <v>0.35372601115811692</v>
      </c>
      <c r="D22" s="27">
        <f t="shared" si="4"/>
        <v>-1.0392326453046821</v>
      </c>
      <c r="E22" s="122">
        <f>13.32*EXP(-1.046*B22)</f>
        <v>0.47130204902170192</v>
      </c>
      <c r="F22" s="87">
        <f>(C22-E22)^2/E22^2</f>
        <v>6.2235615107429212E-2</v>
      </c>
      <c r="H22" s="32" t="s">
        <v>32</v>
      </c>
      <c r="I22" s="27">
        <v>500</v>
      </c>
      <c r="J22" s="34">
        <v>308</v>
      </c>
      <c r="K22" s="45">
        <f>I22/J22</f>
        <v>1.6233766233766234</v>
      </c>
    </row>
    <row r="23" spans="2:11" ht="15" thickBot="1" x14ac:dyDescent="0.4">
      <c r="B23" s="46">
        <f>H34</f>
        <v>2.5359938213968718</v>
      </c>
      <c r="C23" s="86">
        <f>AVERAGE(K32:K34)-C10</f>
        <v>0.73755165238237153</v>
      </c>
      <c r="D23" s="124">
        <f t="shared" si="4"/>
        <v>-0.30441915609200798</v>
      </c>
      <c r="E23" s="123">
        <f>13.32*EXP(-1.046*B23)</f>
        <v>0.93858404727035505</v>
      </c>
      <c r="F23" s="88">
        <f>(C23-E23)^2/E23^2</f>
        <v>4.5876022387165344E-2</v>
      </c>
      <c r="H23" s="29" t="s">
        <v>28</v>
      </c>
      <c r="I23" s="28">
        <v>498</v>
      </c>
      <c r="J23" s="35">
        <v>277</v>
      </c>
      <c r="K23" s="51">
        <f t="shared" ref="K23:K24" si="6">I23/J23</f>
        <v>1.7978339350180506</v>
      </c>
    </row>
    <row r="24" spans="2:11" ht="15" thickBot="1" x14ac:dyDescent="0.4">
      <c r="B24" s="113" t="s">
        <v>33</v>
      </c>
      <c r="C24" s="114"/>
      <c r="H24" s="46">
        <f>SUM(D2,D3,D6)</f>
        <v>2.5970204106818229</v>
      </c>
      <c r="I24" s="26">
        <v>510</v>
      </c>
      <c r="J24" s="36">
        <v>332</v>
      </c>
      <c r="K24" s="46">
        <f t="shared" si="6"/>
        <v>1.536144578313253</v>
      </c>
    </row>
    <row r="25" spans="2:11" ht="15" customHeight="1" thickBot="1" x14ac:dyDescent="0.4">
      <c r="B25" s="115"/>
      <c r="C25" s="116"/>
      <c r="E25" s="24" t="s">
        <v>49</v>
      </c>
      <c r="F25" s="29">
        <f>SUM(F17:F23)</f>
        <v>0.42121630440970403</v>
      </c>
    </row>
    <row r="26" spans="2:11" ht="15" thickBot="1" x14ac:dyDescent="0.4">
      <c r="B26" s="117"/>
      <c r="C26" s="118"/>
      <c r="H26" s="29" t="s">
        <v>24</v>
      </c>
      <c r="I26" s="29" t="s">
        <v>2</v>
      </c>
      <c r="J26" s="37" t="s">
        <v>25</v>
      </c>
      <c r="K26" s="49" t="s">
        <v>30</v>
      </c>
    </row>
    <row r="27" spans="2:11" ht="15" thickBot="1" x14ac:dyDescent="0.4">
      <c r="B27" s="33"/>
      <c r="C27" s="33"/>
      <c r="H27" s="32" t="s">
        <v>45</v>
      </c>
      <c r="I27" s="27">
        <v>502</v>
      </c>
      <c r="J27" s="34">
        <v>602</v>
      </c>
      <c r="K27" s="45">
        <f>I27/J27</f>
        <v>0.83388704318936879</v>
      </c>
    </row>
    <row r="28" spans="2:11" ht="15" thickBot="1" x14ac:dyDescent="0.4">
      <c r="H28" s="29" t="s">
        <v>28</v>
      </c>
      <c r="I28" s="28">
        <v>500</v>
      </c>
      <c r="J28" s="35">
        <v>635</v>
      </c>
      <c r="K28" s="51">
        <f t="shared" ref="K28:K29" si="7">I28/J28</f>
        <v>0.78740157480314965</v>
      </c>
    </row>
    <row r="29" spans="2:11" ht="15" thickBot="1" x14ac:dyDescent="0.4">
      <c r="H29" s="46">
        <f>SUM(D4:D6)</f>
        <v>3.1945724307636394</v>
      </c>
      <c r="I29" s="26">
        <v>500</v>
      </c>
      <c r="J29" s="36">
        <v>633</v>
      </c>
      <c r="K29" s="46">
        <f t="shared" si="7"/>
        <v>0.78988941548183256</v>
      </c>
    </row>
    <row r="30" spans="2:11" ht="15" thickBot="1" x14ac:dyDescent="0.4"/>
    <row r="31" spans="2:11" ht="15" thickBot="1" x14ac:dyDescent="0.4">
      <c r="H31" s="29" t="s">
        <v>24</v>
      </c>
      <c r="I31" s="29" t="s">
        <v>2</v>
      </c>
      <c r="J31" s="30" t="s">
        <v>25</v>
      </c>
      <c r="K31" s="49" t="s">
        <v>30</v>
      </c>
    </row>
    <row r="32" spans="2:11" ht="15" thickBot="1" x14ac:dyDescent="0.4">
      <c r="H32" s="32" t="s">
        <v>47</v>
      </c>
      <c r="I32" s="27">
        <v>573</v>
      </c>
      <c r="J32" s="34">
        <v>461</v>
      </c>
      <c r="K32" s="54">
        <f>I32/J32</f>
        <v>1.2429501084598698</v>
      </c>
    </row>
    <row r="33" spans="8:11" ht="15" thickBot="1" x14ac:dyDescent="0.4">
      <c r="H33" s="29" t="s">
        <v>28</v>
      </c>
      <c r="I33" s="28">
        <v>503</v>
      </c>
      <c r="J33" s="35">
        <v>459</v>
      </c>
      <c r="K33" s="51">
        <f t="shared" ref="K33:K34" si="8">I33/J33</f>
        <v>1.0958605664488017</v>
      </c>
    </row>
    <row r="34" spans="8:11" ht="15" thickBot="1" x14ac:dyDescent="0.4">
      <c r="H34" s="46">
        <f>SUM(D5:D6)</f>
        <v>2.5359938213968718</v>
      </c>
      <c r="I34" s="26">
        <v>503</v>
      </c>
      <c r="J34" s="36">
        <v>411</v>
      </c>
      <c r="K34" s="46">
        <f t="shared" si="8"/>
        <v>1.2238442822384428</v>
      </c>
    </row>
  </sheetData>
  <mergeCells count="1">
    <mergeCell ref="B24:C26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CECF8-11B3-4180-9EDB-B64DD09350DA}">
  <dimension ref="A1:C11"/>
  <sheetViews>
    <sheetView workbookViewId="0">
      <selection activeCell="O11" sqref="O11"/>
    </sheetView>
  </sheetViews>
  <sheetFormatPr defaultRowHeight="14.5" x14ac:dyDescent="0.35"/>
  <sheetData>
    <row r="1" spans="1:3" x14ac:dyDescent="0.35">
      <c r="A1" t="s">
        <v>50</v>
      </c>
      <c r="B1" t="s">
        <v>51</v>
      </c>
      <c r="C1" t="s">
        <v>52</v>
      </c>
    </row>
    <row r="2" spans="1:3" x14ac:dyDescent="0.35">
      <c r="A2">
        <v>0.34050000000000002</v>
      </c>
      <c r="B2">
        <v>103.3</v>
      </c>
      <c r="C2">
        <v>3.39</v>
      </c>
    </row>
    <row r="3" spans="1:3" x14ac:dyDescent="0.35">
      <c r="A3">
        <v>0.40860000000000002</v>
      </c>
      <c r="B3">
        <v>73.5</v>
      </c>
      <c r="C3">
        <v>2.42</v>
      </c>
    </row>
    <row r="4" spans="1:3" x14ac:dyDescent="0.35">
      <c r="A4">
        <v>0.51080000000000003</v>
      </c>
      <c r="B4">
        <v>51.2</v>
      </c>
      <c r="C4">
        <v>1.68</v>
      </c>
    </row>
    <row r="5" spans="1:3" x14ac:dyDescent="0.35">
      <c r="A5">
        <v>0.68110000000000004</v>
      </c>
      <c r="B5">
        <v>35.200000000000003</v>
      </c>
      <c r="C5">
        <v>1.1599999999999999</v>
      </c>
    </row>
    <row r="6" spans="1:3" x14ac:dyDescent="0.35">
      <c r="A6">
        <v>1.022</v>
      </c>
      <c r="B6">
        <v>23.45</v>
      </c>
      <c r="C6">
        <v>0.77100000000000002</v>
      </c>
    </row>
    <row r="7" spans="1:3" x14ac:dyDescent="0.35">
      <c r="A7">
        <v>1.3620000000000001</v>
      </c>
      <c r="B7">
        <v>18.87</v>
      </c>
      <c r="C7">
        <v>0.62</v>
      </c>
    </row>
    <row r="8" spans="1:3" x14ac:dyDescent="0.35">
      <c r="A8">
        <v>0.66200000000000003</v>
      </c>
      <c r="C8">
        <v>1.046</v>
      </c>
    </row>
    <row r="10" spans="1:3" x14ac:dyDescent="0.35">
      <c r="A10" t="s">
        <v>40</v>
      </c>
      <c r="B10" t="s">
        <v>54</v>
      </c>
    </row>
    <row r="11" spans="1:3" x14ac:dyDescent="0.35">
      <c r="A11">
        <f>(A8/0.8136)^(-1/1.213)</f>
        <v>1.1852982933656557</v>
      </c>
      <c r="B11">
        <f>(C8-A11)/A11</f>
        <v>-0.11752171933878183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Exp. 7.3.1 (e- Per Pulse)</vt:lpstr>
      <vt:lpstr>Exp. 7.3.2 (Background Counts)</vt:lpstr>
      <vt:lpstr>Exp. 7.3.3 (Counting Stats)</vt:lpstr>
      <vt:lpstr>Exp. 7.4 (Absorption by Lead)</vt:lpstr>
      <vt:lpstr>Table 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Xander Levinson</dc:creator>
  <cp:lastModifiedBy>Xander Levinson</cp:lastModifiedBy>
  <dcterms:created xsi:type="dcterms:W3CDTF">2018-01-18T17:56:07Z</dcterms:created>
  <dcterms:modified xsi:type="dcterms:W3CDTF">2018-02-06T18:24:32Z</dcterms:modified>
</cp:coreProperties>
</file>