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https://lemansautos-my.sharepoint.com/personal/pugalde_lemansautos_cl/Documents/"/>
    </mc:Choice>
  </mc:AlternateContent>
  <xr:revisionPtr revIDLastSave="1522" documentId="11_7E4E55BF84DCCEE3ED7FF6F99031F45BFA722949" xr6:coauthVersionLast="47" xr6:coauthVersionMax="47" xr10:uidLastSave="{E7E65D13-055A-A945-B88B-F84255E6C246}"/>
  <bookViews>
    <workbookView xWindow="0" yWindow="500" windowWidth="33600" windowHeight="19220" xr2:uid="{00000000-000D-0000-FFFF-FFFF00000000}"/>
  </bookViews>
  <sheets>
    <sheet name="Detalle" sheetId="1" r:id="rId1"/>
    <sheet name="Tota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6" i="1" l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T1" i="1" s="1"/>
  <c r="U516" i="1"/>
  <c r="U1" i="1" s="1"/>
  <c r="V516" i="1"/>
  <c r="W516" i="1"/>
  <c r="X516" i="1"/>
  <c r="Y516" i="1"/>
  <c r="Z516" i="1"/>
  <c r="AA516" i="1"/>
  <c r="AB516" i="1"/>
  <c r="Z274" i="2"/>
  <c r="Z273" i="2"/>
  <c r="Z271" i="2"/>
  <c r="Z270" i="2"/>
  <c r="Z268" i="2"/>
  <c r="Z267" i="2"/>
  <c r="Z265" i="2"/>
  <c r="Z264" i="2"/>
  <c r="Z262" i="2"/>
  <c r="Z261" i="2"/>
  <c r="Z259" i="2"/>
  <c r="Z258" i="2"/>
  <c r="Z256" i="2"/>
  <c r="Z255" i="2"/>
  <c r="Z253" i="2"/>
  <c r="Z252" i="2"/>
  <c r="Z250" i="2"/>
  <c r="Z249" i="2"/>
  <c r="Z247" i="2"/>
  <c r="Z246" i="2"/>
  <c r="Z244" i="2"/>
  <c r="Z243" i="2"/>
  <c r="Z241" i="2"/>
  <c r="Z240" i="2"/>
  <c r="Z238" i="2"/>
  <c r="Z237" i="2"/>
  <c r="Z235" i="2"/>
  <c r="Z234" i="2"/>
  <c r="Z232" i="2"/>
  <c r="Z231" i="2"/>
  <c r="Z229" i="2"/>
  <c r="Z228" i="2"/>
  <c r="Z226" i="2"/>
  <c r="Z225" i="2"/>
  <c r="Z223" i="2"/>
  <c r="Z222" i="2"/>
  <c r="Z220" i="2"/>
  <c r="Z219" i="2"/>
  <c r="Z217" i="2"/>
  <c r="Z216" i="2"/>
  <c r="Z214" i="2"/>
  <c r="Z213" i="2"/>
  <c r="Z211" i="2"/>
  <c r="Z210" i="2"/>
  <c r="Z208" i="2"/>
  <c r="Z207" i="2"/>
  <c r="Z205" i="2"/>
  <c r="Z204" i="2"/>
  <c r="Z202" i="2"/>
  <c r="Z201" i="2"/>
  <c r="Z199" i="2"/>
  <c r="Z198" i="2"/>
  <c r="Z196" i="2"/>
  <c r="Z195" i="2"/>
  <c r="Z193" i="2"/>
  <c r="Z192" i="2"/>
  <c r="Z190" i="2"/>
  <c r="Z189" i="2"/>
  <c r="Z187" i="2"/>
  <c r="Z186" i="2"/>
  <c r="Z184" i="2"/>
  <c r="Z183" i="2"/>
  <c r="Z181" i="2"/>
  <c r="Z180" i="2"/>
  <c r="Z178" i="2"/>
  <c r="Z177" i="2"/>
  <c r="Z175" i="2"/>
  <c r="Z174" i="2"/>
  <c r="Z172" i="2"/>
  <c r="Z171" i="2"/>
  <c r="Z169" i="2"/>
  <c r="Z168" i="2"/>
  <c r="Z166" i="2"/>
  <c r="Z165" i="2"/>
  <c r="Z163" i="2"/>
  <c r="Z162" i="2"/>
  <c r="Z160" i="2"/>
  <c r="Z159" i="2"/>
  <c r="Z157" i="2"/>
  <c r="Z156" i="2"/>
  <c r="Z154" i="2"/>
  <c r="Z153" i="2"/>
  <c r="Z151" i="2"/>
  <c r="Z150" i="2"/>
  <c r="Z148" i="2"/>
  <c r="Z147" i="2"/>
  <c r="Z145" i="2"/>
  <c r="Z144" i="2"/>
  <c r="Z142" i="2"/>
  <c r="Z141" i="2"/>
  <c r="Z139" i="2"/>
  <c r="Z138" i="2"/>
  <c r="Z136" i="2"/>
  <c r="Z135" i="2"/>
  <c r="Z133" i="2"/>
  <c r="Z132" i="2"/>
  <c r="Z130" i="2"/>
  <c r="Z129" i="2"/>
  <c r="Z127" i="2"/>
  <c r="Z126" i="2"/>
  <c r="Z124" i="2"/>
  <c r="Z123" i="2"/>
  <c r="Z121" i="2"/>
  <c r="Z120" i="2"/>
  <c r="Z118" i="2"/>
  <c r="Z117" i="2"/>
  <c r="Z115" i="2"/>
  <c r="Z114" i="2"/>
  <c r="Z112" i="2"/>
  <c r="Z111" i="2"/>
  <c r="Z109" i="2"/>
  <c r="Z108" i="2"/>
  <c r="Z106" i="2"/>
  <c r="Z105" i="2"/>
  <c r="Z103" i="2"/>
  <c r="Z102" i="2"/>
  <c r="Z100" i="2"/>
  <c r="Z99" i="2"/>
  <c r="Z97" i="2"/>
  <c r="Z96" i="2"/>
  <c r="Z94" i="2"/>
  <c r="Z93" i="2"/>
  <c r="Z91" i="2"/>
  <c r="Z90" i="2"/>
  <c r="Z88" i="2"/>
  <c r="Z87" i="2"/>
  <c r="Z85" i="2"/>
  <c r="Z84" i="2"/>
  <c r="Z82" i="2"/>
  <c r="Z81" i="2"/>
  <c r="Z79" i="2"/>
  <c r="Z78" i="2"/>
  <c r="Z76" i="2"/>
  <c r="Z75" i="2"/>
  <c r="Z73" i="2"/>
  <c r="Z72" i="2"/>
  <c r="Z70" i="2"/>
  <c r="Z69" i="2"/>
  <c r="Z67" i="2"/>
  <c r="Z66" i="2"/>
  <c r="Z64" i="2"/>
  <c r="Z63" i="2"/>
  <c r="Z61" i="2"/>
  <c r="Z60" i="2"/>
  <c r="Z58" i="2"/>
  <c r="Z57" i="2"/>
  <c r="Z55" i="2"/>
  <c r="Z54" i="2"/>
  <c r="Z52" i="2"/>
  <c r="Z51" i="2"/>
  <c r="Z49" i="2"/>
  <c r="Z48" i="2"/>
  <c r="Z46" i="2"/>
  <c r="Z45" i="2"/>
  <c r="Z43" i="2"/>
  <c r="Z42" i="2"/>
  <c r="Z40" i="2"/>
  <c r="Z39" i="2"/>
  <c r="Z37" i="2"/>
  <c r="Z36" i="2"/>
  <c r="Z34" i="2"/>
  <c r="Z33" i="2"/>
  <c r="Z31" i="2"/>
  <c r="Z30" i="2"/>
  <c r="Z28" i="2"/>
  <c r="Z27" i="2"/>
  <c r="Z25" i="2"/>
  <c r="Z24" i="2"/>
  <c r="Z22" i="2"/>
  <c r="Z21" i="2"/>
  <c r="Z19" i="2"/>
  <c r="Z18" i="2"/>
  <c r="Z16" i="2"/>
  <c r="Z15" i="2"/>
  <c r="Z13" i="2"/>
  <c r="Z12" i="2"/>
  <c r="Z10" i="2"/>
  <c r="Z9" i="2"/>
  <c r="Z7" i="2"/>
  <c r="Z6" i="2"/>
  <c r="Z4" i="2"/>
  <c r="Z3" i="2"/>
  <c r="Y274" i="2"/>
  <c r="Y273" i="2"/>
  <c r="Y271" i="2"/>
  <c r="Y270" i="2"/>
  <c r="Y268" i="2"/>
  <c r="Y267" i="2"/>
  <c r="Y265" i="2"/>
  <c r="Y264" i="2"/>
  <c r="Y262" i="2"/>
  <c r="Y261" i="2"/>
  <c r="Y259" i="2"/>
  <c r="Y258" i="2"/>
  <c r="Y256" i="2"/>
  <c r="Y255" i="2"/>
  <c r="Y253" i="2"/>
  <c r="Y252" i="2"/>
  <c r="Y250" i="2"/>
  <c r="Y249" i="2"/>
  <c r="Y247" i="2"/>
  <c r="Y246" i="2"/>
  <c r="Y244" i="2"/>
  <c r="Y243" i="2"/>
  <c r="Y241" i="2"/>
  <c r="Y240" i="2"/>
  <c r="Y238" i="2"/>
  <c r="Y237" i="2"/>
  <c r="Y235" i="2"/>
  <c r="Y234" i="2"/>
  <c r="Y232" i="2"/>
  <c r="Y231" i="2"/>
  <c r="Y229" i="2"/>
  <c r="Y228" i="2"/>
  <c r="Y226" i="2"/>
  <c r="Y225" i="2"/>
  <c r="Y223" i="2"/>
  <c r="Y222" i="2"/>
  <c r="Y220" i="2"/>
  <c r="Y219" i="2"/>
  <c r="Y217" i="2"/>
  <c r="Y216" i="2"/>
  <c r="Y214" i="2"/>
  <c r="Y213" i="2"/>
  <c r="Y211" i="2"/>
  <c r="Y210" i="2"/>
  <c r="Y208" i="2"/>
  <c r="Y207" i="2"/>
  <c r="Y205" i="2"/>
  <c r="Y204" i="2"/>
  <c r="Y202" i="2"/>
  <c r="Y201" i="2"/>
  <c r="Y199" i="2"/>
  <c r="Y198" i="2"/>
  <c r="Y196" i="2"/>
  <c r="Y195" i="2"/>
  <c r="Y193" i="2"/>
  <c r="Y192" i="2"/>
  <c r="Y190" i="2"/>
  <c r="Y189" i="2"/>
  <c r="Y187" i="2"/>
  <c r="Y186" i="2"/>
  <c r="Y184" i="2"/>
  <c r="Y183" i="2"/>
  <c r="Y181" i="2"/>
  <c r="Y180" i="2"/>
  <c r="Y178" i="2"/>
  <c r="Y177" i="2"/>
  <c r="Y175" i="2"/>
  <c r="Y174" i="2"/>
  <c r="Y172" i="2"/>
  <c r="Y171" i="2"/>
  <c r="Y169" i="2"/>
  <c r="Y168" i="2"/>
  <c r="Y166" i="2"/>
  <c r="Y165" i="2"/>
  <c r="Y163" i="2"/>
  <c r="Y162" i="2"/>
  <c r="Y160" i="2"/>
  <c r="Y159" i="2"/>
  <c r="Y157" i="2"/>
  <c r="Y156" i="2"/>
  <c r="Y154" i="2"/>
  <c r="Y153" i="2"/>
  <c r="Y151" i="2"/>
  <c r="Y150" i="2"/>
  <c r="Y148" i="2"/>
  <c r="Y147" i="2"/>
  <c r="Y145" i="2"/>
  <c r="Y144" i="2"/>
  <c r="Y142" i="2"/>
  <c r="Y141" i="2"/>
  <c r="Y139" i="2"/>
  <c r="Y138" i="2"/>
  <c r="Y136" i="2"/>
  <c r="Y135" i="2"/>
  <c r="Y133" i="2"/>
  <c r="Y132" i="2"/>
  <c r="Y130" i="2"/>
  <c r="Y129" i="2"/>
  <c r="Y127" i="2"/>
  <c r="Y126" i="2"/>
  <c r="Y124" i="2"/>
  <c r="Y123" i="2"/>
  <c r="Y121" i="2"/>
  <c r="Y120" i="2"/>
  <c r="Y118" i="2"/>
  <c r="Y117" i="2"/>
  <c r="Y115" i="2"/>
  <c r="Y114" i="2"/>
  <c r="Y112" i="2"/>
  <c r="Y111" i="2"/>
  <c r="Y109" i="2"/>
  <c r="Y108" i="2"/>
  <c r="Y106" i="2"/>
  <c r="Y105" i="2"/>
  <c r="Y103" i="2"/>
  <c r="Y102" i="2"/>
  <c r="Y100" i="2"/>
  <c r="Y99" i="2"/>
  <c r="Y97" i="2"/>
  <c r="Y96" i="2"/>
  <c r="Y94" i="2"/>
  <c r="Y93" i="2"/>
  <c r="Y91" i="2"/>
  <c r="Y90" i="2"/>
  <c r="Y88" i="2"/>
  <c r="Y87" i="2"/>
  <c r="Y85" i="2"/>
  <c r="Y84" i="2"/>
  <c r="Y82" i="2"/>
  <c r="Y81" i="2"/>
  <c r="Y79" i="2"/>
  <c r="Y78" i="2"/>
  <c r="Y76" i="2"/>
  <c r="Y75" i="2"/>
  <c r="Y73" i="2"/>
  <c r="Y72" i="2"/>
  <c r="Y70" i="2"/>
  <c r="Y69" i="2"/>
  <c r="Y67" i="2"/>
  <c r="Y66" i="2"/>
  <c r="Y64" i="2"/>
  <c r="Y63" i="2"/>
  <c r="Y61" i="2"/>
  <c r="Y60" i="2"/>
  <c r="Y58" i="2"/>
  <c r="Y57" i="2"/>
  <c r="Y55" i="2"/>
  <c r="Y54" i="2"/>
  <c r="Y52" i="2"/>
  <c r="Y51" i="2"/>
  <c r="Y49" i="2"/>
  <c r="Y48" i="2"/>
  <c r="Y46" i="2"/>
  <c r="Y45" i="2"/>
  <c r="Y43" i="2"/>
  <c r="Y42" i="2"/>
  <c r="Y40" i="2"/>
  <c r="Y39" i="2"/>
  <c r="Y37" i="2"/>
  <c r="Y36" i="2"/>
  <c r="Y34" i="2"/>
  <c r="Y33" i="2"/>
  <c r="Y31" i="2"/>
  <c r="Y30" i="2"/>
  <c r="Y28" i="2"/>
  <c r="Y27" i="2"/>
  <c r="Y25" i="2"/>
  <c r="Y24" i="2"/>
  <c r="Y22" i="2"/>
  <c r="Y21" i="2"/>
  <c r="Y19" i="2"/>
  <c r="Y18" i="2"/>
  <c r="Y16" i="2"/>
  <c r="Y15" i="2"/>
  <c r="Y13" i="2"/>
  <c r="Y12" i="2"/>
  <c r="Y10" i="2"/>
  <c r="Y9" i="2"/>
  <c r="Y7" i="2"/>
  <c r="Y6" i="2"/>
  <c r="Y4" i="2"/>
  <c r="Y3" i="2"/>
  <c r="X274" i="2"/>
  <c r="X273" i="2"/>
  <c r="X271" i="2"/>
  <c r="X270" i="2"/>
  <c r="X268" i="2"/>
  <c r="X267" i="2"/>
  <c r="X265" i="2"/>
  <c r="X264" i="2"/>
  <c r="X262" i="2"/>
  <c r="X261" i="2"/>
  <c r="X259" i="2"/>
  <c r="X258" i="2"/>
  <c r="X256" i="2"/>
  <c r="X255" i="2"/>
  <c r="X253" i="2"/>
  <c r="X252" i="2"/>
  <c r="X250" i="2"/>
  <c r="X249" i="2"/>
  <c r="X247" i="2"/>
  <c r="X246" i="2"/>
  <c r="X244" i="2"/>
  <c r="X243" i="2"/>
  <c r="X241" i="2"/>
  <c r="X240" i="2"/>
  <c r="X238" i="2"/>
  <c r="X237" i="2"/>
  <c r="X235" i="2"/>
  <c r="X234" i="2"/>
  <c r="X232" i="2"/>
  <c r="X231" i="2"/>
  <c r="X229" i="2"/>
  <c r="X228" i="2"/>
  <c r="X226" i="2"/>
  <c r="X225" i="2"/>
  <c r="X223" i="2"/>
  <c r="X222" i="2"/>
  <c r="X220" i="2"/>
  <c r="X219" i="2"/>
  <c r="X217" i="2"/>
  <c r="X216" i="2"/>
  <c r="X214" i="2"/>
  <c r="X213" i="2"/>
  <c r="X211" i="2"/>
  <c r="X210" i="2"/>
  <c r="X208" i="2"/>
  <c r="X207" i="2"/>
  <c r="X205" i="2"/>
  <c r="X204" i="2"/>
  <c r="X202" i="2"/>
  <c r="X201" i="2"/>
  <c r="X199" i="2"/>
  <c r="X198" i="2"/>
  <c r="X196" i="2"/>
  <c r="X195" i="2"/>
  <c r="X193" i="2"/>
  <c r="X192" i="2"/>
  <c r="X190" i="2"/>
  <c r="X189" i="2"/>
  <c r="X187" i="2"/>
  <c r="X186" i="2"/>
  <c r="X184" i="2"/>
  <c r="X183" i="2"/>
  <c r="X181" i="2"/>
  <c r="X180" i="2"/>
  <c r="X178" i="2"/>
  <c r="X177" i="2"/>
  <c r="X175" i="2"/>
  <c r="X174" i="2"/>
  <c r="X172" i="2"/>
  <c r="X171" i="2"/>
  <c r="X169" i="2"/>
  <c r="X168" i="2"/>
  <c r="X166" i="2"/>
  <c r="X165" i="2"/>
  <c r="X163" i="2"/>
  <c r="X162" i="2"/>
  <c r="X160" i="2"/>
  <c r="X159" i="2"/>
  <c r="X157" i="2"/>
  <c r="X156" i="2"/>
  <c r="X154" i="2"/>
  <c r="X153" i="2"/>
  <c r="X151" i="2"/>
  <c r="X150" i="2"/>
  <c r="X148" i="2"/>
  <c r="X147" i="2"/>
  <c r="X145" i="2"/>
  <c r="X144" i="2"/>
  <c r="X142" i="2"/>
  <c r="X141" i="2"/>
  <c r="X139" i="2"/>
  <c r="X138" i="2"/>
  <c r="X136" i="2"/>
  <c r="X135" i="2"/>
  <c r="X133" i="2"/>
  <c r="X132" i="2"/>
  <c r="X130" i="2"/>
  <c r="X129" i="2"/>
  <c r="X127" i="2"/>
  <c r="X126" i="2"/>
  <c r="X124" i="2"/>
  <c r="X123" i="2"/>
  <c r="X121" i="2"/>
  <c r="X120" i="2"/>
  <c r="X118" i="2"/>
  <c r="X117" i="2"/>
  <c r="X115" i="2"/>
  <c r="X114" i="2"/>
  <c r="X112" i="2"/>
  <c r="X111" i="2"/>
  <c r="X109" i="2"/>
  <c r="X108" i="2"/>
  <c r="X106" i="2"/>
  <c r="X105" i="2"/>
  <c r="X103" i="2"/>
  <c r="X102" i="2"/>
  <c r="X100" i="2"/>
  <c r="X99" i="2"/>
  <c r="X97" i="2"/>
  <c r="X96" i="2"/>
  <c r="X94" i="2"/>
  <c r="X93" i="2"/>
  <c r="X91" i="2"/>
  <c r="X90" i="2"/>
  <c r="X88" i="2"/>
  <c r="X87" i="2"/>
  <c r="X85" i="2"/>
  <c r="X84" i="2"/>
  <c r="X82" i="2"/>
  <c r="X81" i="2"/>
  <c r="X79" i="2"/>
  <c r="X78" i="2"/>
  <c r="X76" i="2"/>
  <c r="X75" i="2"/>
  <c r="X73" i="2"/>
  <c r="X72" i="2"/>
  <c r="X70" i="2"/>
  <c r="X69" i="2"/>
  <c r="X67" i="2"/>
  <c r="X66" i="2"/>
  <c r="X64" i="2"/>
  <c r="X63" i="2"/>
  <c r="X61" i="2"/>
  <c r="X60" i="2"/>
  <c r="X58" i="2"/>
  <c r="X57" i="2"/>
  <c r="X55" i="2"/>
  <c r="X54" i="2"/>
  <c r="X52" i="2"/>
  <c r="X51" i="2"/>
  <c r="X49" i="2"/>
  <c r="X48" i="2"/>
  <c r="X46" i="2"/>
  <c r="X45" i="2"/>
  <c r="X43" i="2"/>
  <c r="X42" i="2"/>
  <c r="X40" i="2"/>
  <c r="X39" i="2"/>
  <c r="X37" i="2"/>
  <c r="X36" i="2"/>
  <c r="X34" i="2"/>
  <c r="X33" i="2"/>
  <c r="X31" i="2"/>
  <c r="X30" i="2"/>
  <c r="X28" i="2"/>
  <c r="X27" i="2"/>
  <c r="X25" i="2"/>
  <c r="X24" i="2"/>
  <c r="X22" i="2"/>
  <c r="X21" i="2"/>
  <c r="X19" i="2"/>
  <c r="X18" i="2"/>
  <c r="X16" i="2"/>
  <c r="X15" i="2"/>
  <c r="X13" i="2"/>
  <c r="X12" i="2"/>
  <c r="X10" i="2"/>
  <c r="X9" i="2"/>
  <c r="X7" i="2"/>
  <c r="X6" i="2"/>
  <c r="X4" i="2"/>
  <c r="X3" i="2"/>
  <c r="W274" i="2"/>
  <c r="W273" i="2"/>
  <c r="W271" i="2"/>
  <c r="W270" i="2"/>
  <c r="W268" i="2"/>
  <c r="W267" i="2"/>
  <c r="W265" i="2"/>
  <c r="W264" i="2"/>
  <c r="W262" i="2"/>
  <c r="W261" i="2"/>
  <c r="W259" i="2"/>
  <c r="W258" i="2"/>
  <c r="W256" i="2"/>
  <c r="W255" i="2"/>
  <c r="W253" i="2"/>
  <c r="W252" i="2"/>
  <c r="W250" i="2"/>
  <c r="W249" i="2"/>
  <c r="W247" i="2"/>
  <c r="W246" i="2"/>
  <c r="W244" i="2"/>
  <c r="W243" i="2"/>
  <c r="W241" i="2"/>
  <c r="W240" i="2"/>
  <c r="W238" i="2"/>
  <c r="W237" i="2"/>
  <c r="W235" i="2"/>
  <c r="W234" i="2"/>
  <c r="W232" i="2"/>
  <c r="W231" i="2"/>
  <c r="W229" i="2"/>
  <c r="W228" i="2"/>
  <c r="W226" i="2"/>
  <c r="W225" i="2"/>
  <c r="W223" i="2"/>
  <c r="W222" i="2"/>
  <c r="W220" i="2"/>
  <c r="W219" i="2"/>
  <c r="W217" i="2"/>
  <c r="W216" i="2"/>
  <c r="W214" i="2"/>
  <c r="W213" i="2"/>
  <c r="W211" i="2"/>
  <c r="W210" i="2"/>
  <c r="W208" i="2"/>
  <c r="W207" i="2"/>
  <c r="W205" i="2"/>
  <c r="W204" i="2"/>
  <c r="W202" i="2"/>
  <c r="W201" i="2"/>
  <c r="W199" i="2"/>
  <c r="W198" i="2"/>
  <c r="W196" i="2"/>
  <c r="W195" i="2"/>
  <c r="W193" i="2"/>
  <c r="W192" i="2"/>
  <c r="W190" i="2"/>
  <c r="W189" i="2"/>
  <c r="W187" i="2"/>
  <c r="W186" i="2"/>
  <c r="W184" i="2"/>
  <c r="W183" i="2"/>
  <c r="W181" i="2"/>
  <c r="W180" i="2"/>
  <c r="W178" i="2"/>
  <c r="W177" i="2"/>
  <c r="W175" i="2"/>
  <c r="W174" i="2"/>
  <c r="W172" i="2"/>
  <c r="W171" i="2"/>
  <c r="W169" i="2"/>
  <c r="W168" i="2"/>
  <c r="W166" i="2"/>
  <c r="W165" i="2"/>
  <c r="W163" i="2"/>
  <c r="W162" i="2"/>
  <c r="W160" i="2"/>
  <c r="W159" i="2"/>
  <c r="W157" i="2"/>
  <c r="W156" i="2"/>
  <c r="W154" i="2"/>
  <c r="W153" i="2"/>
  <c r="W151" i="2"/>
  <c r="W150" i="2"/>
  <c r="W148" i="2"/>
  <c r="W147" i="2"/>
  <c r="W145" i="2"/>
  <c r="W144" i="2"/>
  <c r="W142" i="2"/>
  <c r="W141" i="2"/>
  <c r="W139" i="2"/>
  <c r="W138" i="2"/>
  <c r="W136" i="2"/>
  <c r="W135" i="2"/>
  <c r="W133" i="2"/>
  <c r="W132" i="2"/>
  <c r="W130" i="2"/>
  <c r="W129" i="2"/>
  <c r="W127" i="2"/>
  <c r="W126" i="2"/>
  <c r="W124" i="2"/>
  <c r="W123" i="2"/>
  <c r="W121" i="2"/>
  <c r="W120" i="2"/>
  <c r="W118" i="2"/>
  <c r="W117" i="2"/>
  <c r="W115" i="2"/>
  <c r="W114" i="2"/>
  <c r="W112" i="2"/>
  <c r="W111" i="2"/>
  <c r="W109" i="2"/>
  <c r="W108" i="2"/>
  <c r="W106" i="2"/>
  <c r="W105" i="2"/>
  <c r="W103" i="2"/>
  <c r="W102" i="2"/>
  <c r="W100" i="2"/>
  <c r="W99" i="2"/>
  <c r="W97" i="2"/>
  <c r="W96" i="2"/>
  <c r="W94" i="2"/>
  <c r="W93" i="2"/>
  <c r="W91" i="2"/>
  <c r="W90" i="2"/>
  <c r="W88" i="2"/>
  <c r="W87" i="2"/>
  <c r="W85" i="2"/>
  <c r="W84" i="2"/>
  <c r="W82" i="2"/>
  <c r="W81" i="2"/>
  <c r="W79" i="2"/>
  <c r="W78" i="2"/>
  <c r="W76" i="2"/>
  <c r="W75" i="2"/>
  <c r="W73" i="2"/>
  <c r="W72" i="2"/>
  <c r="W70" i="2"/>
  <c r="W69" i="2"/>
  <c r="W67" i="2"/>
  <c r="W66" i="2"/>
  <c r="W64" i="2"/>
  <c r="W63" i="2"/>
  <c r="W61" i="2"/>
  <c r="W60" i="2"/>
  <c r="W58" i="2"/>
  <c r="W57" i="2"/>
  <c r="W55" i="2"/>
  <c r="W54" i="2"/>
  <c r="W52" i="2"/>
  <c r="W51" i="2"/>
  <c r="W49" i="2"/>
  <c r="W48" i="2"/>
  <c r="W46" i="2"/>
  <c r="W45" i="2"/>
  <c r="W43" i="2"/>
  <c r="W42" i="2"/>
  <c r="W40" i="2"/>
  <c r="W39" i="2"/>
  <c r="W37" i="2"/>
  <c r="W36" i="2"/>
  <c r="W34" i="2"/>
  <c r="W33" i="2"/>
  <c r="W31" i="2"/>
  <c r="W30" i="2"/>
  <c r="W28" i="2"/>
  <c r="W27" i="2"/>
  <c r="W25" i="2"/>
  <c r="W24" i="2"/>
  <c r="W22" i="2"/>
  <c r="W21" i="2"/>
  <c r="W19" i="2"/>
  <c r="W18" i="2"/>
  <c r="W16" i="2"/>
  <c r="W15" i="2"/>
  <c r="W13" i="2"/>
  <c r="W12" i="2"/>
  <c r="W10" i="2"/>
  <c r="W9" i="2"/>
  <c r="W7" i="2"/>
  <c r="W6" i="2"/>
  <c r="W4" i="2"/>
  <c r="W3" i="2"/>
  <c r="V274" i="2"/>
  <c r="V273" i="2"/>
  <c r="V271" i="2"/>
  <c r="V270" i="2"/>
  <c r="V268" i="2"/>
  <c r="V267" i="2"/>
  <c r="V265" i="2"/>
  <c r="V264" i="2"/>
  <c r="V262" i="2"/>
  <c r="V261" i="2"/>
  <c r="V259" i="2"/>
  <c r="V258" i="2"/>
  <c r="V256" i="2"/>
  <c r="V255" i="2"/>
  <c r="V253" i="2"/>
  <c r="V252" i="2"/>
  <c r="V250" i="2"/>
  <c r="V249" i="2"/>
  <c r="V247" i="2"/>
  <c r="V246" i="2"/>
  <c r="V244" i="2"/>
  <c r="V243" i="2"/>
  <c r="V241" i="2"/>
  <c r="V240" i="2"/>
  <c r="V238" i="2"/>
  <c r="V237" i="2"/>
  <c r="V235" i="2"/>
  <c r="V234" i="2"/>
  <c r="V232" i="2"/>
  <c r="V231" i="2"/>
  <c r="V229" i="2"/>
  <c r="V228" i="2"/>
  <c r="V226" i="2"/>
  <c r="V225" i="2"/>
  <c r="V223" i="2"/>
  <c r="V222" i="2"/>
  <c r="V220" i="2"/>
  <c r="V219" i="2"/>
  <c r="V217" i="2"/>
  <c r="V216" i="2"/>
  <c r="V214" i="2"/>
  <c r="V213" i="2"/>
  <c r="V211" i="2"/>
  <c r="V210" i="2"/>
  <c r="V208" i="2"/>
  <c r="V207" i="2"/>
  <c r="V205" i="2"/>
  <c r="V204" i="2"/>
  <c r="V202" i="2"/>
  <c r="V201" i="2"/>
  <c r="V199" i="2"/>
  <c r="V198" i="2"/>
  <c r="V196" i="2"/>
  <c r="V195" i="2"/>
  <c r="V193" i="2"/>
  <c r="V192" i="2"/>
  <c r="V190" i="2"/>
  <c r="V189" i="2"/>
  <c r="V187" i="2"/>
  <c r="V186" i="2"/>
  <c r="V184" i="2"/>
  <c r="V183" i="2"/>
  <c r="V181" i="2"/>
  <c r="V180" i="2"/>
  <c r="V178" i="2"/>
  <c r="V177" i="2"/>
  <c r="V175" i="2"/>
  <c r="V174" i="2"/>
  <c r="V172" i="2"/>
  <c r="V171" i="2"/>
  <c r="V169" i="2"/>
  <c r="V168" i="2"/>
  <c r="V166" i="2"/>
  <c r="V165" i="2"/>
  <c r="V163" i="2"/>
  <c r="V162" i="2"/>
  <c r="V160" i="2"/>
  <c r="V159" i="2"/>
  <c r="V157" i="2"/>
  <c r="V156" i="2"/>
  <c r="V154" i="2"/>
  <c r="V153" i="2"/>
  <c r="V151" i="2"/>
  <c r="V150" i="2"/>
  <c r="V148" i="2"/>
  <c r="V147" i="2"/>
  <c r="V145" i="2"/>
  <c r="V144" i="2"/>
  <c r="V142" i="2"/>
  <c r="V141" i="2"/>
  <c r="V139" i="2"/>
  <c r="V138" i="2"/>
  <c r="V136" i="2"/>
  <c r="V135" i="2"/>
  <c r="V133" i="2"/>
  <c r="V132" i="2"/>
  <c r="V130" i="2"/>
  <c r="V129" i="2"/>
  <c r="V127" i="2"/>
  <c r="V126" i="2"/>
  <c r="V124" i="2"/>
  <c r="V123" i="2"/>
  <c r="V121" i="2"/>
  <c r="V120" i="2"/>
  <c r="V118" i="2"/>
  <c r="V117" i="2"/>
  <c r="V115" i="2"/>
  <c r="V114" i="2"/>
  <c r="V112" i="2"/>
  <c r="V111" i="2"/>
  <c r="V109" i="2"/>
  <c r="V108" i="2"/>
  <c r="V106" i="2"/>
  <c r="V105" i="2"/>
  <c r="V103" i="2"/>
  <c r="V102" i="2"/>
  <c r="V100" i="2"/>
  <c r="V99" i="2"/>
  <c r="V97" i="2"/>
  <c r="V96" i="2"/>
  <c r="V94" i="2"/>
  <c r="V93" i="2"/>
  <c r="V91" i="2"/>
  <c r="V90" i="2"/>
  <c r="V88" i="2"/>
  <c r="V87" i="2"/>
  <c r="V85" i="2"/>
  <c r="V84" i="2"/>
  <c r="V82" i="2"/>
  <c r="V81" i="2"/>
  <c r="V79" i="2"/>
  <c r="V78" i="2"/>
  <c r="V76" i="2"/>
  <c r="V75" i="2"/>
  <c r="V73" i="2"/>
  <c r="V72" i="2"/>
  <c r="V70" i="2"/>
  <c r="V69" i="2"/>
  <c r="V67" i="2"/>
  <c r="V66" i="2"/>
  <c r="V64" i="2"/>
  <c r="V63" i="2"/>
  <c r="V61" i="2"/>
  <c r="V60" i="2"/>
  <c r="V58" i="2"/>
  <c r="V57" i="2"/>
  <c r="V55" i="2"/>
  <c r="V54" i="2"/>
  <c r="V52" i="2"/>
  <c r="V51" i="2"/>
  <c r="V49" i="2"/>
  <c r="V48" i="2"/>
  <c r="V46" i="2"/>
  <c r="V45" i="2"/>
  <c r="V43" i="2"/>
  <c r="V42" i="2"/>
  <c r="V40" i="2"/>
  <c r="V39" i="2"/>
  <c r="V37" i="2"/>
  <c r="V36" i="2"/>
  <c r="V34" i="2"/>
  <c r="V33" i="2"/>
  <c r="V31" i="2"/>
  <c r="V30" i="2"/>
  <c r="V28" i="2"/>
  <c r="V27" i="2"/>
  <c r="V25" i="2"/>
  <c r="V24" i="2"/>
  <c r="V22" i="2"/>
  <c r="V21" i="2"/>
  <c r="V19" i="2"/>
  <c r="V18" i="2"/>
  <c r="V16" i="2"/>
  <c r="V15" i="2"/>
  <c r="V13" i="2"/>
  <c r="V12" i="2"/>
  <c r="V10" i="2"/>
  <c r="V9" i="2"/>
  <c r="V7" i="2"/>
  <c r="V6" i="2"/>
  <c r="V4" i="2"/>
  <c r="V3" i="2"/>
  <c r="U274" i="2"/>
  <c r="U273" i="2"/>
  <c r="U271" i="2"/>
  <c r="U270" i="2"/>
  <c r="U268" i="2"/>
  <c r="U267" i="2"/>
  <c r="U265" i="2"/>
  <c r="U264" i="2"/>
  <c r="U262" i="2"/>
  <c r="U261" i="2"/>
  <c r="U259" i="2"/>
  <c r="U258" i="2"/>
  <c r="U256" i="2"/>
  <c r="U255" i="2"/>
  <c r="U253" i="2"/>
  <c r="U252" i="2"/>
  <c r="U250" i="2"/>
  <c r="U249" i="2"/>
  <c r="U247" i="2"/>
  <c r="U246" i="2"/>
  <c r="U244" i="2"/>
  <c r="U243" i="2"/>
  <c r="U241" i="2"/>
  <c r="U240" i="2"/>
  <c r="U238" i="2"/>
  <c r="U237" i="2"/>
  <c r="U235" i="2"/>
  <c r="U234" i="2"/>
  <c r="U232" i="2"/>
  <c r="U231" i="2"/>
  <c r="U229" i="2"/>
  <c r="U228" i="2"/>
  <c r="U226" i="2"/>
  <c r="U225" i="2"/>
  <c r="U223" i="2"/>
  <c r="U222" i="2"/>
  <c r="U220" i="2"/>
  <c r="U219" i="2"/>
  <c r="U217" i="2"/>
  <c r="U216" i="2"/>
  <c r="U214" i="2"/>
  <c r="U213" i="2"/>
  <c r="U211" i="2"/>
  <c r="U210" i="2"/>
  <c r="U208" i="2"/>
  <c r="U207" i="2"/>
  <c r="U205" i="2"/>
  <c r="U204" i="2"/>
  <c r="U202" i="2"/>
  <c r="U201" i="2"/>
  <c r="U199" i="2"/>
  <c r="U198" i="2"/>
  <c r="U196" i="2"/>
  <c r="U195" i="2"/>
  <c r="U193" i="2"/>
  <c r="U192" i="2"/>
  <c r="U190" i="2"/>
  <c r="U189" i="2"/>
  <c r="U187" i="2"/>
  <c r="U186" i="2"/>
  <c r="U184" i="2"/>
  <c r="U183" i="2"/>
  <c r="U181" i="2"/>
  <c r="U180" i="2"/>
  <c r="U178" i="2"/>
  <c r="U177" i="2"/>
  <c r="U175" i="2"/>
  <c r="U174" i="2"/>
  <c r="U172" i="2"/>
  <c r="U171" i="2"/>
  <c r="U169" i="2"/>
  <c r="U168" i="2"/>
  <c r="U166" i="2"/>
  <c r="U165" i="2"/>
  <c r="U163" i="2"/>
  <c r="U162" i="2"/>
  <c r="U160" i="2"/>
  <c r="U159" i="2"/>
  <c r="U157" i="2"/>
  <c r="U156" i="2"/>
  <c r="U154" i="2"/>
  <c r="U153" i="2"/>
  <c r="U151" i="2"/>
  <c r="U150" i="2"/>
  <c r="U148" i="2"/>
  <c r="U147" i="2"/>
  <c r="U145" i="2"/>
  <c r="U144" i="2"/>
  <c r="U142" i="2"/>
  <c r="U141" i="2"/>
  <c r="U139" i="2"/>
  <c r="U138" i="2"/>
  <c r="U136" i="2"/>
  <c r="U135" i="2"/>
  <c r="U133" i="2"/>
  <c r="U132" i="2"/>
  <c r="U130" i="2"/>
  <c r="U129" i="2"/>
  <c r="U127" i="2"/>
  <c r="U126" i="2"/>
  <c r="U124" i="2"/>
  <c r="U123" i="2"/>
  <c r="U121" i="2"/>
  <c r="U120" i="2"/>
  <c r="U118" i="2"/>
  <c r="U117" i="2"/>
  <c r="U115" i="2"/>
  <c r="U114" i="2"/>
  <c r="U112" i="2"/>
  <c r="U111" i="2"/>
  <c r="U109" i="2"/>
  <c r="U108" i="2"/>
  <c r="U106" i="2"/>
  <c r="U105" i="2"/>
  <c r="U103" i="2"/>
  <c r="U102" i="2"/>
  <c r="U100" i="2"/>
  <c r="U99" i="2"/>
  <c r="U97" i="2"/>
  <c r="U96" i="2"/>
  <c r="U94" i="2"/>
  <c r="U93" i="2"/>
  <c r="U91" i="2"/>
  <c r="U90" i="2"/>
  <c r="U88" i="2"/>
  <c r="U87" i="2"/>
  <c r="U85" i="2"/>
  <c r="U84" i="2"/>
  <c r="U82" i="2"/>
  <c r="U81" i="2"/>
  <c r="U79" i="2"/>
  <c r="U78" i="2"/>
  <c r="U76" i="2"/>
  <c r="U75" i="2"/>
  <c r="U73" i="2"/>
  <c r="U72" i="2"/>
  <c r="U70" i="2"/>
  <c r="U69" i="2"/>
  <c r="U67" i="2"/>
  <c r="U66" i="2"/>
  <c r="U64" i="2"/>
  <c r="U63" i="2"/>
  <c r="U61" i="2"/>
  <c r="U60" i="2"/>
  <c r="U58" i="2"/>
  <c r="U57" i="2"/>
  <c r="U55" i="2"/>
  <c r="U54" i="2"/>
  <c r="U52" i="2"/>
  <c r="U51" i="2"/>
  <c r="U49" i="2"/>
  <c r="U48" i="2"/>
  <c r="U46" i="2"/>
  <c r="U45" i="2"/>
  <c r="U43" i="2"/>
  <c r="U42" i="2"/>
  <c r="U40" i="2"/>
  <c r="U39" i="2"/>
  <c r="U37" i="2"/>
  <c r="U36" i="2"/>
  <c r="U34" i="2"/>
  <c r="U33" i="2"/>
  <c r="U31" i="2"/>
  <c r="U30" i="2"/>
  <c r="U28" i="2"/>
  <c r="U27" i="2"/>
  <c r="U25" i="2"/>
  <c r="U24" i="2"/>
  <c r="U22" i="2"/>
  <c r="U21" i="2"/>
  <c r="U19" i="2"/>
  <c r="U18" i="2"/>
  <c r="U16" i="2"/>
  <c r="U15" i="2"/>
  <c r="U13" i="2"/>
  <c r="U12" i="2"/>
  <c r="U10" i="2"/>
  <c r="U9" i="2"/>
  <c r="U7" i="2"/>
  <c r="U6" i="2"/>
  <c r="U4" i="2"/>
  <c r="U3" i="2"/>
  <c r="T274" i="2"/>
  <c r="T273" i="2"/>
  <c r="T271" i="2"/>
  <c r="T270" i="2"/>
  <c r="T268" i="2"/>
  <c r="T267" i="2"/>
  <c r="T265" i="2"/>
  <c r="T264" i="2"/>
  <c r="T262" i="2"/>
  <c r="T261" i="2"/>
  <c r="T259" i="2"/>
  <c r="T258" i="2"/>
  <c r="T256" i="2"/>
  <c r="T255" i="2"/>
  <c r="T253" i="2"/>
  <c r="T252" i="2"/>
  <c r="T250" i="2"/>
  <c r="T249" i="2"/>
  <c r="T247" i="2"/>
  <c r="T246" i="2"/>
  <c r="T244" i="2"/>
  <c r="T243" i="2"/>
  <c r="T241" i="2"/>
  <c r="T240" i="2"/>
  <c r="T238" i="2"/>
  <c r="T237" i="2"/>
  <c r="T235" i="2"/>
  <c r="T234" i="2"/>
  <c r="T232" i="2"/>
  <c r="T231" i="2"/>
  <c r="T229" i="2"/>
  <c r="T228" i="2"/>
  <c r="T226" i="2"/>
  <c r="T225" i="2"/>
  <c r="T223" i="2"/>
  <c r="T222" i="2"/>
  <c r="T220" i="2"/>
  <c r="T219" i="2"/>
  <c r="T217" i="2"/>
  <c r="T216" i="2"/>
  <c r="T214" i="2"/>
  <c r="T213" i="2"/>
  <c r="T211" i="2"/>
  <c r="T210" i="2"/>
  <c r="T208" i="2"/>
  <c r="T207" i="2"/>
  <c r="T205" i="2"/>
  <c r="T204" i="2"/>
  <c r="T202" i="2"/>
  <c r="T201" i="2"/>
  <c r="T199" i="2"/>
  <c r="T198" i="2"/>
  <c r="T196" i="2"/>
  <c r="T195" i="2"/>
  <c r="T193" i="2"/>
  <c r="T192" i="2"/>
  <c r="T190" i="2"/>
  <c r="T189" i="2"/>
  <c r="T187" i="2"/>
  <c r="T186" i="2"/>
  <c r="T184" i="2"/>
  <c r="T183" i="2"/>
  <c r="T181" i="2"/>
  <c r="T180" i="2"/>
  <c r="T178" i="2"/>
  <c r="T177" i="2"/>
  <c r="T175" i="2"/>
  <c r="T174" i="2"/>
  <c r="T172" i="2"/>
  <c r="T171" i="2"/>
  <c r="T169" i="2"/>
  <c r="T168" i="2"/>
  <c r="T166" i="2"/>
  <c r="T165" i="2"/>
  <c r="T163" i="2"/>
  <c r="T162" i="2"/>
  <c r="T160" i="2"/>
  <c r="T159" i="2"/>
  <c r="T157" i="2"/>
  <c r="T156" i="2"/>
  <c r="T154" i="2"/>
  <c r="T153" i="2"/>
  <c r="T151" i="2"/>
  <c r="T150" i="2"/>
  <c r="T148" i="2"/>
  <c r="T147" i="2"/>
  <c r="T145" i="2"/>
  <c r="T144" i="2"/>
  <c r="T142" i="2"/>
  <c r="T141" i="2"/>
  <c r="T139" i="2"/>
  <c r="T138" i="2"/>
  <c r="T136" i="2"/>
  <c r="T135" i="2"/>
  <c r="T133" i="2"/>
  <c r="T132" i="2"/>
  <c r="T130" i="2"/>
  <c r="T129" i="2"/>
  <c r="T127" i="2"/>
  <c r="T126" i="2"/>
  <c r="T124" i="2"/>
  <c r="T123" i="2"/>
  <c r="T121" i="2"/>
  <c r="T120" i="2"/>
  <c r="T118" i="2"/>
  <c r="T117" i="2"/>
  <c r="T115" i="2"/>
  <c r="T114" i="2"/>
  <c r="T112" i="2"/>
  <c r="T111" i="2"/>
  <c r="T109" i="2"/>
  <c r="T108" i="2"/>
  <c r="T106" i="2"/>
  <c r="T105" i="2"/>
  <c r="T103" i="2"/>
  <c r="T102" i="2"/>
  <c r="T100" i="2"/>
  <c r="T99" i="2"/>
  <c r="T97" i="2"/>
  <c r="T96" i="2"/>
  <c r="T94" i="2"/>
  <c r="T93" i="2"/>
  <c r="T91" i="2"/>
  <c r="T90" i="2"/>
  <c r="T88" i="2"/>
  <c r="T87" i="2"/>
  <c r="T85" i="2"/>
  <c r="T84" i="2"/>
  <c r="T82" i="2"/>
  <c r="T81" i="2"/>
  <c r="T79" i="2"/>
  <c r="T78" i="2"/>
  <c r="T76" i="2"/>
  <c r="T75" i="2"/>
  <c r="T73" i="2"/>
  <c r="T72" i="2"/>
  <c r="T70" i="2"/>
  <c r="T69" i="2"/>
  <c r="T67" i="2"/>
  <c r="T66" i="2"/>
  <c r="T64" i="2"/>
  <c r="T63" i="2"/>
  <c r="T61" i="2"/>
  <c r="T60" i="2"/>
  <c r="T58" i="2"/>
  <c r="T57" i="2"/>
  <c r="T55" i="2"/>
  <c r="T54" i="2"/>
  <c r="T52" i="2"/>
  <c r="T51" i="2"/>
  <c r="T49" i="2"/>
  <c r="T48" i="2"/>
  <c r="T46" i="2"/>
  <c r="T45" i="2"/>
  <c r="T43" i="2"/>
  <c r="T42" i="2"/>
  <c r="T40" i="2"/>
  <c r="T39" i="2"/>
  <c r="T37" i="2"/>
  <c r="T36" i="2"/>
  <c r="T34" i="2"/>
  <c r="T33" i="2"/>
  <c r="T31" i="2"/>
  <c r="T30" i="2"/>
  <c r="T28" i="2"/>
  <c r="T27" i="2"/>
  <c r="T25" i="2"/>
  <c r="T24" i="2"/>
  <c r="T22" i="2"/>
  <c r="T21" i="2"/>
  <c r="T19" i="2"/>
  <c r="T18" i="2"/>
  <c r="T16" i="2"/>
  <c r="T15" i="2"/>
  <c r="T13" i="2"/>
  <c r="T12" i="2"/>
  <c r="T10" i="2"/>
  <c r="T9" i="2"/>
  <c r="T7" i="2"/>
  <c r="T6" i="2"/>
  <c r="T4" i="2"/>
  <c r="T3" i="2"/>
  <c r="S6" i="2"/>
  <c r="S7" i="2"/>
  <c r="S9" i="2"/>
  <c r="S10" i="2"/>
  <c r="S12" i="2"/>
  <c r="S13" i="2"/>
  <c r="S15" i="2"/>
  <c r="S16" i="2"/>
  <c r="S18" i="2"/>
  <c r="S19" i="2"/>
  <c r="S21" i="2"/>
  <c r="S22" i="2"/>
  <c r="S24" i="2"/>
  <c r="S26" i="2" s="1"/>
  <c r="S25" i="2"/>
  <c r="S27" i="2"/>
  <c r="S28" i="2"/>
  <c r="S30" i="2"/>
  <c r="S31" i="2"/>
  <c r="S33" i="2"/>
  <c r="S34" i="2"/>
  <c r="S36" i="2"/>
  <c r="S38" i="2" s="1"/>
  <c r="S37" i="2"/>
  <c r="S39" i="2"/>
  <c r="S40" i="2"/>
  <c r="S42" i="2"/>
  <c r="S43" i="2"/>
  <c r="S45" i="2"/>
  <c r="S46" i="2"/>
  <c r="S48" i="2"/>
  <c r="S50" i="2" s="1"/>
  <c r="S49" i="2"/>
  <c r="S51" i="2"/>
  <c r="S52" i="2"/>
  <c r="S54" i="2"/>
  <c r="S55" i="2"/>
  <c r="S57" i="2"/>
  <c r="S58" i="2"/>
  <c r="S60" i="2"/>
  <c r="S61" i="2"/>
  <c r="S63" i="2"/>
  <c r="S65" i="2" s="1"/>
  <c r="S64" i="2"/>
  <c r="S66" i="2"/>
  <c r="S67" i="2"/>
  <c r="S69" i="2"/>
  <c r="S70" i="2"/>
  <c r="S72" i="2"/>
  <c r="S73" i="2"/>
  <c r="S75" i="2"/>
  <c r="S76" i="2"/>
  <c r="S78" i="2"/>
  <c r="S79" i="2"/>
  <c r="S81" i="2"/>
  <c r="S82" i="2"/>
  <c r="S84" i="2"/>
  <c r="S85" i="2"/>
  <c r="S87" i="2"/>
  <c r="S88" i="2"/>
  <c r="S90" i="2"/>
  <c r="S91" i="2"/>
  <c r="S93" i="2"/>
  <c r="S94" i="2"/>
  <c r="S96" i="2"/>
  <c r="S97" i="2"/>
  <c r="S99" i="2"/>
  <c r="S101" i="2" s="1"/>
  <c r="S100" i="2"/>
  <c r="S102" i="2"/>
  <c r="S103" i="2"/>
  <c r="S105" i="2"/>
  <c r="S106" i="2"/>
  <c r="S108" i="2"/>
  <c r="S109" i="2"/>
  <c r="S111" i="2"/>
  <c r="S112" i="2"/>
  <c r="S114" i="2"/>
  <c r="S115" i="2"/>
  <c r="S117" i="2"/>
  <c r="S118" i="2"/>
  <c r="S120" i="2"/>
  <c r="S121" i="2"/>
  <c r="S123" i="2"/>
  <c r="S124" i="2"/>
  <c r="S126" i="2"/>
  <c r="S127" i="2"/>
  <c r="S129" i="2"/>
  <c r="S130" i="2"/>
  <c r="S132" i="2"/>
  <c r="S133" i="2"/>
  <c r="S135" i="2"/>
  <c r="S136" i="2"/>
  <c r="S138" i="2"/>
  <c r="S139" i="2"/>
  <c r="S141" i="2"/>
  <c r="S142" i="2"/>
  <c r="S144" i="2"/>
  <c r="S146" i="2" s="1"/>
  <c r="S145" i="2"/>
  <c r="S147" i="2"/>
  <c r="S148" i="2"/>
  <c r="S150" i="2"/>
  <c r="S151" i="2"/>
  <c r="S153" i="2"/>
  <c r="S154" i="2"/>
  <c r="S156" i="2"/>
  <c r="S157" i="2"/>
  <c r="S159" i="2"/>
  <c r="S160" i="2"/>
  <c r="S162" i="2"/>
  <c r="S163" i="2"/>
  <c r="S165" i="2"/>
  <c r="S166" i="2"/>
  <c r="S168" i="2"/>
  <c r="S169" i="2"/>
  <c r="S171" i="2"/>
  <c r="S172" i="2"/>
  <c r="S174" i="2"/>
  <c r="S175" i="2"/>
  <c r="S177" i="2"/>
  <c r="S178" i="2"/>
  <c r="S180" i="2"/>
  <c r="S181" i="2"/>
  <c r="S183" i="2"/>
  <c r="S184" i="2"/>
  <c r="S186" i="2"/>
  <c r="S187" i="2"/>
  <c r="S189" i="2"/>
  <c r="S190" i="2"/>
  <c r="S192" i="2"/>
  <c r="S193" i="2"/>
  <c r="S195" i="2"/>
  <c r="S196" i="2"/>
  <c r="S198" i="2"/>
  <c r="S199" i="2"/>
  <c r="S201" i="2"/>
  <c r="S202" i="2"/>
  <c r="S204" i="2"/>
  <c r="S205" i="2"/>
  <c r="S207" i="2"/>
  <c r="S208" i="2"/>
  <c r="S210" i="2"/>
  <c r="S211" i="2"/>
  <c r="S213" i="2"/>
  <c r="S214" i="2"/>
  <c r="S216" i="2"/>
  <c r="S217" i="2"/>
  <c r="S219" i="2"/>
  <c r="S220" i="2"/>
  <c r="S222" i="2"/>
  <c r="S223" i="2"/>
  <c r="S225" i="2"/>
  <c r="S226" i="2"/>
  <c r="S228" i="2"/>
  <c r="S229" i="2"/>
  <c r="S231" i="2"/>
  <c r="S232" i="2"/>
  <c r="S234" i="2"/>
  <c r="S235" i="2"/>
  <c r="S237" i="2"/>
  <c r="S238" i="2"/>
  <c r="S240" i="2"/>
  <c r="S241" i="2"/>
  <c r="S243" i="2"/>
  <c r="S244" i="2"/>
  <c r="S246" i="2"/>
  <c r="S247" i="2"/>
  <c r="S249" i="2"/>
  <c r="S250" i="2"/>
  <c r="S252" i="2"/>
  <c r="S253" i="2"/>
  <c r="S255" i="2"/>
  <c r="S256" i="2"/>
  <c r="S258" i="2"/>
  <c r="S259" i="2"/>
  <c r="S261" i="2"/>
  <c r="S262" i="2"/>
  <c r="S264" i="2"/>
  <c r="S265" i="2"/>
  <c r="S267" i="2"/>
  <c r="S268" i="2"/>
  <c r="S270" i="2"/>
  <c r="S271" i="2"/>
  <c r="S273" i="2"/>
  <c r="S274" i="2"/>
  <c r="S4" i="2"/>
  <c r="R6" i="2"/>
  <c r="R7" i="2"/>
  <c r="R9" i="2"/>
  <c r="R10" i="2"/>
  <c r="R12" i="2"/>
  <c r="R13" i="2"/>
  <c r="R15" i="2"/>
  <c r="R16" i="2"/>
  <c r="R18" i="2"/>
  <c r="R19" i="2"/>
  <c r="R21" i="2"/>
  <c r="R22" i="2"/>
  <c r="R24" i="2"/>
  <c r="R25" i="2"/>
  <c r="R27" i="2"/>
  <c r="R28" i="2"/>
  <c r="R30" i="2"/>
  <c r="R31" i="2"/>
  <c r="R33" i="2"/>
  <c r="R34" i="2"/>
  <c r="R36" i="2"/>
  <c r="R37" i="2"/>
  <c r="R39" i="2"/>
  <c r="R40" i="2"/>
  <c r="R42" i="2"/>
  <c r="R43" i="2"/>
  <c r="R45" i="2"/>
  <c r="R46" i="2"/>
  <c r="R48" i="2"/>
  <c r="R49" i="2"/>
  <c r="R51" i="2"/>
  <c r="R52" i="2"/>
  <c r="R54" i="2"/>
  <c r="R55" i="2"/>
  <c r="R57" i="2"/>
  <c r="R58" i="2"/>
  <c r="R60" i="2"/>
  <c r="R61" i="2"/>
  <c r="R63" i="2"/>
  <c r="R64" i="2"/>
  <c r="R66" i="2"/>
  <c r="R67" i="2"/>
  <c r="R69" i="2"/>
  <c r="R70" i="2"/>
  <c r="R72" i="2"/>
  <c r="R73" i="2"/>
  <c r="R75" i="2"/>
  <c r="R76" i="2"/>
  <c r="R78" i="2"/>
  <c r="R79" i="2"/>
  <c r="R81" i="2"/>
  <c r="R82" i="2"/>
  <c r="R84" i="2"/>
  <c r="R85" i="2"/>
  <c r="R87" i="2"/>
  <c r="R88" i="2"/>
  <c r="R90" i="2"/>
  <c r="R91" i="2"/>
  <c r="R93" i="2"/>
  <c r="R94" i="2"/>
  <c r="R96" i="2"/>
  <c r="R97" i="2"/>
  <c r="R99" i="2"/>
  <c r="R100" i="2"/>
  <c r="R102" i="2"/>
  <c r="R103" i="2"/>
  <c r="R105" i="2"/>
  <c r="R106" i="2"/>
  <c r="R108" i="2"/>
  <c r="R109" i="2"/>
  <c r="R111" i="2"/>
  <c r="R112" i="2"/>
  <c r="R114" i="2"/>
  <c r="R115" i="2"/>
  <c r="R117" i="2"/>
  <c r="R118" i="2"/>
  <c r="R120" i="2"/>
  <c r="R121" i="2"/>
  <c r="R123" i="2"/>
  <c r="R124" i="2"/>
  <c r="R126" i="2"/>
  <c r="R127" i="2"/>
  <c r="R129" i="2"/>
  <c r="R130" i="2"/>
  <c r="R132" i="2"/>
  <c r="R133" i="2"/>
  <c r="R135" i="2"/>
  <c r="R136" i="2"/>
  <c r="R138" i="2"/>
  <c r="R139" i="2"/>
  <c r="R141" i="2"/>
  <c r="R142" i="2"/>
  <c r="R144" i="2"/>
  <c r="R145" i="2"/>
  <c r="R147" i="2"/>
  <c r="R148" i="2"/>
  <c r="R150" i="2"/>
  <c r="R151" i="2"/>
  <c r="R153" i="2"/>
  <c r="R154" i="2"/>
  <c r="R156" i="2"/>
  <c r="R157" i="2"/>
  <c r="R159" i="2"/>
  <c r="R160" i="2"/>
  <c r="R162" i="2"/>
  <c r="R163" i="2"/>
  <c r="R165" i="2"/>
  <c r="R166" i="2"/>
  <c r="R168" i="2"/>
  <c r="R169" i="2"/>
  <c r="R171" i="2"/>
  <c r="R172" i="2"/>
  <c r="R174" i="2"/>
  <c r="R175" i="2"/>
  <c r="R177" i="2"/>
  <c r="R178" i="2"/>
  <c r="R180" i="2"/>
  <c r="R181" i="2"/>
  <c r="R183" i="2"/>
  <c r="R184" i="2"/>
  <c r="R186" i="2"/>
  <c r="R187" i="2"/>
  <c r="R189" i="2"/>
  <c r="R190" i="2"/>
  <c r="R192" i="2"/>
  <c r="R193" i="2"/>
  <c r="R195" i="2"/>
  <c r="R196" i="2"/>
  <c r="R198" i="2"/>
  <c r="R199" i="2"/>
  <c r="R201" i="2"/>
  <c r="R202" i="2"/>
  <c r="R204" i="2"/>
  <c r="R205" i="2"/>
  <c r="R207" i="2"/>
  <c r="R208" i="2"/>
  <c r="R210" i="2"/>
  <c r="R211" i="2"/>
  <c r="R213" i="2"/>
  <c r="R214" i="2"/>
  <c r="R216" i="2"/>
  <c r="R217" i="2"/>
  <c r="R219" i="2"/>
  <c r="R220" i="2"/>
  <c r="R222" i="2"/>
  <c r="R223" i="2"/>
  <c r="R225" i="2"/>
  <c r="R226" i="2"/>
  <c r="R228" i="2"/>
  <c r="R229" i="2"/>
  <c r="R231" i="2"/>
  <c r="R232" i="2"/>
  <c r="R234" i="2"/>
  <c r="R235" i="2"/>
  <c r="R237" i="2"/>
  <c r="R238" i="2"/>
  <c r="R240" i="2"/>
  <c r="R241" i="2"/>
  <c r="R243" i="2"/>
  <c r="R244" i="2"/>
  <c r="R246" i="2"/>
  <c r="R247" i="2"/>
  <c r="R249" i="2"/>
  <c r="R250" i="2"/>
  <c r="R252" i="2"/>
  <c r="R253" i="2"/>
  <c r="R255" i="2"/>
  <c r="R256" i="2"/>
  <c r="R258" i="2"/>
  <c r="R259" i="2"/>
  <c r="R261" i="2"/>
  <c r="R262" i="2"/>
  <c r="R264" i="2"/>
  <c r="R265" i="2"/>
  <c r="R267" i="2"/>
  <c r="R268" i="2"/>
  <c r="R270" i="2"/>
  <c r="R271" i="2"/>
  <c r="R273" i="2"/>
  <c r="R274" i="2"/>
  <c r="R4" i="2"/>
  <c r="Q6" i="2"/>
  <c r="Q8" i="2" s="1"/>
  <c r="Q7" i="2"/>
  <c r="Q9" i="2"/>
  <c r="Q10" i="2"/>
  <c r="Q12" i="2"/>
  <c r="Q13" i="2"/>
  <c r="Q15" i="2"/>
  <c r="Q16" i="2"/>
  <c r="Q18" i="2"/>
  <c r="Q19" i="2"/>
  <c r="Q21" i="2"/>
  <c r="Q22" i="2"/>
  <c r="Q24" i="2"/>
  <c r="Q25" i="2"/>
  <c r="Q27" i="2"/>
  <c r="Q28" i="2"/>
  <c r="Q30" i="2"/>
  <c r="Q31" i="2"/>
  <c r="Q33" i="2"/>
  <c r="Q34" i="2"/>
  <c r="Q36" i="2"/>
  <c r="Q37" i="2"/>
  <c r="Q39" i="2"/>
  <c r="Q40" i="2"/>
  <c r="Q42" i="2"/>
  <c r="Q43" i="2"/>
  <c r="Q45" i="2"/>
  <c r="Q46" i="2"/>
  <c r="Q48" i="2"/>
  <c r="Q49" i="2"/>
  <c r="Q51" i="2"/>
  <c r="Q52" i="2"/>
  <c r="Q54" i="2"/>
  <c r="Q56" i="2" s="1"/>
  <c r="Q55" i="2"/>
  <c r="Q57" i="2"/>
  <c r="Q58" i="2"/>
  <c r="Q60" i="2"/>
  <c r="Q61" i="2"/>
  <c r="Q63" i="2"/>
  <c r="Q64" i="2"/>
  <c r="Q66" i="2"/>
  <c r="Q68" i="2" s="1"/>
  <c r="Q67" i="2"/>
  <c r="Q69" i="2"/>
  <c r="Q70" i="2"/>
  <c r="Q72" i="2"/>
  <c r="Q73" i="2"/>
  <c r="Q75" i="2"/>
  <c r="Q76" i="2"/>
  <c r="Q78" i="2"/>
  <c r="Q80" i="2" s="1"/>
  <c r="Q79" i="2"/>
  <c r="Q81" i="2"/>
  <c r="Q82" i="2"/>
  <c r="Q84" i="2"/>
  <c r="Q85" i="2"/>
  <c r="Q87" i="2"/>
  <c r="Q88" i="2"/>
  <c r="Q90" i="2"/>
  <c r="Q91" i="2"/>
  <c r="Q93" i="2"/>
  <c r="Q94" i="2"/>
  <c r="Q96" i="2"/>
  <c r="Q97" i="2"/>
  <c r="Q99" i="2"/>
  <c r="Q100" i="2"/>
  <c r="Q102" i="2"/>
  <c r="Q103" i="2"/>
  <c r="Q105" i="2"/>
  <c r="Q106" i="2"/>
  <c r="Q108" i="2"/>
  <c r="Q109" i="2"/>
  <c r="Q111" i="2"/>
  <c r="Q112" i="2"/>
  <c r="Q114" i="2"/>
  <c r="Q115" i="2"/>
  <c r="Q117" i="2"/>
  <c r="Q118" i="2"/>
  <c r="Q120" i="2"/>
  <c r="Q121" i="2"/>
  <c r="Q123" i="2"/>
  <c r="Q124" i="2"/>
  <c r="Q126" i="2"/>
  <c r="Q127" i="2"/>
  <c r="Q129" i="2"/>
  <c r="Q130" i="2"/>
  <c r="Q132" i="2"/>
  <c r="Q133" i="2"/>
  <c r="Q135" i="2"/>
  <c r="Q136" i="2"/>
  <c r="Q138" i="2"/>
  <c r="Q140" i="2" s="1"/>
  <c r="Q139" i="2"/>
  <c r="Q141" i="2"/>
  <c r="Q142" i="2"/>
  <c r="Q144" i="2"/>
  <c r="Q145" i="2"/>
  <c r="Q147" i="2"/>
  <c r="Q148" i="2"/>
  <c r="Q150" i="2"/>
  <c r="Q152" i="2" s="1"/>
  <c r="Q151" i="2"/>
  <c r="Q153" i="2"/>
  <c r="Q154" i="2"/>
  <c r="Q156" i="2"/>
  <c r="Q157" i="2"/>
  <c r="Q159" i="2"/>
  <c r="Q160" i="2"/>
  <c r="Q162" i="2"/>
  <c r="Q164" i="2" s="1"/>
  <c r="Q163" i="2"/>
  <c r="Q165" i="2"/>
  <c r="Q166" i="2"/>
  <c r="Q168" i="2"/>
  <c r="Q169" i="2"/>
  <c r="Q171" i="2"/>
  <c r="Q172" i="2"/>
  <c r="Q174" i="2"/>
  <c r="Q175" i="2"/>
  <c r="Q177" i="2"/>
  <c r="Q178" i="2"/>
  <c r="Q180" i="2"/>
  <c r="Q181" i="2"/>
  <c r="Q183" i="2"/>
  <c r="Q184" i="2"/>
  <c r="Q186" i="2"/>
  <c r="Q187" i="2"/>
  <c r="Q189" i="2"/>
  <c r="Q190" i="2"/>
  <c r="Q192" i="2"/>
  <c r="Q193" i="2"/>
  <c r="Q195" i="2"/>
  <c r="Q196" i="2"/>
  <c r="Q198" i="2"/>
  <c r="Q200" i="2" s="1"/>
  <c r="Q199" i="2"/>
  <c r="Q201" i="2"/>
  <c r="Q202" i="2"/>
  <c r="Q204" i="2"/>
  <c r="Q205" i="2"/>
  <c r="Q207" i="2"/>
  <c r="Q208" i="2"/>
  <c r="Q210" i="2"/>
  <c r="Q211" i="2"/>
  <c r="Q213" i="2"/>
  <c r="Q214" i="2"/>
  <c r="Q216" i="2"/>
  <c r="Q217" i="2"/>
  <c r="Q219" i="2"/>
  <c r="Q220" i="2"/>
  <c r="Q221" i="2" s="1"/>
  <c r="Q222" i="2"/>
  <c r="Q224" i="2" s="1"/>
  <c r="Q223" i="2"/>
  <c r="Q225" i="2"/>
  <c r="Q226" i="2"/>
  <c r="Q228" i="2"/>
  <c r="Q229" i="2"/>
  <c r="Q231" i="2"/>
  <c r="Q232" i="2"/>
  <c r="Q234" i="2"/>
  <c r="Q236" i="2" s="1"/>
  <c r="Q235" i="2"/>
  <c r="Q237" i="2"/>
  <c r="Q238" i="2"/>
  <c r="Q240" i="2"/>
  <c r="Q241" i="2"/>
  <c r="Q243" i="2"/>
  <c r="Q244" i="2"/>
  <c r="Q246" i="2"/>
  <c r="Q248" i="2" s="1"/>
  <c r="Q247" i="2"/>
  <c r="Q249" i="2"/>
  <c r="Q250" i="2"/>
  <c r="Q252" i="2"/>
  <c r="Q253" i="2"/>
  <c r="Q255" i="2"/>
  <c r="Q256" i="2"/>
  <c r="Q258" i="2"/>
  <c r="Q259" i="2"/>
  <c r="Q261" i="2"/>
  <c r="Q262" i="2"/>
  <c r="Q264" i="2"/>
  <c r="Q265" i="2"/>
  <c r="Q267" i="2"/>
  <c r="Q268" i="2"/>
  <c r="Q269" i="2" s="1"/>
  <c r="Q270" i="2"/>
  <c r="Q272" i="2" s="1"/>
  <c r="Q271" i="2"/>
  <c r="Q273" i="2"/>
  <c r="Q274" i="2"/>
  <c r="Q4" i="2"/>
  <c r="P6" i="2"/>
  <c r="P7" i="2"/>
  <c r="P9" i="2"/>
  <c r="P10" i="2"/>
  <c r="P12" i="2"/>
  <c r="P13" i="2"/>
  <c r="P15" i="2"/>
  <c r="P16" i="2"/>
  <c r="P18" i="2"/>
  <c r="P19" i="2"/>
  <c r="P21" i="2"/>
  <c r="P22" i="2"/>
  <c r="P24" i="2"/>
  <c r="P25" i="2"/>
  <c r="P27" i="2"/>
  <c r="P28" i="2"/>
  <c r="P30" i="2"/>
  <c r="P31" i="2"/>
  <c r="P33" i="2"/>
  <c r="P34" i="2"/>
  <c r="P36" i="2"/>
  <c r="P37" i="2"/>
  <c r="P39" i="2"/>
  <c r="P40" i="2"/>
  <c r="P42" i="2"/>
  <c r="P43" i="2"/>
  <c r="P45" i="2"/>
  <c r="P46" i="2"/>
  <c r="P48" i="2"/>
  <c r="P49" i="2"/>
  <c r="P51" i="2"/>
  <c r="P52" i="2"/>
  <c r="P54" i="2"/>
  <c r="P55" i="2"/>
  <c r="P57" i="2"/>
  <c r="P58" i="2"/>
  <c r="P60" i="2"/>
  <c r="P61" i="2"/>
  <c r="P62" i="2" s="1"/>
  <c r="P63" i="2"/>
  <c r="P64" i="2"/>
  <c r="P66" i="2"/>
  <c r="P67" i="2"/>
  <c r="P69" i="2"/>
  <c r="P70" i="2"/>
  <c r="P72" i="2"/>
  <c r="P73" i="2"/>
  <c r="P75" i="2"/>
  <c r="P76" i="2"/>
  <c r="P78" i="2"/>
  <c r="P79" i="2"/>
  <c r="P81" i="2"/>
  <c r="P82" i="2"/>
  <c r="P84" i="2"/>
  <c r="P85" i="2"/>
  <c r="P87" i="2"/>
  <c r="P88" i="2"/>
  <c r="P90" i="2"/>
  <c r="P91" i="2"/>
  <c r="P93" i="2"/>
  <c r="P94" i="2"/>
  <c r="P96" i="2"/>
  <c r="P97" i="2"/>
  <c r="P99" i="2"/>
  <c r="P100" i="2"/>
  <c r="P102" i="2"/>
  <c r="P103" i="2"/>
  <c r="P105" i="2"/>
  <c r="P106" i="2"/>
  <c r="P108" i="2"/>
  <c r="P109" i="2"/>
  <c r="P111" i="2"/>
  <c r="P112" i="2"/>
  <c r="P114" i="2"/>
  <c r="P115" i="2"/>
  <c r="P117" i="2"/>
  <c r="P118" i="2"/>
  <c r="P120" i="2"/>
  <c r="P121" i="2"/>
  <c r="P123" i="2"/>
  <c r="P124" i="2"/>
  <c r="P126" i="2"/>
  <c r="P127" i="2"/>
  <c r="P129" i="2"/>
  <c r="P130" i="2"/>
  <c r="P132" i="2"/>
  <c r="P133" i="2"/>
  <c r="P135" i="2"/>
  <c r="P136" i="2"/>
  <c r="P138" i="2"/>
  <c r="P139" i="2"/>
  <c r="P141" i="2"/>
  <c r="P142" i="2"/>
  <c r="P144" i="2"/>
  <c r="P145" i="2"/>
  <c r="P147" i="2"/>
  <c r="P148" i="2"/>
  <c r="P150" i="2"/>
  <c r="P151" i="2"/>
  <c r="P153" i="2"/>
  <c r="P154" i="2"/>
  <c r="P156" i="2"/>
  <c r="P157" i="2"/>
  <c r="P159" i="2"/>
  <c r="P160" i="2"/>
  <c r="P162" i="2"/>
  <c r="P163" i="2"/>
  <c r="P165" i="2"/>
  <c r="P166" i="2"/>
  <c r="P168" i="2"/>
  <c r="P169" i="2"/>
  <c r="P171" i="2"/>
  <c r="P172" i="2"/>
  <c r="P174" i="2"/>
  <c r="P175" i="2"/>
  <c r="P177" i="2"/>
  <c r="P178" i="2"/>
  <c r="P180" i="2"/>
  <c r="P181" i="2"/>
  <c r="P183" i="2"/>
  <c r="P184" i="2"/>
  <c r="P186" i="2"/>
  <c r="P187" i="2"/>
  <c r="P189" i="2"/>
  <c r="P190" i="2"/>
  <c r="P192" i="2"/>
  <c r="P193" i="2"/>
  <c r="P195" i="2"/>
  <c r="P196" i="2"/>
  <c r="P198" i="2"/>
  <c r="P199" i="2"/>
  <c r="P201" i="2"/>
  <c r="P202" i="2"/>
  <c r="P204" i="2"/>
  <c r="P205" i="2"/>
  <c r="P207" i="2"/>
  <c r="P208" i="2"/>
  <c r="P210" i="2"/>
  <c r="P211" i="2"/>
  <c r="P213" i="2"/>
  <c r="P214" i="2"/>
  <c r="P216" i="2"/>
  <c r="P217" i="2"/>
  <c r="P219" i="2"/>
  <c r="P220" i="2"/>
  <c r="P222" i="2"/>
  <c r="P223" i="2"/>
  <c r="P225" i="2"/>
  <c r="P226" i="2"/>
  <c r="P228" i="2"/>
  <c r="P229" i="2"/>
  <c r="P231" i="2"/>
  <c r="P232" i="2"/>
  <c r="P234" i="2"/>
  <c r="P235" i="2"/>
  <c r="P237" i="2"/>
  <c r="P238" i="2"/>
  <c r="P240" i="2"/>
  <c r="P241" i="2"/>
  <c r="P243" i="2"/>
  <c r="P244" i="2"/>
  <c r="P246" i="2"/>
  <c r="P247" i="2"/>
  <c r="P249" i="2"/>
  <c r="P250" i="2"/>
  <c r="P252" i="2"/>
  <c r="P253" i="2"/>
  <c r="P255" i="2"/>
  <c r="P256" i="2"/>
  <c r="P258" i="2"/>
  <c r="P259" i="2"/>
  <c r="P261" i="2"/>
  <c r="P262" i="2"/>
  <c r="P264" i="2"/>
  <c r="P265" i="2"/>
  <c r="P267" i="2"/>
  <c r="P268" i="2"/>
  <c r="P270" i="2"/>
  <c r="P271" i="2"/>
  <c r="P273" i="2"/>
  <c r="P274" i="2"/>
  <c r="P4" i="2"/>
  <c r="O6" i="2"/>
  <c r="O7" i="2"/>
  <c r="O9" i="2"/>
  <c r="O10" i="2"/>
  <c r="O12" i="2"/>
  <c r="O13" i="2"/>
  <c r="O15" i="2"/>
  <c r="O16" i="2"/>
  <c r="O18" i="2"/>
  <c r="O19" i="2"/>
  <c r="O21" i="2"/>
  <c r="O22" i="2"/>
  <c r="O24" i="2"/>
  <c r="O25" i="2"/>
  <c r="O27" i="2"/>
  <c r="O28" i="2"/>
  <c r="O30" i="2"/>
  <c r="O31" i="2"/>
  <c r="O33" i="2"/>
  <c r="O34" i="2"/>
  <c r="O36" i="2"/>
  <c r="O37" i="2"/>
  <c r="O39" i="2"/>
  <c r="O41" i="2" s="1"/>
  <c r="O40" i="2"/>
  <c r="O42" i="2"/>
  <c r="O43" i="2"/>
  <c r="O45" i="2"/>
  <c r="O46" i="2"/>
  <c r="O48" i="2"/>
  <c r="O49" i="2"/>
  <c r="O51" i="2"/>
  <c r="O52" i="2"/>
  <c r="O54" i="2"/>
  <c r="O55" i="2"/>
  <c r="O57" i="2"/>
  <c r="O58" i="2"/>
  <c r="O60" i="2"/>
  <c r="O61" i="2"/>
  <c r="O63" i="2"/>
  <c r="O64" i="2"/>
  <c r="O66" i="2"/>
  <c r="O67" i="2"/>
  <c r="O69" i="2"/>
  <c r="O70" i="2"/>
  <c r="O72" i="2"/>
  <c r="O73" i="2"/>
  <c r="O75" i="2"/>
  <c r="O76" i="2"/>
  <c r="O78" i="2"/>
  <c r="O79" i="2"/>
  <c r="O81" i="2"/>
  <c r="O82" i="2"/>
  <c r="O84" i="2"/>
  <c r="O85" i="2"/>
  <c r="O87" i="2"/>
  <c r="O88" i="2"/>
  <c r="O90" i="2"/>
  <c r="O91" i="2"/>
  <c r="O93" i="2"/>
  <c r="O94" i="2"/>
  <c r="O96" i="2"/>
  <c r="O97" i="2"/>
  <c r="O99" i="2"/>
  <c r="O100" i="2"/>
  <c r="O102" i="2"/>
  <c r="O103" i="2"/>
  <c r="O105" i="2"/>
  <c r="O106" i="2"/>
  <c r="O108" i="2"/>
  <c r="O109" i="2"/>
  <c r="O111" i="2"/>
  <c r="O112" i="2"/>
  <c r="O114" i="2"/>
  <c r="O115" i="2"/>
  <c r="O117" i="2"/>
  <c r="O118" i="2"/>
  <c r="O120" i="2"/>
  <c r="O121" i="2"/>
  <c r="O123" i="2"/>
  <c r="O124" i="2"/>
  <c r="O126" i="2"/>
  <c r="O127" i="2"/>
  <c r="O129" i="2"/>
  <c r="O130" i="2"/>
  <c r="O132" i="2"/>
  <c r="O133" i="2"/>
  <c r="O135" i="2"/>
  <c r="O136" i="2"/>
  <c r="O138" i="2"/>
  <c r="O139" i="2"/>
  <c r="O141" i="2"/>
  <c r="O142" i="2"/>
  <c r="O144" i="2"/>
  <c r="O145" i="2"/>
  <c r="O147" i="2"/>
  <c r="O148" i="2"/>
  <c r="O150" i="2"/>
  <c r="O151" i="2"/>
  <c r="O153" i="2"/>
  <c r="O154" i="2"/>
  <c r="O156" i="2"/>
  <c r="O157" i="2"/>
  <c r="O159" i="2"/>
  <c r="O160" i="2"/>
  <c r="O162" i="2"/>
  <c r="O163" i="2"/>
  <c r="O165" i="2"/>
  <c r="O166" i="2"/>
  <c r="O168" i="2"/>
  <c r="O169" i="2"/>
  <c r="O170" i="2" s="1"/>
  <c r="O171" i="2"/>
  <c r="O172" i="2"/>
  <c r="O174" i="2"/>
  <c r="O175" i="2"/>
  <c r="O177" i="2"/>
  <c r="O178" i="2"/>
  <c r="O180" i="2"/>
  <c r="O181" i="2"/>
  <c r="O183" i="2"/>
  <c r="O184" i="2"/>
  <c r="O186" i="2"/>
  <c r="O187" i="2"/>
  <c r="O189" i="2"/>
  <c r="O190" i="2"/>
  <c r="O192" i="2"/>
  <c r="O193" i="2"/>
  <c r="O194" i="2" s="1"/>
  <c r="O195" i="2"/>
  <c r="O196" i="2"/>
  <c r="O198" i="2"/>
  <c r="O199" i="2"/>
  <c r="O201" i="2"/>
  <c r="O202" i="2"/>
  <c r="O204" i="2"/>
  <c r="O205" i="2"/>
  <c r="O207" i="2"/>
  <c r="O208" i="2"/>
  <c r="O210" i="2"/>
  <c r="O211" i="2"/>
  <c r="O213" i="2"/>
  <c r="O214" i="2"/>
  <c r="O216" i="2"/>
  <c r="O217" i="2"/>
  <c r="O219" i="2"/>
  <c r="O220" i="2"/>
  <c r="O222" i="2"/>
  <c r="O223" i="2"/>
  <c r="O225" i="2"/>
  <c r="O226" i="2"/>
  <c r="O228" i="2"/>
  <c r="O229" i="2"/>
  <c r="O231" i="2"/>
  <c r="O232" i="2"/>
  <c r="O234" i="2"/>
  <c r="O235" i="2"/>
  <c r="O237" i="2"/>
  <c r="O238" i="2"/>
  <c r="O240" i="2"/>
  <c r="O241" i="2"/>
  <c r="O243" i="2"/>
  <c r="O244" i="2"/>
  <c r="O246" i="2"/>
  <c r="O247" i="2"/>
  <c r="O249" i="2"/>
  <c r="O250" i="2"/>
  <c r="O252" i="2"/>
  <c r="O253" i="2"/>
  <c r="O255" i="2"/>
  <c r="O256" i="2"/>
  <c r="O258" i="2"/>
  <c r="O259" i="2"/>
  <c r="O261" i="2"/>
  <c r="O262" i="2"/>
  <c r="O264" i="2"/>
  <c r="O265" i="2"/>
  <c r="O267" i="2"/>
  <c r="O268" i="2"/>
  <c r="O270" i="2"/>
  <c r="O271" i="2"/>
  <c r="O273" i="2"/>
  <c r="O274" i="2"/>
  <c r="O4" i="2"/>
  <c r="N6" i="2"/>
  <c r="N7" i="2"/>
  <c r="N9" i="2"/>
  <c r="N10" i="2"/>
  <c r="N12" i="2"/>
  <c r="N13" i="2"/>
  <c r="N15" i="2"/>
  <c r="N16" i="2"/>
  <c r="N18" i="2"/>
  <c r="N19" i="2"/>
  <c r="N21" i="2"/>
  <c r="N22" i="2"/>
  <c r="N24" i="2"/>
  <c r="N25" i="2"/>
  <c r="N26" i="2" s="1"/>
  <c r="N27" i="2"/>
  <c r="N28" i="2"/>
  <c r="N30" i="2"/>
  <c r="N31" i="2"/>
  <c r="N33" i="2"/>
  <c r="N34" i="2"/>
  <c r="N36" i="2"/>
  <c r="N37" i="2"/>
  <c r="N39" i="2"/>
  <c r="N40" i="2"/>
  <c r="N42" i="2"/>
  <c r="N43" i="2"/>
  <c r="N45" i="2"/>
  <c r="N46" i="2"/>
  <c r="N48" i="2"/>
  <c r="N49" i="2"/>
  <c r="N51" i="2"/>
  <c r="N52" i="2"/>
  <c r="N54" i="2"/>
  <c r="N55" i="2"/>
  <c r="N57" i="2"/>
  <c r="N58" i="2"/>
  <c r="N60" i="2"/>
  <c r="N61" i="2"/>
  <c r="N63" i="2"/>
  <c r="N64" i="2"/>
  <c r="N66" i="2"/>
  <c r="N67" i="2"/>
  <c r="N69" i="2"/>
  <c r="N70" i="2"/>
  <c r="N72" i="2"/>
  <c r="N73" i="2"/>
  <c r="N75" i="2"/>
  <c r="N76" i="2"/>
  <c r="N78" i="2"/>
  <c r="N79" i="2"/>
  <c r="N81" i="2"/>
  <c r="N82" i="2"/>
  <c r="N84" i="2"/>
  <c r="N85" i="2"/>
  <c r="N87" i="2"/>
  <c r="N88" i="2"/>
  <c r="N90" i="2"/>
  <c r="N91" i="2"/>
  <c r="N93" i="2"/>
  <c r="N94" i="2"/>
  <c r="N96" i="2"/>
  <c r="N97" i="2"/>
  <c r="N99" i="2"/>
  <c r="N100" i="2"/>
  <c r="N102" i="2"/>
  <c r="N103" i="2"/>
  <c r="N105" i="2"/>
  <c r="N106" i="2"/>
  <c r="N108" i="2"/>
  <c r="N109" i="2"/>
  <c r="N111" i="2"/>
  <c r="N112" i="2"/>
  <c r="N114" i="2"/>
  <c r="N115" i="2"/>
  <c r="N117" i="2"/>
  <c r="N118" i="2"/>
  <c r="N120" i="2"/>
  <c r="N121" i="2"/>
  <c r="N123" i="2"/>
  <c r="N124" i="2"/>
  <c r="N126" i="2"/>
  <c r="N127" i="2"/>
  <c r="N129" i="2"/>
  <c r="N130" i="2"/>
  <c r="N132" i="2"/>
  <c r="N133" i="2"/>
  <c r="N134" i="2" s="1"/>
  <c r="N135" i="2"/>
  <c r="N136" i="2"/>
  <c r="N138" i="2"/>
  <c r="N139" i="2"/>
  <c r="N141" i="2"/>
  <c r="N142" i="2"/>
  <c r="N144" i="2"/>
  <c r="N145" i="2"/>
  <c r="N147" i="2"/>
  <c r="N148" i="2"/>
  <c r="N150" i="2"/>
  <c r="N151" i="2"/>
  <c r="N153" i="2"/>
  <c r="N154" i="2"/>
  <c r="N156" i="2"/>
  <c r="N157" i="2"/>
  <c r="N159" i="2"/>
  <c r="N160" i="2"/>
  <c r="N162" i="2"/>
  <c r="N163" i="2"/>
  <c r="N165" i="2"/>
  <c r="N166" i="2"/>
  <c r="N168" i="2"/>
  <c r="N169" i="2"/>
  <c r="N171" i="2"/>
  <c r="N172" i="2"/>
  <c r="N174" i="2"/>
  <c r="N175" i="2"/>
  <c r="N177" i="2"/>
  <c r="N178" i="2"/>
  <c r="N180" i="2"/>
  <c r="N181" i="2"/>
  <c r="N183" i="2"/>
  <c r="N184" i="2"/>
  <c r="N186" i="2"/>
  <c r="N187" i="2"/>
  <c r="N189" i="2"/>
  <c r="N190" i="2"/>
  <c r="N192" i="2"/>
  <c r="N193" i="2"/>
  <c r="N194" i="2" s="1"/>
  <c r="N195" i="2"/>
  <c r="N196" i="2"/>
  <c r="N198" i="2"/>
  <c r="N199" i="2"/>
  <c r="N201" i="2"/>
  <c r="N202" i="2"/>
  <c r="N204" i="2"/>
  <c r="N205" i="2"/>
  <c r="N207" i="2"/>
  <c r="N208" i="2"/>
  <c r="N210" i="2"/>
  <c r="N211" i="2"/>
  <c r="N213" i="2"/>
  <c r="N214" i="2"/>
  <c r="N216" i="2"/>
  <c r="N217" i="2"/>
  <c r="N219" i="2"/>
  <c r="N220" i="2"/>
  <c r="N222" i="2"/>
  <c r="N223" i="2"/>
  <c r="N225" i="2"/>
  <c r="N226" i="2"/>
  <c r="N228" i="2"/>
  <c r="N229" i="2"/>
  <c r="N231" i="2"/>
  <c r="N232" i="2"/>
  <c r="N234" i="2"/>
  <c r="N235" i="2"/>
  <c r="N237" i="2"/>
  <c r="N238" i="2"/>
  <c r="N240" i="2"/>
  <c r="N241" i="2"/>
  <c r="N242" i="2" s="1"/>
  <c r="N243" i="2"/>
  <c r="N244" i="2"/>
  <c r="N246" i="2"/>
  <c r="N247" i="2"/>
  <c r="N249" i="2"/>
  <c r="N250" i="2"/>
  <c r="N252" i="2"/>
  <c r="N253" i="2"/>
  <c r="N255" i="2"/>
  <c r="N256" i="2"/>
  <c r="N258" i="2"/>
  <c r="N259" i="2"/>
  <c r="N261" i="2"/>
  <c r="N262" i="2"/>
  <c r="N264" i="2"/>
  <c r="N265" i="2"/>
  <c r="N267" i="2"/>
  <c r="N268" i="2"/>
  <c r="N270" i="2"/>
  <c r="N271" i="2"/>
  <c r="N273" i="2"/>
  <c r="N274" i="2"/>
  <c r="N4" i="2"/>
  <c r="M6" i="2"/>
  <c r="M7" i="2"/>
  <c r="M9" i="2"/>
  <c r="M10" i="2"/>
  <c r="M12" i="2"/>
  <c r="M13" i="2"/>
  <c r="M15" i="2"/>
  <c r="M16" i="2"/>
  <c r="M18" i="2"/>
  <c r="M19" i="2"/>
  <c r="M21" i="2"/>
  <c r="M22" i="2"/>
  <c r="M24" i="2"/>
  <c r="M25" i="2"/>
  <c r="M27" i="2"/>
  <c r="M28" i="2"/>
  <c r="M30" i="2"/>
  <c r="M31" i="2"/>
  <c r="M33" i="2"/>
  <c r="M34" i="2"/>
  <c r="M36" i="2"/>
  <c r="M37" i="2"/>
  <c r="M39" i="2"/>
  <c r="M40" i="2"/>
  <c r="M42" i="2"/>
  <c r="M43" i="2"/>
  <c r="M45" i="2"/>
  <c r="M46" i="2"/>
  <c r="M48" i="2"/>
  <c r="M49" i="2"/>
  <c r="M51" i="2"/>
  <c r="M52" i="2"/>
  <c r="M54" i="2"/>
  <c r="M55" i="2"/>
  <c r="M57" i="2"/>
  <c r="M58" i="2"/>
  <c r="M60" i="2"/>
  <c r="M61" i="2"/>
  <c r="M63" i="2"/>
  <c r="M64" i="2"/>
  <c r="M66" i="2"/>
  <c r="M67" i="2"/>
  <c r="M69" i="2"/>
  <c r="M70" i="2"/>
  <c r="M72" i="2"/>
  <c r="M73" i="2"/>
  <c r="M75" i="2"/>
  <c r="M76" i="2"/>
  <c r="M78" i="2"/>
  <c r="M79" i="2"/>
  <c r="M81" i="2"/>
  <c r="M82" i="2"/>
  <c r="M84" i="2"/>
  <c r="M85" i="2"/>
  <c r="M87" i="2"/>
  <c r="M88" i="2"/>
  <c r="M90" i="2"/>
  <c r="M91" i="2"/>
  <c r="M93" i="2"/>
  <c r="M94" i="2"/>
  <c r="M95" i="2" s="1"/>
  <c r="M96" i="2"/>
  <c r="M97" i="2"/>
  <c r="M99" i="2"/>
  <c r="M100" i="2"/>
  <c r="M102" i="2"/>
  <c r="M103" i="2"/>
  <c r="M105" i="2"/>
  <c r="M106" i="2"/>
  <c r="M108" i="2"/>
  <c r="M109" i="2"/>
  <c r="M111" i="2"/>
  <c r="M112" i="2"/>
  <c r="M114" i="2"/>
  <c r="M115" i="2"/>
  <c r="M117" i="2"/>
  <c r="M118" i="2"/>
  <c r="M120" i="2"/>
  <c r="M121" i="2"/>
  <c r="M123" i="2"/>
  <c r="M124" i="2"/>
  <c r="M126" i="2"/>
  <c r="M127" i="2"/>
  <c r="M129" i="2"/>
  <c r="M130" i="2"/>
  <c r="M131" i="2" s="1"/>
  <c r="M132" i="2"/>
  <c r="M133" i="2"/>
  <c r="M135" i="2"/>
  <c r="M136" i="2"/>
  <c r="M138" i="2"/>
  <c r="M139" i="2"/>
  <c r="M141" i="2"/>
  <c r="M142" i="2"/>
  <c r="M143" i="2" s="1"/>
  <c r="M144" i="2"/>
  <c r="M145" i="2"/>
  <c r="M147" i="2"/>
  <c r="M148" i="2"/>
  <c r="M150" i="2"/>
  <c r="M151" i="2"/>
  <c r="M153" i="2"/>
  <c r="M154" i="2"/>
  <c r="M156" i="2"/>
  <c r="M157" i="2"/>
  <c r="M159" i="2"/>
  <c r="M160" i="2"/>
  <c r="M162" i="2"/>
  <c r="M163" i="2"/>
  <c r="M165" i="2"/>
  <c r="M166" i="2"/>
  <c r="M168" i="2"/>
  <c r="M169" i="2"/>
  <c r="M171" i="2"/>
  <c r="M172" i="2"/>
  <c r="M174" i="2"/>
  <c r="M175" i="2"/>
  <c r="M177" i="2"/>
  <c r="M178" i="2"/>
  <c r="M180" i="2"/>
  <c r="M181" i="2"/>
  <c r="M183" i="2"/>
  <c r="M184" i="2"/>
  <c r="M186" i="2"/>
  <c r="M187" i="2"/>
  <c r="M189" i="2"/>
  <c r="M190" i="2"/>
  <c r="M191" i="2" s="1"/>
  <c r="M192" i="2"/>
  <c r="M193" i="2"/>
  <c r="M195" i="2"/>
  <c r="M196" i="2"/>
  <c r="M198" i="2"/>
  <c r="M199" i="2"/>
  <c r="M201" i="2"/>
  <c r="M202" i="2"/>
  <c r="M204" i="2"/>
  <c r="M205" i="2"/>
  <c r="M207" i="2"/>
  <c r="M208" i="2"/>
  <c r="M210" i="2"/>
  <c r="M211" i="2"/>
  <c r="M213" i="2"/>
  <c r="M214" i="2"/>
  <c r="M216" i="2"/>
  <c r="M217" i="2"/>
  <c r="M219" i="2"/>
  <c r="M220" i="2"/>
  <c r="M222" i="2"/>
  <c r="M223" i="2"/>
  <c r="M225" i="2"/>
  <c r="M226" i="2"/>
  <c r="M228" i="2"/>
  <c r="M229" i="2"/>
  <c r="M231" i="2"/>
  <c r="M232" i="2"/>
  <c r="M234" i="2"/>
  <c r="M235" i="2"/>
  <c r="M237" i="2"/>
  <c r="M238" i="2"/>
  <c r="M240" i="2"/>
  <c r="M241" i="2"/>
  <c r="M243" i="2"/>
  <c r="M244" i="2"/>
  <c r="M246" i="2"/>
  <c r="M247" i="2"/>
  <c r="M249" i="2"/>
  <c r="M250" i="2"/>
  <c r="M252" i="2"/>
  <c r="M253" i="2"/>
  <c r="M255" i="2"/>
  <c r="M256" i="2"/>
  <c r="M258" i="2"/>
  <c r="M259" i="2"/>
  <c r="M261" i="2"/>
  <c r="M262" i="2"/>
  <c r="M264" i="2"/>
  <c r="M265" i="2"/>
  <c r="M267" i="2"/>
  <c r="M268" i="2"/>
  <c r="M270" i="2"/>
  <c r="M271" i="2"/>
  <c r="M273" i="2"/>
  <c r="M274" i="2"/>
  <c r="M4" i="2"/>
  <c r="M3" i="2"/>
  <c r="L6" i="2"/>
  <c r="L7" i="2"/>
  <c r="L9" i="2"/>
  <c r="L10" i="2"/>
  <c r="L12" i="2"/>
  <c r="L13" i="2"/>
  <c r="L15" i="2"/>
  <c r="L17" i="2" s="1"/>
  <c r="L16" i="2"/>
  <c r="L18" i="2"/>
  <c r="L19" i="2"/>
  <c r="L21" i="2"/>
  <c r="L22" i="2"/>
  <c r="L24" i="2"/>
  <c r="L25" i="2"/>
  <c r="L27" i="2"/>
  <c r="L29" i="2" s="1"/>
  <c r="L28" i="2"/>
  <c r="L30" i="2"/>
  <c r="L31" i="2"/>
  <c r="L33" i="2"/>
  <c r="L34" i="2"/>
  <c r="L36" i="2"/>
  <c r="L37" i="2"/>
  <c r="L39" i="2"/>
  <c r="L40" i="2"/>
  <c r="L42" i="2"/>
  <c r="L43" i="2"/>
  <c r="L45" i="2"/>
  <c r="L46" i="2"/>
  <c r="L48" i="2"/>
  <c r="L49" i="2"/>
  <c r="L51" i="2"/>
  <c r="L53" i="2" s="1"/>
  <c r="L52" i="2"/>
  <c r="L54" i="2"/>
  <c r="L55" i="2"/>
  <c r="L57" i="2"/>
  <c r="L58" i="2"/>
  <c r="L60" i="2"/>
  <c r="L61" i="2"/>
  <c r="L63" i="2"/>
  <c r="L65" i="2" s="1"/>
  <c r="L64" i="2"/>
  <c r="L66" i="2"/>
  <c r="L67" i="2"/>
  <c r="L69" i="2"/>
  <c r="L70" i="2"/>
  <c r="L72" i="2"/>
  <c r="L73" i="2"/>
  <c r="L75" i="2"/>
  <c r="L77" i="2" s="1"/>
  <c r="L76" i="2"/>
  <c r="L78" i="2"/>
  <c r="L79" i="2"/>
  <c r="L81" i="2"/>
  <c r="L82" i="2"/>
  <c r="L84" i="2"/>
  <c r="L85" i="2"/>
  <c r="L87" i="2"/>
  <c r="L89" i="2" s="1"/>
  <c r="L88" i="2"/>
  <c r="L90" i="2"/>
  <c r="L91" i="2"/>
  <c r="L93" i="2"/>
  <c r="L94" i="2"/>
  <c r="L96" i="2"/>
  <c r="L97" i="2"/>
  <c r="L99" i="2"/>
  <c r="L101" i="2" s="1"/>
  <c r="L100" i="2"/>
  <c r="L102" i="2"/>
  <c r="L103" i="2"/>
  <c r="L105" i="2"/>
  <c r="L106" i="2"/>
  <c r="L108" i="2"/>
  <c r="L109" i="2"/>
  <c r="L111" i="2"/>
  <c r="L113" i="2" s="1"/>
  <c r="L112" i="2"/>
  <c r="L114" i="2"/>
  <c r="L115" i="2"/>
  <c r="L117" i="2"/>
  <c r="L118" i="2"/>
  <c r="L120" i="2"/>
  <c r="L121" i="2"/>
  <c r="L123" i="2"/>
  <c r="L125" i="2" s="1"/>
  <c r="L124" i="2"/>
  <c r="L126" i="2"/>
  <c r="L127" i="2"/>
  <c r="L129" i="2"/>
  <c r="L130" i="2"/>
  <c r="L132" i="2"/>
  <c r="L133" i="2"/>
  <c r="L135" i="2"/>
  <c r="L137" i="2" s="1"/>
  <c r="L136" i="2"/>
  <c r="L138" i="2"/>
  <c r="L139" i="2"/>
  <c r="L141" i="2"/>
  <c r="L142" i="2"/>
  <c r="L144" i="2"/>
  <c r="L145" i="2"/>
  <c r="L147" i="2"/>
  <c r="L149" i="2" s="1"/>
  <c r="L148" i="2"/>
  <c r="L150" i="2"/>
  <c r="L151" i="2"/>
  <c r="L153" i="2"/>
  <c r="L154" i="2"/>
  <c r="L156" i="2"/>
  <c r="L157" i="2"/>
  <c r="L159" i="2"/>
  <c r="L161" i="2" s="1"/>
  <c r="L160" i="2"/>
  <c r="L162" i="2"/>
  <c r="L163" i="2"/>
  <c r="L165" i="2"/>
  <c r="L166" i="2"/>
  <c r="L168" i="2"/>
  <c r="L169" i="2"/>
  <c r="L171" i="2"/>
  <c r="L172" i="2"/>
  <c r="L174" i="2"/>
  <c r="L175" i="2"/>
  <c r="L177" i="2"/>
  <c r="L178" i="2"/>
  <c r="L180" i="2"/>
  <c r="L181" i="2"/>
  <c r="L183" i="2"/>
  <c r="L185" i="2" s="1"/>
  <c r="L184" i="2"/>
  <c r="L186" i="2"/>
  <c r="L187" i="2"/>
  <c r="L189" i="2"/>
  <c r="L190" i="2"/>
  <c r="L192" i="2"/>
  <c r="L193" i="2"/>
  <c r="L195" i="2"/>
  <c r="L197" i="2" s="1"/>
  <c r="L196" i="2"/>
  <c r="L198" i="2"/>
  <c r="L199" i="2"/>
  <c r="L201" i="2"/>
  <c r="L202" i="2"/>
  <c r="L204" i="2"/>
  <c r="L205" i="2"/>
  <c r="L207" i="2"/>
  <c r="L209" i="2" s="1"/>
  <c r="L208" i="2"/>
  <c r="L210" i="2"/>
  <c r="L211" i="2"/>
  <c r="L213" i="2"/>
  <c r="L214" i="2"/>
  <c r="L216" i="2"/>
  <c r="L217" i="2"/>
  <c r="L219" i="2"/>
  <c r="L221" i="2" s="1"/>
  <c r="L220" i="2"/>
  <c r="L222" i="2"/>
  <c r="L223" i="2"/>
  <c r="L225" i="2"/>
  <c r="L226" i="2"/>
  <c r="L228" i="2"/>
  <c r="L229" i="2"/>
  <c r="L231" i="2"/>
  <c r="L233" i="2" s="1"/>
  <c r="L232" i="2"/>
  <c r="L234" i="2"/>
  <c r="L235" i="2"/>
  <c r="L237" i="2"/>
  <c r="L238" i="2"/>
  <c r="L240" i="2"/>
  <c r="L241" i="2"/>
  <c r="L243" i="2"/>
  <c r="L245" i="2" s="1"/>
  <c r="L244" i="2"/>
  <c r="L246" i="2"/>
  <c r="L247" i="2"/>
  <c r="L249" i="2"/>
  <c r="L250" i="2"/>
  <c r="L252" i="2"/>
  <c r="L253" i="2"/>
  <c r="L255" i="2"/>
  <c r="L257" i="2" s="1"/>
  <c r="L256" i="2"/>
  <c r="L258" i="2"/>
  <c r="L259" i="2"/>
  <c r="L261" i="2"/>
  <c r="L262" i="2"/>
  <c r="L264" i="2"/>
  <c r="L265" i="2"/>
  <c r="L267" i="2"/>
  <c r="L268" i="2"/>
  <c r="L270" i="2"/>
  <c r="L271" i="2"/>
  <c r="L273" i="2"/>
  <c r="L274" i="2"/>
  <c r="L4" i="2"/>
  <c r="K6" i="2"/>
  <c r="K7" i="2"/>
  <c r="K9" i="2"/>
  <c r="K10" i="2"/>
  <c r="K12" i="2"/>
  <c r="K13" i="2"/>
  <c r="K15" i="2"/>
  <c r="K16" i="2"/>
  <c r="K18" i="2"/>
  <c r="K19" i="2"/>
  <c r="K21" i="2"/>
  <c r="K22" i="2"/>
  <c r="K24" i="2"/>
  <c r="K25" i="2"/>
  <c r="K26" i="2" s="1"/>
  <c r="K27" i="2"/>
  <c r="K28" i="2"/>
  <c r="K30" i="2"/>
  <c r="K31" i="2"/>
  <c r="K33" i="2"/>
  <c r="K34" i="2"/>
  <c r="K36" i="2"/>
  <c r="K37" i="2"/>
  <c r="K38" i="2" s="1"/>
  <c r="K39" i="2"/>
  <c r="K40" i="2"/>
  <c r="K42" i="2"/>
  <c r="K43" i="2"/>
  <c r="K45" i="2"/>
  <c r="K46" i="2"/>
  <c r="K48" i="2"/>
  <c r="K49" i="2"/>
  <c r="K50" i="2" s="1"/>
  <c r="K51" i="2"/>
  <c r="K52" i="2"/>
  <c r="K54" i="2"/>
  <c r="K55" i="2"/>
  <c r="K57" i="2"/>
  <c r="K58" i="2"/>
  <c r="K60" i="2"/>
  <c r="K61" i="2"/>
  <c r="K63" i="2"/>
  <c r="K64" i="2"/>
  <c r="K66" i="2"/>
  <c r="K67" i="2"/>
  <c r="K69" i="2"/>
  <c r="K70" i="2"/>
  <c r="K72" i="2"/>
  <c r="K73" i="2"/>
  <c r="K74" i="2" s="1"/>
  <c r="K75" i="2"/>
  <c r="K76" i="2"/>
  <c r="K78" i="2"/>
  <c r="K79" i="2"/>
  <c r="K81" i="2"/>
  <c r="K82" i="2"/>
  <c r="K84" i="2"/>
  <c r="K85" i="2"/>
  <c r="K86" i="2" s="1"/>
  <c r="K87" i="2"/>
  <c r="K88" i="2"/>
  <c r="K90" i="2"/>
  <c r="K91" i="2"/>
  <c r="K93" i="2"/>
  <c r="K94" i="2"/>
  <c r="K96" i="2"/>
  <c r="K97" i="2"/>
  <c r="K98" i="2" s="1"/>
  <c r="K99" i="2"/>
  <c r="K100" i="2"/>
  <c r="K102" i="2"/>
  <c r="K103" i="2"/>
  <c r="K105" i="2"/>
  <c r="K106" i="2"/>
  <c r="K107" i="2" s="1"/>
  <c r="K108" i="2"/>
  <c r="K109" i="2"/>
  <c r="K110" i="2" s="1"/>
  <c r="K111" i="2"/>
  <c r="K112" i="2"/>
  <c r="K114" i="2"/>
  <c r="K115" i="2"/>
  <c r="K117" i="2"/>
  <c r="K118" i="2"/>
  <c r="K120" i="2"/>
  <c r="K121" i="2"/>
  <c r="K123" i="2"/>
  <c r="K124" i="2"/>
  <c r="K126" i="2"/>
  <c r="K127" i="2"/>
  <c r="K129" i="2"/>
  <c r="K130" i="2"/>
  <c r="K132" i="2"/>
  <c r="K133" i="2"/>
  <c r="K135" i="2"/>
  <c r="K136" i="2"/>
  <c r="K138" i="2"/>
  <c r="K139" i="2"/>
  <c r="K141" i="2"/>
  <c r="K142" i="2"/>
  <c r="K144" i="2"/>
  <c r="K145" i="2"/>
  <c r="K147" i="2"/>
  <c r="K148" i="2"/>
  <c r="K150" i="2"/>
  <c r="K151" i="2"/>
  <c r="K153" i="2"/>
  <c r="K154" i="2"/>
  <c r="K156" i="2"/>
  <c r="K157" i="2"/>
  <c r="K158" i="2" s="1"/>
  <c r="K159" i="2"/>
  <c r="K160" i="2"/>
  <c r="K162" i="2"/>
  <c r="K163" i="2"/>
  <c r="K165" i="2"/>
  <c r="K166" i="2"/>
  <c r="K168" i="2"/>
  <c r="K169" i="2"/>
  <c r="K170" i="2" s="1"/>
  <c r="K171" i="2"/>
  <c r="K172" i="2"/>
  <c r="K174" i="2"/>
  <c r="K175" i="2"/>
  <c r="K177" i="2"/>
  <c r="K178" i="2"/>
  <c r="K180" i="2"/>
  <c r="K181" i="2"/>
  <c r="K182" i="2" s="1"/>
  <c r="K183" i="2"/>
  <c r="K184" i="2"/>
  <c r="K186" i="2"/>
  <c r="K187" i="2"/>
  <c r="K189" i="2"/>
  <c r="K190" i="2"/>
  <c r="K192" i="2"/>
  <c r="K193" i="2"/>
  <c r="K195" i="2"/>
  <c r="K196" i="2"/>
  <c r="K198" i="2"/>
  <c r="K199" i="2"/>
  <c r="K201" i="2"/>
  <c r="K202" i="2"/>
  <c r="K204" i="2"/>
  <c r="K205" i="2"/>
  <c r="K206" i="2" s="1"/>
  <c r="K207" i="2"/>
  <c r="K208" i="2"/>
  <c r="K210" i="2"/>
  <c r="K211" i="2"/>
  <c r="K213" i="2"/>
  <c r="K214" i="2"/>
  <c r="K216" i="2"/>
  <c r="K217" i="2"/>
  <c r="K218" i="2" s="1"/>
  <c r="K219" i="2"/>
  <c r="K220" i="2"/>
  <c r="K222" i="2"/>
  <c r="K223" i="2"/>
  <c r="K225" i="2"/>
  <c r="K226" i="2"/>
  <c r="K228" i="2"/>
  <c r="K229" i="2"/>
  <c r="K230" i="2" s="1"/>
  <c r="K231" i="2"/>
  <c r="K232" i="2"/>
  <c r="K234" i="2"/>
  <c r="K235" i="2"/>
  <c r="K237" i="2"/>
  <c r="K238" i="2"/>
  <c r="K239" i="2" s="1"/>
  <c r="K240" i="2"/>
  <c r="K241" i="2"/>
  <c r="K242" i="2" s="1"/>
  <c r="K243" i="2"/>
  <c r="K244" i="2"/>
  <c r="K246" i="2"/>
  <c r="K247" i="2"/>
  <c r="K249" i="2"/>
  <c r="K250" i="2"/>
  <c r="K252" i="2"/>
  <c r="K253" i="2"/>
  <c r="K255" i="2"/>
  <c r="K256" i="2"/>
  <c r="K258" i="2"/>
  <c r="K259" i="2"/>
  <c r="K261" i="2"/>
  <c r="K262" i="2"/>
  <c r="K264" i="2"/>
  <c r="K265" i="2"/>
  <c r="K267" i="2"/>
  <c r="K268" i="2"/>
  <c r="K270" i="2"/>
  <c r="K271" i="2"/>
  <c r="K273" i="2"/>
  <c r="K274" i="2"/>
  <c r="K4" i="2"/>
  <c r="J6" i="2"/>
  <c r="J7" i="2"/>
  <c r="J9" i="2"/>
  <c r="J10" i="2"/>
  <c r="J12" i="2"/>
  <c r="J14" i="2" s="1"/>
  <c r="J13" i="2"/>
  <c r="J15" i="2"/>
  <c r="J16" i="2"/>
  <c r="J18" i="2"/>
  <c r="J19" i="2"/>
  <c r="J21" i="2"/>
  <c r="J22" i="2"/>
  <c r="J24" i="2"/>
  <c r="J25" i="2"/>
  <c r="J27" i="2"/>
  <c r="J28" i="2"/>
  <c r="J30" i="2"/>
  <c r="J31" i="2"/>
  <c r="J33" i="2"/>
  <c r="J34" i="2"/>
  <c r="J35" i="2" s="1"/>
  <c r="J36" i="2"/>
  <c r="J37" i="2"/>
  <c r="J39" i="2"/>
  <c r="J41" i="2" s="1"/>
  <c r="J40" i="2"/>
  <c r="J42" i="2"/>
  <c r="J43" i="2"/>
  <c r="J45" i="2"/>
  <c r="J46" i="2"/>
  <c r="J48" i="2"/>
  <c r="J50" i="2" s="1"/>
  <c r="J49" i="2"/>
  <c r="J51" i="2"/>
  <c r="J52" i="2"/>
  <c r="J54" i="2"/>
  <c r="J55" i="2"/>
  <c r="J57" i="2"/>
  <c r="J58" i="2"/>
  <c r="J60" i="2"/>
  <c r="J62" i="2" s="1"/>
  <c r="J61" i="2"/>
  <c r="J63" i="2"/>
  <c r="J64" i="2"/>
  <c r="J66" i="2"/>
  <c r="J67" i="2"/>
  <c r="J69" i="2"/>
  <c r="J70" i="2"/>
  <c r="J72" i="2"/>
  <c r="J74" i="2" s="1"/>
  <c r="J73" i="2"/>
  <c r="J75" i="2"/>
  <c r="J76" i="2"/>
  <c r="J78" i="2"/>
  <c r="J79" i="2"/>
  <c r="J81" i="2"/>
  <c r="J82" i="2"/>
  <c r="J84" i="2"/>
  <c r="J86" i="2" s="1"/>
  <c r="J85" i="2"/>
  <c r="J87" i="2"/>
  <c r="J88" i="2"/>
  <c r="J90" i="2"/>
  <c r="J91" i="2"/>
  <c r="J93" i="2"/>
  <c r="J94" i="2"/>
  <c r="J96" i="2"/>
  <c r="J97" i="2"/>
  <c r="J99" i="2"/>
  <c r="J100" i="2"/>
  <c r="J102" i="2"/>
  <c r="J103" i="2"/>
  <c r="J105" i="2"/>
  <c r="J106" i="2"/>
  <c r="J108" i="2"/>
  <c r="J110" i="2" s="1"/>
  <c r="J109" i="2"/>
  <c r="J111" i="2"/>
  <c r="J112" i="2"/>
  <c r="J114" i="2"/>
  <c r="J115" i="2"/>
  <c r="J117" i="2"/>
  <c r="J118" i="2"/>
  <c r="J120" i="2"/>
  <c r="J122" i="2" s="1"/>
  <c r="J121" i="2"/>
  <c r="J123" i="2"/>
  <c r="J124" i="2"/>
  <c r="J126" i="2"/>
  <c r="J127" i="2"/>
  <c r="J129" i="2"/>
  <c r="J130" i="2"/>
  <c r="J132" i="2"/>
  <c r="J134" i="2" s="1"/>
  <c r="J133" i="2"/>
  <c r="J135" i="2"/>
  <c r="J136" i="2"/>
  <c r="J138" i="2"/>
  <c r="J139" i="2"/>
  <c r="J141" i="2"/>
  <c r="J142" i="2"/>
  <c r="J144" i="2"/>
  <c r="J146" i="2" s="1"/>
  <c r="J145" i="2"/>
  <c r="J147" i="2"/>
  <c r="J148" i="2"/>
  <c r="J150" i="2"/>
  <c r="J151" i="2"/>
  <c r="J153" i="2"/>
  <c r="J154" i="2"/>
  <c r="J156" i="2"/>
  <c r="J158" i="2" s="1"/>
  <c r="J157" i="2"/>
  <c r="J159" i="2"/>
  <c r="J160" i="2"/>
  <c r="J162" i="2"/>
  <c r="J163" i="2"/>
  <c r="J165" i="2"/>
  <c r="J166" i="2"/>
  <c r="J168" i="2"/>
  <c r="J170" i="2" s="1"/>
  <c r="J169" i="2"/>
  <c r="J171" i="2"/>
  <c r="J173" i="2" s="1"/>
  <c r="J172" i="2"/>
  <c r="J174" i="2"/>
  <c r="J175" i="2"/>
  <c r="J177" i="2"/>
  <c r="J178" i="2"/>
  <c r="J179" i="2" s="1"/>
  <c r="J180" i="2"/>
  <c r="J182" i="2" s="1"/>
  <c r="J181" i="2"/>
  <c r="J183" i="2"/>
  <c r="J184" i="2"/>
  <c r="J186" i="2"/>
  <c r="J187" i="2"/>
  <c r="J189" i="2"/>
  <c r="J190" i="2"/>
  <c r="J192" i="2"/>
  <c r="J194" i="2" s="1"/>
  <c r="J193" i="2"/>
  <c r="J195" i="2"/>
  <c r="J196" i="2"/>
  <c r="J198" i="2"/>
  <c r="J199" i="2"/>
  <c r="J201" i="2"/>
  <c r="J202" i="2"/>
  <c r="J204" i="2"/>
  <c r="J205" i="2"/>
  <c r="J207" i="2"/>
  <c r="J209" i="2" s="1"/>
  <c r="J208" i="2"/>
  <c r="J210" i="2"/>
  <c r="J211" i="2"/>
  <c r="J213" i="2"/>
  <c r="J214" i="2"/>
  <c r="J216" i="2"/>
  <c r="J217" i="2"/>
  <c r="J219" i="2"/>
  <c r="J221" i="2" s="1"/>
  <c r="J220" i="2"/>
  <c r="J222" i="2"/>
  <c r="J223" i="2"/>
  <c r="J225" i="2"/>
  <c r="J226" i="2"/>
  <c r="J227" i="2" s="1"/>
  <c r="J228" i="2"/>
  <c r="J230" i="2" s="1"/>
  <c r="J229" i="2"/>
  <c r="J231" i="2"/>
  <c r="J232" i="2"/>
  <c r="J234" i="2"/>
  <c r="J235" i="2"/>
  <c r="J237" i="2"/>
  <c r="J238" i="2"/>
  <c r="J240" i="2"/>
  <c r="J241" i="2"/>
  <c r="J243" i="2"/>
  <c r="J244" i="2"/>
  <c r="J246" i="2"/>
  <c r="J247" i="2"/>
  <c r="J249" i="2"/>
  <c r="J250" i="2"/>
  <c r="J252" i="2"/>
  <c r="J254" i="2" s="1"/>
  <c r="J253" i="2"/>
  <c r="J255" i="2"/>
  <c r="J256" i="2"/>
  <c r="J258" i="2"/>
  <c r="J259" i="2"/>
  <c r="J261" i="2"/>
  <c r="J262" i="2"/>
  <c r="J264" i="2"/>
  <c r="J266" i="2" s="1"/>
  <c r="J265" i="2"/>
  <c r="J267" i="2"/>
  <c r="J268" i="2"/>
  <c r="J270" i="2"/>
  <c r="J271" i="2"/>
  <c r="J273" i="2"/>
  <c r="J274" i="2"/>
  <c r="J4" i="2"/>
  <c r="I6" i="2"/>
  <c r="I7" i="2"/>
  <c r="I9" i="2"/>
  <c r="I10" i="2"/>
  <c r="I11" i="2" s="1"/>
  <c r="I12" i="2"/>
  <c r="I13" i="2"/>
  <c r="I15" i="2"/>
  <c r="I16" i="2"/>
  <c r="I18" i="2"/>
  <c r="I19" i="2"/>
  <c r="I20" i="2" s="1"/>
  <c r="I21" i="2"/>
  <c r="I22" i="2"/>
  <c r="I23" i="2" s="1"/>
  <c r="I24" i="2"/>
  <c r="I25" i="2"/>
  <c r="I27" i="2"/>
  <c r="I28" i="2"/>
  <c r="I30" i="2"/>
  <c r="I31" i="2"/>
  <c r="I33" i="2"/>
  <c r="I34" i="2"/>
  <c r="I36" i="2"/>
  <c r="I37" i="2"/>
  <c r="I39" i="2"/>
  <c r="I40" i="2"/>
  <c r="I42" i="2"/>
  <c r="I43" i="2"/>
  <c r="I45" i="2"/>
  <c r="I46" i="2"/>
  <c r="I48" i="2"/>
  <c r="I49" i="2"/>
  <c r="I51" i="2"/>
  <c r="I52" i="2"/>
  <c r="I54" i="2"/>
  <c r="I55" i="2"/>
  <c r="I57" i="2"/>
  <c r="I58" i="2"/>
  <c r="I60" i="2"/>
  <c r="I61" i="2"/>
  <c r="I63" i="2"/>
  <c r="I64" i="2"/>
  <c r="I66" i="2"/>
  <c r="I67" i="2"/>
  <c r="I69" i="2"/>
  <c r="I70" i="2"/>
  <c r="I72" i="2"/>
  <c r="I73" i="2"/>
  <c r="I75" i="2"/>
  <c r="I76" i="2"/>
  <c r="I78" i="2"/>
  <c r="I79" i="2"/>
  <c r="I81" i="2"/>
  <c r="I82" i="2"/>
  <c r="I84" i="2"/>
  <c r="I85" i="2"/>
  <c r="I87" i="2"/>
  <c r="I88" i="2"/>
  <c r="I90" i="2"/>
  <c r="I91" i="2"/>
  <c r="I93" i="2"/>
  <c r="I94" i="2"/>
  <c r="I95" i="2" s="1"/>
  <c r="I96" i="2"/>
  <c r="I97" i="2"/>
  <c r="I99" i="2"/>
  <c r="I100" i="2"/>
  <c r="I102" i="2"/>
  <c r="I103" i="2"/>
  <c r="I105" i="2"/>
  <c r="I106" i="2"/>
  <c r="I107" i="2" s="1"/>
  <c r="I108" i="2"/>
  <c r="I109" i="2"/>
  <c r="I111" i="2"/>
  <c r="I112" i="2"/>
  <c r="I114" i="2"/>
  <c r="I115" i="2"/>
  <c r="I117" i="2"/>
  <c r="I118" i="2"/>
  <c r="I119" i="2" s="1"/>
  <c r="I120" i="2"/>
  <c r="I121" i="2"/>
  <c r="I123" i="2"/>
  <c r="I124" i="2"/>
  <c r="I126" i="2"/>
  <c r="I127" i="2"/>
  <c r="I128" i="2" s="1"/>
  <c r="I129" i="2"/>
  <c r="I130" i="2"/>
  <c r="I132" i="2"/>
  <c r="I133" i="2"/>
  <c r="I135" i="2"/>
  <c r="I136" i="2"/>
  <c r="I137" i="2" s="1"/>
  <c r="I138" i="2"/>
  <c r="I139" i="2"/>
  <c r="I141" i="2"/>
  <c r="I142" i="2"/>
  <c r="I144" i="2"/>
  <c r="I145" i="2"/>
  <c r="I147" i="2"/>
  <c r="I148" i="2"/>
  <c r="I150" i="2"/>
  <c r="I151" i="2"/>
  <c r="I153" i="2"/>
  <c r="I154" i="2"/>
  <c r="I155" i="2" s="1"/>
  <c r="I156" i="2"/>
  <c r="I157" i="2"/>
  <c r="I159" i="2"/>
  <c r="I160" i="2"/>
  <c r="I162" i="2"/>
  <c r="I163" i="2"/>
  <c r="I165" i="2"/>
  <c r="I166" i="2"/>
  <c r="I167" i="2" s="1"/>
  <c r="I168" i="2"/>
  <c r="I169" i="2"/>
  <c r="I171" i="2"/>
  <c r="I172" i="2"/>
  <c r="I174" i="2"/>
  <c r="I175" i="2"/>
  <c r="I177" i="2"/>
  <c r="I178" i="2"/>
  <c r="I179" i="2" s="1"/>
  <c r="I180" i="2"/>
  <c r="I181" i="2"/>
  <c r="I183" i="2"/>
  <c r="I184" i="2"/>
  <c r="I186" i="2"/>
  <c r="I187" i="2"/>
  <c r="I188" i="2" s="1"/>
  <c r="I189" i="2"/>
  <c r="I190" i="2"/>
  <c r="I192" i="2"/>
  <c r="I193" i="2"/>
  <c r="I195" i="2"/>
  <c r="I196" i="2"/>
  <c r="I198" i="2"/>
  <c r="I199" i="2"/>
  <c r="I201" i="2"/>
  <c r="I202" i="2"/>
  <c r="I203" i="2" s="1"/>
  <c r="I204" i="2"/>
  <c r="I205" i="2"/>
  <c r="I207" i="2"/>
  <c r="I208" i="2"/>
  <c r="I210" i="2"/>
  <c r="I211" i="2"/>
  <c r="I213" i="2"/>
  <c r="I214" i="2"/>
  <c r="I216" i="2"/>
  <c r="I217" i="2"/>
  <c r="I219" i="2"/>
  <c r="I220" i="2"/>
  <c r="I222" i="2"/>
  <c r="I223" i="2"/>
  <c r="I225" i="2"/>
  <c r="I226" i="2"/>
  <c r="I227" i="2" s="1"/>
  <c r="I228" i="2"/>
  <c r="I229" i="2"/>
  <c r="I231" i="2"/>
  <c r="I232" i="2"/>
  <c r="I234" i="2"/>
  <c r="I235" i="2"/>
  <c r="I237" i="2"/>
  <c r="I238" i="2"/>
  <c r="I239" i="2" s="1"/>
  <c r="I240" i="2"/>
  <c r="I241" i="2"/>
  <c r="I243" i="2"/>
  <c r="I244" i="2"/>
  <c r="I246" i="2"/>
  <c r="I247" i="2"/>
  <c r="I249" i="2"/>
  <c r="I250" i="2"/>
  <c r="I252" i="2"/>
  <c r="I253" i="2"/>
  <c r="I255" i="2"/>
  <c r="I256" i="2"/>
  <c r="I258" i="2"/>
  <c r="I259" i="2"/>
  <c r="I261" i="2"/>
  <c r="I262" i="2"/>
  <c r="I263" i="2" s="1"/>
  <c r="I264" i="2"/>
  <c r="I265" i="2"/>
  <c r="I267" i="2"/>
  <c r="I268" i="2"/>
  <c r="I270" i="2"/>
  <c r="I271" i="2"/>
  <c r="I273" i="2"/>
  <c r="I274" i="2"/>
  <c r="I4" i="2"/>
  <c r="H6" i="2"/>
  <c r="H7" i="2"/>
  <c r="H9" i="2"/>
  <c r="H11" i="2" s="1"/>
  <c r="H10" i="2"/>
  <c r="H12" i="2"/>
  <c r="H13" i="2"/>
  <c r="H15" i="2"/>
  <c r="H16" i="2"/>
  <c r="H18" i="2"/>
  <c r="H19" i="2"/>
  <c r="H21" i="2"/>
  <c r="H23" i="2" s="1"/>
  <c r="H22" i="2"/>
  <c r="H24" i="2"/>
  <c r="H25" i="2"/>
  <c r="H27" i="2"/>
  <c r="H28" i="2"/>
  <c r="H30" i="2"/>
  <c r="H31" i="2"/>
  <c r="H33" i="2"/>
  <c r="H35" i="2" s="1"/>
  <c r="H34" i="2"/>
  <c r="H36" i="2"/>
  <c r="H37" i="2"/>
  <c r="H39" i="2"/>
  <c r="H40" i="2"/>
  <c r="H42" i="2"/>
  <c r="H43" i="2"/>
  <c r="H45" i="2"/>
  <c r="H47" i="2" s="1"/>
  <c r="H46" i="2"/>
  <c r="H48" i="2"/>
  <c r="H49" i="2"/>
  <c r="H51" i="2"/>
  <c r="H52" i="2"/>
  <c r="H54" i="2"/>
  <c r="H55" i="2"/>
  <c r="H57" i="2"/>
  <c r="H59" i="2" s="1"/>
  <c r="H58" i="2"/>
  <c r="H60" i="2"/>
  <c r="H61" i="2"/>
  <c r="H63" i="2"/>
  <c r="H64" i="2"/>
  <c r="H66" i="2"/>
  <c r="H67" i="2"/>
  <c r="H69" i="2"/>
  <c r="H71" i="2" s="1"/>
  <c r="H70" i="2"/>
  <c r="H72" i="2"/>
  <c r="H73" i="2"/>
  <c r="H75" i="2"/>
  <c r="H76" i="2"/>
  <c r="H78" i="2"/>
  <c r="H79" i="2"/>
  <c r="H81" i="2"/>
  <c r="H83" i="2" s="1"/>
  <c r="H82" i="2"/>
  <c r="H84" i="2"/>
  <c r="H85" i="2"/>
  <c r="H87" i="2"/>
  <c r="H88" i="2"/>
  <c r="H90" i="2"/>
  <c r="H91" i="2"/>
  <c r="H93" i="2"/>
  <c r="H95" i="2" s="1"/>
  <c r="H94" i="2"/>
  <c r="H96" i="2"/>
  <c r="H98" i="2" s="1"/>
  <c r="H97" i="2"/>
  <c r="H99" i="2"/>
  <c r="H100" i="2"/>
  <c r="H102" i="2"/>
  <c r="H103" i="2"/>
  <c r="H105" i="2"/>
  <c r="H107" i="2" s="1"/>
  <c r="H106" i="2"/>
  <c r="H108" i="2"/>
  <c r="H109" i="2"/>
  <c r="H111" i="2"/>
  <c r="H112" i="2"/>
  <c r="H114" i="2"/>
  <c r="H115" i="2"/>
  <c r="H117" i="2"/>
  <c r="H119" i="2" s="1"/>
  <c r="H118" i="2"/>
  <c r="H120" i="2"/>
  <c r="H121" i="2"/>
  <c r="H123" i="2"/>
  <c r="H124" i="2"/>
  <c r="H126" i="2"/>
  <c r="H127" i="2"/>
  <c r="H129" i="2"/>
  <c r="H131" i="2" s="1"/>
  <c r="H130" i="2"/>
  <c r="H132" i="2"/>
  <c r="H134" i="2" s="1"/>
  <c r="H133" i="2"/>
  <c r="H135" i="2"/>
  <c r="H136" i="2"/>
  <c r="H138" i="2"/>
  <c r="H139" i="2"/>
  <c r="H141" i="2"/>
  <c r="H143" i="2" s="1"/>
  <c r="H142" i="2"/>
  <c r="H144" i="2"/>
  <c r="H145" i="2"/>
  <c r="H147" i="2"/>
  <c r="H148" i="2"/>
  <c r="H150" i="2"/>
  <c r="H151" i="2"/>
  <c r="H153" i="2"/>
  <c r="H155" i="2" s="1"/>
  <c r="H154" i="2"/>
  <c r="H156" i="2"/>
  <c r="H157" i="2"/>
  <c r="H159" i="2"/>
  <c r="H160" i="2"/>
  <c r="H162" i="2"/>
  <c r="H163" i="2"/>
  <c r="H165" i="2"/>
  <c r="H167" i="2" s="1"/>
  <c r="H166" i="2"/>
  <c r="H168" i="2"/>
  <c r="H169" i="2"/>
  <c r="H171" i="2"/>
  <c r="H172" i="2"/>
  <c r="H174" i="2"/>
  <c r="H175" i="2"/>
  <c r="H177" i="2"/>
  <c r="H179" i="2" s="1"/>
  <c r="H178" i="2"/>
  <c r="H180" i="2"/>
  <c r="H181" i="2"/>
  <c r="H183" i="2"/>
  <c r="H184" i="2"/>
  <c r="H186" i="2"/>
  <c r="H187" i="2"/>
  <c r="H189" i="2"/>
  <c r="H191" i="2" s="1"/>
  <c r="H190" i="2"/>
  <c r="H192" i="2"/>
  <c r="H193" i="2"/>
  <c r="H195" i="2"/>
  <c r="H196" i="2"/>
  <c r="H198" i="2"/>
  <c r="H199" i="2"/>
  <c r="H201" i="2"/>
  <c r="H202" i="2"/>
  <c r="H204" i="2"/>
  <c r="H205" i="2"/>
  <c r="H207" i="2"/>
  <c r="H208" i="2"/>
  <c r="H210" i="2"/>
  <c r="H211" i="2"/>
  <c r="H213" i="2"/>
  <c r="H215" i="2" s="1"/>
  <c r="H214" i="2"/>
  <c r="H216" i="2"/>
  <c r="H217" i="2"/>
  <c r="H219" i="2"/>
  <c r="H220" i="2"/>
  <c r="H222" i="2"/>
  <c r="H223" i="2"/>
  <c r="H224" i="2" s="1"/>
  <c r="H225" i="2"/>
  <c r="H227" i="2" s="1"/>
  <c r="H226" i="2"/>
  <c r="H228" i="2"/>
  <c r="H229" i="2"/>
  <c r="H231" i="2"/>
  <c r="H232" i="2"/>
  <c r="H234" i="2"/>
  <c r="H235" i="2"/>
  <c r="H237" i="2"/>
  <c r="H239" i="2" s="1"/>
  <c r="H238" i="2"/>
  <c r="H240" i="2"/>
  <c r="H241" i="2"/>
  <c r="H243" i="2"/>
  <c r="H244" i="2"/>
  <c r="H246" i="2"/>
  <c r="H247" i="2"/>
  <c r="H249" i="2"/>
  <c r="H251" i="2" s="1"/>
  <c r="H250" i="2"/>
  <c r="H252" i="2"/>
  <c r="H253" i="2"/>
  <c r="H255" i="2"/>
  <c r="H256" i="2"/>
  <c r="H258" i="2"/>
  <c r="H259" i="2"/>
  <c r="H261" i="2"/>
  <c r="H263" i="2" s="1"/>
  <c r="H262" i="2"/>
  <c r="H264" i="2"/>
  <c r="H265" i="2"/>
  <c r="H267" i="2"/>
  <c r="H268" i="2"/>
  <c r="H270" i="2"/>
  <c r="H271" i="2"/>
  <c r="H273" i="2"/>
  <c r="H275" i="2" s="1"/>
  <c r="H274" i="2"/>
  <c r="H4" i="2"/>
  <c r="G6" i="2"/>
  <c r="G7" i="2"/>
  <c r="G9" i="2"/>
  <c r="G10" i="2"/>
  <c r="G12" i="2"/>
  <c r="G13" i="2"/>
  <c r="G15" i="2"/>
  <c r="G16" i="2"/>
  <c r="G17" i="2" s="1"/>
  <c r="G18" i="2"/>
  <c r="G19" i="2"/>
  <c r="G20" i="2" s="1"/>
  <c r="G21" i="2"/>
  <c r="G22" i="2"/>
  <c r="G24" i="2"/>
  <c r="G25" i="2"/>
  <c r="G27" i="2"/>
  <c r="G28" i="2"/>
  <c r="G30" i="2"/>
  <c r="G31" i="2"/>
  <c r="G32" i="2" s="1"/>
  <c r="G33" i="2"/>
  <c r="G34" i="2"/>
  <c r="G36" i="2"/>
  <c r="G37" i="2"/>
  <c r="G39" i="2"/>
  <c r="G40" i="2"/>
  <c r="G42" i="2"/>
  <c r="G43" i="2"/>
  <c r="G44" i="2" s="1"/>
  <c r="G45" i="2"/>
  <c r="G46" i="2"/>
  <c r="G48" i="2"/>
  <c r="G49" i="2"/>
  <c r="G51" i="2"/>
  <c r="G52" i="2"/>
  <c r="G54" i="2"/>
  <c r="G55" i="2"/>
  <c r="G56" i="2" s="1"/>
  <c r="G57" i="2"/>
  <c r="G58" i="2"/>
  <c r="G60" i="2"/>
  <c r="G61" i="2"/>
  <c r="G63" i="2"/>
  <c r="G64" i="2"/>
  <c r="G66" i="2"/>
  <c r="G67" i="2"/>
  <c r="G68" i="2" s="1"/>
  <c r="G69" i="2"/>
  <c r="G70" i="2"/>
  <c r="G72" i="2"/>
  <c r="G73" i="2"/>
  <c r="G75" i="2"/>
  <c r="G76" i="2"/>
  <c r="G78" i="2"/>
  <c r="G79" i="2"/>
  <c r="G80" i="2" s="1"/>
  <c r="G81" i="2"/>
  <c r="G82" i="2"/>
  <c r="G84" i="2"/>
  <c r="G85" i="2"/>
  <c r="G87" i="2"/>
  <c r="G88" i="2"/>
  <c r="G89" i="2" s="1"/>
  <c r="G90" i="2"/>
  <c r="G91" i="2"/>
  <c r="G92" i="2" s="1"/>
  <c r="G93" i="2"/>
  <c r="G94" i="2"/>
  <c r="G96" i="2"/>
  <c r="G97" i="2"/>
  <c r="G99" i="2"/>
  <c r="G100" i="2"/>
  <c r="G102" i="2"/>
  <c r="G103" i="2"/>
  <c r="G105" i="2"/>
  <c r="G106" i="2"/>
  <c r="G108" i="2"/>
  <c r="G109" i="2"/>
  <c r="G111" i="2"/>
  <c r="G112" i="2"/>
  <c r="G114" i="2"/>
  <c r="G115" i="2"/>
  <c r="G116" i="2" s="1"/>
  <c r="G117" i="2"/>
  <c r="G118" i="2"/>
  <c r="G120" i="2"/>
  <c r="G121" i="2"/>
  <c r="G123" i="2"/>
  <c r="G124" i="2"/>
  <c r="G125" i="2" s="1"/>
  <c r="G126" i="2"/>
  <c r="G127" i="2"/>
  <c r="G129" i="2"/>
  <c r="G130" i="2"/>
  <c r="G132" i="2"/>
  <c r="G133" i="2"/>
  <c r="G135" i="2"/>
  <c r="G136" i="2"/>
  <c r="G138" i="2"/>
  <c r="G139" i="2"/>
  <c r="G140" i="2" s="1"/>
  <c r="G141" i="2"/>
  <c r="G142" i="2"/>
  <c r="G144" i="2"/>
  <c r="G145" i="2"/>
  <c r="G147" i="2"/>
  <c r="G148" i="2"/>
  <c r="G149" i="2" s="1"/>
  <c r="G150" i="2"/>
  <c r="G151" i="2"/>
  <c r="G153" i="2"/>
  <c r="G154" i="2"/>
  <c r="G156" i="2"/>
  <c r="G157" i="2"/>
  <c r="G159" i="2"/>
  <c r="G160" i="2"/>
  <c r="G162" i="2"/>
  <c r="G163" i="2"/>
  <c r="G165" i="2"/>
  <c r="G166" i="2"/>
  <c r="G168" i="2"/>
  <c r="G169" i="2"/>
  <c r="G171" i="2"/>
  <c r="G172" i="2"/>
  <c r="G174" i="2"/>
  <c r="G175" i="2"/>
  <c r="G176" i="2" s="1"/>
  <c r="G177" i="2"/>
  <c r="G178" i="2"/>
  <c r="G180" i="2"/>
  <c r="G181" i="2"/>
  <c r="G183" i="2"/>
  <c r="G184" i="2"/>
  <c r="G186" i="2"/>
  <c r="G187" i="2"/>
  <c r="G189" i="2"/>
  <c r="G190" i="2"/>
  <c r="G192" i="2"/>
  <c r="G193" i="2"/>
  <c r="G195" i="2"/>
  <c r="G196" i="2"/>
  <c r="G198" i="2"/>
  <c r="G199" i="2"/>
  <c r="G201" i="2"/>
  <c r="G202" i="2"/>
  <c r="G204" i="2"/>
  <c r="G205" i="2"/>
  <c r="G207" i="2"/>
  <c r="G208" i="2"/>
  <c r="G210" i="2"/>
  <c r="G211" i="2"/>
  <c r="G213" i="2"/>
  <c r="G214" i="2"/>
  <c r="G216" i="2"/>
  <c r="G217" i="2"/>
  <c r="G219" i="2"/>
  <c r="G220" i="2"/>
  <c r="G221" i="2" s="1"/>
  <c r="G222" i="2"/>
  <c r="G223" i="2"/>
  <c r="G225" i="2"/>
  <c r="G226" i="2"/>
  <c r="G228" i="2"/>
  <c r="G229" i="2"/>
  <c r="G231" i="2"/>
  <c r="G232" i="2"/>
  <c r="G234" i="2"/>
  <c r="G235" i="2"/>
  <c r="G236" i="2" s="1"/>
  <c r="G237" i="2"/>
  <c r="G238" i="2"/>
  <c r="G240" i="2"/>
  <c r="G241" i="2"/>
  <c r="G243" i="2"/>
  <c r="G244" i="2"/>
  <c r="G246" i="2"/>
  <c r="G247" i="2"/>
  <c r="G248" i="2" s="1"/>
  <c r="G249" i="2"/>
  <c r="G250" i="2"/>
  <c r="G252" i="2"/>
  <c r="G253" i="2"/>
  <c r="G255" i="2"/>
  <c r="G256" i="2"/>
  <c r="G258" i="2"/>
  <c r="G259" i="2"/>
  <c r="G261" i="2"/>
  <c r="G262" i="2"/>
  <c r="G264" i="2"/>
  <c r="G265" i="2"/>
  <c r="G267" i="2"/>
  <c r="G268" i="2"/>
  <c r="G270" i="2"/>
  <c r="G271" i="2"/>
  <c r="G273" i="2"/>
  <c r="G274" i="2"/>
  <c r="G4" i="2"/>
  <c r="Q3" i="2"/>
  <c r="Q5" i="2" s="1"/>
  <c r="P3" i="2"/>
  <c r="O3" i="2"/>
  <c r="O5" i="2" s="1"/>
  <c r="N3" i="2"/>
  <c r="L3" i="2"/>
  <c r="L5" i="2" s="1"/>
  <c r="K3" i="2"/>
  <c r="K5" i="2" s="1"/>
  <c r="J3" i="2"/>
  <c r="I3" i="2"/>
  <c r="H3" i="2"/>
  <c r="H5" i="2" s="1"/>
  <c r="S3" i="2"/>
  <c r="R3" i="2"/>
  <c r="G3" i="2"/>
  <c r="F3" i="2"/>
  <c r="E6" i="2"/>
  <c r="F6" i="2"/>
  <c r="E7" i="2"/>
  <c r="F7" i="2"/>
  <c r="E9" i="2"/>
  <c r="F9" i="2"/>
  <c r="E10" i="2"/>
  <c r="F10" i="2"/>
  <c r="E12" i="2"/>
  <c r="F12" i="2"/>
  <c r="E13" i="2"/>
  <c r="F13" i="2"/>
  <c r="E15" i="2"/>
  <c r="F15" i="2"/>
  <c r="E16" i="2"/>
  <c r="F16" i="2"/>
  <c r="E18" i="2"/>
  <c r="F18" i="2"/>
  <c r="E19" i="2"/>
  <c r="F19" i="2"/>
  <c r="E21" i="2"/>
  <c r="F21" i="2"/>
  <c r="E22" i="2"/>
  <c r="F22" i="2"/>
  <c r="E24" i="2"/>
  <c r="F24" i="2"/>
  <c r="E25" i="2"/>
  <c r="F25" i="2"/>
  <c r="E27" i="2"/>
  <c r="F27" i="2"/>
  <c r="E28" i="2"/>
  <c r="F28" i="2"/>
  <c r="E30" i="2"/>
  <c r="F30" i="2"/>
  <c r="E31" i="2"/>
  <c r="F31" i="2"/>
  <c r="E33" i="2"/>
  <c r="F33" i="2"/>
  <c r="E34" i="2"/>
  <c r="F34" i="2"/>
  <c r="E36" i="2"/>
  <c r="F36" i="2"/>
  <c r="E37" i="2"/>
  <c r="F37" i="2"/>
  <c r="E39" i="2"/>
  <c r="E40" i="2"/>
  <c r="E41" i="2" s="1"/>
  <c r="F39" i="2"/>
  <c r="F40" i="2"/>
  <c r="E42" i="2"/>
  <c r="F42" i="2"/>
  <c r="E43" i="2"/>
  <c r="F43" i="2"/>
  <c r="E45" i="2"/>
  <c r="F45" i="2"/>
  <c r="E46" i="2"/>
  <c r="F46" i="2"/>
  <c r="E48" i="2"/>
  <c r="F48" i="2"/>
  <c r="F49" i="2"/>
  <c r="E49" i="2"/>
  <c r="E51" i="2"/>
  <c r="F51" i="2"/>
  <c r="E52" i="2"/>
  <c r="F52" i="2"/>
  <c r="E54" i="2"/>
  <c r="F54" i="2"/>
  <c r="E55" i="2"/>
  <c r="F55" i="2"/>
  <c r="E57" i="2"/>
  <c r="F57" i="2"/>
  <c r="E58" i="2"/>
  <c r="F58" i="2"/>
  <c r="E60" i="2"/>
  <c r="E61" i="2"/>
  <c r="F60" i="2"/>
  <c r="F61" i="2"/>
  <c r="E63" i="2"/>
  <c r="E64" i="2"/>
  <c r="F63" i="2"/>
  <c r="F64" i="2"/>
  <c r="E66" i="2"/>
  <c r="F66" i="2"/>
  <c r="E67" i="2"/>
  <c r="F67" i="2"/>
  <c r="E69" i="2"/>
  <c r="F69" i="2"/>
  <c r="E70" i="2"/>
  <c r="F70" i="2"/>
  <c r="E72" i="2"/>
  <c r="F72" i="2"/>
  <c r="F73" i="2"/>
  <c r="E73" i="2"/>
  <c r="E75" i="2"/>
  <c r="E76" i="2"/>
  <c r="F75" i="2"/>
  <c r="F76" i="2"/>
  <c r="E78" i="2"/>
  <c r="E79" i="2"/>
  <c r="F78" i="2"/>
  <c r="F79" i="2"/>
  <c r="E81" i="2"/>
  <c r="F81" i="2"/>
  <c r="E82" i="2"/>
  <c r="F82" i="2"/>
  <c r="E84" i="2"/>
  <c r="F84" i="2"/>
  <c r="E85" i="2"/>
  <c r="F85" i="2"/>
  <c r="E87" i="2"/>
  <c r="F87" i="2"/>
  <c r="E88" i="2"/>
  <c r="F88" i="2"/>
  <c r="E90" i="2"/>
  <c r="E91" i="2"/>
  <c r="F90" i="2"/>
  <c r="F91" i="2"/>
  <c r="E93" i="2"/>
  <c r="E94" i="2"/>
  <c r="F93" i="2"/>
  <c r="F94" i="2"/>
  <c r="E96" i="2"/>
  <c r="F96" i="2"/>
  <c r="E97" i="2"/>
  <c r="F97" i="2"/>
  <c r="E99" i="2"/>
  <c r="F99" i="2"/>
  <c r="E100" i="2"/>
  <c r="F100" i="2"/>
  <c r="E102" i="2"/>
  <c r="F102" i="2"/>
  <c r="E103" i="2"/>
  <c r="F103" i="2"/>
  <c r="E105" i="2"/>
  <c r="E106" i="2"/>
  <c r="F105" i="2"/>
  <c r="F106" i="2"/>
  <c r="E108" i="2"/>
  <c r="E109" i="2"/>
  <c r="F108" i="2"/>
  <c r="F109" i="2"/>
  <c r="E111" i="2"/>
  <c r="E112" i="2"/>
  <c r="F111" i="2"/>
  <c r="F112" i="2"/>
  <c r="E114" i="2"/>
  <c r="E115" i="2"/>
  <c r="F114" i="2"/>
  <c r="F115" i="2"/>
  <c r="E117" i="2"/>
  <c r="F117" i="2"/>
  <c r="E118" i="2"/>
  <c r="F118" i="2"/>
  <c r="E120" i="2"/>
  <c r="F120" i="2"/>
  <c r="E121" i="2"/>
  <c r="F121" i="2"/>
  <c r="E123" i="2"/>
  <c r="E124" i="2"/>
  <c r="F123" i="2"/>
  <c r="F124" i="2"/>
  <c r="E126" i="2"/>
  <c r="E127" i="2"/>
  <c r="F126" i="2"/>
  <c r="F127" i="2"/>
  <c r="E129" i="2"/>
  <c r="F129" i="2"/>
  <c r="E130" i="2"/>
  <c r="F130" i="2"/>
  <c r="E132" i="2"/>
  <c r="F132" i="2"/>
  <c r="E133" i="2"/>
  <c r="F133" i="2"/>
  <c r="E135" i="2"/>
  <c r="F135" i="2"/>
  <c r="E136" i="2"/>
  <c r="F136" i="2"/>
  <c r="E138" i="2"/>
  <c r="F138" i="2"/>
  <c r="E139" i="2"/>
  <c r="F139" i="2"/>
  <c r="E141" i="2"/>
  <c r="F141" i="2"/>
  <c r="E142" i="2"/>
  <c r="F142" i="2"/>
  <c r="E144" i="2"/>
  <c r="F144" i="2"/>
  <c r="E145" i="2"/>
  <c r="F145" i="2"/>
  <c r="E147" i="2"/>
  <c r="E148" i="2"/>
  <c r="F147" i="2"/>
  <c r="F148" i="2"/>
  <c r="E150" i="2"/>
  <c r="F150" i="2"/>
  <c r="E151" i="2"/>
  <c r="F151" i="2"/>
  <c r="E153" i="2"/>
  <c r="F153" i="2"/>
  <c r="E154" i="2"/>
  <c r="F154" i="2"/>
  <c r="E156" i="2"/>
  <c r="F156" i="2"/>
  <c r="E157" i="2"/>
  <c r="F157" i="2"/>
  <c r="E159" i="2"/>
  <c r="F159" i="2"/>
  <c r="E160" i="2"/>
  <c r="F160" i="2"/>
  <c r="E162" i="2"/>
  <c r="F162" i="2"/>
  <c r="E163" i="2"/>
  <c r="F163" i="2"/>
  <c r="E165" i="2"/>
  <c r="E166" i="2"/>
  <c r="E167" i="2" s="1"/>
  <c r="F165" i="2"/>
  <c r="F166" i="2"/>
  <c r="E168" i="2"/>
  <c r="F168" i="2"/>
  <c r="E169" i="2"/>
  <c r="F169" i="2"/>
  <c r="E171" i="2"/>
  <c r="F171" i="2"/>
  <c r="E172" i="2"/>
  <c r="F172" i="2"/>
  <c r="E174" i="2"/>
  <c r="F174" i="2"/>
  <c r="E175" i="2"/>
  <c r="F175" i="2"/>
  <c r="E177" i="2"/>
  <c r="F177" i="2"/>
  <c r="E178" i="2"/>
  <c r="F178" i="2"/>
  <c r="E180" i="2"/>
  <c r="F180" i="2"/>
  <c r="E181" i="2"/>
  <c r="F181" i="2"/>
  <c r="E183" i="2"/>
  <c r="F183" i="2"/>
  <c r="E184" i="2"/>
  <c r="F184" i="2"/>
  <c r="E186" i="2"/>
  <c r="E187" i="2"/>
  <c r="F186" i="2"/>
  <c r="F187" i="2"/>
  <c r="E189" i="2"/>
  <c r="F189" i="2"/>
  <c r="E190" i="2"/>
  <c r="F190" i="2"/>
  <c r="E192" i="2"/>
  <c r="F192" i="2"/>
  <c r="E193" i="2"/>
  <c r="F193" i="2"/>
  <c r="E195" i="2"/>
  <c r="F195" i="2"/>
  <c r="E196" i="2"/>
  <c r="F196" i="2"/>
  <c r="E198" i="2"/>
  <c r="F198" i="2"/>
  <c r="E199" i="2"/>
  <c r="F199" i="2"/>
  <c r="E201" i="2"/>
  <c r="F201" i="2"/>
  <c r="E202" i="2"/>
  <c r="F202" i="2"/>
  <c r="E204" i="2"/>
  <c r="F204" i="2"/>
  <c r="E205" i="2"/>
  <c r="F205" i="2"/>
  <c r="E207" i="2"/>
  <c r="F207" i="2"/>
  <c r="E208" i="2"/>
  <c r="E209" i="2" s="1"/>
  <c r="F208" i="2"/>
  <c r="E210" i="2"/>
  <c r="F210" i="2"/>
  <c r="E211" i="2"/>
  <c r="F211" i="2"/>
  <c r="E213" i="2"/>
  <c r="F213" i="2"/>
  <c r="E214" i="2"/>
  <c r="E215" i="2" s="1"/>
  <c r="F214" i="2"/>
  <c r="E216" i="2"/>
  <c r="E217" i="2"/>
  <c r="F216" i="2"/>
  <c r="F217" i="2"/>
  <c r="E219" i="2"/>
  <c r="F219" i="2"/>
  <c r="E220" i="2"/>
  <c r="F220" i="2"/>
  <c r="E222" i="2"/>
  <c r="F222" i="2"/>
  <c r="E223" i="2"/>
  <c r="F223" i="2"/>
  <c r="E225" i="2"/>
  <c r="E226" i="2"/>
  <c r="F225" i="2"/>
  <c r="F226" i="2"/>
  <c r="F227" i="2" s="1"/>
  <c r="E228" i="2"/>
  <c r="F228" i="2"/>
  <c r="E229" i="2"/>
  <c r="F229" i="2"/>
  <c r="E231" i="2"/>
  <c r="F231" i="2"/>
  <c r="E232" i="2"/>
  <c r="F232" i="2"/>
  <c r="E234" i="2"/>
  <c r="F234" i="2"/>
  <c r="E235" i="2"/>
  <c r="F235" i="2"/>
  <c r="E237" i="2"/>
  <c r="F237" i="2"/>
  <c r="E238" i="2"/>
  <c r="F238" i="2"/>
  <c r="E240" i="2"/>
  <c r="F240" i="2"/>
  <c r="E241" i="2"/>
  <c r="F241" i="2"/>
  <c r="E243" i="2"/>
  <c r="F243" i="2"/>
  <c r="E244" i="2"/>
  <c r="F244" i="2"/>
  <c r="E246" i="2"/>
  <c r="F246" i="2"/>
  <c r="E247" i="2"/>
  <c r="F247" i="2"/>
  <c r="E249" i="2"/>
  <c r="F249" i="2"/>
  <c r="E250" i="2"/>
  <c r="F250" i="2"/>
  <c r="E252" i="2"/>
  <c r="F252" i="2"/>
  <c r="E253" i="2"/>
  <c r="F253" i="2"/>
  <c r="E255" i="2"/>
  <c r="F255" i="2"/>
  <c r="E256" i="2"/>
  <c r="F256" i="2"/>
  <c r="E258" i="2"/>
  <c r="F258" i="2"/>
  <c r="E259" i="2"/>
  <c r="F259" i="2"/>
  <c r="E261" i="2"/>
  <c r="F261" i="2"/>
  <c r="E262" i="2"/>
  <c r="F262" i="2"/>
  <c r="E264" i="2"/>
  <c r="F264" i="2"/>
  <c r="E265" i="2"/>
  <c r="F265" i="2"/>
  <c r="E267" i="2"/>
  <c r="F267" i="2"/>
  <c r="E268" i="2"/>
  <c r="F268" i="2"/>
  <c r="E270" i="2"/>
  <c r="F270" i="2"/>
  <c r="E271" i="2"/>
  <c r="F271" i="2"/>
  <c r="E273" i="2"/>
  <c r="F273" i="2"/>
  <c r="E274" i="2"/>
  <c r="F274" i="2"/>
  <c r="F4" i="2"/>
  <c r="E3" i="2"/>
  <c r="E4" i="2"/>
  <c r="D3" i="2"/>
  <c r="D4" i="2"/>
  <c r="D15" i="2"/>
  <c r="D16" i="2"/>
  <c r="D18" i="2"/>
  <c r="D19" i="2"/>
  <c r="D21" i="2"/>
  <c r="D22" i="2"/>
  <c r="D24" i="2"/>
  <c r="D25" i="2"/>
  <c r="D27" i="2"/>
  <c r="D28" i="2"/>
  <c r="D30" i="2"/>
  <c r="D31" i="2"/>
  <c r="D33" i="2"/>
  <c r="D34" i="2"/>
  <c r="D36" i="2"/>
  <c r="D37" i="2"/>
  <c r="D39" i="2"/>
  <c r="D40" i="2"/>
  <c r="D42" i="2"/>
  <c r="D43" i="2"/>
  <c r="D45" i="2"/>
  <c r="D46" i="2"/>
  <c r="D48" i="2"/>
  <c r="D49" i="2"/>
  <c r="D51" i="2"/>
  <c r="D52" i="2"/>
  <c r="D54" i="2"/>
  <c r="D55" i="2"/>
  <c r="D57" i="2"/>
  <c r="D58" i="2"/>
  <c r="D60" i="2"/>
  <c r="D61" i="2"/>
  <c r="D63" i="2"/>
  <c r="D64" i="2"/>
  <c r="D66" i="2"/>
  <c r="D67" i="2"/>
  <c r="D69" i="2"/>
  <c r="D70" i="2"/>
  <c r="D72" i="2"/>
  <c r="D73" i="2"/>
  <c r="D75" i="2"/>
  <c r="D76" i="2"/>
  <c r="D78" i="2"/>
  <c r="D79" i="2"/>
  <c r="D81" i="2"/>
  <c r="D82" i="2"/>
  <c r="D84" i="2"/>
  <c r="D85" i="2"/>
  <c r="D87" i="2"/>
  <c r="D88" i="2"/>
  <c r="D90" i="2"/>
  <c r="D91" i="2"/>
  <c r="D93" i="2"/>
  <c r="D94" i="2"/>
  <c r="D96" i="2"/>
  <c r="D97" i="2"/>
  <c r="D99" i="2"/>
  <c r="D100" i="2"/>
  <c r="D102" i="2"/>
  <c r="D103" i="2"/>
  <c r="D105" i="2"/>
  <c r="D106" i="2"/>
  <c r="D108" i="2"/>
  <c r="D109" i="2"/>
  <c r="D111" i="2"/>
  <c r="D112" i="2"/>
  <c r="D114" i="2"/>
  <c r="D115" i="2"/>
  <c r="D117" i="2"/>
  <c r="D118" i="2"/>
  <c r="D120" i="2"/>
  <c r="D121" i="2"/>
  <c r="D123" i="2"/>
  <c r="D124" i="2"/>
  <c r="D126" i="2"/>
  <c r="D127" i="2"/>
  <c r="D129" i="2"/>
  <c r="D130" i="2"/>
  <c r="D132" i="2"/>
  <c r="D133" i="2"/>
  <c r="D135" i="2"/>
  <c r="D136" i="2"/>
  <c r="D138" i="2"/>
  <c r="D139" i="2"/>
  <c r="D141" i="2"/>
  <c r="D142" i="2"/>
  <c r="D144" i="2"/>
  <c r="D145" i="2"/>
  <c r="D147" i="2"/>
  <c r="D148" i="2"/>
  <c r="D150" i="2"/>
  <c r="D151" i="2"/>
  <c r="D153" i="2"/>
  <c r="D154" i="2"/>
  <c r="D156" i="2"/>
  <c r="D157" i="2"/>
  <c r="D159" i="2"/>
  <c r="D160" i="2"/>
  <c r="D162" i="2"/>
  <c r="D163" i="2"/>
  <c r="D165" i="2"/>
  <c r="D166" i="2"/>
  <c r="D168" i="2"/>
  <c r="D169" i="2"/>
  <c r="D171" i="2"/>
  <c r="D172" i="2"/>
  <c r="D174" i="2"/>
  <c r="D175" i="2"/>
  <c r="D177" i="2"/>
  <c r="D178" i="2"/>
  <c r="D180" i="2"/>
  <c r="D181" i="2"/>
  <c r="D183" i="2"/>
  <c r="D184" i="2"/>
  <c r="D186" i="2"/>
  <c r="D187" i="2"/>
  <c r="D189" i="2"/>
  <c r="D190" i="2"/>
  <c r="D192" i="2"/>
  <c r="D193" i="2"/>
  <c r="D195" i="2"/>
  <c r="D196" i="2"/>
  <c r="D198" i="2"/>
  <c r="D199" i="2"/>
  <c r="D201" i="2"/>
  <c r="D202" i="2"/>
  <c r="D204" i="2"/>
  <c r="D205" i="2"/>
  <c r="D207" i="2"/>
  <c r="D208" i="2"/>
  <c r="D210" i="2"/>
  <c r="D211" i="2"/>
  <c r="D213" i="2"/>
  <c r="D214" i="2"/>
  <c r="D216" i="2"/>
  <c r="D217" i="2"/>
  <c r="D219" i="2"/>
  <c r="D220" i="2"/>
  <c r="D222" i="2"/>
  <c r="D223" i="2"/>
  <c r="D225" i="2"/>
  <c r="D226" i="2"/>
  <c r="D228" i="2"/>
  <c r="D229" i="2"/>
  <c r="D231" i="2"/>
  <c r="D232" i="2"/>
  <c r="D234" i="2"/>
  <c r="D235" i="2"/>
  <c r="D237" i="2"/>
  <c r="D238" i="2"/>
  <c r="D240" i="2"/>
  <c r="D241" i="2"/>
  <c r="D243" i="2"/>
  <c r="D244" i="2"/>
  <c r="D246" i="2"/>
  <c r="D247" i="2"/>
  <c r="D249" i="2"/>
  <c r="D250" i="2"/>
  <c r="D252" i="2"/>
  <c r="D253" i="2"/>
  <c r="D255" i="2"/>
  <c r="D256" i="2"/>
  <c r="D258" i="2"/>
  <c r="D259" i="2"/>
  <c r="D261" i="2"/>
  <c r="D262" i="2"/>
  <c r="D264" i="2"/>
  <c r="D265" i="2"/>
  <c r="D267" i="2"/>
  <c r="D268" i="2"/>
  <c r="D270" i="2"/>
  <c r="D271" i="2"/>
  <c r="D273" i="2"/>
  <c r="D274" i="2"/>
  <c r="D9" i="2"/>
  <c r="D10" i="2"/>
  <c r="D12" i="2"/>
  <c r="D13" i="2"/>
  <c r="D6" i="2"/>
  <c r="D7" i="2"/>
  <c r="G1" i="1"/>
  <c r="H1" i="1"/>
  <c r="I1" i="1"/>
  <c r="J1" i="1"/>
  <c r="K1" i="1"/>
  <c r="L1" i="1"/>
  <c r="M1" i="1"/>
  <c r="N1" i="1"/>
  <c r="O1" i="1"/>
  <c r="P1" i="1"/>
  <c r="Q1" i="1"/>
  <c r="R1" i="1"/>
  <c r="S1" i="1"/>
  <c r="V1" i="1"/>
  <c r="W1" i="1"/>
  <c r="X1" i="1"/>
  <c r="Y1" i="1"/>
  <c r="Z1" i="1"/>
  <c r="AA1" i="1"/>
  <c r="AB1" i="1"/>
  <c r="F1" i="1"/>
  <c r="X83" i="2"/>
  <c r="X119" i="2"/>
  <c r="X167" i="2"/>
  <c r="X227" i="2"/>
  <c r="X275" i="2"/>
  <c r="X257" i="2"/>
  <c r="T137" i="2"/>
  <c r="T209" i="2"/>
  <c r="V131" i="2"/>
  <c r="V191" i="2"/>
  <c r="V203" i="2"/>
  <c r="V227" i="2"/>
  <c r="X53" i="2"/>
  <c r="X65" i="2"/>
  <c r="X77" i="2"/>
  <c r="X125" i="2"/>
  <c r="X221" i="2"/>
  <c r="X233" i="2"/>
  <c r="X245" i="2"/>
  <c r="X269" i="2"/>
  <c r="Y200" i="2"/>
  <c r="Y212" i="2"/>
  <c r="X86" i="2"/>
  <c r="X230" i="2"/>
  <c r="T128" i="2"/>
  <c r="V254" i="2"/>
  <c r="V44" i="2"/>
  <c r="V116" i="2"/>
  <c r="V224" i="2"/>
  <c r="V260" i="2"/>
  <c r="X194" i="2"/>
  <c r="X266" i="2"/>
  <c r="Z188" i="2"/>
  <c r="V56" i="2"/>
  <c r="V68" i="2"/>
  <c r="V80" i="2"/>
  <c r="V140" i="2"/>
  <c r="V176" i="2"/>
  <c r="V188" i="2"/>
  <c r="V236" i="2"/>
  <c r="V248" i="2"/>
  <c r="V272" i="2"/>
  <c r="X134" i="2"/>
  <c r="X146" i="2"/>
  <c r="X170" i="2"/>
  <c r="X182" i="2"/>
  <c r="X206" i="2"/>
  <c r="X218" i="2"/>
  <c r="V185" i="2"/>
  <c r="X71" i="2"/>
  <c r="X95" i="2"/>
  <c r="X107" i="2"/>
  <c r="X131" i="2"/>
  <c r="X143" i="2"/>
  <c r="X155" i="2"/>
  <c r="X179" i="2"/>
  <c r="X191" i="2"/>
  <c r="X203" i="2"/>
  <c r="X215" i="2"/>
  <c r="X239" i="2"/>
  <c r="X251" i="2"/>
  <c r="X263" i="2"/>
  <c r="V215" i="2"/>
  <c r="R68" i="2"/>
  <c r="R179" i="2"/>
  <c r="T155" i="2"/>
  <c r="T17" i="2"/>
  <c r="T245" i="2"/>
  <c r="Q65" i="2"/>
  <c r="R230" i="2"/>
  <c r="T32" i="2"/>
  <c r="R134" i="2"/>
  <c r="R50" i="2"/>
  <c r="R212" i="2"/>
  <c r="R32" i="2"/>
  <c r="S14" i="2"/>
  <c r="Q161" i="2"/>
  <c r="Q101" i="2"/>
  <c r="R80" i="2"/>
  <c r="R44" i="2"/>
  <c r="R20" i="2"/>
  <c r="X11" i="2"/>
  <c r="X23" i="2"/>
  <c r="X35" i="2"/>
  <c r="X47" i="2"/>
  <c r="X59" i="2"/>
  <c r="T110" i="2"/>
  <c r="T266" i="2"/>
  <c r="Q137" i="2"/>
  <c r="Q17" i="2"/>
  <c r="P116" i="2"/>
  <c r="Q77" i="2"/>
  <c r="R194" i="2"/>
  <c r="Q185" i="2"/>
  <c r="Q29" i="2"/>
  <c r="R239" i="2"/>
  <c r="R158" i="2"/>
  <c r="R128" i="2"/>
  <c r="R26" i="2"/>
  <c r="R14" i="2"/>
  <c r="V146" i="2"/>
  <c r="V170" i="2"/>
  <c r="V182" i="2"/>
  <c r="V194" i="2"/>
  <c r="S272" i="2"/>
  <c r="S260" i="2"/>
  <c r="S200" i="2"/>
  <c r="S188" i="2"/>
  <c r="S152" i="2"/>
  <c r="S116" i="2"/>
  <c r="S104" i="2"/>
  <c r="S92" i="2"/>
  <c r="S80" i="2"/>
  <c r="S56" i="2"/>
  <c r="T71" i="2"/>
  <c r="S233" i="2"/>
  <c r="S221" i="2"/>
  <c r="S125" i="2"/>
  <c r="T26" i="2"/>
  <c r="T74" i="2"/>
  <c r="T122" i="2"/>
  <c r="T146" i="2"/>
  <c r="T194" i="2"/>
  <c r="T218" i="2"/>
  <c r="T230" i="2"/>
  <c r="X14" i="2"/>
  <c r="X26" i="2"/>
  <c r="X38" i="2"/>
  <c r="X50" i="2"/>
  <c r="X62" i="2"/>
  <c r="X74" i="2"/>
  <c r="R38" i="2"/>
  <c r="S98" i="2"/>
  <c r="T101" i="2"/>
  <c r="T149" i="2"/>
  <c r="T197" i="2"/>
  <c r="Y230" i="2"/>
  <c r="O122" i="2"/>
  <c r="V8" i="2"/>
  <c r="T14" i="2"/>
  <c r="T134" i="2"/>
  <c r="T182" i="2"/>
  <c r="T206" i="2"/>
  <c r="Y161" i="2"/>
  <c r="Y209" i="2"/>
  <c r="Y257" i="2"/>
  <c r="Y92" i="2"/>
  <c r="Y116" i="2"/>
  <c r="Y140" i="2"/>
  <c r="Y260" i="2"/>
  <c r="Z158" i="2"/>
  <c r="Z32" i="2"/>
  <c r="S5" i="2"/>
  <c r="T215" i="2"/>
  <c r="Y110" i="2"/>
  <c r="Y182" i="2"/>
  <c r="Y206" i="2"/>
  <c r="Y254" i="2"/>
  <c r="R218" i="2"/>
  <c r="R170" i="2"/>
  <c r="R62" i="2"/>
  <c r="Y53" i="2"/>
  <c r="Y65" i="2"/>
  <c r="Y89" i="2"/>
  <c r="Y113" i="2"/>
  <c r="Y137" i="2"/>
  <c r="Y185" i="2"/>
  <c r="Y233" i="2"/>
  <c r="Y245" i="2"/>
  <c r="V50" i="2"/>
  <c r="V62" i="2"/>
  <c r="N62" i="2"/>
  <c r="P209" i="2"/>
  <c r="P113" i="2"/>
  <c r="P53" i="2"/>
  <c r="Q239" i="2"/>
  <c r="R272" i="2"/>
  <c r="R260" i="2"/>
  <c r="R248" i="2"/>
  <c r="R224" i="2"/>
  <c r="R200" i="2"/>
  <c r="R188" i="2"/>
  <c r="R176" i="2"/>
  <c r="R152" i="2"/>
  <c r="R140" i="2"/>
  <c r="R116" i="2"/>
  <c r="R104" i="2"/>
  <c r="R92" i="2"/>
  <c r="Q188" i="2"/>
  <c r="Q104" i="2"/>
  <c r="L20" i="2"/>
  <c r="O44" i="2"/>
  <c r="R209" i="2"/>
  <c r="S167" i="2"/>
  <c r="Q263" i="2"/>
  <c r="I272" i="2"/>
  <c r="N23" i="2"/>
  <c r="J26" i="2"/>
  <c r="J269" i="2"/>
  <c r="P104" i="2"/>
  <c r="Q242" i="2"/>
  <c r="Q230" i="2"/>
  <c r="Q206" i="2"/>
  <c r="Q194" i="2"/>
  <c r="Q182" i="2"/>
  <c r="Q134" i="2"/>
  <c r="Q74" i="2"/>
  <c r="Q62" i="2"/>
  <c r="Q26" i="2"/>
  <c r="Q14" i="2"/>
  <c r="R263" i="2"/>
  <c r="R251" i="2"/>
  <c r="R215" i="2"/>
  <c r="R143" i="2"/>
  <c r="R131" i="2"/>
  <c r="R119" i="2"/>
  <c r="R107" i="2"/>
  <c r="R95" i="2"/>
  <c r="R47" i="2"/>
  <c r="R23" i="2"/>
  <c r="S269" i="2"/>
  <c r="S257" i="2"/>
  <c r="S245" i="2"/>
  <c r="S209" i="2"/>
  <c r="S197" i="2"/>
  <c r="S185" i="2"/>
  <c r="S173" i="2"/>
  <c r="S161" i="2"/>
  <c r="S149" i="2"/>
  <c r="S137" i="2"/>
  <c r="S89" i="2"/>
  <c r="S77" i="2"/>
  <c r="S41" i="2"/>
  <c r="S29" i="2"/>
  <c r="L173" i="2"/>
  <c r="S17" i="2"/>
  <c r="T29" i="2"/>
  <c r="T41" i="2"/>
  <c r="T53" i="2"/>
  <c r="T65" i="2"/>
  <c r="T77" i="2"/>
  <c r="T89" i="2"/>
  <c r="T113" i="2"/>
  <c r="T125" i="2"/>
  <c r="T161" i="2"/>
  <c r="T173" i="2"/>
  <c r="T185" i="2"/>
  <c r="T221" i="2"/>
  <c r="T233" i="2"/>
  <c r="T257" i="2"/>
  <c r="T269" i="2"/>
  <c r="V11" i="2"/>
  <c r="V23" i="2"/>
  <c r="V35" i="2"/>
  <c r="V47" i="2"/>
  <c r="V59" i="2"/>
  <c r="V71" i="2"/>
  <c r="V83" i="2"/>
  <c r="V95" i="2"/>
  <c r="V107" i="2"/>
  <c r="V119" i="2"/>
  <c r="V143" i="2"/>
  <c r="V155" i="2"/>
  <c r="V167" i="2"/>
  <c r="V179" i="2"/>
  <c r="V239" i="2"/>
  <c r="V251" i="2"/>
  <c r="V263" i="2"/>
  <c r="V275" i="2"/>
  <c r="X5" i="2"/>
  <c r="X17" i="2"/>
  <c r="X29" i="2"/>
  <c r="X41" i="2"/>
  <c r="X89" i="2"/>
  <c r="X101" i="2"/>
  <c r="X113" i="2"/>
  <c r="X137" i="2"/>
  <c r="X149" i="2"/>
  <c r="X161" i="2"/>
  <c r="X173" i="2"/>
  <c r="X185" i="2"/>
  <c r="X197" i="2"/>
  <c r="X209" i="2"/>
  <c r="Y44" i="2"/>
  <c r="Y68" i="2"/>
  <c r="Y80" i="2"/>
  <c r="Y104" i="2"/>
  <c r="Y128" i="2"/>
  <c r="Y152" i="2"/>
  <c r="Y164" i="2"/>
  <c r="Y176" i="2"/>
  <c r="Y188" i="2"/>
  <c r="Y224" i="2"/>
  <c r="Y236" i="2"/>
  <c r="Y248" i="2"/>
  <c r="Y272" i="2"/>
  <c r="L167" i="2"/>
  <c r="L224" i="2"/>
  <c r="L32" i="2"/>
  <c r="Q275" i="2"/>
  <c r="Q143" i="2"/>
  <c r="Q119" i="2"/>
  <c r="Y251" i="2"/>
  <c r="Z122" i="2"/>
  <c r="N224" i="2"/>
  <c r="Q245" i="2"/>
  <c r="R266" i="2"/>
  <c r="R110" i="2"/>
  <c r="R74" i="2"/>
  <c r="S140" i="2"/>
  <c r="S20" i="2"/>
  <c r="T158" i="2"/>
  <c r="T170" i="2"/>
  <c r="I83" i="2"/>
  <c r="K266" i="2"/>
  <c r="K254" i="2"/>
  <c r="K146" i="2"/>
  <c r="K134" i="2"/>
  <c r="K14" i="2"/>
  <c r="N218" i="2"/>
  <c r="N110" i="2"/>
  <c r="N98" i="2"/>
  <c r="N86" i="2"/>
  <c r="N74" i="2"/>
  <c r="N50" i="2"/>
  <c r="N38" i="2"/>
  <c r="N14" i="2"/>
  <c r="I44" i="2"/>
  <c r="J197" i="2"/>
  <c r="J185" i="2"/>
  <c r="J137" i="2"/>
  <c r="J77" i="2"/>
  <c r="J65" i="2"/>
  <c r="J29" i="2"/>
  <c r="J17" i="2"/>
  <c r="L236" i="2"/>
  <c r="L140" i="2"/>
  <c r="L128" i="2"/>
  <c r="L116" i="2"/>
  <c r="L56" i="2"/>
  <c r="L44" i="2"/>
  <c r="P206" i="2"/>
  <c r="Q167" i="2"/>
  <c r="Q23" i="2"/>
  <c r="S263" i="2"/>
  <c r="S239" i="2"/>
  <c r="S227" i="2"/>
  <c r="S215" i="2"/>
  <c r="S203" i="2"/>
  <c r="S191" i="2"/>
  <c r="S179" i="2"/>
  <c r="S143" i="2"/>
  <c r="T191" i="2"/>
  <c r="T203" i="2"/>
  <c r="T227" i="2"/>
  <c r="T239" i="2"/>
  <c r="T251" i="2"/>
  <c r="T263" i="2"/>
  <c r="T275" i="2"/>
  <c r="U170" i="2"/>
  <c r="U182" i="2"/>
  <c r="U206" i="2"/>
  <c r="U218" i="2"/>
  <c r="U230" i="2"/>
  <c r="V5" i="2"/>
  <c r="V17" i="2"/>
  <c r="V29" i="2"/>
  <c r="V41" i="2"/>
  <c r="V53" i="2"/>
  <c r="V65" i="2"/>
  <c r="V77" i="2"/>
  <c r="V89" i="2"/>
  <c r="V101" i="2"/>
  <c r="V113" i="2"/>
  <c r="V125" i="2"/>
  <c r="V137" i="2"/>
  <c r="V149" i="2"/>
  <c r="V161" i="2"/>
  <c r="V173" i="2"/>
  <c r="V197" i="2"/>
  <c r="V209" i="2"/>
  <c r="V221" i="2"/>
  <c r="V233" i="2"/>
  <c r="V245" i="2"/>
  <c r="V257" i="2"/>
  <c r="V269" i="2"/>
  <c r="N176" i="2"/>
  <c r="H26" i="2"/>
  <c r="E29" i="2"/>
  <c r="E17" i="2"/>
  <c r="E11" i="2"/>
  <c r="G197" i="2"/>
  <c r="G161" i="2"/>
  <c r="L200" i="2"/>
  <c r="L68" i="2"/>
  <c r="H50" i="2"/>
  <c r="L164" i="2"/>
  <c r="L80" i="2"/>
  <c r="L272" i="2"/>
  <c r="L104" i="2"/>
  <c r="H62" i="2"/>
  <c r="J149" i="2"/>
  <c r="L176" i="2"/>
  <c r="J113" i="2"/>
  <c r="L92" i="2"/>
  <c r="L8" i="2"/>
  <c r="G113" i="2"/>
  <c r="G29" i="2"/>
  <c r="I260" i="2"/>
  <c r="I236" i="2"/>
  <c r="I224" i="2"/>
  <c r="I164" i="2"/>
  <c r="I152" i="2"/>
  <c r="I140" i="2"/>
  <c r="I68" i="2"/>
  <c r="I56" i="2"/>
  <c r="I32" i="2"/>
  <c r="I8" i="2"/>
  <c r="K263" i="2"/>
  <c r="K251" i="2"/>
  <c r="K227" i="2"/>
  <c r="K215" i="2"/>
  <c r="K203" i="2"/>
  <c r="K155" i="2"/>
  <c r="K143" i="2"/>
  <c r="K131" i="2"/>
  <c r="K119" i="2"/>
  <c r="K83" i="2"/>
  <c r="K47" i="2"/>
  <c r="K35" i="2"/>
  <c r="K23" i="2"/>
  <c r="K11" i="2"/>
  <c r="N191" i="2"/>
  <c r="N95" i="2"/>
  <c r="P230" i="2"/>
  <c r="P122" i="2"/>
  <c r="P86" i="2"/>
  <c r="P74" i="2"/>
  <c r="P50" i="2"/>
  <c r="P38" i="2"/>
  <c r="P26" i="2"/>
  <c r="P14" i="2"/>
  <c r="Q260" i="2"/>
  <c r="Q212" i="2"/>
  <c r="Q176" i="2"/>
  <c r="Q128" i="2"/>
  <c r="Q116" i="2"/>
  <c r="Q92" i="2"/>
  <c r="Q44" i="2"/>
  <c r="Q32" i="2"/>
  <c r="Q20" i="2"/>
  <c r="R269" i="2"/>
  <c r="R257" i="2"/>
  <c r="R245" i="2"/>
  <c r="R197" i="2"/>
  <c r="R185" i="2"/>
  <c r="R173" i="2"/>
  <c r="R161" i="2"/>
  <c r="R137" i="2"/>
  <c r="R113" i="2"/>
  <c r="R101" i="2"/>
  <c r="R89" i="2"/>
  <c r="R77" i="2"/>
  <c r="I71" i="2"/>
  <c r="I59" i="2"/>
  <c r="R53" i="2"/>
  <c r="R29" i="2"/>
  <c r="R17" i="2"/>
  <c r="S131" i="2"/>
  <c r="S119" i="2"/>
  <c r="S83" i="2"/>
  <c r="S71" i="2"/>
  <c r="S47" i="2"/>
  <c r="S35" i="2"/>
  <c r="S23" i="2"/>
  <c r="S11" i="2"/>
  <c r="T11" i="2"/>
  <c r="T35" i="2"/>
  <c r="T59" i="2"/>
  <c r="T83" i="2"/>
  <c r="T95" i="2"/>
  <c r="T107" i="2"/>
  <c r="T119" i="2"/>
  <c r="T143" i="2"/>
  <c r="T179" i="2"/>
  <c r="X44" i="2"/>
  <c r="X68" i="2"/>
  <c r="X92" i="2"/>
  <c r="X164" i="2"/>
  <c r="X188" i="2"/>
  <c r="X200" i="2"/>
  <c r="X212" i="2"/>
  <c r="Y83" i="2"/>
  <c r="Y107" i="2"/>
  <c r="Y131" i="2"/>
  <c r="Y143" i="2"/>
  <c r="Y170" i="2"/>
  <c r="L182" i="2"/>
  <c r="M155" i="2"/>
  <c r="P164" i="2"/>
  <c r="P44" i="2"/>
  <c r="Q197" i="2"/>
  <c r="Q173" i="2"/>
  <c r="Q149" i="2"/>
  <c r="Q125" i="2"/>
  <c r="Q89" i="2"/>
  <c r="R155" i="2"/>
  <c r="R83" i="2"/>
  <c r="R35" i="2"/>
  <c r="R11" i="2"/>
  <c r="S224" i="2"/>
  <c r="S128" i="2"/>
  <c r="T62" i="2"/>
  <c r="T98" i="2"/>
  <c r="T242" i="2"/>
  <c r="T254" i="2"/>
  <c r="V20" i="2"/>
  <c r="V32" i="2"/>
  <c r="V104" i="2"/>
  <c r="V128" i="2"/>
  <c r="V152" i="2"/>
  <c r="V164" i="2"/>
  <c r="V200" i="2"/>
  <c r="V212" i="2"/>
  <c r="X98" i="2"/>
  <c r="X110" i="2"/>
  <c r="X122" i="2"/>
  <c r="X158" i="2"/>
  <c r="X242" i="2"/>
  <c r="X254" i="2"/>
  <c r="Y197" i="2"/>
  <c r="L41" i="2"/>
  <c r="J98" i="2"/>
  <c r="E263" i="2"/>
  <c r="E161" i="2"/>
  <c r="E155" i="2"/>
  <c r="O101" i="2"/>
  <c r="U26" i="2"/>
  <c r="U38" i="2"/>
  <c r="U50" i="2"/>
  <c r="U194" i="2"/>
  <c r="U242" i="2"/>
  <c r="U254" i="2"/>
  <c r="U266" i="2"/>
  <c r="Y275" i="2"/>
  <c r="Y101" i="2"/>
  <c r="Y23" i="2"/>
  <c r="Y47" i="2"/>
  <c r="Y119" i="2"/>
  <c r="O158" i="2"/>
  <c r="Y146" i="2"/>
  <c r="Y29" i="2"/>
  <c r="Y125" i="2"/>
  <c r="Y149" i="2"/>
  <c r="Y242" i="2"/>
  <c r="Y173" i="2"/>
  <c r="Y221" i="2"/>
  <c r="Y269" i="2"/>
  <c r="Y227" i="2"/>
  <c r="O134" i="2"/>
  <c r="O86" i="2"/>
  <c r="O26" i="2"/>
  <c r="U29" i="2"/>
  <c r="U113" i="2"/>
  <c r="U125" i="2"/>
  <c r="U257" i="2"/>
  <c r="U140" i="2"/>
  <c r="U152" i="2"/>
  <c r="W47" i="2" l="1"/>
  <c r="W143" i="2"/>
  <c r="F41" i="2"/>
  <c r="D83" i="2"/>
  <c r="O149" i="2"/>
  <c r="O38" i="2"/>
  <c r="O14" i="2"/>
  <c r="M59" i="2"/>
  <c r="R164" i="2"/>
  <c r="T20" i="2"/>
  <c r="S107" i="2"/>
  <c r="K200" i="2"/>
  <c r="Q113" i="2"/>
  <c r="H101" i="2"/>
  <c r="H17" i="2"/>
  <c r="J164" i="2"/>
  <c r="L47" i="2"/>
  <c r="E185" i="2"/>
  <c r="E101" i="2"/>
  <c r="E35" i="2"/>
  <c r="P131" i="2"/>
  <c r="R242" i="2"/>
  <c r="R206" i="2"/>
  <c r="R182" i="2"/>
  <c r="R146" i="2"/>
  <c r="R122" i="2"/>
  <c r="R98" i="2"/>
  <c r="R86" i="2"/>
  <c r="H56" i="2"/>
  <c r="S248" i="2"/>
  <c r="S236" i="2"/>
  <c r="S212" i="2"/>
  <c r="S176" i="2"/>
  <c r="S164" i="2"/>
  <c r="S68" i="2"/>
  <c r="U197" i="2"/>
  <c r="U209" i="2"/>
  <c r="V92" i="2"/>
  <c r="D71" i="2"/>
  <c r="G272" i="2"/>
  <c r="G260" i="2"/>
  <c r="G224" i="2"/>
  <c r="G212" i="2"/>
  <c r="G200" i="2"/>
  <c r="G188" i="2"/>
  <c r="G164" i="2"/>
  <c r="G152" i="2"/>
  <c r="G128" i="2"/>
  <c r="G104" i="2"/>
  <c r="E275" i="2"/>
  <c r="E272" i="2"/>
  <c r="E266" i="2"/>
  <c r="E236" i="2"/>
  <c r="E194" i="2"/>
  <c r="E164" i="2"/>
  <c r="E128" i="2"/>
  <c r="E92" i="2"/>
  <c r="E80" i="2"/>
  <c r="E62" i="2"/>
  <c r="E44" i="2"/>
  <c r="G227" i="2"/>
  <c r="G11" i="2"/>
  <c r="G8" i="2"/>
  <c r="H266" i="2"/>
  <c r="I275" i="2"/>
  <c r="I47" i="2"/>
  <c r="V206" i="2"/>
  <c r="V218" i="2"/>
  <c r="V230" i="2"/>
  <c r="V242" i="2"/>
  <c r="V266" i="2"/>
  <c r="W29" i="2"/>
  <c r="W209" i="2"/>
  <c r="X8" i="2"/>
  <c r="X20" i="2"/>
  <c r="X32" i="2"/>
  <c r="X56" i="2"/>
  <c r="X80" i="2"/>
  <c r="X104" i="2"/>
  <c r="X116" i="2"/>
  <c r="X128" i="2"/>
  <c r="X140" i="2"/>
  <c r="X152" i="2"/>
  <c r="X176" i="2"/>
  <c r="Z254" i="2"/>
  <c r="H269" i="2"/>
  <c r="H245" i="2"/>
  <c r="H233" i="2"/>
  <c r="H221" i="2"/>
  <c r="H209" i="2"/>
  <c r="H197" i="2"/>
  <c r="H185" i="2"/>
  <c r="H173" i="2"/>
  <c r="H161" i="2"/>
  <c r="H149" i="2"/>
  <c r="H137" i="2"/>
  <c r="H89" i="2"/>
  <c r="H77" i="2"/>
  <c r="H65" i="2"/>
  <c r="H53" i="2"/>
  <c r="H41" i="2"/>
  <c r="I5" i="2"/>
  <c r="I218" i="2"/>
  <c r="I194" i="2"/>
  <c r="I182" i="2"/>
  <c r="I170" i="2"/>
  <c r="I158" i="2"/>
  <c r="I122" i="2"/>
  <c r="I98" i="2"/>
  <c r="I86" i="2"/>
  <c r="I62" i="2"/>
  <c r="I50" i="2"/>
  <c r="I38" i="2"/>
  <c r="J272" i="2"/>
  <c r="J260" i="2"/>
  <c r="J236" i="2"/>
  <c r="J224" i="2"/>
  <c r="J212" i="2"/>
  <c r="J200" i="2"/>
  <c r="J188" i="2"/>
  <c r="J176" i="2"/>
  <c r="J152" i="2"/>
  <c r="J140" i="2"/>
  <c r="J128" i="2"/>
  <c r="J116" i="2"/>
  <c r="J104" i="2"/>
  <c r="J92" i="2"/>
  <c r="J80" i="2"/>
  <c r="J68" i="2"/>
  <c r="J56" i="2"/>
  <c r="J44" i="2"/>
  <c r="J32" i="2"/>
  <c r="J20" i="2"/>
  <c r="J8" i="2"/>
  <c r="K269" i="2"/>
  <c r="K233" i="2"/>
  <c r="K221" i="2"/>
  <c r="K209" i="2"/>
  <c r="K197" i="2"/>
  <c r="K185" i="2"/>
  <c r="K161" i="2"/>
  <c r="K137" i="2"/>
  <c r="K125" i="2"/>
  <c r="K101" i="2"/>
  <c r="K89" i="2"/>
  <c r="K65" i="2"/>
  <c r="K29" i="2"/>
  <c r="K17" i="2"/>
  <c r="L275" i="2"/>
  <c r="L263" i="2"/>
  <c r="L251" i="2"/>
  <c r="L239" i="2"/>
  <c r="L227" i="2"/>
  <c r="L215" i="2"/>
  <c r="L203" i="2"/>
  <c r="L191" i="2"/>
  <c r="L179" i="2"/>
  <c r="L155" i="2"/>
  <c r="L143" i="2"/>
  <c r="L131" i="2"/>
  <c r="L119" i="2"/>
  <c r="L107" i="2"/>
  <c r="L95" i="2"/>
  <c r="L83" i="2"/>
  <c r="L71" i="2"/>
  <c r="L59" i="2"/>
  <c r="L35" i="2"/>
  <c r="L11" i="2"/>
  <c r="O71" i="2"/>
  <c r="O35" i="2"/>
  <c r="R56" i="2"/>
  <c r="R8" i="2"/>
  <c r="S122" i="2"/>
  <c r="T92" i="2"/>
  <c r="T104" i="2"/>
  <c r="T212" i="2"/>
  <c r="T224" i="2"/>
  <c r="T248" i="2"/>
  <c r="T260" i="2"/>
  <c r="U107" i="2"/>
  <c r="U119" i="2"/>
  <c r="U143" i="2"/>
  <c r="U263" i="2"/>
  <c r="V14" i="2"/>
  <c r="V26" i="2"/>
  <c r="V38" i="2"/>
  <c r="V74" i="2"/>
  <c r="V86" i="2"/>
  <c r="V98" i="2"/>
  <c r="V110" i="2"/>
  <c r="V122" i="2"/>
  <c r="V134" i="2"/>
  <c r="V158" i="2"/>
  <c r="H242" i="2"/>
  <c r="H218" i="2"/>
  <c r="H206" i="2"/>
  <c r="H182" i="2"/>
  <c r="H158" i="2"/>
  <c r="H110" i="2"/>
  <c r="H38" i="2"/>
  <c r="J233" i="2"/>
  <c r="J101" i="2"/>
  <c r="J89" i="2"/>
  <c r="J53" i="2"/>
  <c r="L212" i="2"/>
  <c r="L152" i="2"/>
  <c r="O68" i="2"/>
  <c r="E269" i="2"/>
  <c r="E251" i="2"/>
  <c r="E245" i="2"/>
  <c r="E233" i="2"/>
  <c r="E221" i="2"/>
  <c r="E203" i="2"/>
  <c r="E197" i="2"/>
  <c r="E191" i="2"/>
  <c r="E179" i="2"/>
  <c r="E173" i="2"/>
  <c r="E149" i="2"/>
  <c r="E143" i="2"/>
  <c r="E137" i="2"/>
  <c r="E131" i="2"/>
  <c r="E119" i="2"/>
  <c r="E113" i="2"/>
  <c r="E95" i="2"/>
  <c r="E89" i="2"/>
  <c r="E83" i="2"/>
  <c r="E71" i="2"/>
  <c r="E59" i="2"/>
  <c r="E53" i="2"/>
  <c r="E47" i="2"/>
  <c r="E23" i="2"/>
  <c r="G269" i="2"/>
  <c r="G257" i="2"/>
  <c r="G185" i="2"/>
  <c r="G173" i="2"/>
  <c r="G77" i="2"/>
  <c r="G41" i="2"/>
  <c r="I248" i="2"/>
  <c r="I212" i="2"/>
  <c r="I200" i="2"/>
  <c r="I116" i="2"/>
  <c r="I104" i="2"/>
  <c r="I92" i="2"/>
  <c r="K275" i="2"/>
  <c r="K179" i="2"/>
  <c r="K167" i="2"/>
  <c r="K71" i="2"/>
  <c r="K59" i="2"/>
  <c r="S275" i="2"/>
  <c r="S251" i="2"/>
  <c r="S155" i="2"/>
  <c r="S95" i="2"/>
  <c r="S59" i="2"/>
  <c r="J5" i="2"/>
  <c r="G5" i="2"/>
  <c r="H248" i="2"/>
  <c r="H212" i="2"/>
  <c r="H200" i="2"/>
  <c r="H176" i="2"/>
  <c r="H152" i="2"/>
  <c r="H140" i="2"/>
  <c r="H128" i="2"/>
  <c r="H116" i="2"/>
  <c r="H80" i="2"/>
  <c r="H68" i="2"/>
  <c r="H44" i="2"/>
  <c r="H20" i="2"/>
  <c r="H8" i="2"/>
  <c r="J263" i="2"/>
  <c r="J251" i="2"/>
  <c r="J239" i="2"/>
  <c r="J191" i="2"/>
  <c r="J131" i="2"/>
  <c r="J119" i="2"/>
  <c r="J95" i="2"/>
  <c r="J83" i="2"/>
  <c r="J71" i="2"/>
  <c r="J59" i="2"/>
  <c r="J47" i="2"/>
  <c r="J23" i="2"/>
  <c r="L266" i="2"/>
  <c r="L254" i="2"/>
  <c r="L242" i="2"/>
  <c r="L230" i="2"/>
  <c r="L218" i="2"/>
  <c r="L206" i="2"/>
  <c r="L194" i="2"/>
  <c r="L170" i="2"/>
  <c r="L158" i="2"/>
  <c r="L146" i="2"/>
  <c r="L134" i="2"/>
  <c r="L122" i="2"/>
  <c r="L110" i="2"/>
  <c r="L98" i="2"/>
  <c r="L74" i="2"/>
  <c r="L62" i="2"/>
  <c r="L50" i="2"/>
  <c r="L38" i="2"/>
  <c r="L26" i="2"/>
  <c r="L14" i="2"/>
  <c r="M203" i="2"/>
  <c r="M179" i="2"/>
  <c r="M167" i="2"/>
  <c r="M119" i="2"/>
  <c r="M107" i="2"/>
  <c r="M83" i="2"/>
  <c r="M71" i="2"/>
  <c r="M47" i="2"/>
  <c r="M35" i="2"/>
  <c r="M23" i="2"/>
  <c r="M11" i="2"/>
  <c r="O206" i="2"/>
  <c r="O182" i="2"/>
  <c r="O146" i="2"/>
  <c r="O110" i="2"/>
  <c r="O98" i="2"/>
  <c r="O74" i="2"/>
  <c r="O62" i="2"/>
  <c r="O50" i="2"/>
  <c r="Q257" i="2"/>
  <c r="Q233" i="2"/>
  <c r="Q209" i="2"/>
  <c r="Q53" i="2"/>
  <c r="Q41" i="2"/>
  <c r="S8" i="2"/>
  <c r="T38" i="2"/>
  <c r="T50" i="2"/>
  <c r="T86" i="2"/>
  <c r="P224" i="2"/>
  <c r="P68" i="2"/>
  <c r="P20" i="2"/>
  <c r="Q266" i="2"/>
  <c r="Q254" i="2"/>
  <c r="Q218" i="2"/>
  <c r="Q170" i="2"/>
  <c r="Q158" i="2"/>
  <c r="Q122" i="2"/>
  <c r="Q110" i="2"/>
  <c r="Q98" i="2"/>
  <c r="Q50" i="2"/>
  <c r="Q38" i="2"/>
  <c r="R275" i="2"/>
  <c r="R227" i="2"/>
  <c r="R203" i="2"/>
  <c r="R191" i="2"/>
  <c r="R167" i="2"/>
  <c r="R71" i="2"/>
  <c r="R59" i="2"/>
  <c r="S113" i="2"/>
  <c r="T5" i="2"/>
  <c r="E227" i="2"/>
  <c r="E65" i="2"/>
  <c r="G233" i="2"/>
  <c r="G137" i="2"/>
  <c r="G65" i="2"/>
  <c r="G53" i="2"/>
  <c r="H125" i="2"/>
  <c r="D26" i="2"/>
  <c r="I41" i="2"/>
  <c r="K56" i="2"/>
  <c r="H113" i="2"/>
  <c r="E218" i="2"/>
  <c r="E188" i="2"/>
  <c r="E116" i="2"/>
  <c r="E110" i="2"/>
  <c r="G275" i="2"/>
  <c r="G263" i="2"/>
  <c r="G251" i="2"/>
  <c r="G239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H188" i="2"/>
  <c r="H104" i="2"/>
  <c r="H92" i="2"/>
  <c r="I266" i="2"/>
  <c r="I254" i="2"/>
  <c r="I242" i="2"/>
  <c r="I230" i="2"/>
  <c r="I146" i="2"/>
  <c r="I134" i="2"/>
  <c r="I110" i="2"/>
  <c r="I74" i="2"/>
  <c r="I26" i="2"/>
  <c r="J203" i="2"/>
  <c r="J155" i="2"/>
  <c r="K257" i="2"/>
  <c r="K245" i="2"/>
  <c r="K173" i="2"/>
  <c r="K77" i="2"/>
  <c r="K53" i="2"/>
  <c r="K41" i="2"/>
  <c r="T80" i="2"/>
  <c r="X224" i="2"/>
  <c r="X236" i="2"/>
  <c r="X248" i="2"/>
  <c r="X260" i="2"/>
  <c r="X272" i="2"/>
  <c r="Y35" i="2"/>
  <c r="Y59" i="2"/>
  <c r="Y71" i="2"/>
  <c r="Y95" i="2"/>
  <c r="Y155" i="2"/>
  <c r="Y167" i="2"/>
  <c r="Y179" i="2"/>
  <c r="Y191" i="2"/>
  <c r="Y203" i="2"/>
  <c r="Y215" i="2"/>
  <c r="Y239" i="2"/>
  <c r="Y263" i="2"/>
  <c r="Z194" i="2"/>
  <c r="Z266" i="2"/>
  <c r="T140" i="2"/>
  <c r="T152" i="2"/>
  <c r="R236" i="2"/>
  <c r="T23" i="2"/>
  <c r="T47" i="2"/>
  <c r="T131" i="2"/>
  <c r="T167" i="2"/>
  <c r="R233" i="2"/>
  <c r="R221" i="2"/>
  <c r="R149" i="2"/>
  <c r="R125" i="2"/>
  <c r="R65" i="2"/>
  <c r="S242" i="2"/>
  <c r="S230" i="2"/>
  <c r="S134" i="2"/>
  <c r="S53" i="2"/>
  <c r="D191" i="2"/>
  <c r="E260" i="2"/>
  <c r="E254" i="2"/>
  <c r="E248" i="2"/>
  <c r="E230" i="2"/>
  <c r="E224" i="2"/>
  <c r="E212" i="2"/>
  <c r="E206" i="2"/>
  <c r="E200" i="2"/>
  <c r="E182" i="2"/>
  <c r="E176" i="2"/>
  <c r="E170" i="2"/>
  <c r="E158" i="2"/>
  <c r="E152" i="2"/>
  <c r="E146" i="2"/>
  <c r="E140" i="2"/>
  <c r="E134" i="2"/>
  <c r="E122" i="2"/>
  <c r="E104" i="2"/>
  <c r="E98" i="2"/>
  <c r="E86" i="2"/>
  <c r="E68" i="2"/>
  <c r="E56" i="2"/>
  <c r="E38" i="2"/>
  <c r="E32" i="2"/>
  <c r="E26" i="2"/>
  <c r="E20" i="2"/>
  <c r="E14" i="2"/>
  <c r="E8" i="2"/>
  <c r="G86" i="2"/>
  <c r="I269" i="2"/>
  <c r="I257" i="2"/>
  <c r="I245" i="2"/>
  <c r="I233" i="2"/>
  <c r="I221" i="2"/>
  <c r="I209" i="2"/>
  <c r="I197" i="2"/>
  <c r="I185" i="2"/>
  <c r="I173" i="2"/>
  <c r="I161" i="2"/>
  <c r="I149" i="2"/>
  <c r="I125" i="2"/>
  <c r="I113" i="2"/>
  <c r="I101" i="2"/>
  <c r="I89" i="2"/>
  <c r="I77" i="2"/>
  <c r="I65" i="2"/>
  <c r="I53" i="2"/>
  <c r="I29" i="2"/>
  <c r="I17" i="2"/>
  <c r="K272" i="2"/>
  <c r="K260" i="2"/>
  <c r="K248" i="2"/>
  <c r="K236" i="2"/>
  <c r="K224" i="2"/>
  <c r="K212" i="2"/>
  <c r="K188" i="2"/>
  <c r="K176" i="2"/>
  <c r="K164" i="2"/>
  <c r="K152" i="2"/>
  <c r="K140" i="2"/>
  <c r="K128" i="2"/>
  <c r="K116" i="2"/>
  <c r="K104" i="2"/>
  <c r="K92" i="2"/>
  <c r="K80" i="2"/>
  <c r="K68" i="2"/>
  <c r="K44" i="2"/>
  <c r="K32" i="2"/>
  <c r="K20" i="2"/>
  <c r="K8" i="2"/>
  <c r="E242" i="2"/>
  <c r="E5" i="2"/>
  <c r="T272" i="2"/>
  <c r="U131" i="2"/>
  <c r="S218" i="2"/>
  <c r="S206" i="2"/>
  <c r="S44" i="2"/>
  <c r="S32" i="2"/>
  <c r="F272" i="2"/>
  <c r="R41" i="2"/>
  <c r="R254" i="2"/>
  <c r="H272" i="2"/>
  <c r="H260" i="2"/>
  <c r="H236" i="2"/>
  <c r="H164" i="2"/>
  <c r="H32" i="2"/>
  <c r="J275" i="2"/>
  <c r="J215" i="2"/>
  <c r="J167" i="2"/>
  <c r="J143" i="2"/>
  <c r="J107" i="2"/>
  <c r="J11" i="2"/>
  <c r="I206" i="2"/>
  <c r="I14" i="2"/>
  <c r="K149" i="2"/>
  <c r="K113" i="2"/>
  <c r="L86" i="2"/>
  <c r="Y14" i="2"/>
  <c r="Y26" i="2"/>
  <c r="Y38" i="2"/>
  <c r="Y50" i="2"/>
  <c r="Y62" i="2"/>
  <c r="Y74" i="2"/>
  <c r="Y86" i="2"/>
  <c r="Y98" i="2"/>
  <c r="Y122" i="2"/>
  <c r="Y134" i="2"/>
  <c r="Y158" i="2"/>
  <c r="Y194" i="2"/>
  <c r="Y218" i="2"/>
  <c r="Y266" i="2"/>
  <c r="Z5" i="2"/>
  <c r="Z17" i="2"/>
  <c r="Z29" i="2"/>
  <c r="Z41" i="2"/>
  <c r="Z53" i="2"/>
  <c r="Z65" i="2"/>
  <c r="Z77" i="2"/>
  <c r="Z89" i="2"/>
  <c r="Z101" i="2"/>
  <c r="Z113" i="2"/>
  <c r="Z125" i="2"/>
  <c r="Z137" i="2"/>
  <c r="Z149" i="2"/>
  <c r="Z161" i="2"/>
  <c r="Z173" i="2"/>
  <c r="Z185" i="2"/>
  <c r="Z197" i="2"/>
  <c r="Z209" i="2"/>
  <c r="Z221" i="2"/>
  <c r="H254" i="2"/>
  <c r="H230" i="2"/>
  <c r="H194" i="2"/>
  <c r="H170" i="2"/>
  <c r="H146" i="2"/>
  <c r="H74" i="2"/>
  <c r="H14" i="2"/>
  <c r="I251" i="2"/>
  <c r="I215" i="2"/>
  <c r="I191" i="2"/>
  <c r="I143" i="2"/>
  <c r="I131" i="2"/>
  <c r="I35" i="2"/>
  <c r="J257" i="2"/>
  <c r="J245" i="2"/>
  <c r="K194" i="2"/>
  <c r="K122" i="2"/>
  <c r="K62" i="2"/>
  <c r="L260" i="2"/>
  <c r="L248" i="2"/>
  <c r="L23" i="2"/>
  <c r="N254" i="2"/>
  <c r="N230" i="2"/>
  <c r="N206" i="2"/>
  <c r="N182" i="2"/>
  <c r="N170" i="2"/>
  <c r="N158" i="2"/>
  <c r="N146" i="2"/>
  <c r="N122" i="2"/>
  <c r="S86" i="2"/>
  <c r="S74" i="2"/>
  <c r="S62" i="2"/>
  <c r="F53" i="2"/>
  <c r="R5" i="2"/>
  <c r="Y5" i="2"/>
  <c r="Y17" i="2"/>
  <c r="Y41" i="2"/>
  <c r="Y77" i="2"/>
  <c r="Z44" i="2"/>
  <c r="Z116" i="2"/>
  <c r="Z128" i="2"/>
  <c r="Z212" i="2"/>
  <c r="E257" i="2"/>
  <c r="E239" i="2"/>
  <c r="E77" i="2"/>
  <c r="G245" i="2"/>
  <c r="H203" i="2"/>
  <c r="I80" i="2"/>
  <c r="J242" i="2"/>
  <c r="J218" i="2"/>
  <c r="J206" i="2"/>
  <c r="J38" i="2"/>
  <c r="K191" i="2"/>
  <c r="K95" i="2"/>
  <c r="L269" i="2"/>
  <c r="L188" i="2"/>
  <c r="M29" i="2"/>
  <c r="M17" i="2"/>
  <c r="P134" i="2"/>
  <c r="P110" i="2"/>
  <c r="Q251" i="2"/>
  <c r="Q227" i="2"/>
  <c r="Q203" i="2"/>
  <c r="Q59" i="2"/>
  <c r="Q47" i="2"/>
  <c r="T8" i="2"/>
  <c r="T116" i="2"/>
  <c r="T200" i="2"/>
  <c r="F236" i="2"/>
  <c r="F224" i="2"/>
  <c r="E74" i="2"/>
  <c r="E50" i="2"/>
  <c r="G266" i="2"/>
  <c r="G254" i="2"/>
  <c r="G242" i="2"/>
  <c r="G230" i="2"/>
  <c r="G218" i="2"/>
  <c r="G206" i="2"/>
  <c r="G194" i="2"/>
  <c r="G182" i="2"/>
  <c r="G170" i="2"/>
  <c r="G158" i="2"/>
  <c r="G146" i="2"/>
  <c r="G134" i="2"/>
  <c r="G122" i="2"/>
  <c r="G110" i="2"/>
  <c r="G98" i="2"/>
  <c r="G74" i="2"/>
  <c r="G62" i="2"/>
  <c r="G50" i="2"/>
  <c r="G38" i="2"/>
  <c r="G26" i="2"/>
  <c r="G14" i="2"/>
  <c r="T236" i="2"/>
  <c r="H257" i="2"/>
  <c r="H122" i="2"/>
  <c r="H86" i="2"/>
  <c r="J161" i="2"/>
  <c r="J125" i="2"/>
  <c r="E125" i="2"/>
  <c r="E107" i="2"/>
  <c r="G209" i="2"/>
  <c r="G101" i="2"/>
  <c r="I176" i="2"/>
  <c r="Q11" i="2"/>
  <c r="S194" i="2"/>
  <c r="S182" i="2"/>
  <c r="S170" i="2"/>
  <c r="S158" i="2"/>
  <c r="T44" i="2"/>
  <c r="T56" i="2"/>
  <c r="T68" i="2"/>
  <c r="M5" i="2"/>
  <c r="M242" i="2"/>
  <c r="M194" i="2"/>
  <c r="M170" i="2"/>
  <c r="M158" i="2"/>
  <c r="M146" i="2"/>
  <c r="M134" i="2"/>
  <c r="M122" i="2"/>
  <c r="M110" i="2"/>
  <c r="M98" i="2"/>
  <c r="M86" i="2"/>
  <c r="M38" i="2"/>
  <c r="M26" i="2"/>
  <c r="M14" i="2"/>
  <c r="O257" i="2"/>
  <c r="O245" i="2"/>
  <c r="O233" i="2"/>
  <c r="O221" i="2"/>
  <c r="O209" i="2"/>
  <c r="O197" i="2"/>
  <c r="O185" i="2"/>
  <c r="O173" i="2"/>
  <c r="O161" i="2"/>
  <c r="O137" i="2"/>
  <c r="O125" i="2"/>
  <c r="O113" i="2"/>
  <c r="O89" i="2"/>
  <c r="O77" i="2"/>
  <c r="O65" i="2"/>
  <c r="O53" i="2"/>
  <c r="O17" i="2"/>
  <c r="D104" i="2"/>
  <c r="D56" i="2"/>
  <c r="D44" i="2"/>
  <c r="D32" i="2"/>
  <c r="D20" i="2"/>
  <c r="N212" i="2"/>
  <c r="N200" i="2"/>
  <c r="N92" i="2"/>
  <c r="N80" i="2"/>
  <c r="N68" i="2"/>
  <c r="S266" i="2"/>
  <c r="S254" i="2"/>
  <c r="S110" i="2"/>
  <c r="T164" i="2"/>
  <c r="T176" i="2"/>
  <c r="T188" i="2"/>
  <c r="U5" i="2"/>
  <c r="U17" i="2"/>
  <c r="U41" i="2"/>
  <c r="U53" i="2"/>
  <c r="U65" i="2"/>
  <c r="U77" i="2"/>
  <c r="U89" i="2"/>
  <c r="U101" i="2"/>
  <c r="W11" i="2"/>
  <c r="W71" i="2"/>
  <c r="W119" i="2"/>
  <c r="W131" i="2"/>
  <c r="W167" i="2"/>
  <c r="W203" i="2"/>
  <c r="W239" i="2"/>
  <c r="Z248" i="2"/>
  <c r="H29" i="2"/>
  <c r="J248" i="2"/>
  <c r="O179" i="2"/>
  <c r="U8" i="2"/>
  <c r="U20" i="2"/>
  <c r="U32" i="2"/>
  <c r="U44" i="2"/>
  <c r="U56" i="2"/>
  <c r="U68" i="2"/>
  <c r="U80" i="2"/>
  <c r="U92" i="2"/>
  <c r="U104" i="2"/>
  <c r="U116" i="2"/>
  <c r="U128" i="2"/>
  <c r="U164" i="2"/>
  <c r="U176" i="2"/>
  <c r="U188" i="2"/>
  <c r="U200" i="2"/>
  <c r="U212" i="2"/>
  <c r="U224" i="2"/>
  <c r="U236" i="2"/>
  <c r="U248" i="2"/>
  <c r="U260" i="2"/>
  <c r="U272" i="2"/>
  <c r="D125" i="2"/>
  <c r="P275" i="2"/>
  <c r="P263" i="2"/>
  <c r="P251" i="2"/>
  <c r="P239" i="2"/>
  <c r="P227" i="2"/>
  <c r="P215" i="2"/>
  <c r="P203" i="2"/>
  <c r="P191" i="2"/>
  <c r="P179" i="2"/>
  <c r="P167" i="2"/>
  <c r="P155" i="2"/>
  <c r="P143" i="2"/>
  <c r="P119" i="2"/>
  <c r="P107" i="2"/>
  <c r="P95" i="2"/>
  <c r="P83" i="2"/>
  <c r="P71" i="2"/>
  <c r="P59" i="2"/>
  <c r="P47" i="2"/>
  <c r="P35" i="2"/>
  <c r="P23" i="2"/>
  <c r="P11" i="2"/>
  <c r="U71" i="2"/>
  <c r="U83" i="2"/>
  <c r="U95" i="2"/>
  <c r="U251" i="2"/>
  <c r="Y11" i="2"/>
  <c r="M275" i="2"/>
  <c r="M263" i="2"/>
  <c r="M251" i="2"/>
  <c r="M239" i="2"/>
  <c r="M227" i="2"/>
  <c r="M215" i="2"/>
  <c r="O266" i="2"/>
  <c r="O254" i="2"/>
  <c r="O242" i="2"/>
  <c r="O230" i="2"/>
  <c r="O218" i="2"/>
  <c r="D254" i="2"/>
  <c r="D218" i="2"/>
  <c r="D62" i="2"/>
  <c r="P272" i="2"/>
  <c r="P260" i="2"/>
  <c r="P248" i="2"/>
  <c r="P236" i="2"/>
  <c r="P212" i="2"/>
  <c r="P200" i="2"/>
  <c r="P188" i="2"/>
  <c r="P176" i="2"/>
  <c r="P152" i="2"/>
  <c r="P140" i="2"/>
  <c r="P128" i="2"/>
  <c r="P92" i="2"/>
  <c r="P80" i="2"/>
  <c r="P56" i="2"/>
  <c r="P32" i="2"/>
  <c r="P8" i="2"/>
  <c r="U62" i="2"/>
  <c r="U74" i="2"/>
  <c r="U134" i="2"/>
  <c r="U146" i="2"/>
  <c r="U158" i="2"/>
  <c r="W56" i="2"/>
  <c r="W152" i="2"/>
  <c r="W164" i="2"/>
  <c r="Q86" i="2"/>
  <c r="W275" i="2"/>
  <c r="O272" i="2"/>
  <c r="O260" i="2"/>
  <c r="O248" i="2"/>
  <c r="O236" i="2"/>
  <c r="O224" i="2"/>
  <c r="O212" i="2"/>
  <c r="O200" i="2"/>
  <c r="O188" i="2"/>
  <c r="O176" i="2"/>
  <c r="O164" i="2"/>
  <c r="O152" i="2"/>
  <c r="O140" i="2"/>
  <c r="O8" i="2"/>
  <c r="P89" i="2"/>
  <c r="P77" i="2"/>
  <c r="P65" i="2"/>
  <c r="Q155" i="2"/>
  <c r="Q95" i="2"/>
  <c r="Q71" i="2"/>
  <c r="U137" i="2"/>
  <c r="U149" i="2"/>
  <c r="U161" i="2"/>
  <c r="U173" i="2"/>
  <c r="U185" i="2"/>
  <c r="U221" i="2"/>
  <c r="U233" i="2"/>
  <c r="U245" i="2"/>
  <c r="U269" i="2"/>
  <c r="Q35" i="2"/>
  <c r="F275" i="2"/>
  <c r="F269" i="2"/>
  <c r="N11" i="2"/>
  <c r="W110" i="2"/>
  <c r="Y8" i="2"/>
  <c r="Y20" i="2"/>
  <c r="Y32" i="2"/>
  <c r="Y56" i="2"/>
  <c r="U11" i="2"/>
  <c r="U23" i="2"/>
  <c r="U59" i="2"/>
  <c r="U155" i="2"/>
  <c r="U179" i="2"/>
  <c r="U203" i="2"/>
  <c r="U227" i="2"/>
  <c r="U239" i="2"/>
  <c r="U275" i="2"/>
  <c r="U14" i="2"/>
  <c r="U86" i="2"/>
  <c r="U98" i="2"/>
  <c r="U110" i="2"/>
  <c r="U122" i="2"/>
  <c r="Q215" i="2"/>
  <c r="Q146" i="2"/>
  <c r="Q191" i="2"/>
  <c r="Q179" i="2"/>
  <c r="Q131" i="2"/>
  <c r="Q107" i="2"/>
  <c r="Q83" i="2"/>
  <c r="O116" i="2"/>
  <c r="O104" i="2"/>
  <c r="O92" i="2"/>
  <c r="O80" i="2"/>
  <c r="O32" i="2"/>
  <c r="O20" i="2"/>
  <c r="M20" i="2"/>
  <c r="F167" i="2"/>
  <c r="F125" i="2"/>
  <c r="D197" i="2"/>
  <c r="D185" i="2"/>
  <c r="D173" i="2"/>
  <c r="D161" i="2"/>
  <c r="D149" i="2"/>
  <c r="D137" i="2"/>
  <c r="D113" i="2"/>
  <c r="D101" i="2"/>
  <c r="D89" i="2"/>
  <c r="D77" i="2"/>
  <c r="D65" i="2"/>
  <c r="D53" i="2"/>
  <c r="D41" i="2"/>
  <c r="D29" i="2"/>
  <c r="D17" i="2"/>
  <c r="Z233" i="2"/>
  <c r="Z245" i="2"/>
  <c r="Z257" i="2"/>
  <c r="Z269" i="2"/>
  <c r="M209" i="2"/>
  <c r="M185" i="2"/>
  <c r="M161" i="2"/>
  <c r="M137" i="2"/>
  <c r="M113" i="2"/>
  <c r="M53" i="2"/>
  <c r="M41" i="2"/>
  <c r="M140" i="2"/>
  <c r="M212" i="2"/>
  <c r="D14" i="2"/>
  <c r="D269" i="2"/>
  <c r="D257" i="2"/>
  <c r="D245" i="2"/>
  <c r="D233" i="2"/>
  <c r="D221" i="2"/>
  <c r="D209" i="2"/>
  <c r="D50" i="2"/>
  <c r="D107" i="2"/>
  <c r="D95" i="2"/>
  <c r="D140" i="2"/>
  <c r="D128" i="2"/>
  <c r="D116" i="2"/>
  <c r="W5" i="2"/>
  <c r="W17" i="2"/>
  <c r="W41" i="2"/>
  <c r="W101" i="2"/>
  <c r="W149" i="2"/>
  <c r="W197" i="2"/>
  <c r="W221" i="2"/>
  <c r="W233" i="2"/>
  <c r="W245" i="2"/>
  <c r="W257" i="2"/>
  <c r="W269" i="2"/>
  <c r="W272" i="2"/>
  <c r="W266" i="2"/>
  <c r="U191" i="2"/>
  <c r="U215" i="2"/>
  <c r="U35" i="2"/>
  <c r="U47" i="2"/>
  <c r="U167" i="2"/>
  <c r="O29" i="2"/>
  <c r="M152" i="2"/>
  <c r="M8" i="2"/>
  <c r="O269" i="2"/>
  <c r="M74" i="2"/>
  <c r="M62" i="2"/>
  <c r="M50" i="2"/>
  <c r="M269" i="2"/>
  <c r="M257" i="2"/>
  <c r="M245" i="2"/>
  <c r="M221" i="2"/>
  <c r="M197" i="2"/>
  <c r="M173" i="2"/>
  <c r="M149" i="2"/>
  <c r="M125" i="2"/>
  <c r="M101" i="2"/>
  <c r="M89" i="2"/>
  <c r="M77" i="2"/>
  <c r="M65" i="2"/>
  <c r="F74" i="2"/>
  <c r="Z263" i="2"/>
  <c r="Z275" i="2"/>
  <c r="W14" i="2"/>
  <c r="W26" i="2"/>
  <c r="W38" i="2"/>
  <c r="W50" i="2"/>
  <c r="W62" i="2"/>
  <c r="W74" i="2"/>
  <c r="W86" i="2"/>
  <c r="W98" i="2"/>
  <c r="W122" i="2"/>
  <c r="W134" i="2"/>
  <c r="W146" i="2"/>
  <c r="W158" i="2"/>
  <c r="W170" i="2"/>
  <c r="W182" i="2"/>
  <c r="W194" i="2"/>
  <c r="W254" i="2"/>
  <c r="O239" i="2"/>
  <c r="O227" i="2"/>
  <c r="O215" i="2"/>
  <c r="O203" i="2"/>
  <c r="O191" i="2"/>
  <c r="O167" i="2"/>
  <c r="O155" i="2"/>
  <c r="O143" i="2"/>
  <c r="O131" i="2"/>
  <c r="O119" i="2"/>
  <c r="O107" i="2"/>
  <c r="O95" i="2"/>
  <c r="O83" i="2"/>
  <c r="O59" i="2"/>
  <c r="O47" i="2"/>
  <c r="O23" i="2"/>
  <c r="O11" i="2"/>
  <c r="M266" i="2"/>
  <c r="M254" i="2"/>
  <c r="M230" i="2"/>
  <c r="M218" i="2"/>
  <c r="M206" i="2"/>
  <c r="M182" i="2"/>
  <c r="M188" i="2"/>
  <c r="M176" i="2"/>
  <c r="M164" i="2"/>
  <c r="M128" i="2"/>
  <c r="M116" i="2"/>
  <c r="M104" i="2"/>
  <c r="M92" i="2"/>
  <c r="M80" i="2"/>
  <c r="M68" i="2"/>
  <c r="M56" i="2"/>
  <c r="M44" i="2"/>
  <c r="F218" i="2"/>
  <c r="F200" i="2"/>
  <c r="F194" i="2"/>
  <c r="F188" i="2"/>
  <c r="F182" i="2"/>
  <c r="F176" i="2"/>
  <c r="F170" i="2"/>
  <c r="F164" i="2"/>
  <c r="F158" i="2"/>
  <c r="F140" i="2"/>
  <c r="F134" i="2"/>
  <c r="F128" i="2"/>
  <c r="F116" i="2"/>
  <c r="F110" i="2"/>
  <c r="F104" i="2"/>
  <c r="F98" i="2"/>
  <c r="F92" i="2"/>
  <c r="F86" i="2"/>
  <c r="F68" i="2"/>
  <c r="F56" i="2"/>
  <c r="F32" i="2"/>
  <c r="F8" i="2"/>
  <c r="F5" i="2"/>
  <c r="D5" i="2"/>
  <c r="D215" i="2"/>
  <c r="D179" i="2"/>
  <c r="D167" i="2"/>
  <c r="D155" i="2"/>
  <c r="D143" i="2"/>
  <c r="D131" i="2"/>
  <c r="D119" i="2"/>
  <c r="D59" i="2"/>
  <c r="D47" i="2"/>
  <c r="D35" i="2"/>
  <c r="D23" i="2"/>
  <c r="Z23" i="2"/>
  <c r="Z47" i="2"/>
  <c r="Z59" i="2"/>
  <c r="Z131" i="2"/>
  <c r="Z155" i="2"/>
  <c r="Z215" i="2"/>
  <c r="Z119" i="2"/>
  <c r="Z95" i="2"/>
  <c r="Z83" i="2"/>
  <c r="Z107" i="2"/>
  <c r="Z11" i="2"/>
  <c r="Z35" i="2"/>
  <c r="Z71" i="2"/>
  <c r="Z143" i="2"/>
  <c r="Z167" i="2"/>
  <c r="Z179" i="2"/>
  <c r="Z191" i="2"/>
  <c r="Z203" i="2"/>
  <c r="Z227" i="2"/>
  <c r="Z239" i="2"/>
  <c r="Z251" i="2"/>
  <c r="Z86" i="2"/>
  <c r="Z98" i="2"/>
  <c r="Z110" i="2"/>
  <c r="Z134" i="2"/>
  <c r="Z146" i="2"/>
  <c r="Z170" i="2"/>
  <c r="Z182" i="2"/>
  <c r="Z206" i="2"/>
  <c r="Z218" i="2"/>
  <c r="Z230" i="2"/>
  <c r="Z242" i="2"/>
  <c r="W8" i="2"/>
  <c r="W20" i="2"/>
  <c r="W32" i="2"/>
  <c r="W68" i="2"/>
  <c r="W80" i="2"/>
  <c r="W92" i="2"/>
  <c r="W104" i="2"/>
  <c r="W116" i="2"/>
  <c r="W128" i="2"/>
  <c r="W140" i="2"/>
  <c r="W176" i="2"/>
  <c r="W188" i="2"/>
  <c r="W212" i="2"/>
  <c r="W224" i="2"/>
  <c r="W248" i="2"/>
  <c r="W23" i="2"/>
  <c r="W35" i="2"/>
  <c r="W59" i="2"/>
  <c r="W83" i="2"/>
  <c r="W95" i="2"/>
  <c r="W107" i="2"/>
  <c r="W155" i="2"/>
  <c r="W179" i="2"/>
  <c r="W191" i="2"/>
  <c r="W215" i="2"/>
  <c r="W227" i="2"/>
  <c r="W206" i="2"/>
  <c r="P233" i="2"/>
  <c r="P197" i="2"/>
  <c r="P185" i="2"/>
  <c r="P173" i="2"/>
  <c r="P161" i="2"/>
  <c r="P149" i="2"/>
  <c r="P125" i="2"/>
  <c r="P101" i="2"/>
  <c r="P41" i="2"/>
  <c r="P29" i="2"/>
  <c r="P17" i="2"/>
  <c r="P254" i="2"/>
  <c r="P242" i="2"/>
  <c r="P218" i="2"/>
  <c r="P194" i="2"/>
  <c r="P182" i="2"/>
  <c r="P170" i="2"/>
  <c r="P158" i="2"/>
  <c r="P146" i="2"/>
  <c r="P269" i="2"/>
  <c r="P257" i="2"/>
  <c r="P245" i="2"/>
  <c r="P221" i="2"/>
  <c r="P137" i="2"/>
  <c r="P98" i="2"/>
  <c r="P5" i="2"/>
  <c r="P266" i="2"/>
  <c r="N197" i="2"/>
  <c r="N101" i="2"/>
  <c r="N272" i="2"/>
  <c r="N260" i="2"/>
  <c r="N248" i="2"/>
  <c r="N236" i="2"/>
  <c r="N188" i="2"/>
  <c r="N164" i="2"/>
  <c r="N152" i="2"/>
  <c r="N140" i="2"/>
  <c r="N128" i="2"/>
  <c r="N116" i="2"/>
  <c r="N104" i="2"/>
  <c r="N56" i="2"/>
  <c r="N44" i="2"/>
  <c r="N32" i="2"/>
  <c r="N20" i="2"/>
  <c r="N269" i="2"/>
  <c r="N257" i="2"/>
  <c r="N245" i="2"/>
  <c r="N233" i="2"/>
  <c r="N221" i="2"/>
  <c r="N209" i="2"/>
  <c r="N185" i="2"/>
  <c r="N173" i="2"/>
  <c r="N161" i="2"/>
  <c r="N149" i="2"/>
  <c r="N137" i="2"/>
  <c r="N125" i="2"/>
  <c r="N113" i="2"/>
  <c r="N89" i="2"/>
  <c r="N77" i="2"/>
  <c r="N65" i="2"/>
  <c r="N53" i="2"/>
  <c r="N41" i="2"/>
  <c r="N29" i="2"/>
  <c r="N17" i="2"/>
  <c r="N8" i="2"/>
  <c r="N266" i="2"/>
  <c r="N5" i="2"/>
  <c r="N275" i="2"/>
  <c r="N263" i="2"/>
  <c r="N251" i="2"/>
  <c r="N239" i="2"/>
  <c r="N227" i="2"/>
  <c r="N215" i="2"/>
  <c r="N203" i="2"/>
  <c r="N179" i="2"/>
  <c r="N167" i="2"/>
  <c r="N155" i="2"/>
  <c r="N143" i="2"/>
  <c r="N131" i="2"/>
  <c r="N119" i="2"/>
  <c r="N107" i="2"/>
  <c r="N83" i="2"/>
  <c r="N71" i="2"/>
  <c r="N59" i="2"/>
  <c r="N47" i="2"/>
  <c r="N35" i="2"/>
  <c r="F251" i="2"/>
  <c r="F233" i="2"/>
  <c r="F215" i="2"/>
  <c r="F203" i="2"/>
  <c r="F179" i="2"/>
  <c r="F155" i="2"/>
  <c r="F143" i="2"/>
  <c r="F131" i="2"/>
  <c r="F119" i="2"/>
  <c r="F89" i="2"/>
  <c r="F83" i="2"/>
  <c r="F71" i="2"/>
  <c r="F59" i="2"/>
  <c r="F11" i="2"/>
  <c r="F245" i="2"/>
  <c r="F239" i="2"/>
  <c r="F209" i="2"/>
  <c r="F197" i="2"/>
  <c r="F185" i="2"/>
  <c r="F173" i="2"/>
  <c r="F35" i="2"/>
  <c r="F47" i="2"/>
  <c r="F80" i="2"/>
  <c r="F62" i="2"/>
  <c r="F50" i="2"/>
  <c r="F14" i="2"/>
  <c r="D275" i="2"/>
  <c r="D263" i="2"/>
  <c r="D251" i="2"/>
  <c r="D239" i="2"/>
  <c r="D227" i="2"/>
  <c r="D203" i="2"/>
  <c r="D248" i="2"/>
  <c r="D212" i="2"/>
  <c r="D176" i="2"/>
  <c r="D80" i="2"/>
  <c r="D68" i="2"/>
  <c r="D8" i="2"/>
  <c r="D272" i="2"/>
  <c r="D260" i="2"/>
  <c r="D236" i="2"/>
  <c r="D224" i="2"/>
  <c r="D200" i="2"/>
  <c r="D188" i="2"/>
  <c r="D164" i="2"/>
  <c r="D152" i="2"/>
  <c r="D92" i="2"/>
  <c r="Z14" i="2"/>
  <c r="Z26" i="2"/>
  <c r="Z38" i="2"/>
  <c r="Z50" i="2"/>
  <c r="Z62" i="2"/>
  <c r="Z74" i="2"/>
  <c r="Z8" i="2"/>
  <c r="Z20" i="2"/>
  <c r="Z56" i="2"/>
  <c r="Z68" i="2"/>
  <c r="Z80" i="2"/>
  <c r="Z92" i="2"/>
  <c r="Z104" i="2"/>
  <c r="Z140" i="2"/>
  <c r="Z152" i="2"/>
  <c r="Z164" i="2"/>
  <c r="Z176" i="2"/>
  <c r="Z200" i="2"/>
  <c r="Z224" i="2"/>
  <c r="Z236" i="2"/>
  <c r="Z260" i="2"/>
  <c r="Z272" i="2"/>
  <c r="W260" i="2"/>
  <c r="W251" i="2"/>
  <c r="W242" i="2"/>
  <c r="W44" i="2"/>
  <c r="W200" i="2"/>
  <c r="O275" i="2"/>
  <c r="O263" i="2"/>
  <c r="O251" i="2"/>
  <c r="O56" i="2"/>
  <c r="M32" i="2"/>
  <c r="M272" i="2"/>
  <c r="M260" i="2"/>
  <c r="M248" i="2"/>
  <c r="M236" i="2"/>
  <c r="M200" i="2"/>
  <c r="M224" i="2"/>
  <c r="M233" i="2"/>
  <c r="F254" i="2"/>
  <c r="F212" i="2"/>
  <c r="F146" i="2"/>
  <c r="F44" i="2"/>
  <c r="F38" i="2"/>
  <c r="F26" i="2"/>
  <c r="F113" i="2"/>
  <c r="F23" i="2"/>
  <c r="F149" i="2"/>
  <c r="F266" i="2"/>
  <c r="F242" i="2"/>
  <c r="F230" i="2"/>
  <c r="F20" i="2"/>
  <c r="F260" i="2"/>
  <c r="F248" i="2"/>
  <c r="F206" i="2"/>
  <c r="F107" i="2"/>
  <c r="F95" i="2"/>
  <c r="F77" i="2"/>
  <c r="F65" i="2"/>
  <c r="F29" i="2"/>
  <c r="F17" i="2"/>
  <c r="D11" i="2"/>
  <c r="D266" i="2"/>
  <c r="D230" i="2"/>
  <c r="D206" i="2"/>
  <c r="D194" i="2"/>
  <c r="D182" i="2"/>
  <c r="D170" i="2"/>
  <c r="D158" i="2"/>
  <c r="D146" i="2"/>
  <c r="D134" i="2"/>
  <c r="D122" i="2"/>
  <c r="D110" i="2"/>
  <c r="D98" i="2"/>
  <c r="D86" i="2"/>
  <c r="D74" i="2"/>
  <c r="D38" i="2"/>
  <c r="W236" i="2"/>
  <c r="W263" i="2"/>
  <c r="W218" i="2"/>
  <c r="W230" i="2"/>
  <c r="W53" i="2"/>
  <c r="W65" i="2"/>
  <c r="W77" i="2"/>
  <c r="W89" i="2"/>
  <c r="W113" i="2"/>
  <c r="W125" i="2"/>
  <c r="W137" i="2"/>
  <c r="W161" i="2"/>
  <c r="W173" i="2"/>
  <c r="W185" i="2"/>
  <c r="O128" i="2"/>
  <c r="F263" i="2"/>
  <c r="F191" i="2"/>
  <c r="F257" i="2"/>
  <c r="F221" i="2"/>
  <c r="F161" i="2"/>
  <c r="F137" i="2"/>
  <c r="F101" i="2"/>
  <c r="F152" i="2"/>
  <c r="F122" i="2"/>
  <c r="D242" i="2"/>
</calcChain>
</file>

<file path=xl/sharedStrings.xml><?xml version="1.0" encoding="utf-8"?>
<sst xmlns="http://schemas.openxmlformats.org/spreadsheetml/2006/main" count="12636" uniqueCount="330">
  <si>
    <t>TOTALES</t>
  </si>
  <si>
    <t> </t>
  </si>
  <si>
    <t>Ruta de Vuelo</t>
  </si>
  <si>
    <t>Avion</t>
  </si>
  <si>
    <t>Aterrizajes</t>
  </si>
  <si>
    <t>Condicion de Vuelo</t>
  </si>
  <si>
    <t>APP</t>
  </si>
  <si>
    <t>Tipo de Tiempo de Vuelo</t>
  </si>
  <si>
    <t>Fecha</t>
  </si>
  <si>
    <t>Aeronave Marca y Modelo</t>
  </si>
  <si>
    <t>Matricula Aeronave</t>
  </si>
  <si>
    <t>Desde</t>
  </si>
  <si>
    <t>Hasta</t>
  </si>
  <si>
    <t>Duracion Total de Vuelo</t>
  </si>
  <si>
    <t>LSA</t>
  </si>
  <si>
    <t>Monomotor</t>
  </si>
  <si>
    <t>Multimotor</t>
  </si>
  <si>
    <t>Turbo Helice</t>
  </si>
  <si>
    <t>Turbo Jet</t>
  </si>
  <si>
    <t>Helicoptero</t>
  </si>
  <si>
    <t>Planeador</t>
  </si>
  <si>
    <t>Ultraliviano</t>
  </si>
  <si>
    <t>Dia</t>
  </si>
  <si>
    <t>Noche</t>
  </si>
  <si>
    <t>Diurno</t>
  </si>
  <si>
    <t>Noche3</t>
  </si>
  <si>
    <t>IFR</t>
  </si>
  <si>
    <t>NO</t>
  </si>
  <si>
    <t>Tipo</t>
  </si>
  <si>
    <t>Simulador o Entrenador de Vuelo</t>
  </si>
  <si>
    <t>Travesia</t>
  </si>
  <si>
    <t>Solo</t>
  </si>
  <si>
    <t>Piloto al Mando (PIC)</t>
  </si>
  <si>
    <t>Copiloto (SIC)</t>
  </si>
  <si>
    <t xml:space="preserve">Instruccion Recibida </t>
  </si>
  <si>
    <t>Como Instructor de Vuelo</t>
  </si>
  <si>
    <t>Observaciones</t>
  </si>
  <si>
    <t>Pagina Bitacora Real</t>
  </si>
  <si>
    <t>C150</t>
  </si>
  <si>
    <t>CC-KUG</t>
  </si>
  <si>
    <t>SCVH</t>
  </si>
  <si>
    <t>Local</t>
  </si>
  <si>
    <t>CC-KUH</t>
  </si>
  <si>
    <t>1er Vuelo Solo</t>
  </si>
  <si>
    <t>SCRD</t>
  </si>
  <si>
    <t>SCSD</t>
  </si>
  <si>
    <t>CC-SNC</t>
  </si>
  <si>
    <t>Examen DGAC Aprobado</t>
  </si>
  <si>
    <t>C172</t>
  </si>
  <si>
    <t>CC-KUA</t>
  </si>
  <si>
    <t>SCTB</t>
  </si>
  <si>
    <t>SCVI</t>
  </si>
  <si>
    <t>SCAN</t>
  </si>
  <si>
    <t>SCTL</t>
  </si>
  <si>
    <t>SCVM</t>
  </si>
  <si>
    <t>SCOV</t>
  </si>
  <si>
    <t>SR22T</t>
  </si>
  <si>
    <t>N773MG</t>
  </si>
  <si>
    <t>SCVR</t>
  </si>
  <si>
    <t>SCTS</t>
  </si>
  <si>
    <t>SCGE</t>
  </si>
  <si>
    <t>SCVL</t>
  </si>
  <si>
    <t>SCST</t>
  </si>
  <si>
    <t>SCQP</t>
  </si>
  <si>
    <t>SCPM</t>
  </si>
  <si>
    <t>C182</t>
  </si>
  <si>
    <t>CC-KLC</t>
  </si>
  <si>
    <t>Vuelo Chicureo con Santiago</t>
  </si>
  <si>
    <t>Campeonato Aterrizaje 2021</t>
  </si>
  <si>
    <t>Prueba SNC Generador</t>
  </si>
  <si>
    <t>Habilitacion C182 1/2</t>
  </si>
  <si>
    <t>Habilitacion C182 2/2</t>
  </si>
  <si>
    <t>2o Camp, Aterrizaje</t>
  </si>
  <si>
    <t>SCEG</t>
  </si>
  <si>
    <t>Visita Glasair 2</t>
  </si>
  <si>
    <t>Toques y Despegues</t>
  </si>
  <si>
    <t xml:space="preserve">CC-KLC </t>
  </si>
  <si>
    <t xml:space="preserve">SCVH </t>
  </si>
  <si>
    <t>Maniobras Performance Santi</t>
  </si>
  <si>
    <t>SCHC</t>
  </si>
  <si>
    <t>Chicureo</t>
  </si>
  <si>
    <t>Vuelo centros ski</t>
  </si>
  <si>
    <t>SCIE</t>
  </si>
  <si>
    <t>Vuelo con Felipe Riquelme</t>
  </si>
  <si>
    <t>SCCH</t>
  </si>
  <si>
    <t>SCIC</t>
  </si>
  <si>
    <t>Chacabuco Curico</t>
  </si>
  <si>
    <t>Curico San Fernando</t>
  </si>
  <si>
    <t>Curico Chacabuco</t>
  </si>
  <si>
    <t>Toque y despegue C182</t>
  </si>
  <si>
    <t>SCSE</t>
  </si>
  <si>
    <t>Evento Fedach</t>
  </si>
  <si>
    <t>SCVV</t>
  </si>
  <si>
    <t>Prueba Practica Campenato Rally</t>
  </si>
  <si>
    <t>1a prueba Campeonato Rally</t>
  </si>
  <si>
    <t>2a prueba Campeonato Rally</t>
  </si>
  <si>
    <t>Campeonato Aterrizaje</t>
  </si>
  <si>
    <t>Vuelo Costa</t>
  </si>
  <si>
    <t>Campeonato CAPE</t>
  </si>
  <si>
    <t>SCLI</t>
  </si>
  <si>
    <t>SCSV</t>
  </si>
  <si>
    <t>Viña Sutil</t>
  </si>
  <si>
    <t xml:space="preserve">Viña Sutil </t>
  </si>
  <si>
    <t>SCRG</t>
  </si>
  <si>
    <t>Evento Rancagua</t>
  </si>
  <si>
    <t>PA-28</t>
  </si>
  <si>
    <t>CC-PRX</t>
  </si>
  <si>
    <t>Turno IFR</t>
  </si>
  <si>
    <t>Vuelo Nocturno</t>
  </si>
  <si>
    <t>CC-KME</t>
  </si>
  <si>
    <t>Vuelos Familiares</t>
  </si>
  <si>
    <t>Concepcion</t>
  </si>
  <si>
    <t>Vuelta de Conce</t>
  </si>
  <si>
    <t>Para Vuelos Populares</t>
  </si>
  <si>
    <t>Vuelos Populares SCRG</t>
  </si>
  <si>
    <t>Vuelta Vuelos Populares</t>
  </si>
  <si>
    <t>Vuelo Nocturo SCPD</t>
  </si>
  <si>
    <t xml:space="preserve">Vuelo pedida de Matrimonio </t>
  </si>
  <si>
    <t>Toque y Despegue</t>
  </si>
  <si>
    <t>Festival Aéreo Villarrica</t>
  </si>
  <si>
    <t xml:space="preserve">Apoyo Vuelos Polulares Villarrica </t>
  </si>
  <si>
    <t>VFR Nocturno</t>
  </si>
  <si>
    <t>Vuelo Josefina</t>
  </si>
  <si>
    <t>P, Veneciano</t>
  </si>
  <si>
    <t>M, de la Torre</t>
  </si>
  <si>
    <t>Paseo Viña</t>
  </si>
  <si>
    <t>Paseo Román</t>
  </si>
  <si>
    <t>Vuelo Prueba KUA</t>
  </si>
  <si>
    <t>Paseo Cordillera</t>
  </si>
  <si>
    <t>P, Cook</t>
  </si>
  <si>
    <t>VFR Nocturno con aproximacion SCEL</t>
  </si>
  <si>
    <t>Vuelos prueba KUA</t>
  </si>
  <si>
    <t>Mantenimiento KUG</t>
  </si>
  <si>
    <t>Mantenimiento KLC</t>
  </si>
  <si>
    <t>Desfile Colina</t>
  </si>
  <si>
    <t>Aguiluchos</t>
  </si>
  <si>
    <t>Viaje a la Serena</t>
  </si>
  <si>
    <t>Vuelo Nocturno aprox SCEL</t>
  </si>
  <si>
    <t>Vuelo ida recuperacion KUA</t>
  </si>
  <si>
    <t>Vuelvo Vuelta Recuperacion KUA</t>
  </si>
  <si>
    <t>Ida Festival Aereo Rancagua</t>
  </si>
  <si>
    <t>Vuelo Vuelta Festival Rancauga</t>
  </si>
  <si>
    <t>Vuelo Pichilemu mama ida</t>
  </si>
  <si>
    <t>Vuelo Pichilemu mama vuelta</t>
  </si>
  <si>
    <t>Vuelo SCGE a Villarrica</t>
  </si>
  <si>
    <t>Vuelo SCVI Festival Villarrica</t>
  </si>
  <si>
    <t>Vuelos Populares SCVI</t>
  </si>
  <si>
    <t>Vuelo Volcan</t>
  </si>
  <si>
    <t>Vuelta de talca a SCVH</t>
  </si>
  <si>
    <t>SCSO</t>
  </si>
  <si>
    <t>Vuelos Rapel</t>
  </si>
  <si>
    <t>Vuelo Rapel</t>
  </si>
  <si>
    <t>VFN Nocturno Concepción</t>
  </si>
  <si>
    <t>1er Turno CFI</t>
  </si>
  <si>
    <t>3er Turno CFI</t>
  </si>
  <si>
    <t>5o Turno CFI</t>
  </si>
  <si>
    <t>6o Turno CFI</t>
  </si>
  <si>
    <t>7o Turno CFI</t>
  </si>
  <si>
    <t>Mantenimiento KUA</t>
  </si>
  <si>
    <t>San Fernando</t>
  </si>
  <si>
    <t>8o Turno CFI</t>
  </si>
  <si>
    <t>9o Turno CFI</t>
  </si>
  <si>
    <t>Mantenimiento C182</t>
  </si>
  <si>
    <t>10o Turno CFI</t>
  </si>
  <si>
    <t>11o Turno CFI</t>
  </si>
  <si>
    <t>12o Turno CFI</t>
  </si>
  <si>
    <t>13o Turno CFI</t>
  </si>
  <si>
    <t>Fly In SCTS</t>
  </si>
  <si>
    <t>Mision AVGAS SCTB</t>
  </si>
  <si>
    <t>SCSN</t>
  </si>
  <si>
    <t>Viiaje Ida SCSN</t>
  </si>
  <si>
    <t>Vuelos Populares SCSN</t>
  </si>
  <si>
    <t>Vuelo Vuelta SCSN</t>
  </si>
  <si>
    <t>Total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</si>
  <si>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</si>
  <si>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</si>
  <si>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</si>
  <si>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</si>
  <si>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</si>
  <si>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</si>
  <si>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</si>
  <si>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</si>
  <si>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</si>
  <si>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</si>
  <si>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Pagina 11</t>
  </si>
  <si>
    <t>Pagina 12</t>
  </si>
  <si>
    <t>Pagina 13</t>
  </si>
  <si>
    <t>Pagina 14</t>
  </si>
  <si>
    <t>Pagina 15</t>
  </si>
  <si>
    <t>Pagina 16</t>
  </si>
  <si>
    <t>Pagina 17</t>
  </si>
  <si>
    <t>Pagina 18</t>
  </si>
  <si>
    <t>Pagina 19</t>
  </si>
  <si>
    <t>Pagina 20</t>
  </si>
  <si>
    <t>Pagina 21</t>
  </si>
  <si>
    <t>Pagina 22</t>
  </si>
  <si>
    <t>Pagina 23</t>
  </si>
  <si>
    <t>Pagina 24</t>
  </si>
  <si>
    <t>Pagina 25</t>
  </si>
  <si>
    <t>Pagina 26</t>
  </si>
  <si>
    <t>Pagina 27</t>
  </si>
  <si>
    <t>Pagina 28</t>
  </si>
  <si>
    <t>Pagina 29</t>
  </si>
  <si>
    <t>Pagina 30</t>
  </si>
  <si>
    <t>Pagina 31</t>
  </si>
  <si>
    <t>Pagina 32</t>
  </si>
  <si>
    <t>Pagina 33</t>
  </si>
  <si>
    <t>Pagina 34</t>
  </si>
  <si>
    <t>Pagina 35</t>
  </si>
  <si>
    <t>Pagina 36</t>
  </si>
  <si>
    <t>Pagina 37</t>
  </si>
  <si>
    <t>Pagina 38</t>
  </si>
  <si>
    <t>Pagina 39</t>
  </si>
  <si>
    <t>Pagina 40</t>
  </si>
  <si>
    <t>Pagina 41</t>
  </si>
  <si>
    <t>Pagina 42</t>
  </si>
  <si>
    <t>Pagina 43</t>
  </si>
  <si>
    <t>Pagina 44</t>
  </si>
  <si>
    <t>Pagina 45</t>
  </si>
  <si>
    <t>Pagina 46</t>
  </si>
  <si>
    <t>Pagina 47</t>
  </si>
  <si>
    <t>Pagina 48</t>
  </si>
  <si>
    <t>Pagina 49</t>
  </si>
  <si>
    <t>Pagina 50</t>
  </si>
  <si>
    <t>Pagina 51</t>
  </si>
  <si>
    <t>Pagina 52</t>
  </si>
  <si>
    <t>Total Anterior</t>
  </si>
  <si>
    <t>Total Acumulado</t>
  </si>
  <si>
    <t>Pagina 53</t>
  </si>
  <si>
    <t>Pagina 54</t>
  </si>
  <si>
    <t>Pagina 55</t>
  </si>
  <si>
    <t>Pagina 56</t>
  </si>
  <si>
    <t>Pagina 57</t>
  </si>
  <si>
    <t>Pagina 58</t>
  </si>
  <si>
    <t>Pagina 59</t>
  </si>
  <si>
    <t>Pagina 60</t>
  </si>
  <si>
    <t>Pagina 61</t>
  </si>
  <si>
    <t>Pagina 62</t>
  </si>
  <si>
    <t>Pagina 63</t>
  </si>
  <si>
    <t>Pagina 64</t>
  </si>
  <si>
    <t>Pagina 65</t>
  </si>
  <si>
    <t>Pagina 66</t>
  </si>
  <si>
    <t>Pagina 67</t>
  </si>
  <si>
    <t>Pagina 68</t>
  </si>
  <si>
    <t>Pagina 69</t>
  </si>
  <si>
    <t>Pagina 70</t>
  </si>
  <si>
    <t>Pagina 71</t>
  </si>
  <si>
    <t>Pagina 72</t>
  </si>
  <si>
    <t>Pagina 73</t>
  </si>
  <si>
    <t>Pagina 74</t>
  </si>
  <si>
    <t>Pagina 75</t>
  </si>
  <si>
    <t>Pagina 76</t>
  </si>
  <si>
    <t>Pagina 77</t>
  </si>
  <si>
    <t>Pagina 78</t>
  </si>
  <si>
    <t>Pagina 79</t>
  </si>
  <si>
    <t>Pagina 80</t>
  </si>
  <si>
    <t>Pagina 81</t>
  </si>
  <si>
    <t>Pagina 82</t>
  </si>
  <si>
    <t>Pagina 83</t>
  </si>
  <si>
    <t>Pagina 84</t>
  </si>
  <si>
    <t>Pagina 85</t>
  </si>
  <si>
    <t>Pagina 86</t>
  </si>
  <si>
    <t>Pagina 87</t>
  </si>
  <si>
    <t>Pagina 88</t>
  </si>
  <si>
    <t>Pagina 89</t>
  </si>
  <si>
    <t>Pagina 90</t>
  </si>
  <si>
    <t>Pagina 91</t>
  </si>
  <si>
    <t>14o Turno CFI</t>
  </si>
  <si>
    <t>15o Turno CFI</t>
  </si>
  <si>
    <t>Total Página</t>
  </si>
  <si>
    <t>Info Página</t>
  </si>
  <si>
    <t>N° Página</t>
  </si>
  <si>
    <t>16o Turno CFI</t>
  </si>
  <si>
    <t>17o Turno CFI</t>
  </si>
  <si>
    <t>1er Vuelo Josefina</t>
  </si>
  <si>
    <t>Vuelo Lipangue</t>
  </si>
  <si>
    <t>Locsl</t>
  </si>
  <si>
    <t>2o Turno CFI</t>
  </si>
  <si>
    <t>4o Turno CFI</t>
  </si>
  <si>
    <t>18o Turno CFI</t>
  </si>
  <si>
    <t>19o Turno CFI</t>
  </si>
  <si>
    <t>20o Turno CFI</t>
  </si>
  <si>
    <t>Habilitacion CFI Aprobada</t>
  </si>
  <si>
    <t>Vuelos Escuela San Jorge</t>
  </si>
  <si>
    <t>1er Vuelo Instrucción T. Von Unger</t>
  </si>
  <si>
    <t>SCVH SCSN</t>
  </si>
  <si>
    <t>Vuelos Populares SCPM</t>
  </si>
  <si>
    <t>SCIM</t>
  </si>
  <si>
    <t>Aterrizaje Isla Mocha</t>
  </si>
  <si>
    <t>Paseo Villarrica con Santi</t>
  </si>
  <si>
    <t xml:space="preserve">Vuelo Instrucción A. Veneciano </t>
  </si>
  <si>
    <t>V. Instrucción M. Quilobran</t>
  </si>
  <si>
    <t>V. Instrucción F. Riquelme</t>
  </si>
  <si>
    <t>1er Turno PCA</t>
  </si>
  <si>
    <t>2o Turno PCA</t>
  </si>
  <si>
    <t>Vuelo Niños</t>
  </si>
  <si>
    <t>3er Turno PCA Vuelo SCTS-SCCV.SCME-SCMP</t>
  </si>
  <si>
    <t>Exp. Reciente VFR Nocturno</t>
  </si>
  <si>
    <t>Habilitacion VFR Nocturno P. Merello</t>
  </si>
  <si>
    <t>Habilitacion VFR Nocturno P. Cook</t>
  </si>
  <si>
    <t>SCLC</t>
  </si>
  <si>
    <t>4o Turno PCA</t>
  </si>
  <si>
    <t>SCSF</t>
  </si>
  <si>
    <t>V. Pop SCSF</t>
  </si>
  <si>
    <t>Ferry SCSF V. Pop</t>
  </si>
  <si>
    <t>SCEL</t>
  </si>
  <si>
    <t>5o Turno PCA</t>
  </si>
  <si>
    <t>.</t>
  </si>
  <si>
    <t>6o Turno PCA</t>
  </si>
  <si>
    <t>CC-CIG</t>
  </si>
  <si>
    <t>Estandarizacion A. Pereyra</t>
  </si>
  <si>
    <t>Vuelo Mant. Aspen Avionica</t>
  </si>
  <si>
    <t>Habilitacion Aspen P. Merello</t>
  </si>
  <si>
    <t>Habilitacion Aspen A. Delpiano</t>
  </si>
  <si>
    <t xml:space="preserve"> </t>
  </si>
  <si>
    <t>V. Calificacion PCA</t>
  </si>
  <si>
    <t> C172</t>
  </si>
  <si>
    <t>Hab. F. Riquelme</t>
  </si>
  <si>
    <t>Examen DGAC PCA Aprobado</t>
  </si>
  <si>
    <t> 1</t>
  </si>
  <si>
    <t>VFR Nocturno P. Merello</t>
  </si>
  <si>
    <t>Practica S. Robles</t>
  </si>
  <si>
    <t>CC-PLD</t>
  </si>
  <si>
    <t>Habilitacion VFR Nocturno A. Pereyra</t>
  </si>
  <si>
    <t>Habilitacion VFR Nocturno A. Delpiano</t>
  </si>
  <si>
    <t>Habilitacion VFR Nocturno E. Errazuriz</t>
  </si>
  <si>
    <t>Primera Instrucción C. Becerra</t>
  </si>
  <si>
    <t>Instrucción C. Becerra</t>
  </si>
  <si>
    <t>VOR</t>
  </si>
  <si>
    <t>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</si>
</sst>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20"/>
      <color rgb="FF000000"/>
      <name val="Calibri"/>
      <family val="2"/>
    </font>
    <font>
      <sz val="8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5F82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6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8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8" xfId="0" applyFont="1" applyBorder="1"/>
    <xf numFmtId="0" fontId="2" fillId="0" borderId="1" xfId="0" applyFont="1" applyBorder="1"/>
    <xf numFmtId="0" fontId="3" fillId="0" borderId="3" xfId="0" applyFont="1" applyBorder="1"/>
    <xf numFmtId="0" fontId="3" fillId="0" borderId="24" xfId="0" applyFont="1" applyBorder="1" applyAlignment="1">
      <alignment wrapText="1"/>
    </xf>
    <xf numFmtId="14" fontId="2" fillId="0" borderId="19" xfId="0" applyNumberFormat="1" applyFont="1" applyBorder="1"/>
    <xf numFmtId="14" fontId="2" fillId="0" borderId="21" xfId="0" applyNumberFormat="1" applyFont="1" applyBorder="1"/>
    <xf numFmtId="14" fontId="2" fillId="0" borderId="25" xfId="0" applyNumberFormat="1" applyFont="1" applyBorder="1"/>
    <xf numFmtId="14" fontId="2" fillId="0" borderId="30" xfId="0" applyNumberFormat="1" applyFont="1" applyBorder="1"/>
    <xf numFmtId="14" fontId="2" fillId="0" borderId="23" xfId="0" applyNumberFormat="1" applyFont="1" applyBorder="1"/>
    <xf numFmtId="0" fontId="2" fillId="0" borderId="30" xfId="0" applyFont="1" applyBorder="1"/>
    <xf numFmtId="0" fontId="3" fillId="0" borderId="3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17" xfId="0" applyFill="1" applyBorder="1"/>
    <xf numFmtId="0" fontId="0" fillId="2" borderId="2" xfId="0" applyFill="1" applyBorder="1"/>
    <xf numFmtId="0" fontId="0" fillId="2" borderId="18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2" fillId="2" borderId="9" xfId="0" applyFont="1" applyFill="1" applyBorder="1"/>
    <xf numFmtId="0" fontId="2" fillId="2" borderId="12" xfId="0" applyFont="1" applyFill="1" applyBorder="1"/>
    <xf numFmtId="0" fontId="1" fillId="0" borderId="16" xfId="0" applyFont="1" applyBorder="1"/>
    <xf numFmtId="0" fontId="1" fillId="0" borderId="5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5" xfId="0" applyFont="1" applyBorder="1"/>
    <xf numFmtId="0" fontId="4" fillId="0" borderId="34" xfId="0" applyFont="1" applyBorder="1"/>
    <xf numFmtId="0" fontId="2" fillId="0" borderId="37" xfId="0" applyFont="1" applyBorder="1"/>
    <xf numFmtId="0" fontId="2" fillId="0" borderId="38" xfId="0" applyFont="1" applyBorder="1"/>
    <xf numFmtId="14" fontId="2" fillId="0" borderId="36" xfId="0" applyNumberFormat="1" applyFont="1" applyBorder="1"/>
    <xf numFmtId="14" fontId="2" fillId="0" borderId="27" xfId="0" applyNumberFormat="1" applyFon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2" borderId="4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0" fillId="3" borderId="53" xfId="0" applyFill="1" applyBorder="1"/>
    <xf numFmtId="0" fontId="0" fillId="3" borderId="54" xfId="0" applyFill="1" applyBorder="1"/>
    <xf numFmtId="0" fontId="0" fillId="3" borderId="55" xfId="0" applyFill="1" applyBorder="1"/>
    <xf numFmtId="164" fontId="0" fillId="3" borderId="53" xfId="0" applyNumberFormat="1" applyFill="1" applyBorder="1"/>
    <xf numFmtId="164" fontId="0" fillId="3" borderId="40" xfId="0" applyNumberFormat="1" applyFill="1" applyBorder="1"/>
    <xf numFmtId="164" fontId="0" fillId="3" borderId="44" xfId="0" applyNumberFormat="1" applyFill="1" applyBorder="1"/>
    <xf numFmtId="164" fontId="0" fillId="3" borderId="45" xfId="0" applyNumberFormat="1" applyFill="1" applyBorder="1"/>
    <xf numFmtId="164" fontId="0" fillId="3" borderId="54" xfId="0" applyNumberFormat="1" applyFill="1" applyBorder="1"/>
    <xf numFmtId="164" fontId="0" fillId="3" borderId="41" xfId="0" applyNumberFormat="1" applyFill="1" applyBorder="1"/>
    <xf numFmtId="164" fontId="0" fillId="3" borderId="42" xfId="0" applyNumberFormat="1" applyFill="1" applyBorder="1"/>
    <xf numFmtId="164" fontId="0" fillId="3" borderId="46" xfId="0" applyNumberFormat="1" applyFill="1" applyBorder="1"/>
    <xf numFmtId="164" fontId="0" fillId="3" borderId="55" xfId="0" applyNumberFormat="1" applyFill="1" applyBorder="1"/>
    <xf numFmtId="164" fontId="0" fillId="3" borderId="47" xfId="0" applyNumberFormat="1" applyFill="1" applyBorder="1"/>
    <xf numFmtId="164" fontId="0" fillId="3" borderId="48" xfId="0" applyNumberFormat="1" applyFill="1" applyBorder="1"/>
    <xf numFmtId="164" fontId="0" fillId="3" borderId="49" xfId="0" applyNumberFormat="1" applyFill="1" applyBorder="1"/>
    <xf numFmtId="164" fontId="0" fillId="0" borderId="53" xfId="0" applyNumberFormat="1" applyBorder="1"/>
    <xf numFmtId="164" fontId="0" fillId="0" borderId="40" xfId="0" applyNumberFormat="1" applyBorder="1"/>
    <xf numFmtId="164" fontId="0" fillId="0" borderId="44" xfId="0" applyNumberFormat="1" applyBorder="1"/>
    <xf numFmtId="164" fontId="0" fillId="0" borderId="45" xfId="0" applyNumberFormat="1" applyBorder="1"/>
    <xf numFmtId="164" fontId="0" fillId="0" borderId="54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6" xfId="0" applyNumberFormat="1" applyBorder="1"/>
    <xf numFmtId="164" fontId="0" fillId="0" borderId="55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164" fontId="0" fillId="0" borderId="49" xfId="0" applyNumberFormat="1" applyBorder="1"/>
    <xf numFmtId="2" fontId="2" fillId="0" borderId="6" xfId="0" applyNumberFormat="1" applyFont="1" applyBorder="1"/>
    <xf numFmtId="2" fontId="2" fillId="0" borderId="4" xfId="0" applyNumberFormat="1" applyFont="1" applyBorder="1"/>
    <xf numFmtId="2" fontId="2" fillId="0" borderId="9" xfId="0" applyNumberFormat="1" applyFont="1" applyBorder="1"/>
    <xf numFmtId="2" fontId="2" fillId="0" borderId="8" xfId="0" applyNumberFormat="1" applyFont="1" applyBorder="1"/>
    <xf numFmtId="2" fontId="2" fillId="0" borderId="7" xfId="0" applyNumberFormat="1" applyFont="1" applyBorder="1"/>
    <xf numFmtId="164" fontId="2" fillId="0" borderId="10" xfId="0" applyNumberFormat="1" applyFont="1" applyBorder="1"/>
    <xf numFmtId="164" fontId="2" fillId="0" borderId="19" xfId="0" applyNumberFormat="1" applyFont="1" applyBorder="1"/>
    <xf numFmtId="164" fontId="2" fillId="0" borderId="6" xfId="0" applyNumberFormat="1" applyFont="1" applyBorder="1"/>
    <xf numFmtId="164" fontId="2" fillId="0" borderId="20" xfId="0" applyNumberFormat="1" applyFont="1" applyBorder="1"/>
    <xf numFmtId="164" fontId="2" fillId="0" borderId="11" xfId="0" applyNumberFormat="1" applyFont="1" applyBorder="1"/>
    <xf numFmtId="164" fontId="2" fillId="0" borderId="21" xfId="0" applyNumberFormat="1" applyFont="1" applyBorder="1"/>
    <xf numFmtId="164" fontId="2" fillId="0" borderId="4" xfId="0" applyNumberFormat="1" applyFont="1" applyBorder="1"/>
    <xf numFmtId="164" fontId="2" fillId="0" borderId="22" xfId="0" applyNumberFormat="1" applyFont="1" applyBorder="1"/>
    <xf numFmtId="164" fontId="2" fillId="0" borderId="0" xfId="0" applyNumberFormat="1" applyFont="1"/>
    <xf numFmtId="164" fontId="2" fillId="0" borderId="23" xfId="0" applyNumberFormat="1" applyFont="1" applyBorder="1"/>
    <xf numFmtId="164" fontId="2" fillId="0" borderId="9" xfId="0" applyNumberFormat="1" applyFont="1" applyBorder="1"/>
    <xf numFmtId="164" fontId="2" fillId="0" borderId="24" xfId="0" applyNumberFormat="1" applyFont="1" applyBorder="1"/>
    <xf numFmtId="164" fontId="2" fillId="0" borderId="29" xfId="0" applyNumberFormat="1" applyFont="1" applyBorder="1"/>
    <xf numFmtId="164" fontId="2" fillId="0" borderId="25" xfId="0" applyNumberFormat="1" applyFont="1" applyBorder="1"/>
    <xf numFmtId="164" fontId="2" fillId="0" borderId="8" xfId="0" applyNumberFormat="1" applyFont="1" applyBorder="1"/>
    <xf numFmtId="164" fontId="2" fillId="0" borderId="26" xfId="0" applyNumberFormat="1" applyFont="1" applyBorder="1"/>
    <xf numFmtId="164" fontId="2" fillId="0" borderId="36" xfId="0" applyNumberFormat="1" applyFont="1" applyBorder="1"/>
    <xf numFmtId="164" fontId="2" fillId="0" borderId="38" xfId="0" applyNumberFormat="1" applyFont="1" applyBorder="1"/>
    <xf numFmtId="164" fontId="2" fillId="0" borderId="3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2" fillId="0" borderId="18" xfId="0" applyNumberFormat="1" applyFont="1" applyBorder="1"/>
    <xf numFmtId="164" fontId="2" fillId="0" borderId="39" xfId="0" applyNumberFormat="1" applyFont="1" applyBorder="1"/>
    <xf numFmtId="164" fontId="2" fillId="0" borderId="31" xfId="0" applyNumberFormat="1" applyFont="1" applyBorder="1"/>
    <xf numFmtId="164" fontId="2" fillId="0" borderId="17" xfId="0" applyNumberFormat="1" applyFont="1" applyBorder="1"/>
    <xf numFmtId="164" fontId="2" fillId="0" borderId="2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0" xfId="0" applyNumberFormat="1" applyFont="1"/>
    <xf numFmtId="1" fontId="2" fillId="0" borderId="19" xfId="0" applyNumberFormat="1" applyFont="1" applyBorder="1"/>
    <xf numFmtId="1" fontId="2" fillId="0" borderId="21" xfId="0" applyNumberFormat="1" applyFont="1" applyBorder="1"/>
    <xf numFmtId="1" fontId="2" fillId="0" borderId="23" xfId="0" applyNumberFormat="1" applyFont="1" applyBorder="1"/>
    <xf numFmtId="1" fontId="2" fillId="0" borderId="25" xfId="0" applyNumberFormat="1" applyFont="1" applyBorder="1"/>
    <xf numFmtId="1" fontId="2" fillId="0" borderId="29" xfId="0" applyNumberFormat="1" applyFont="1" applyBorder="1"/>
    <xf numFmtId="1" fontId="2" fillId="0" borderId="36" xfId="0" applyNumberFormat="1" applyFont="1" applyBorder="1"/>
    <xf numFmtId="1" fontId="2" fillId="0" borderId="37" xfId="0" applyNumberFormat="1" applyFont="1" applyBorder="1"/>
    <xf numFmtId="1" fontId="2" fillId="0" borderId="24" xfId="0" applyNumberFormat="1" applyFont="1" applyBorder="1"/>
    <xf numFmtId="1" fontId="2" fillId="0" borderId="20" xfId="0" applyNumberFormat="1" applyFont="1" applyBorder="1"/>
    <xf numFmtId="1" fontId="2" fillId="0" borderId="27" xfId="0" applyNumberFormat="1" applyFont="1" applyBorder="1"/>
    <xf numFmtId="1" fontId="2" fillId="0" borderId="18" xfId="0" applyNumberFormat="1" applyFont="1" applyBorder="1"/>
    <xf numFmtId="1" fontId="2" fillId="0" borderId="2" xfId="0" applyNumberFormat="1" applyFont="1" applyBorder="1"/>
    <xf numFmtId="1" fontId="2" fillId="0" borderId="6" xfId="0" applyNumberFormat="1" applyFont="1" applyBorder="1"/>
    <xf numFmtId="1" fontId="2" fillId="0" borderId="4" xfId="0" applyNumberFormat="1" applyFont="1" applyBorder="1"/>
    <xf numFmtId="1" fontId="0" fillId="3" borderId="40" xfId="0" applyNumberFormat="1" applyFill="1" applyBorder="1"/>
    <xf numFmtId="1" fontId="0" fillId="3" borderId="45" xfId="0" applyNumberFormat="1" applyFill="1" applyBorder="1"/>
    <xf numFmtId="1" fontId="0" fillId="3" borderId="41" xfId="0" applyNumberFormat="1" applyFill="1" applyBorder="1"/>
    <xf numFmtId="1" fontId="0" fillId="3" borderId="46" xfId="0" applyNumberFormat="1" applyFill="1" applyBorder="1"/>
    <xf numFmtId="1" fontId="0" fillId="3" borderId="47" xfId="0" applyNumberFormat="1" applyFill="1" applyBorder="1"/>
    <xf numFmtId="1" fontId="0" fillId="3" borderId="49" xfId="0" applyNumberFormat="1" applyFill="1" applyBorder="1"/>
    <xf numFmtId="1" fontId="0" fillId="0" borderId="40" xfId="0" applyNumberFormat="1" applyBorder="1"/>
    <xf numFmtId="1" fontId="0" fillId="0" borderId="45" xfId="0" applyNumberFormat="1" applyBorder="1"/>
    <xf numFmtId="1" fontId="0" fillId="0" borderId="41" xfId="0" applyNumberFormat="1" applyBorder="1"/>
    <xf numFmtId="1" fontId="0" fillId="0" borderId="46" xfId="0" applyNumberFormat="1" applyBorder="1"/>
    <xf numFmtId="1" fontId="0" fillId="0" borderId="47" xfId="0" applyNumberFormat="1" applyBorder="1"/>
    <xf numFmtId="1" fontId="0" fillId="0" borderId="49" xfId="0" applyNumberFormat="1" applyBorder="1"/>
    <xf numFmtId="164" fontId="2" fillId="0" borderId="57" xfId="0" applyNumberFormat="1" applyFont="1" applyBorder="1"/>
    <xf numFmtId="2" fontId="2" fillId="0" borderId="10" xfId="0" applyNumberFormat="1" applyFont="1" applyBorder="1"/>
    <xf numFmtId="14" fontId="2" fillId="0" borderId="40" xfId="0" applyNumberFormat="1" applyFont="1" applyBorder="1"/>
    <xf numFmtId="0" fontId="2" fillId="0" borderId="7" xfId="0" applyFont="1" applyBorder="1"/>
    <xf numFmtId="164" fontId="2" fillId="0" borderId="58" xfId="0" applyNumberFormat="1" applyFont="1" applyBorder="1"/>
    <xf numFmtId="164" fontId="2" fillId="0" borderId="30" xfId="0" applyNumberFormat="1" applyFont="1" applyBorder="1"/>
    <xf numFmtId="164" fontId="2" fillId="0" borderId="7" xfId="0" applyNumberFormat="1" applyFont="1" applyBorder="1"/>
    <xf numFmtId="1" fontId="2" fillId="0" borderId="30" xfId="0" applyNumberFormat="1" applyFont="1" applyBorder="1"/>
    <xf numFmtId="1" fontId="2" fillId="0" borderId="58" xfId="0" applyNumberFormat="1" applyFont="1" applyBorder="1"/>
    <xf numFmtId="164" fontId="2" fillId="0" borderId="1" xfId="0" applyNumberFormat="1" applyFont="1" applyBorder="1"/>
    <xf numFmtId="1" fontId="2" fillId="0" borderId="59" xfId="0" applyNumberFormat="1" applyFont="1" applyBorder="1"/>
    <xf numFmtId="14" fontId="2" fillId="0" borderId="60" xfId="0" applyNumberFormat="1" applyFont="1" applyBorder="1"/>
    <xf numFmtId="1" fontId="2" fillId="0" borderId="61" xfId="0" applyNumberFormat="1" applyFont="1" applyBorder="1"/>
    <xf numFmtId="14" fontId="2" fillId="0" borderId="62" xfId="0" applyNumberFormat="1" applyFont="1" applyBorder="1"/>
    <xf numFmtId="1" fontId="2" fillId="0" borderId="56" xfId="0" applyNumberFormat="1" applyFont="1" applyBorder="1"/>
    <xf numFmtId="2" fontId="2" fillId="0" borderId="53" xfId="0" applyNumberFormat="1" applyFont="1" applyBorder="1"/>
    <xf numFmtId="2" fontId="2" fillId="0" borderId="63" xfId="0" applyNumberFormat="1" applyFont="1" applyBorder="1"/>
    <xf numFmtId="2" fontId="2" fillId="0" borderId="64" xfId="0" applyNumberFormat="1" applyFont="1" applyBorder="1"/>
    <xf numFmtId="164" fontId="2" fillId="0" borderId="40" xfId="0" applyNumberFormat="1" applyFont="1" applyBorder="1"/>
    <xf numFmtId="164" fontId="2" fillId="0" borderId="59" xfId="0" applyNumberFormat="1" applyFont="1" applyBorder="1"/>
    <xf numFmtId="164" fontId="2" fillId="0" borderId="60" xfId="0" applyNumberFormat="1" applyFont="1" applyBorder="1"/>
    <xf numFmtId="164" fontId="2" fillId="0" borderId="61" xfId="0" applyNumberFormat="1" applyFont="1" applyBorder="1"/>
    <xf numFmtId="164" fontId="2" fillId="0" borderId="62" xfId="0" applyNumberFormat="1" applyFont="1" applyBorder="1"/>
    <xf numFmtId="164" fontId="2" fillId="0" borderId="56" xfId="0" applyNumberFormat="1" applyFont="1" applyBorder="1"/>
    <xf numFmtId="164" fontId="4" fillId="0" borderId="13" xfId="0" applyNumberFormat="1" applyFont="1" applyBorder="1"/>
    <xf numFmtId="164" fontId="4" fillId="0" borderId="32" xfId="0" applyNumberFormat="1" applyFont="1" applyBorder="1"/>
    <xf numFmtId="164" fontId="4" fillId="0" borderId="33" xfId="0" applyNumberFormat="1" applyFont="1" applyBorder="1"/>
    <xf numFmtId="0" fontId="3" fillId="0" borderId="14" xfId="0" applyFont="1" applyBorder="1" applyAlignment="1">
      <alignment horizontal="right" textRotation="135"/>
    </xf>
    <xf numFmtId="0" fontId="3" fillId="0" borderId="14" xfId="0" applyFont="1" applyBorder="1" applyAlignment="1">
      <alignment textRotation="135"/>
    </xf>
    <xf numFmtId="0" fontId="3" fillId="0" borderId="14" xfId="0" applyFont="1" applyBorder="1" applyAlignment="1">
      <alignment textRotation="135" wrapText="1"/>
    </xf>
    <xf numFmtId="0" fontId="3" fillId="0" borderId="14" xfId="0" applyFont="1" applyBorder="1" applyAlignment="1">
      <alignment horizontal="right" textRotation="135" wrapText="1"/>
    </xf>
    <xf numFmtId="0" fontId="3" fillId="0" borderId="13" xfId="0" applyFont="1" applyBorder="1" applyAlignment="1">
      <alignment textRotation="135"/>
    </xf>
    <xf numFmtId="0" fontId="3" fillId="0" borderId="3" xfId="0" applyFont="1" applyBorder="1" applyAlignment="1">
      <alignment textRotation="135"/>
    </xf>
    <xf numFmtId="0" fontId="3" fillId="0" borderId="0" xfId="0" applyFont="1" applyAlignment="1">
      <alignment textRotation="135" wrapText="1"/>
    </xf>
    <xf numFmtId="0" fontId="3" fillId="0" borderId="24" xfId="0" applyFont="1" applyBorder="1" applyAlignment="1">
      <alignment textRotation="135" wrapText="1"/>
    </xf>
    <xf numFmtId="0" fontId="3" fillId="0" borderId="15" xfId="0" applyFont="1" applyBorder="1" applyAlignment="1">
      <alignment textRotation="135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7" fillId="3" borderId="53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" formatCode="0.0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/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 style="medium">
          <color rgb="FF000000"/>
        </left>
        <right style="thin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" formatCode="0.0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D9D9D9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/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Medium9"/>
  <colors>
    <mruColors>
      <color rgb="FF165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F82D2-F742-4011-8547-B4BC70D79552}" name="Tabla1" displayName="Tabla1" ref="A3:AD516" totalsRowCount="1" headerRowDxfId="63" dataDxfId="62" totalsRowDxfId="60" tableBorderDxfId="61">
  <autoFilter ref="A3:AD515" xr:uid="{2A3F82D2-F742-4011-8547-B4BC70D79552}"/>
  <tableColumns count="30">
    <tableColumn id="1" xr3:uid="{2EAA3D6D-E1AC-49B2-A0A3-EF4396282CE4}" name="Fecha" totalsRowLabel="Total" dataDxfId="59" totalsRowDxfId="29"/>
    <tableColumn id="2" xr3:uid="{7A2ED85D-2DB1-43A0-AC9F-28A2C5259AF5}" name="Aeronave Marca y Modelo" dataDxfId="58" totalsRowDxfId="28"/>
    <tableColumn id="3" xr3:uid="{BF981B3C-A127-41AD-9348-CB6E02810F03}" name="Matricula Aeronave" dataDxfId="57" totalsRowDxfId="27"/>
    <tableColumn id="4" xr3:uid="{B28470D8-09BB-4E48-92BA-3CD63FF54004}" name="Desde" dataDxfId="56" totalsRowDxfId="26"/>
    <tableColumn id="5" xr3:uid="{CDBF5F06-6698-434A-872D-CCE569599076}" name="Hasta" dataDxfId="55" totalsRowDxfId="25"/>
    <tableColumn id="6" xr3:uid="{DE63CD93-F903-4677-B48A-E83CD7AC825C}" name="Duracion Total de Vuelo" totalsRowFunction="custom" dataDxfId="54" totalsRowDxfId="24">
      <totalsRowFormula>SUBTOTAL(109,F4:F515)</totalsRowFormula>
    </tableColumn>
    <tableColumn id="7" xr3:uid="{65A48616-C0CE-4802-85C6-C6AE5A129997}" name="LSA" totalsRowFunction="custom" dataDxfId="53" totalsRowDxfId="23">
      <totalsRowFormula>SUBTOTAL(109,G4:G515)</totalsRowFormula>
    </tableColumn>
    <tableColumn id="8" xr3:uid="{63018479-24A3-4992-B54A-F050889860AB}" name="Monomotor" totalsRowFunction="custom" dataDxfId="52" totalsRowDxfId="22">
      <totalsRowFormula>SUBTOTAL(109,H4:H515)</totalsRowFormula>
    </tableColumn>
    <tableColumn id="9" xr3:uid="{A66BCAC5-9F4E-4977-B54B-79911BE39372}" name="Multimotor" totalsRowFunction="custom" dataDxfId="51" totalsRowDxfId="21">
      <totalsRowFormula>SUBTOTAL(109,I4:I515)</totalsRowFormula>
    </tableColumn>
    <tableColumn id="10" xr3:uid="{B5994316-7EF1-4D8E-B40C-16B81A3D8493}" name="Turbo Helice" totalsRowFunction="custom" dataDxfId="50" totalsRowDxfId="20">
      <totalsRowFormula>SUBTOTAL(109,J4:J515)</totalsRowFormula>
    </tableColumn>
    <tableColumn id="11" xr3:uid="{7A5BB999-8DB8-4708-AC7E-8DAF3D8486ED}" name="Turbo Jet" totalsRowFunction="custom" dataDxfId="49" totalsRowDxfId="19">
      <totalsRowFormula>SUBTOTAL(109,K4:K515)</totalsRowFormula>
    </tableColumn>
    <tableColumn id="12" xr3:uid="{4C959B38-85C5-4781-AA59-4EBD572FB96A}" name="Helicoptero" totalsRowFunction="custom" dataDxfId="48" totalsRowDxfId="18">
      <totalsRowFormula>SUBTOTAL(109,L4:L515)</totalsRowFormula>
    </tableColumn>
    <tableColumn id="13" xr3:uid="{694FB132-B289-475D-A3AB-B9CB1B4D7CD9}" name="Planeador" totalsRowFunction="custom" dataDxfId="47" totalsRowDxfId="17">
      <totalsRowFormula>SUBTOTAL(109,M4:M515)</totalsRowFormula>
    </tableColumn>
    <tableColumn id="14" xr3:uid="{505CDD8B-C7D2-4AB1-92D4-AC3FD48ED5DC}" name="Ultraliviano" totalsRowFunction="custom" dataDxfId="46" totalsRowDxfId="16">
      <totalsRowFormula>SUBTOTAL(109,N4:N515)</totalsRowFormula>
    </tableColumn>
    <tableColumn id="15" xr3:uid="{89E7B9EF-5951-47B1-9AD3-0109D1C9B530}" name="Dia" totalsRowFunction="custom" dataDxfId="45" totalsRowDxfId="15">
      <totalsRowFormula>SUBTOTAL(109,O4:O515)</totalsRowFormula>
    </tableColumn>
    <tableColumn id="16" xr3:uid="{003FA576-8498-46F6-9F2F-DF18E9B33246}" name="Noche" totalsRowFunction="custom" dataDxfId="44" totalsRowDxfId="14">
      <totalsRowFormula>SUBTOTAL(109,P4:P515)</totalsRowFormula>
    </tableColumn>
    <tableColumn id="17" xr3:uid="{0B57C990-D6A7-4E2C-BB5F-23B68819D6D5}" name="Diurno" totalsRowFunction="custom" dataDxfId="43" totalsRowDxfId="13">
      <totalsRowFormula>SUBTOTAL(109,Q4:Q515)</totalsRowFormula>
    </tableColumn>
    <tableColumn id="18" xr3:uid="{129FD136-C533-419C-98AE-64F0F031C9C3}" name="Noche3" totalsRowFunction="custom" dataDxfId="42" totalsRowDxfId="12">
      <totalsRowFormula>SUBTOTAL(109,R4:R515)</totalsRowFormula>
    </tableColumn>
    <tableColumn id="19" xr3:uid="{7B78A7BF-B4AA-47E8-AEDB-EA5F12129742}" name="IFR" totalsRowFunction="custom" dataDxfId="41" totalsRowDxfId="11">
      <totalsRowFormula>SUBTOTAL(109,S4:S515)</totalsRowFormula>
    </tableColumn>
    <tableColumn id="20" xr3:uid="{DE43F81D-1FE5-4C99-8647-F66DA926C518}" name="NO" totalsRowFunction="custom" dataDxfId="40" totalsRowDxfId="10">
      <totalsRowFormula>SUBTOTAL(109,T4:T515)</totalsRowFormula>
    </tableColumn>
    <tableColumn id="21" xr3:uid="{D8EB4430-90A3-4162-AFF9-59F7E78B35CC}" name="Tipo" totalsRowFunction="custom" dataDxfId="39" totalsRowDxfId="9">
      <totalsRowFormula>SUBTOTAL(109,U4:U515)</totalsRowFormula>
    </tableColumn>
    <tableColumn id="22" xr3:uid="{7EF1877D-A545-470B-AB53-F24A781ED0DB}" name="Simulador o Entrenador de Vuelo" totalsRowFunction="custom" dataDxfId="38" totalsRowDxfId="8">
      <totalsRowFormula>SUBTOTAL(109,V4:V515)</totalsRowFormula>
    </tableColumn>
    <tableColumn id="23" xr3:uid="{8E43D8CC-A828-45E7-B997-C1907285C57B}" name="Travesia" totalsRowFunction="custom" dataDxfId="37" totalsRowDxfId="7">
      <totalsRowFormula>SUBTOTAL(109,W4:W515)</totalsRowFormula>
    </tableColumn>
    <tableColumn id="24" xr3:uid="{080CD150-ADD2-42A6-8FF5-92F4B6BAE0AA}" name="Solo" totalsRowFunction="custom" dataDxfId="36" totalsRowDxfId="6">
      <totalsRowFormula>SUBTOTAL(109,X4:X515)</totalsRowFormula>
    </tableColumn>
    <tableColumn id="25" xr3:uid="{F82B08F4-09E2-418D-9874-9ACA8752215D}" name="Piloto al Mando (PIC)" totalsRowFunction="custom" dataDxfId="35" totalsRowDxfId="5">
      <totalsRowFormula>SUBTOTAL(109,Y4:Y515)</totalsRowFormula>
    </tableColumn>
    <tableColumn id="26" xr3:uid="{D861CE41-1C36-43F0-852A-22853B0F0DEA}" name="Copiloto (SIC)" totalsRowFunction="custom" dataDxfId="34" totalsRowDxfId="4">
      <totalsRowFormula>SUBTOTAL(109,Z4:Z515)</totalsRowFormula>
    </tableColumn>
    <tableColumn id="27" xr3:uid="{2EFDFF5E-2718-4910-9408-077242617034}" name="Instruccion Recibida " totalsRowFunction="custom" dataDxfId="33" totalsRowDxfId="3">
      <totalsRowFormula>SUBTOTAL(109,AA4:AA515)</totalsRowFormula>
    </tableColumn>
    <tableColumn id="28" xr3:uid="{F2F94541-0040-4C2F-94A9-C8016182C269}" name="Como Instructor de Vuelo" totalsRowFunction="custom" dataDxfId="32" totalsRowDxfId="2">
      <totalsRowFormula>SUBTOTAL(109,AB4:AB515)</totalsRowFormula>
    </tableColumn>
    <tableColumn id="29" xr3:uid="{DE45A56B-8B83-4125-8CBB-7CD887C9394B}" name="Observaciones" dataDxfId="31" totalsRowDxfId="1"/>
    <tableColumn id="30" xr3:uid="{87EE6DC5-7F8E-4DE9-A47A-7692790754BB}" name="Pagina Bitacora Real" dataDxfId="3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6"/>
  <sheetViews>
    <sheetView tabSelected="1" workbookViewId="0">
      <pane ySplit="3" topLeftCell="A332" activePane="bottomLeft" state="frozen"/>
      <selection activeCell="X1" sqref="X1"/>
      <selection pane="bottomLeft" sqref="A1:XFD1048576"/>
    </sheetView>
  </sheetViews>
  <sheetFormatPr baseColWidth="10" defaultColWidth="8.83203125" defaultRowHeight="15" x14ac:dyDescent="0.2"/>
  <cols>
    <col min="1" max="1" width="10.1640625" customWidth="1"/>
    <col min="2" max="2" width="9.1640625" customWidth="1"/>
    <col min="3" max="3" width="8.83203125" customWidth="1"/>
    <col min="4" max="4" width="6.6640625" customWidth="1"/>
    <col min="5" max="5" width="10.1640625" customWidth="1"/>
    <col min="6" max="6" width="9" customWidth="1"/>
    <col min="7" max="7" width="5.33203125" customWidth="1"/>
    <col min="8" max="8" width="8.83203125" customWidth="1"/>
    <col min="9" max="14" width="5.33203125" customWidth="1"/>
    <col min="15" max="16" width="6.6640625" customWidth="1"/>
    <col min="18" max="18" width="7.1640625" customWidth="1"/>
    <col min="19" max="19" width="9.1640625" customWidth="1"/>
    <col min="20" max="20" width="6.1640625" customWidth="1"/>
    <col min="21" max="21" width="5.83203125" customWidth="1"/>
    <col min="22" max="22" width="11.5" bestFit="1" customWidth="1"/>
    <col min="23" max="23" width="8.83203125" customWidth="1"/>
    <col min="24" max="24" width="7.5" customWidth="1"/>
    <col min="25" max="25" width="10.5" customWidth="1"/>
    <col min="26" max="26" width="7.5" customWidth="1"/>
    <col min="27" max="27" width="9.33203125" customWidth="1"/>
    <col min="28" max="28" width="8.83203125" customWidth="1"/>
    <col min="29" max="29" width="38.5" bestFit="1" customWidth="1"/>
    <col min="30" max="30" width="7.1640625" customWidth="1"/>
  </cols>
  <sheetData>
    <row r="1" spans="1:30" ht="27" thickBot="1" x14ac:dyDescent="0.35">
      <c r="A1" s="36"/>
      <c r="B1" s="37"/>
      <c r="C1" s="37"/>
      <c r="D1" s="189" t="s">
        <v>0</v>
      </c>
      <c r="E1" s="190"/>
      <c r="F1" s="171">
        <f>Tabla1[[#Totals],[Duracion Total de Vuelo]]</f>
        <v>414.90000000000003</v>
      </c>
      <c r="G1" s="38">
        <f>Tabla1[[#Totals],[LSA]]</f>
        <v>0</v>
      </c>
      <c r="H1" s="39">
        <f>Tabla1[[#Totals],[Monomotor]]</f>
        <v>414.90000000000003</v>
      </c>
      <c r="I1" s="39">
        <f>Tabla1[[#Totals],[Multimotor]]</f>
        <v>0</v>
      </c>
      <c r="J1" s="39">
        <f>Tabla1[[#Totals],[Turbo Helice]]</f>
        <v>0</v>
      </c>
      <c r="K1" s="39">
        <f>Tabla1[[#Totals],[Turbo Jet]]</f>
        <v>0</v>
      </c>
      <c r="L1" s="39">
        <f>Tabla1[[#Totals],[Helicoptero]]</f>
        <v>0</v>
      </c>
      <c r="M1" s="39">
        <f>Tabla1[[#Totals],[Planeador]]</f>
        <v>0</v>
      </c>
      <c r="N1" s="40">
        <f>Tabla1[[#Totals],[Ultraliviano]]</f>
        <v>0</v>
      </c>
      <c r="O1" s="38">
        <f>Tabla1[[#Totals],[Dia]]</f>
        <v>960</v>
      </c>
      <c r="P1" s="40">
        <f>Tabla1[[#Totals],[Noche]]</f>
        <v>84</v>
      </c>
      <c r="Q1" s="172">
        <f>Tabla1[[#Totals],[Diurno]]</f>
        <v>394.70000000000005</v>
      </c>
      <c r="R1" s="173">
        <f>Tabla1[[#Totals],[Noche3]]</f>
        <v>18.099999999999998</v>
      </c>
      <c r="S1" s="40">
        <f>Tabla1[[#Totals],[IFR]]</f>
        <v>14.6</v>
      </c>
      <c r="T1" s="38">
        <f>Tabla1[[#Totals],[NO]]</f>
        <v>14</v>
      </c>
      <c r="U1" s="40">
        <f>Tabla1[[#Totals],[Tipo]]</f>
        <v>0</v>
      </c>
      <c r="V1" s="38">
        <f>Tabla1[[#Totals],[Simulador o Entrenador de Vuelo]]</f>
        <v>0</v>
      </c>
      <c r="W1" s="173">
        <f>Tabla1[[#Totals],[Travesia]]</f>
        <v>238.2999999999999</v>
      </c>
      <c r="X1" s="173">
        <f>Tabla1[[#Totals],[Solo]]</f>
        <v>64.5</v>
      </c>
      <c r="Y1" s="39">
        <f>Tabla1[[#Totals],[Piloto al Mando (PIC)]]</f>
        <v>349.09999999999997</v>
      </c>
      <c r="Z1" s="39">
        <f>Tabla1[[#Totals],[Copiloto (SIC)]]</f>
        <v>0</v>
      </c>
      <c r="AA1" s="39">
        <f>Tabla1[[#Totals],[Instruccion Recibida ]]</f>
        <v>116.10000000000005</v>
      </c>
      <c r="AB1" s="41">
        <f>Tabla1[[#Totals],[Como Instructor de Vuelo]]</f>
        <v>23.599999999999998</v>
      </c>
      <c r="AC1" s="34" t="s">
        <v>1</v>
      </c>
      <c r="AD1" s="35" t="s">
        <v>1</v>
      </c>
    </row>
    <row r="2" spans="1:30" ht="21" customHeight="1" thickBot="1" x14ac:dyDescent="0.3">
      <c r="A2" s="29"/>
      <c r="B2" s="30"/>
      <c r="C2" s="31"/>
      <c r="D2" s="183" t="s">
        <v>2</v>
      </c>
      <c r="E2" s="184"/>
      <c r="F2" s="28"/>
      <c r="G2" s="185" t="s">
        <v>3</v>
      </c>
      <c r="H2" s="183"/>
      <c r="I2" s="183"/>
      <c r="J2" s="183"/>
      <c r="K2" s="183"/>
      <c r="L2" s="183"/>
      <c r="M2" s="183"/>
      <c r="N2" s="183"/>
      <c r="O2" s="186" t="s">
        <v>4</v>
      </c>
      <c r="P2" s="187"/>
      <c r="Q2" s="186" t="s">
        <v>5</v>
      </c>
      <c r="R2" s="187"/>
      <c r="S2" s="187"/>
      <c r="T2" s="186" t="s">
        <v>6</v>
      </c>
      <c r="U2" s="187"/>
      <c r="V2" s="186" t="s">
        <v>7</v>
      </c>
      <c r="W2" s="187"/>
      <c r="X2" s="187"/>
      <c r="Y2" s="187"/>
      <c r="Z2" s="187"/>
      <c r="AA2" s="187"/>
      <c r="AB2" s="188"/>
      <c r="AC2" s="32"/>
      <c r="AD2" s="33"/>
    </row>
    <row r="3" spans="1:30" ht="94" thickBot="1" x14ac:dyDescent="0.25">
      <c r="A3" s="179" t="s">
        <v>8</v>
      </c>
      <c r="B3" s="180" t="s">
        <v>9</v>
      </c>
      <c r="C3" s="181" t="s">
        <v>10</v>
      </c>
      <c r="D3" s="175" t="s">
        <v>11</v>
      </c>
      <c r="E3" s="182" t="s">
        <v>12</v>
      </c>
      <c r="F3" s="176" t="s">
        <v>13</v>
      </c>
      <c r="G3" s="178" t="s">
        <v>14</v>
      </c>
      <c r="H3" s="174" t="s">
        <v>15</v>
      </c>
      <c r="I3" s="174" t="s">
        <v>16</v>
      </c>
      <c r="J3" s="176" t="s">
        <v>17</v>
      </c>
      <c r="K3" s="177" t="s">
        <v>18</v>
      </c>
      <c r="L3" s="174" t="s">
        <v>19</v>
      </c>
      <c r="M3" s="174" t="s">
        <v>20</v>
      </c>
      <c r="N3" s="175" t="s">
        <v>21</v>
      </c>
      <c r="O3" s="19" t="s">
        <v>22</v>
      </c>
      <c r="P3" s="6" t="s">
        <v>23</v>
      </c>
      <c r="Q3" s="19" t="s">
        <v>24</v>
      </c>
      <c r="R3" s="6" t="s">
        <v>25</v>
      </c>
      <c r="S3" s="6" t="s">
        <v>26</v>
      </c>
      <c r="T3" s="19" t="s">
        <v>27</v>
      </c>
      <c r="U3" s="6" t="s">
        <v>28</v>
      </c>
      <c r="V3" s="27" t="s">
        <v>29</v>
      </c>
      <c r="W3" s="6" t="s">
        <v>30</v>
      </c>
      <c r="X3" s="6" t="s">
        <v>31</v>
      </c>
      <c r="Y3" s="7" t="s">
        <v>32</v>
      </c>
      <c r="Z3" s="7" t="s">
        <v>33</v>
      </c>
      <c r="AA3" s="7" t="s">
        <v>34</v>
      </c>
      <c r="AB3" s="20" t="s">
        <v>35</v>
      </c>
      <c r="AC3" s="6" t="s">
        <v>36</v>
      </c>
      <c r="AD3" s="7" t="s">
        <v>37</v>
      </c>
    </row>
    <row r="4" spans="1:30" ht="16" x14ac:dyDescent="0.2">
      <c r="A4" s="21">
        <v>42770</v>
      </c>
      <c r="B4" s="1" t="s">
        <v>38</v>
      </c>
      <c r="C4" s="9" t="s">
        <v>39</v>
      </c>
      <c r="D4" s="1" t="s">
        <v>40</v>
      </c>
      <c r="E4" s="13" t="s">
        <v>41</v>
      </c>
      <c r="F4" s="92">
        <v>1</v>
      </c>
      <c r="G4" s="93" t="s">
        <v>1</v>
      </c>
      <c r="H4" s="94">
        <v>1</v>
      </c>
      <c r="I4" s="94" t="s">
        <v>1</v>
      </c>
      <c r="J4" s="94" t="s">
        <v>1</v>
      </c>
      <c r="K4" s="94" t="s">
        <v>1</v>
      </c>
      <c r="L4" s="94" t="s">
        <v>1</v>
      </c>
      <c r="M4" s="94" t="s">
        <v>1</v>
      </c>
      <c r="N4" s="92" t="s">
        <v>1</v>
      </c>
      <c r="O4" s="121">
        <v>1</v>
      </c>
      <c r="P4" s="118" t="s">
        <v>1</v>
      </c>
      <c r="Q4" s="93">
        <v>1</v>
      </c>
      <c r="R4" s="94" t="s">
        <v>1</v>
      </c>
      <c r="S4" s="92" t="s">
        <v>1</v>
      </c>
      <c r="T4" s="121" t="s">
        <v>1</v>
      </c>
      <c r="U4" s="118" t="s">
        <v>1</v>
      </c>
      <c r="V4" s="93" t="s">
        <v>1</v>
      </c>
      <c r="W4" s="94" t="s">
        <v>1</v>
      </c>
      <c r="X4" s="94" t="s">
        <v>1</v>
      </c>
      <c r="Y4" s="94" t="s">
        <v>1</v>
      </c>
      <c r="Z4" s="94" t="s">
        <v>1</v>
      </c>
      <c r="AA4" s="94">
        <v>1</v>
      </c>
      <c r="AB4" s="95" t="s">
        <v>1</v>
      </c>
      <c r="AC4" s="87" t="s">
        <v>1</v>
      </c>
      <c r="AD4" s="118">
        <v>1</v>
      </c>
    </row>
    <row r="5" spans="1:30" ht="16" x14ac:dyDescent="0.2">
      <c r="A5" s="21">
        <v>42777</v>
      </c>
      <c r="B5" s="1" t="s">
        <v>38</v>
      </c>
      <c r="C5" s="9" t="s">
        <v>39</v>
      </c>
      <c r="D5" s="1" t="s">
        <v>40</v>
      </c>
      <c r="E5" s="14" t="s">
        <v>41</v>
      </c>
      <c r="F5" s="92">
        <v>0.9</v>
      </c>
      <c r="G5" s="93" t="s">
        <v>1</v>
      </c>
      <c r="H5" s="94">
        <v>0.9</v>
      </c>
      <c r="I5" s="94" t="s">
        <v>1</v>
      </c>
      <c r="J5" s="94" t="s">
        <v>1</v>
      </c>
      <c r="K5" s="94" t="s">
        <v>1</v>
      </c>
      <c r="L5" s="94" t="s">
        <v>1</v>
      </c>
      <c r="M5" s="94" t="s">
        <v>1</v>
      </c>
      <c r="N5" s="92" t="s">
        <v>1</v>
      </c>
      <c r="O5" s="121">
        <v>1</v>
      </c>
      <c r="P5" s="118" t="s">
        <v>1</v>
      </c>
      <c r="Q5" s="93">
        <v>0.9</v>
      </c>
      <c r="R5" s="94" t="s">
        <v>1</v>
      </c>
      <c r="S5" s="92" t="s">
        <v>1</v>
      </c>
      <c r="T5" s="121" t="s">
        <v>1</v>
      </c>
      <c r="U5" s="118" t="s">
        <v>1</v>
      </c>
      <c r="V5" s="93" t="s">
        <v>1</v>
      </c>
      <c r="W5" s="94" t="s">
        <v>1</v>
      </c>
      <c r="X5" s="94" t="s">
        <v>1</v>
      </c>
      <c r="Y5" s="94" t="s">
        <v>1</v>
      </c>
      <c r="Z5" s="94" t="s">
        <v>1</v>
      </c>
      <c r="AA5" s="94">
        <v>0.9</v>
      </c>
      <c r="AB5" s="95" t="s">
        <v>1</v>
      </c>
      <c r="AC5" s="87" t="s">
        <v>1</v>
      </c>
      <c r="AD5" s="118">
        <v>1</v>
      </c>
    </row>
    <row r="6" spans="1:30" ht="16" x14ac:dyDescent="0.2">
      <c r="A6" s="21">
        <v>42784</v>
      </c>
      <c r="B6" s="1" t="s">
        <v>38</v>
      </c>
      <c r="C6" s="9" t="s">
        <v>39</v>
      </c>
      <c r="D6" s="1" t="s">
        <v>40</v>
      </c>
      <c r="E6" s="9" t="s">
        <v>41</v>
      </c>
      <c r="F6" s="92">
        <v>0.9</v>
      </c>
      <c r="G6" s="93" t="s">
        <v>1</v>
      </c>
      <c r="H6" s="94">
        <v>0.9</v>
      </c>
      <c r="I6" s="94" t="s">
        <v>1</v>
      </c>
      <c r="J6" s="94" t="s">
        <v>1</v>
      </c>
      <c r="K6" s="94" t="s">
        <v>1</v>
      </c>
      <c r="L6" s="94" t="s">
        <v>1</v>
      </c>
      <c r="M6" s="94" t="s">
        <v>1</v>
      </c>
      <c r="N6" s="92" t="s">
        <v>1</v>
      </c>
      <c r="O6" s="121">
        <v>1</v>
      </c>
      <c r="P6" s="118" t="s">
        <v>1</v>
      </c>
      <c r="Q6" s="93">
        <v>0.9</v>
      </c>
      <c r="R6" s="94" t="s">
        <v>1</v>
      </c>
      <c r="S6" s="92" t="s">
        <v>1</v>
      </c>
      <c r="T6" s="121" t="s">
        <v>1</v>
      </c>
      <c r="U6" s="118" t="s">
        <v>1</v>
      </c>
      <c r="V6" s="93" t="s">
        <v>1</v>
      </c>
      <c r="W6" s="94" t="s">
        <v>1</v>
      </c>
      <c r="X6" s="94" t="s">
        <v>1</v>
      </c>
      <c r="Y6" s="94" t="s">
        <v>1</v>
      </c>
      <c r="Z6" s="94" t="s">
        <v>1</v>
      </c>
      <c r="AA6" s="94">
        <v>0.9</v>
      </c>
      <c r="AB6" s="95" t="s">
        <v>1</v>
      </c>
      <c r="AC6" s="87" t="s">
        <v>1</v>
      </c>
      <c r="AD6" s="118">
        <v>1</v>
      </c>
    </row>
    <row r="7" spans="1:30" ht="16" x14ac:dyDescent="0.2">
      <c r="A7" s="21">
        <v>42791</v>
      </c>
      <c r="B7" s="1" t="s">
        <v>38</v>
      </c>
      <c r="C7" s="9" t="s">
        <v>39</v>
      </c>
      <c r="D7" s="1" t="s">
        <v>40</v>
      </c>
      <c r="E7" s="9" t="s">
        <v>41</v>
      </c>
      <c r="F7" s="92">
        <v>0.9</v>
      </c>
      <c r="G7" s="93" t="s">
        <v>1</v>
      </c>
      <c r="H7" s="94">
        <v>0.9</v>
      </c>
      <c r="I7" s="94" t="s">
        <v>1</v>
      </c>
      <c r="J7" s="94" t="s">
        <v>1</v>
      </c>
      <c r="K7" s="94" t="s">
        <v>1</v>
      </c>
      <c r="L7" s="94" t="s">
        <v>1</v>
      </c>
      <c r="M7" s="94" t="s">
        <v>1</v>
      </c>
      <c r="N7" s="92" t="s">
        <v>1</v>
      </c>
      <c r="O7" s="121">
        <v>2</v>
      </c>
      <c r="P7" s="118" t="s">
        <v>1</v>
      </c>
      <c r="Q7" s="93">
        <v>0.9</v>
      </c>
      <c r="R7" s="94" t="s">
        <v>1</v>
      </c>
      <c r="S7" s="92" t="s">
        <v>1</v>
      </c>
      <c r="T7" s="121" t="s">
        <v>1</v>
      </c>
      <c r="U7" s="118" t="s">
        <v>1</v>
      </c>
      <c r="V7" s="93" t="s">
        <v>1</v>
      </c>
      <c r="W7" s="94" t="s">
        <v>1</v>
      </c>
      <c r="X7" s="94" t="s">
        <v>1</v>
      </c>
      <c r="Y7" s="94" t="s">
        <v>1</v>
      </c>
      <c r="Z7" s="94" t="s">
        <v>1</v>
      </c>
      <c r="AA7" s="94">
        <v>0.9</v>
      </c>
      <c r="AB7" s="95" t="s">
        <v>1</v>
      </c>
      <c r="AC7" s="87" t="s">
        <v>1</v>
      </c>
      <c r="AD7" s="118">
        <v>1</v>
      </c>
    </row>
    <row r="8" spans="1:30" ht="16" x14ac:dyDescent="0.2">
      <c r="A8" s="21">
        <v>42799</v>
      </c>
      <c r="B8" s="1" t="s">
        <v>38</v>
      </c>
      <c r="C8" s="9" t="s">
        <v>39</v>
      </c>
      <c r="D8" s="1" t="s">
        <v>40</v>
      </c>
      <c r="E8" s="9" t="s">
        <v>41</v>
      </c>
      <c r="F8" s="92">
        <v>0.9</v>
      </c>
      <c r="G8" s="93" t="s">
        <v>1</v>
      </c>
      <c r="H8" s="94">
        <v>0.9</v>
      </c>
      <c r="I8" s="94" t="s">
        <v>1</v>
      </c>
      <c r="J8" s="94" t="s">
        <v>1</v>
      </c>
      <c r="K8" s="94" t="s">
        <v>1</v>
      </c>
      <c r="L8" s="94" t="s">
        <v>1</v>
      </c>
      <c r="M8" s="94" t="s">
        <v>1</v>
      </c>
      <c r="N8" s="92" t="s">
        <v>1</v>
      </c>
      <c r="O8" s="121">
        <v>3</v>
      </c>
      <c r="P8" s="118" t="s">
        <v>1</v>
      </c>
      <c r="Q8" s="93">
        <v>0.9</v>
      </c>
      <c r="R8" s="94" t="s">
        <v>1</v>
      </c>
      <c r="S8" s="92" t="s">
        <v>1</v>
      </c>
      <c r="T8" s="121" t="s">
        <v>1</v>
      </c>
      <c r="U8" s="118" t="s">
        <v>1</v>
      </c>
      <c r="V8" s="93" t="s">
        <v>1</v>
      </c>
      <c r="W8" s="94" t="s">
        <v>1</v>
      </c>
      <c r="X8" s="94" t="s">
        <v>1</v>
      </c>
      <c r="Y8" s="94" t="s">
        <v>1</v>
      </c>
      <c r="Z8" s="94" t="s">
        <v>1</v>
      </c>
      <c r="AA8" s="94">
        <v>0.9</v>
      </c>
      <c r="AB8" s="95" t="s">
        <v>1</v>
      </c>
      <c r="AC8" s="87" t="s">
        <v>1</v>
      </c>
      <c r="AD8" s="118">
        <v>1</v>
      </c>
    </row>
    <row r="9" spans="1:30" ht="16" x14ac:dyDescent="0.2">
      <c r="A9" s="21">
        <v>42813</v>
      </c>
      <c r="B9" s="1" t="s">
        <v>38</v>
      </c>
      <c r="C9" s="9" t="s">
        <v>39</v>
      </c>
      <c r="D9" s="1" t="s">
        <v>40</v>
      </c>
      <c r="E9" s="9" t="s">
        <v>41</v>
      </c>
      <c r="F9" s="92">
        <v>1</v>
      </c>
      <c r="G9" s="93" t="s">
        <v>1</v>
      </c>
      <c r="H9" s="94">
        <v>1</v>
      </c>
      <c r="I9" s="94" t="s">
        <v>1</v>
      </c>
      <c r="J9" s="94" t="s">
        <v>1</v>
      </c>
      <c r="K9" s="94" t="s">
        <v>1</v>
      </c>
      <c r="L9" s="94" t="s">
        <v>1</v>
      </c>
      <c r="M9" s="94" t="s">
        <v>1</v>
      </c>
      <c r="N9" s="92" t="s">
        <v>1</v>
      </c>
      <c r="O9" s="121">
        <v>4</v>
      </c>
      <c r="P9" s="118" t="s">
        <v>1</v>
      </c>
      <c r="Q9" s="93">
        <v>1</v>
      </c>
      <c r="R9" s="94" t="s">
        <v>1</v>
      </c>
      <c r="S9" s="92" t="s">
        <v>1</v>
      </c>
      <c r="T9" s="121" t="s">
        <v>1</v>
      </c>
      <c r="U9" s="118" t="s">
        <v>1</v>
      </c>
      <c r="V9" s="93" t="s">
        <v>1</v>
      </c>
      <c r="W9" s="94" t="s">
        <v>1</v>
      </c>
      <c r="X9" s="94" t="s">
        <v>1</v>
      </c>
      <c r="Y9" s="94" t="s">
        <v>1</v>
      </c>
      <c r="Z9" s="94" t="s">
        <v>1</v>
      </c>
      <c r="AA9" s="94">
        <v>1</v>
      </c>
      <c r="AB9" s="95" t="s">
        <v>1</v>
      </c>
      <c r="AC9" s="87" t="s">
        <v>1</v>
      </c>
      <c r="AD9" s="118">
        <v>1</v>
      </c>
    </row>
    <row r="10" spans="1:30" ht="16" x14ac:dyDescent="0.2">
      <c r="A10" s="21">
        <v>42829</v>
      </c>
      <c r="B10" s="1" t="s">
        <v>38</v>
      </c>
      <c r="C10" s="9" t="s">
        <v>39</v>
      </c>
      <c r="D10" s="1" t="s">
        <v>40</v>
      </c>
      <c r="E10" s="9" t="s">
        <v>41</v>
      </c>
      <c r="F10" s="92">
        <v>0.7</v>
      </c>
      <c r="G10" s="93" t="s">
        <v>1</v>
      </c>
      <c r="H10" s="94">
        <v>0.7</v>
      </c>
      <c r="I10" s="94" t="s">
        <v>1</v>
      </c>
      <c r="J10" s="94" t="s">
        <v>1</v>
      </c>
      <c r="K10" s="94" t="s">
        <v>1</v>
      </c>
      <c r="L10" s="94" t="s">
        <v>1</v>
      </c>
      <c r="M10" s="94" t="s">
        <v>1</v>
      </c>
      <c r="N10" s="92" t="s">
        <v>1</v>
      </c>
      <c r="O10" s="121">
        <v>2</v>
      </c>
      <c r="P10" s="118" t="s">
        <v>1</v>
      </c>
      <c r="Q10" s="93">
        <v>0.7</v>
      </c>
      <c r="R10" s="94" t="s">
        <v>1</v>
      </c>
      <c r="S10" s="92" t="s">
        <v>1</v>
      </c>
      <c r="T10" s="121" t="s">
        <v>1</v>
      </c>
      <c r="U10" s="118" t="s">
        <v>1</v>
      </c>
      <c r="V10" s="93" t="s">
        <v>1</v>
      </c>
      <c r="W10" s="94" t="s">
        <v>1</v>
      </c>
      <c r="X10" s="94" t="s">
        <v>1</v>
      </c>
      <c r="Y10" s="94" t="s">
        <v>1</v>
      </c>
      <c r="Z10" s="94" t="s">
        <v>1</v>
      </c>
      <c r="AA10" s="94">
        <v>0.7</v>
      </c>
      <c r="AB10" s="95" t="s">
        <v>1</v>
      </c>
      <c r="AC10" s="87" t="s">
        <v>1</v>
      </c>
      <c r="AD10" s="118">
        <v>1</v>
      </c>
    </row>
    <row r="11" spans="1:30" ht="17" thickBot="1" x14ac:dyDescent="0.25">
      <c r="A11" s="22">
        <v>42838</v>
      </c>
      <c r="B11" s="2" t="s">
        <v>38</v>
      </c>
      <c r="C11" s="9" t="s">
        <v>39</v>
      </c>
      <c r="D11" s="2" t="s">
        <v>40</v>
      </c>
      <c r="E11" s="9" t="s">
        <v>41</v>
      </c>
      <c r="F11" s="96">
        <v>1</v>
      </c>
      <c r="G11" s="97" t="s">
        <v>1</v>
      </c>
      <c r="H11" s="98">
        <v>1</v>
      </c>
      <c r="I11" s="98" t="s">
        <v>1</v>
      </c>
      <c r="J11" s="98" t="s">
        <v>1</v>
      </c>
      <c r="K11" s="98" t="s">
        <v>1</v>
      </c>
      <c r="L11" s="98" t="s">
        <v>1</v>
      </c>
      <c r="M11" s="98" t="s">
        <v>1</v>
      </c>
      <c r="N11" s="96" t="s">
        <v>1</v>
      </c>
      <c r="O11" s="122">
        <v>3</v>
      </c>
      <c r="P11" s="119" t="s">
        <v>1</v>
      </c>
      <c r="Q11" s="97">
        <v>1</v>
      </c>
      <c r="R11" s="98" t="s">
        <v>1</v>
      </c>
      <c r="S11" s="96" t="s">
        <v>1</v>
      </c>
      <c r="T11" s="122" t="s">
        <v>1</v>
      </c>
      <c r="U11" s="119" t="s">
        <v>1</v>
      </c>
      <c r="V11" s="97" t="s">
        <v>1</v>
      </c>
      <c r="W11" s="98" t="s">
        <v>1</v>
      </c>
      <c r="X11" s="98" t="s">
        <v>1</v>
      </c>
      <c r="Y11" s="98" t="s">
        <v>1</v>
      </c>
      <c r="Z11" s="98" t="s">
        <v>1</v>
      </c>
      <c r="AA11" s="98">
        <v>1</v>
      </c>
      <c r="AB11" s="99" t="s">
        <v>1</v>
      </c>
      <c r="AC11" s="88" t="s">
        <v>1</v>
      </c>
      <c r="AD11" s="119">
        <v>1</v>
      </c>
    </row>
    <row r="12" spans="1:30" ht="16" x14ac:dyDescent="0.2">
      <c r="A12" s="21">
        <v>42856</v>
      </c>
      <c r="B12" s="1" t="s">
        <v>38</v>
      </c>
      <c r="C12" s="18" t="s">
        <v>42</v>
      </c>
      <c r="D12" s="1" t="s">
        <v>40</v>
      </c>
      <c r="E12" s="18" t="s">
        <v>41</v>
      </c>
      <c r="F12" s="92">
        <v>1.1000000000000001</v>
      </c>
      <c r="G12" s="93" t="s">
        <v>1</v>
      </c>
      <c r="H12" s="94">
        <v>1.1000000000000001</v>
      </c>
      <c r="I12" s="94" t="s">
        <v>1</v>
      </c>
      <c r="J12" s="94" t="s">
        <v>1</v>
      </c>
      <c r="K12" s="94" t="s">
        <v>1</v>
      </c>
      <c r="L12" s="94" t="s">
        <v>1</v>
      </c>
      <c r="M12" s="94" t="s">
        <v>1</v>
      </c>
      <c r="N12" s="92" t="s">
        <v>1</v>
      </c>
      <c r="O12" s="121">
        <v>6</v>
      </c>
      <c r="P12" s="118" t="s">
        <v>1</v>
      </c>
      <c r="Q12" s="93">
        <v>1.1000000000000001</v>
      </c>
      <c r="R12" s="94" t="s">
        <v>1</v>
      </c>
      <c r="S12" s="92" t="s">
        <v>1</v>
      </c>
      <c r="T12" s="121" t="s">
        <v>1</v>
      </c>
      <c r="U12" s="118" t="s">
        <v>1</v>
      </c>
      <c r="V12" s="93" t="s">
        <v>1</v>
      </c>
      <c r="W12" s="94" t="s">
        <v>1</v>
      </c>
      <c r="X12" s="94" t="s">
        <v>1</v>
      </c>
      <c r="Y12" s="94" t="s">
        <v>1</v>
      </c>
      <c r="Z12" s="94" t="s">
        <v>1</v>
      </c>
      <c r="AA12" s="94">
        <v>1.1000000000000001</v>
      </c>
      <c r="AB12" s="95" t="s">
        <v>1</v>
      </c>
      <c r="AC12" s="87" t="s">
        <v>1</v>
      </c>
      <c r="AD12" s="118">
        <v>2</v>
      </c>
    </row>
    <row r="13" spans="1:30" ht="16" x14ac:dyDescent="0.2">
      <c r="A13" s="21">
        <v>42889</v>
      </c>
      <c r="B13" s="1" t="s">
        <v>38</v>
      </c>
      <c r="C13" s="9" t="s">
        <v>42</v>
      </c>
      <c r="D13" s="1" t="s">
        <v>40</v>
      </c>
      <c r="E13" s="9" t="s">
        <v>41</v>
      </c>
      <c r="F13" s="92">
        <v>1.2</v>
      </c>
      <c r="G13" s="93" t="s">
        <v>1</v>
      </c>
      <c r="H13" s="94">
        <v>1.2</v>
      </c>
      <c r="I13" s="94" t="s">
        <v>1</v>
      </c>
      <c r="J13" s="94" t="s">
        <v>1</v>
      </c>
      <c r="K13" s="94" t="s">
        <v>1</v>
      </c>
      <c r="L13" s="94" t="s">
        <v>1</v>
      </c>
      <c r="M13" s="94" t="s">
        <v>1</v>
      </c>
      <c r="N13" s="92" t="s">
        <v>1</v>
      </c>
      <c r="O13" s="121">
        <v>8</v>
      </c>
      <c r="P13" s="118" t="s">
        <v>1</v>
      </c>
      <c r="Q13" s="93">
        <v>1.2</v>
      </c>
      <c r="R13" s="94" t="s">
        <v>1</v>
      </c>
      <c r="S13" s="92" t="s">
        <v>1</v>
      </c>
      <c r="T13" s="121" t="s">
        <v>1</v>
      </c>
      <c r="U13" s="118" t="s">
        <v>1</v>
      </c>
      <c r="V13" s="93" t="s">
        <v>1</v>
      </c>
      <c r="W13" s="94" t="s">
        <v>1</v>
      </c>
      <c r="X13" s="94" t="s">
        <v>1</v>
      </c>
      <c r="Y13" s="94" t="s">
        <v>1</v>
      </c>
      <c r="Z13" s="94" t="s">
        <v>1</v>
      </c>
      <c r="AA13" s="94">
        <v>1.2</v>
      </c>
      <c r="AB13" s="95" t="s">
        <v>1</v>
      </c>
      <c r="AC13" s="87" t="s">
        <v>1</v>
      </c>
      <c r="AD13" s="118">
        <v>2</v>
      </c>
    </row>
    <row r="14" spans="1:30" ht="16" x14ac:dyDescent="0.2">
      <c r="A14" s="21">
        <v>42889</v>
      </c>
      <c r="B14" s="1" t="s">
        <v>38</v>
      </c>
      <c r="C14" s="9" t="s">
        <v>39</v>
      </c>
      <c r="D14" s="1" t="s">
        <v>40</v>
      </c>
      <c r="E14" s="9" t="s">
        <v>41</v>
      </c>
      <c r="F14" s="92">
        <v>0.6</v>
      </c>
      <c r="G14" s="93" t="s">
        <v>1</v>
      </c>
      <c r="H14" s="94">
        <v>0.6</v>
      </c>
      <c r="I14" s="94" t="s">
        <v>1</v>
      </c>
      <c r="J14" s="94" t="s">
        <v>1</v>
      </c>
      <c r="K14" s="94" t="s">
        <v>1</v>
      </c>
      <c r="L14" s="94" t="s">
        <v>1</v>
      </c>
      <c r="M14" s="94" t="s">
        <v>1</v>
      </c>
      <c r="N14" s="92" t="s">
        <v>1</v>
      </c>
      <c r="O14" s="121">
        <v>5</v>
      </c>
      <c r="P14" s="118" t="s">
        <v>1</v>
      </c>
      <c r="Q14" s="93">
        <v>0.6</v>
      </c>
      <c r="R14" s="94" t="s">
        <v>1</v>
      </c>
      <c r="S14" s="92" t="s">
        <v>1</v>
      </c>
      <c r="T14" s="121" t="s">
        <v>1</v>
      </c>
      <c r="U14" s="118" t="s">
        <v>1</v>
      </c>
      <c r="V14" s="93" t="s">
        <v>1</v>
      </c>
      <c r="W14" s="94" t="s">
        <v>1</v>
      </c>
      <c r="X14" s="94" t="s">
        <v>1</v>
      </c>
      <c r="Y14" s="94" t="s">
        <v>1</v>
      </c>
      <c r="Z14" s="94" t="s">
        <v>1</v>
      </c>
      <c r="AA14" s="94">
        <v>0.6</v>
      </c>
      <c r="AB14" s="95" t="s">
        <v>1</v>
      </c>
      <c r="AC14" s="87" t="s">
        <v>1</v>
      </c>
      <c r="AD14" s="118">
        <v>2</v>
      </c>
    </row>
    <row r="15" spans="1:30" ht="16" x14ac:dyDescent="0.2">
      <c r="A15" s="21">
        <v>42890</v>
      </c>
      <c r="B15" s="1" t="s">
        <v>38</v>
      </c>
      <c r="C15" s="9" t="s">
        <v>39</v>
      </c>
      <c r="D15" s="1" t="s">
        <v>40</v>
      </c>
      <c r="E15" s="9" t="s">
        <v>41</v>
      </c>
      <c r="F15" s="92">
        <v>0.8</v>
      </c>
      <c r="G15" s="93" t="s">
        <v>1</v>
      </c>
      <c r="H15" s="94">
        <v>0.8</v>
      </c>
      <c r="I15" s="94" t="s">
        <v>1</v>
      </c>
      <c r="J15" s="94" t="s">
        <v>1</v>
      </c>
      <c r="K15" s="94" t="s">
        <v>1</v>
      </c>
      <c r="L15" s="94" t="s">
        <v>1</v>
      </c>
      <c r="M15" s="94" t="s">
        <v>1</v>
      </c>
      <c r="N15" s="92" t="s">
        <v>1</v>
      </c>
      <c r="O15" s="121">
        <v>6</v>
      </c>
      <c r="P15" s="118" t="s">
        <v>1</v>
      </c>
      <c r="Q15" s="93">
        <v>0.8</v>
      </c>
      <c r="R15" s="94" t="s">
        <v>1</v>
      </c>
      <c r="S15" s="92" t="s">
        <v>1</v>
      </c>
      <c r="T15" s="121" t="s">
        <v>1</v>
      </c>
      <c r="U15" s="118" t="s">
        <v>1</v>
      </c>
      <c r="V15" s="93" t="s">
        <v>1</v>
      </c>
      <c r="W15" s="94" t="s">
        <v>1</v>
      </c>
      <c r="X15" s="94" t="s">
        <v>1</v>
      </c>
      <c r="Y15" s="94" t="s">
        <v>1</v>
      </c>
      <c r="Z15" s="94" t="s">
        <v>1</v>
      </c>
      <c r="AA15" s="94">
        <v>0.8</v>
      </c>
      <c r="AB15" s="95" t="s">
        <v>1</v>
      </c>
      <c r="AC15" s="87" t="s">
        <v>1</v>
      </c>
      <c r="AD15" s="118">
        <v>2</v>
      </c>
    </row>
    <row r="16" spans="1:30" ht="16" x14ac:dyDescent="0.2">
      <c r="A16" s="21">
        <v>42896</v>
      </c>
      <c r="B16" s="1" t="s">
        <v>38</v>
      </c>
      <c r="C16" s="9" t="s">
        <v>42</v>
      </c>
      <c r="D16" s="1" t="s">
        <v>40</v>
      </c>
      <c r="E16" s="9" t="s">
        <v>41</v>
      </c>
      <c r="F16" s="92">
        <v>1</v>
      </c>
      <c r="G16" s="93" t="s">
        <v>1</v>
      </c>
      <c r="H16" s="94">
        <v>1</v>
      </c>
      <c r="I16" s="94" t="s">
        <v>1</v>
      </c>
      <c r="J16" s="94" t="s">
        <v>1</v>
      </c>
      <c r="K16" s="94" t="s">
        <v>1</v>
      </c>
      <c r="L16" s="94" t="s">
        <v>1</v>
      </c>
      <c r="M16" s="94" t="s">
        <v>1</v>
      </c>
      <c r="N16" s="92" t="s">
        <v>1</v>
      </c>
      <c r="O16" s="121">
        <v>6</v>
      </c>
      <c r="P16" s="118" t="s">
        <v>1</v>
      </c>
      <c r="Q16" s="93">
        <v>1</v>
      </c>
      <c r="R16" s="94" t="s">
        <v>1</v>
      </c>
      <c r="S16" s="92" t="s">
        <v>1</v>
      </c>
      <c r="T16" s="121" t="s">
        <v>1</v>
      </c>
      <c r="U16" s="118" t="s">
        <v>1</v>
      </c>
      <c r="V16" s="93" t="s">
        <v>1</v>
      </c>
      <c r="W16" s="94" t="s">
        <v>1</v>
      </c>
      <c r="X16" s="94" t="s">
        <v>1</v>
      </c>
      <c r="Y16" s="94" t="s">
        <v>1</v>
      </c>
      <c r="Z16" s="94" t="s">
        <v>1</v>
      </c>
      <c r="AA16" s="94">
        <v>1</v>
      </c>
      <c r="AB16" s="95" t="s">
        <v>1</v>
      </c>
      <c r="AC16" s="87" t="s">
        <v>1</v>
      </c>
      <c r="AD16" s="118">
        <v>2</v>
      </c>
    </row>
    <row r="17" spans="1:30" ht="16" x14ac:dyDescent="0.2">
      <c r="A17" s="21">
        <v>42915</v>
      </c>
      <c r="B17" s="1" t="s">
        <v>38</v>
      </c>
      <c r="C17" s="9" t="s">
        <v>42</v>
      </c>
      <c r="D17" s="1" t="s">
        <v>40</v>
      </c>
      <c r="E17" s="9" t="s">
        <v>41</v>
      </c>
      <c r="F17" s="92">
        <v>1.5</v>
      </c>
      <c r="G17" s="93" t="s">
        <v>1</v>
      </c>
      <c r="H17" s="94">
        <v>1.5</v>
      </c>
      <c r="I17" s="94" t="s">
        <v>1</v>
      </c>
      <c r="J17" s="94" t="s">
        <v>1</v>
      </c>
      <c r="K17" s="94" t="s">
        <v>1</v>
      </c>
      <c r="L17" s="94" t="s">
        <v>1</v>
      </c>
      <c r="M17" s="94" t="s">
        <v>1</v>
      </c>
      <c r="N17" s="92" t="s">
        <v>1</v>
      </c>
      <c r="O17" s="121">
        <v>10</v>
      </c>
      <c r="P17" s="118" t="s">
        <v>1</v>
      </c>
      <c r="Q17" s="93">
        <v>1.5</v>
      </c>
      <c r="R17" s="94" t="s">
        <v>1</v>
      </c>
      <c r="S17" s="92" t="s">
        <v>1</v>
      </c>
      <c r="T17" s="121" t="s">
        <v>1</v>
      </c>
      <c r="U17" s="118" t="s">
        <v>1</v>
      </c>
      <c r="V17" s="93" t="s">
        <v>1</v>
      </c>
      <c r="W17" s="94" t="s">
        <v>1</v>
      </c>
      <c r="X17" s="94" t="s">
        <v>1</v>
      </c>
      <c r="Y17" s="94" t="s">
        <v>1</v>
      </c>
      <c r="Z17" s="94" t="s">
        <v>1</v>
      </c>
      <c r="AA17" s="94">
        <v>1.5</v>
      </c>
      <c r="AB17" s="95" t="s">
        <v>1</v>
      </c>
      <c r="AC17" s="87" t="s">
        <v>1</v>
      </c>
      <c r="AD17" s="118">
        <v>2</v>
      </c>
    </row>
    <row r="18" spans="1:30" ht="16" x14ac:dyDescent="0.2">
      <c r="A18" s="21">
        <v>42945</v>
      </c>
      <c r="B18" s="1" t="s">
        <v>38</v>
      </c>
      <c r="C18" s="9" t="s">
        <v>39</v>
      </c>
      <c r="D18" s="1" t="s">
        <v>40</v>
      </c>
      <c r="E18" s="9" t="s">
        <v>41</v>
      </c>
      <c r="F18" s="92">
        <v>0.7</v>
      </c>
      <c r="G18" s="93" t="s">
        <v>1</v>
      </c>
      <c r="H18" s="94">
        <v>0.7</v>
      </c>
      <c r="I18" s="94" t="s">
        <v>1</v>
      </c>
      <c r="J18" s="94" t="s">
        <v>1</v>
      </c>
      <c r="K18" s="94" t="s">
        <v>1</v>
      </c>
      <c r="L18" s="94" t="s">
        <v>1</v>
      </c>
      <c r="M18" s="94" t="s">
        <v>1</v>
      </c>
      <c r="N18" s="92" t="s">
        <v>1</v>
      </c>
      <c r="O18" s="121">
        <v>7</v>
      </c>
      <c r="P18" s="118" t="s">
        <v>1</v>
      </c>
      <c r="Q18" s="93">
        <v>0.7</v>
      </c>
      <c r="R18" s="94" t="s">
        <v>1</v>
      </c>
      <c r="S18" s="92" t="s">
        <v>1</v>
      </c>
      <c r="T18" s="121" t="s">
        <v>1</v>
      </c>
      <c r="U18" s="118" t="s">
        <v>1</v>
      </c>
      <c r="V18" s="93" t="s">
        <v>1</v>
      </c>
      <c r="W18" s="94" t="s">
        <v>1</v>
      </c>
      <c r="X18" s="94" t="s">
        <v>1</v>
      </c>
      <c r="Y18" s="94" t="s">
        <v>1</v>
      </c>
      <c r="Z18" s="94" t="s">
        <v>1</v>
      </c>
      <c r="AA18" s="94">
        <v>0.7</v>
      </c>
      <c r="AB18" s="95" t="s">
        <v>1</v>
      </c>
      <c r="AC18" s="87" t="s">
        <v>1</v>
      </c>
      <c r="AD18" s="118">
        <v>2</v>
      </c>
    </row>
    <row r="19" spans="1:30" ht="17" thickBot="1" x14ac:dyDescent="0.25">
      <c r="A19" s="22">
        <v>42962</v>
      </c>
      <c r="B19" s="2" t="s">
        <v>38</v>
      </c>
      <c r="C19" s="11" t="s">
        <v>39</v>
      </c>
      <c r="D19" s="2" t="s">
        <v>40</v>
      </c>
      <c r="E19" s="11" t="s">
        <v>41</v>
      </c>
      <c r="F19" s="96">
        <v>0.8</v>
      </c>
      <c r="G19" s="97" t="s">
        <v>1</v>
      </c>
      <c r="H19" s="98">
        <v>0.8</v>
      </c>
      <c r="I19" s="98" t="s">
        <v>1</v>
      </c>
      <c r="J19" s="98" t="s">
        <v>1</v>
      </c>
      <c r="K19" s="98" t="s">
        <v>1</v>
      </c>
      <c r="L19" s="98" t="s">
        <v>1</v>
      </c>
      <c r="M19" s="98" t="s">
        <v>1</v>
      </c>
      <c r="N19" s="96" t="s">
        <v>1</v>
      </c>
      <c r="O19" s="122">
        <v>9</v>
      </c>
      <c r="P19" s="119" t="s">
        <v>1</v>
      </c>
      <c r="Q19" s="97">
        <v>0.8</v>
      </c>
      <c r="R19" s="98" t="s">
        <v>1</v>
      </c>
      <c r="S19" s="96" t="s">
        <v>1</v>
      </c>
      <c r="T19" s="122" t="s">
        <v>1</v>
      </c>
      <c r="U19" s="119" t="s">
        <v>1</v>
      </c>
      <c r="V19" s="97" t="s">
        <v>1</v>
      </c>
      <c r="W19" s="98" t="s">
        <v>1</v>
      </c>
      <c r="X19" s="98" t="s">
        <v>1</v>
      </c>
      <c r="Y19" s="98" t="s">
        <v>1</v>
      </c>
      <c r="Z19" s="98" t="s">
        <v>1</v>
      </c>
      <c r="AA19" s="98">
        <v>0.8</v>
      </c>
      <c r="AB19" s="99" t="s">
        <v>1</v>
      </c>
      <c r="AC19" s="88" t="s">
        <v>1</v>
      </c>
      <c r="AD19" s="119">
        <v>2</v>
      </c>
    </row>
    <row r="20" spans="1:30" ht="16" x14ac:dyDescent="0.2">
      <c r="A20" s="21">
        <v>42967</v>
      </c>
      <c r="B20" s="1" t="s">
        <v>38</v>
      </c>
      <c r="C20" s="9" t="s">
        <v>39</v>
      </c>
      <c r="D20" s="1" t="s">
        <v>40</v>
      </c>
      <c r="E20" s="9" t="s">
        <v>41</v>
      </c>
      <c r="F20" s="92">
        <v>1.1000000000000001</v>
      </c>
      <c r="G20" s="93" t="s">
        <v>1</v>
      </c>
      <c r="H20" s="94">
        <v>1.1000000000000001</v>
      </c>
      <c r="I20" s="94" t="s">
        <v>1</v>
      </c>
      <c r="J20" s="94" t="s">
        <v>1</v>
      </c>
      <c r="K20" s="94" t="s">
        <v>1</v>
      </c>
      <c r="L20" s="94" t="s">
        <v>1</v>
      </c>
      <c r="M20" s="94" t="s">
        <v>1</v>
      </c>
      <c r="N20" s="92" t="s">
        <v>1</v>
      </c>
      <c r="O20" s="121">
        <v>9</v>
      </c>
      <c r="P20" s="118" t="s">
        <v>1</v>
      </c>
      <c r="Q20" s="93">
        <v>1.1000000000000001</v>
      </c>
      <c r="R20" s="94" t="s">
        <v>1</v>
      </c>
      <c r="S20" s="92" t="s">
        <v>1</v>
      </c>
      <c r="T20" s="121" t="s">
        <v>1</v>
      </c>
      <c r="U20" s="118" t="s">
        <v>1</v>
      </c>
      <c r="V20" s="93" t="s">
        <v>1</v>
      </c>
      <c r="W20" s="94" t="s">
        <v>1</v>
      </c>
      <c r="X20" s="94" t="s">
        <v>1</v>
      </c>
      <c r="Y20" s="94" t="s">
        <v>1</v>
      </c>
      <c r="Z20" s="94" t="s">
        <v>1</v>
      </c>
      <c r="AA20" s="94">
        <v>1.1000000000000001</v>
      </c>
      <c r="AB20" s="95" t="s">
        <v>1</v>
      </c>
      <c r="AC20" s="87" t="s">
        <v>1</v>
      </c>
      <c r="AD20" s="118">
        <v>3</v>
      </c>
    </row>
    <row r="21" spans="1:30" ht="16" x14ac:dyDescent="0.2">
      <c r="A21" s="21">
        <v>42972</v>
      </c>
      <c r="B21" s="1" t="s">
        <v>38</v>
      </c>
      <c r="C21" s="9" t="s">
        <v>42</v>
      </c>
      <c r="D21" s="1" t="s">
        <v>40</v>
      </c>
      <c r="E21" s="9" t="s">
        <v>41</v>
      </c>
      <c r="F21" s="92">
        <v>1</v>
      </c>
      <c r="G21" s="93" t="s">
        <v>1</v>
      </c>
      <c r="H21" s="94">
        <v>1</v>
      </c>
      <c r="I21" s="94" t="s">
        <v>1</v>
      </c>
      <c r="J21" s="94" t="s">
        <v>1</v>
      </c>
      <c r="K21" s="94" t="s">
        <v>1</v>
      </c>
      <c r="L21" s="94" t="s">
        <v>1</v>
      </c>
      <c r="M21" s="94" t="s">
        <v>1</v>
      </c>
      <c r="N21" s="92" t="s">
        <v>1</v>
      </c>
      <c r="O21" s="121">
        <v>9</v>
      </c>
      <c r="P21" s="118" t="s">
        <v>1</v>
      </c>
      <c r="Q21" s="93">
        <v>1</v>
      </c>
      <c r="R21" s="94" t="s">
        <v>1</v>
      </c>
      <c r="S21" s="92" t="s">
        <v>1</v>
      </c>
      <c r="T21" s="121" t="s">
        <v>1</v>
      </c>
      <c r="U21" s="118" t="s">
        <v>1</v>
      </c>
      <c r="V21" s="93" t="s">
        <v>1</v>
      </c>
      <c r="W21" s="94" t="s">
        <v>1</v>
      </c>
      <c r="X21" s="94" t="s">
        <v>1</v>
      </c>
      <c r="Y21" s="94" t="s">
        <v>1</v>
      </c>
      <c r="Z21" s="94" t="s">
        <v>1</v>
      </c>
      <c r="AA21" s="94">
        <v>1</v>
      </c>
      <c r="AB21" s="95" t="s">
        <v>1</v>
      </c>
      <c r="AC21" s="87" t="s">
        <v>1</v>
      </c>
      <c r="AD21" s="118">
        <v>3</v>
      </c>
    </row>
    <row r="22" spans="1:30" ht="16" x14ac:dyDescent="0.2">
      <c r="A22" s="21">
        <v>42973</v>
      </c>
      <c r="B22" s="1" t="s">
        <v>38</v>
      </c>
      <c r="C22" s="9" t="s">
        <v>42</v>
      </c>
      <c r="D22" s="1" t="s">
        <v>40</v>
      </c>
      <c r="E22" s="9" t="s">
        <v>41</v>
      </c>
      <c r="F22" s="92">
        <v>1.1000000000000001</v>
      </c>
      <c r="G22" s="93" t="s">
        <v>1</v>
      </c>
      <c r="H22" s="94">
        <v>1.1000000000000001</v>
      </c>
      <c r="I22" s="94" t="s">
        <v>1</v>
      </c>
      <c r="J22" s="94" t="s">
        <v>1</v>
      </c>
      <c r="K22" s="94" t="s">
        <v>1</v>
      </c>
      <c r="L22" s="94" t="s">
        <v>1</v>
      </c>
      <c r="M22" s="94" t="s">
        <v>1</v>
      </c>
      <c r="N22" s="92" t="s">
        <v>1</v>
      </c>
      <c r="O22" s="121">
        <v>8</v>
      </c>
      <c r="P22" s="118" t="s">
        <v>1</v>
      </c>
      <c r="Q22" s="93">
        <v>1.1000000000000001</v>
      </c>
      <c r="R22" s="94" t="s">
        <v>1</v>
      </c>
      <c r="S22" s="92" t="s">
        <v>1</v>
      </c>
      <c r="T22" s="121" t="s">
        <v>1</v>
      </c>
      <c r="U22" s="118" t="s">
        <v>1</v>
      </c>
      <c r="V22" s="93" t="s">
        <v>1</v>
      </c>
      <c r="W22" s="94" t="s">
        <v>1</v>
      </c>
      <c r="X22" s="94" t="s">
        <v>1</v>
      </c>
      <c r="Y22" s="94" t="s">
        <v>1</v>
      </c>
      <c r="Z22" s="94" t="s">
        <v>1</v>
      </c>
      <c r="AA22" s="94">
        <v>1.1000000000000001</v>
      </c>
      <c r="AB22" s="95" t="s">
        <v>1</v>
      </c>
      <c r="AC22" s="87" t="s">
        <v>1</v>
      </c>
      <c r="AD22" s="118">
        <v>3</v>
      </c>
    </row>
    <row r="23" spans="1:30" ht="16" x14ac:dyDescent="0.2">
      <c r="A23" s="21">
        <v>42981</v>
      </c>
      <c r="B23" s="1" t="s">
        <v>38</v>
      </c>
      <c r="C23" s="9" t="s">
        <v>39</v>
      </c>
      <c r="D23" s="1" t="s">
        <v>40</v>
      </c>
      <c r="E23" s="9" t="s">
        <v>41</v>
      </c>
      <c r="F23" s="92">
        <v>0.5</v>
      </c>
      <c r="G23" s="93" t="s">
        <v>1</v>
      </c>
      <c r="H23" s="94">
        <v>0.5</v>
      </c>
      <c r="I23" s="94" t="s">
        <v>1</v>
      </c>
      <c r="J23" s="94" t="s">
        <v>1</v>
      </c>
      <c r="K23" s="94" t="s">
        <v>1</v>
      </c>
      <c r="L23" s="94" t="s">
        <v>1</v>
      </c>
      <c r="M23" s="94" t="s">
        <v>1</v>
      </c>
      <c r="N23" s="92" t="s">
        <v>1</v>
      </c>
      <c r="O23" s="121">
        <v>5</v>
      </c>
      <c r="P23" s="118" t="s">
        <v>1</v>
      </c>
      <c r="Q23" s="93">
        <v>0.5</v>
      </c>
      <c r="R23" s="94" t="s">
        <v>1</v>
      </c>
      <c r="S23" s="92" t="s">
        <v>1</v>
      </c>
      <c r="T23" s="121" t="s">
        <v>1</v>
      </c>
      <c r="U23" s="118" t="s">
        <v>1</v>
      </c>
      <c r="V23" s="93" t="s">
        <v>1</v>
      </c>
      <c r="W23" s="94" t="s">
        <v>1</v>
      </c>
      <c r="X23" s="94" t="s">
        <v>1</v>
      </c>
      <c r="Y23" s="94" t="s">
        <v>1</v>
      </c>
      <c r="Z23" s="94" t="s">
        <v>1</v>
      </c>
      <c r="AA23" s="94">
        <v>0.5</v>
      </c>
      <c r="AB23" s="95" t="s">
        <v>1</v>
      </c>
      <c r="AC23" s="87" t="s">
        <v>1</v>
      </c>
      <c r="AD23" s="118">
        <v>3</v>
      </c>
    </row>
    <row r="24" spans="1:30" ht="16" x14ac:dyDescent="0.2">
      <c r="A24" s="21">
        <v>43009</v>
      </c>
      <c r="B24" s="1" t="s">
        <v>38</v>
      </c>
      <c r="C24" s="9" t="s">
        <v>42</v>
      </c>
      <c r="D24" s="1" t="s">
        <v>40</v>
      </c>
      <c r="E24" s="9" t="s">
        <v>41</v>
      </c>
      <c r="F24" s="92">
        <v>1.2</v>
      </c>
      <c r="G24" s="93" t="s">
        <v>1</v>
      </c>
      <c r="H24" s="94">
        <v>1.2</v>
      </c>
      <c r="I24" s="94" t="s">
        <v>1</v>
      </c>
      <c r="J24" s="94" t="s">
        <v>1</v>
      </c>
      <c r="K24" s="94" t="s">
        <v>1</v>
      </c>
      <c r="L24" s="94" t="s">
        <v>1</v>
      </c>
      <c r="M24" s="94" t="s">
        <v>1</v>
      </c>
      <c r="N24" s="92" t="s">
        <v>1</v>
      </c>
      <c r="O24" s="121">
        <v>10</v>
      </c>
      <c r="P24" s="118" t="s">
        <v>1</v>
      </c>
      <c r="Q24" s="93">
        <v>1.2</v>
      </c>
      <c r="R24" s="94" t="s">
        <v>1</v>
      </c>
      <c r="S24" s="92" t="s">
        <v>1</v>
      </c>
      <c r="T24" s="121" t="s">
        <v>1</v>
      </c>
      <c r="U24" s="118" t="s">
        <v>1</v>
      </c>
      <c r="V24" s="93" t="s">
        <v>1</v>
      </c>
      <c r="W24" s="94" t="s">
        <v>1</v>
      </c>
      <c r="X24" s="94" t="s">
        <v>1</v>
      </c>
      <c r="Y24" s="94" t="s">
        <v>1</v>
      </c>
      <c r="Z24" s="94" t="s">
        <v>1</v>
      </c>
      <c r="AA24" s="94">
        <v>1.2</v>
      </c>
      <c r="AB24" s="95" t="s">
        <v>1</v>
      </c>
      <c r="AC24" s="87" t="s">
        <v>1</v>
      </c>
      <c r="AD24" s="118">
        <v>3</v>
      </c>
    </row>
    <row r="25" spans="1:30" ht="16" x14ac:dyDescent="0.2">
      <c r="A25" s="21">
        <v>43015</v>
      </c>
      <c r="B25" s="1" t="s">
        <v>38</v>
      </c>
      <c r="C25" s="9" t="s">
        <v>42</v>
      </c>
      <c r="D25" s="1" t="s">
        <v>40</v>
      </c>
      <c r="E25" s="9" t="s">
        <v>41</v>
      </c>
      <c r="F25" s="92">
        <v>1</v>
      </c>
      <c r="G25" s="93" t="s">
        <v>1</v>
      </c>
      <c r="H25" s="94">
        <v>1</v>
      </c>
      <c r="I25" s="94" t="s">
        <v>1</v>
      </c>
      <c r="J25" s="94" t="s">
        <v>1</v>
      </c>
      <c r="K25" s="94" t="s">
        <v>1</v>
      </c>
      <c r="L25" s="94" t="s">
        <v>1</v>
      </c>
      <c r="M25" s="94" t="s">
        <v>1</v>
      </c>
      <c r="N25" s="92" t="s">
        <v>1</v>
      </c>
      <c r="O25" s="121">
        <v>7</v>
      </c>
      <c r="P25" s="118" t="s">
        <v>1</v>
      </c>
      <c r="Q25" s="93">
        <v>1</v>
      </c>
      <c r="R25" s="94" t="s">
        <v>1</v>
      </c>
      <c r="S25" s="92" t="s">
        <v>1</v>
      </c>
      <c r="T25" s="121" t="s">
        <v>1</v>
      </c>
      <c r="U25" s="118" t="s">
        <v>1</v>
      </c>
      <c r="V25" s="93" t="s">
        <v>1</v>
      </c>
      <c r="W25" s="94" t="s">
        <v>1</v>
      </c>
      <c r="X25" s="94" t="s">
        <v>1</v>
      </c>
      <c r="Y25" s="94" t="s">
        <v>1</v>
      </c>
      <c r="Z25" s="94" t="s">
        <v>1</v>
      </c>
      <c r="AA25" s="94">
        <v>1</v>
      </c>
      <c r="AB25" s="95" t="s">
        <v>1</v>
      </c>
      <c r="AC25" s="87" t="s">
        <v>1</v>
      </c>
      <c r="AD25" s="118">
        <v>3</v>
      </c>
    </row>
    <row r="26" spans="1:30" ht="16" x14ac:dyDescent="0.2">
      <c r="A26" s="21">
        <v>43021</v>
      </c>
      <c r="B26" s="1" t="s">
        <v>38</v>
      </c>
      <c r="C26" s="9" t="s">
        <v>39</v>
      </c>
      <c r="D26" s="1" t="s">
        <v>40</v>
      </c>
      <c r="E26" s="9" t="s">
        <v>41</v>
      </c>
      <c r="F26" s="92">
        <v>1.1000000000000001</v>
      </c>
      <c r="G26" s="93" t="s">
        <v>1</v>
      </c>
      <c r="H26" s="94">
        <v>1.1000000000000001</v>
      </c>
      <c r="I26" s="94" t="s">
        <v>1</v>
      </c>
      <c r="J26" s="94" t="s">
        <v>1</v>
      </c>
      <c r="K26" s="94" t="s">
        <v>1</v>
      </c>
      <c r="L26" s="94" t="s">
        <v>1</v>
      </c>
      <c r="M26" s="94" t="s">
        <v>1</v>
      </c>
      <c r="N26" s="92" t="s">
        <v>1</v>
      </c>
      <c r="O26" s="121">
        <v>8</v>
      </c>
      <c r="P26" s="118" t="s">
        <v>1</v>
      </c>
      <c r="Q26" s="93">
        <v>1.1000000000000001</v>
      </c>
      <c r="R26" s="94" t="s">
        <v>1</v>
      </c>
      <c r="S26" s="92" t="s">
        <v>1</v>
      </c>
      <c r="T26" s="121" t="s">
        <v>1</v>
      </c>
      <c r="U26" s="118" t="s">
        <v>1</v>
      </c>
      <c r="V26" s="93" t="s">
        <v>1</v>
      </c>
      <c r="W26" s="94" t="s">
        <v>1</v>
      </c>
      <c r="X26" s="94" t="s">
        <v>1</v>
      </c>
      <c r="Y26" s="94" t="s">
        <v>1</v>
      </c>
      <c r="Z26" s="94" t="s">
        <v>1</v>
      </c>
      <c r="AA26" s="94">
        <v>1.1000000000000001</v>
      </c>
      <c r="AB26" s="95" t="s">
        <v>1</v>
      </c>
      <c r="AC26" s="87" t="s">
        <v>1</v>
      </c>
      <c r="AD26" s="118">
        <v>3</v>
      </c>
    </row>
    <row r="27" spans="1:30" ht="17" thickBot="1" x14ac:dyDescent="0.25">
      <c r="A27" s="22">
        <v>43030</v>
      </c>
      <c r="B27" s="2" t="s">
        <v>38</v>
      </c>
      <c r="C27" s="11" t="s">
        <v>39</v>
      </c>
      <c r="D27" s="2" t="s">
        <v>40</v>
      </c>
      <c r="E27" s="11" t="s">
        <v>41</v>
      </c>
      <c r="F27" s="96">
        <v>1</v>
      </c>
      <c r="G27" s="97" t="s">
        <v>1</v>
      </c>
      <c r="H27" s="98">
        <v>1</v>
      </c>
      <c r="I27" s="98" t="s">
        <v>1</v>
      </c>
      <c r="J27" s="98" t="s">
        <v>1</v>
      </c>
      <c r="K27" s="98" t="s">
        <v>1</v>
      </c>
      <c r="L27" s="98" t="s">
        <v>1</v>
      </c>
      <c r="M27" s="98" t="s">
        <v>1</v>
      </c>
      <c r="N27" s="96" t="s">
        <v>1</v>
      </c>
      <c r="O27" s="122">
        <v>8</v>
      </c>
      <c r="P27" s="119" t="s">
        <v>1</v>
      </c>
      <c r="Q27" s="97">
        <v>1</v>
      </c>
      <c r="R27" s="98" t="s">
        <v>1</v>
      </c>
      <c r="S27" s="96" t="s">
        <v>1</v>
      </c>
      <c r="T27" s="122" t="s">
        <v>1</v>
      </c>
      <c r="U27" s="119" t="s">
        <v>1</v>
      </c>
      <c r="V27" s="97" t="s">
        <v>1</v>
      </c>
      <c r="W27" s="98" t="s">
        <v>1</v>
      </c>
      <c r="X27" s="98" t="s">
        <v>1</v>
      </c>
      <c r="Y27" s="98" t="s">
        <v>1</v>
      </c>
      <c r="Z27" s="98" t="s">
        <v>1</v>
      </c>
      <c r="AA27" s="98">
        <v>1</v>
      </c>
      <c r="AB27" s="99" t="s">
        <v>1</v>
      </c>
      <c r="AC27" s="88" t="s">
        <v>1</v>
      </c>
      <c r="AD27" s="119">
        <v>3</v>
      </c>
    </row>
    <row r="28" spans="1:30" ht="16" x14ac:dyDescent="0.2">
      <c r="A28" s="21">
        <v>43035</v>
      </c>
      <c r="B28" s="1" t="s">
        <v>38</v>
      </c>
      <c r="C28" s="9" t="s">
        <v>42</v>
      </c>
      <c r="D28" s="1" t="s">
        <v>40</v>
      </c>
      <c r="E28" s="9" t="s">
        <v>41</v>
      </c>
      <c r="F28" s="92">
        <v>1.2</v>
      </c>
      <c r="G28" s="93" t="s">
        <v>1</v>
      </c>
      <c r="H28" s="94">
        <v>1.2</v>
      </c>
      <c r="I28" s="94" t="s">
        <v>1</v>
      </c>
      <c r="J28" s="94" t="s">
        <v>1</v>
      </c>
      <c r="K28" s="94" t="s">
        <v>1</v>
      </c>
      <c r="L28" s="94" t="s">
        <v>1</v>
      </c>
      <c r="M28" s="94" t="s">
        <v>1</v>
      </c>
      <c r="N28" s="92" t="s">
        <v>1</v>
      </c>
      <c r="O28" s="121">
        <v>9</v>
      </c>
      <c r="P28" s="118" t="s">
        <v>1</v>
      </c>
      <c r="Q28" s="93">
        <v>1.2</v>
      </c>
      <c r="R28" s="94" t="s">
        <v>1</v>
      </c>
      <c r="S28" s="92" t="s">
        <v>1</v>
      </c>
      <c r="T28" s="121" t="s">
        <v>1</v>
      </c>
      <c r="U28" s="118" t="s">
        <v>1</v>
      </c>
      <c r="V28" s="93" t="s">
        <v>1</v>
      </c>
      <c r="W28" s="94" t="s">
        <v>1</v>
      </c>
      <c r="X28" s="94" t="s">
        <v>1</v>
      </c>
      <c r="Y28" s="94" t="s">
        <v>1</v>
      </c>
      <c r="Z28" s="94" t="s">
        <v>1</v>
      </c>
      <c r="AA28" s="94">
        <v>1.2</v>
      </c>
      <c r="AB28" s="95" t="s">
        <v>1</v>
      </c>
      <c r="AC28" s="87" t="s">
        <v>1</v>
      </c>
      <c r="AD28" s="118">
        <v>4</v>
      </c>
    </row>
    <row r="29" spans="1:30" ht="16" x14ac:dyDescent="0.2">
      <c r="A29" s="21">
        <v>43036</v>
      </c>
      <c r="B29" s="1" t="s">
        <v>38</v>
      </c>
      <c r="C29" s="9" t="s">
        <v>39</v>
      </c>
      <c r="D29" s="1" t="s">
        <v>40</v>
      </c>
      <c r="E29" s="9" t="s">
        <v>41</v>
      </c>
      <c r="F29" s="92">
        <v>0.8</v>
      </c>
      <c r="G29" s="93" t="s">
        <v>1</v>
      </c>
      <c r="H29" s="94">
        <v>0.8</v>
      </c>
      <c r="I29" s="94" t="s">
        <v>1</v>
      </c>
      <c r="J29" s="94" t="s">
        <v>1</v>
      </c>
      <c r="K29" s="94" t="s">
        <v>1</v>
      </c>
      <c r="L29" s="94" t="s">
        <v>1</v>
      </c>
      <c r="M29" s="94" t="s">
        <v>1</v>
      </c>
      <c r="N29" s="92" t="s">
        <v>1</v>
      </c>
      <c r="O29" s="121">
        <v>7</v>
      </c>
      <c r="P29" s="118" t="s">
        <v>1</v>
      </c>
      <c r="Q29" s="93">
        <v>0.8</v>
      </c>
      <c r="R29" s="94" t="s">
        <v>1</v>
      </c>
      <c r="S29" s="92" t="s">
        <v>1</v>
      </c>
      <c r="T29" s="121" t="s">
        <v>1</v>
      </c>
      <c r="U29" s="118" t="s">
        <v>1</v>
      </c>
      <c r="V29" s="93" t="s">
        <v>1</v>
      </c>
      <c r="W29" s="94" t="s">
        <v>1</v>
      </c>
      <c r="X29" s="94" t="s">
        <v>1</v>
      </c>
      <c r="Y29" s="94" t="s">
        <v>1</v>
      </c>
      <c r="Z29" s="94" t="s">
        <v>1</v>
      </c>
      <c r="AA29" s="94">
        <v>0.8</v>
      </c>
      <c r="AB29" s="95" t="s">
        <v>1</v>
      </c>
      <c r="AC29" s="87" t="s">
        <v>1</v>
      </c>
      <c r="AD29" s="118">
        <v>4</v>
      </c>
    </row>
    <row r="30" spans="1:30" ht="16" x14ac:dyDescent="0.2">
      <c r="A30" s="21">
        <v>43040</v>
      </c>
      <c r="B30" s="1" t="s">
        <v>38</v>
      </c>
      <c r="C30" s="9" t="s">
        <v>39</v>
      </c>
      <c r="D30" s="1" t="s">
        <v>40</v>
      </c>
      <c r="E30" s="9" t="s">
        <v>41</v>
      </c>
      <c r="F30" s="92">
        <v>0.9</v>
      </c>
      <c r="G30" s="93" t="s">
        <v>1</v>
      </c>
      <c r="H30" s="94">
        <v>0.9</v>
      </c>
      <c r="I30" s="94" t="s">
        <v>1</v>
      </c>
      <c r="J30" s="94" t="s">
        <v>1</v>
      </c>
      <c r="K30" s="94" t="s">
        <v>1</v>
      </c>
      <c r="L30" s="94" t="s">
        <v>1</v>
      </c>
      <c r="M30" s="94" t="s">
        <v>1</v>
      </c>
      <c r="N30" s="92" t="s">
        <v>1</v>
      </c>
      <c r="O30" s="121">
        <v>6</v>
      </c>
      <c r="P30" s="118" t="s">
        <v>1</v>
      </c>
      <c r="Q30" s="93">
        <v>0.9</v>
      </c>
      <c r="R30" s="94" t="s">
        <v>1</v>
      </c>
      <c r="S30" s="92" t="s">
        <v>1</v>
      </c>
      <c r="T30" s="121" t="s">
        <v>1</v>
      </c>
      <c r="U30" s="118" t="s">
        <v>1</v>
      </c>
      <c r="V30" s="93" t="s">
        <v>1</v>
      </c>
      <c r="W30" s="94" t="s">
        <v>1</v>
      </c>
      <c r="X30" s="94" t="s">
        <v>1</v>
      </c>
      <c r="Y30" s="94" t="s">
        <v>1</v>
      </c>
      <c r="Z30" s="94" t="s">
        <v>1</v>
      </c>
      <c r="AA30" s="94">
        <v>0.9</v>
      </c>
      <c r="AB30" s="95" t="s">
        <v>1</v>
      </c>
      <c r="AC30" s="87" t="s">
        <v>1</v>
      </c>
      <c r="AD30" s="118">
        <v>4</v>
      </c>
    </row>
    <row r="31" spans="1:30" ht="16" x14ac:dyDescent="0.2">
      <c r="A31" s="21">
        <v>43043</v>
      </c>
      <c r="B31" s="1" t="s">
        <v>38</v>
      </c>
      <c r="C31" s="9" t="s">
        <v>39</v>
      </c>
      <c r="D31" s="1" t="s">
        <v>40</v>
      </c>
      <c r="E31" s="9" t="s">
        <v>41</v>
      </c>
      <c r="F31" s="92">
        <v>1</v>
      </c>
      <c r="G31" s="93" t="s">
        <v>1</v>
      </c>
      <c r="H31" s="94">
        <v>1</v>
      </c>
      <c r="I31" s="94" t="s">
        <v>1</v>
      </c>
      <c r="J31" s="94" t="s">
        <v>1</v>
      </c>
      <c r="K31" s="94" t="s">
        <v>1</v>
      </c>
      <c r="L31" s="94" t="s">
        <v>1</v>
      </c>
      <c r="M31" s="94" t="s">
        <v>1</v>
      </c>
      <c r="N31" s="92" t="s">
        <v>1</v>
      </c>
      <c r="O31" s="121">
        <v>5</v>
      </c>
      <c r="P31" s="118" t="s">
        <v>1</v>
      </c>
      <c r="Q31" s="93">
        <v>1</v>
      </c>
      <c r="R31" s="94" t="s">
        <v>1</v>
      </c>
      <c r="S31" s="92" t="s">
        <v>1</v>
      </c>
      <c r="T31" s="121" t="s">
        <v>1</v>
      </c>
      <c r="U31" s="118" t="s">
        <v>1</v>
      </c>
      <c r="V31" s="93" t="s">
        <v>1</v>
      </c>
      <c r="W31" s="94" t="s">
        <v>1</v>
      </c>
      <c r="X31" s="94" t="s">
        <v>1</v>
      </c>
      <c r="Y31" s="94" t="s">
        <v>1</v>
      </c>
      <c r="Z31" s="94" t="s">
        <v>1</v>
      </c>
      <c r="AA31" s="94">
        <v>1</v>
      </c>
      <c r="AB31" s="95" t="s">
        <v>1</v>
      </c>
      <c r="AC31" s="87" t="s">
        <v>1</v>
      </c>
      <c r="AD31" s="118">
        <v>4</v>
      </c>
    </row>
    <row r="32" spans="1:30" ht="16" x14ac:dyDescent="0.2">
      <c r="A32" s="21">
        <v>43046</v>
      </c>
      <c r="B32" s="1" t="s">
        <v>38</v>
      </c>
      <c r="C32" s="9" t="s">
        <v>39</v>
      </c>
      <c r="D32" s="1" t="s">
        <v>40</v>
      </c>
      <c r="E32" s="9" t="s">
        <v>41</v>
      </c>
      <c r="F32" s="92">
        <v>0.4</v>
      </c>
      <c r="G32" s="93" t="s">
        <v>1</v>
      </c>
      <c r="H32" s="94">
        <v>0.4</v>
      </c>
      <c r="I32" s="94" t="s">
        <v>1</v>
      </c>
      <c r="J32" s="94" t="s">
        <v>1</v>
      </c>
      <c r="K32" s="94" t="s">
        <v>1</v>
      </c>
      <c r="L32" s="94" t="s">
        <v>1</v>
      </c>
      <c r="M32" s="94" t="s">
        <v>1</v>
      </c>
      <c r="N32" s="92" t="s">
        <v>1</v>
      </c>
      <c r="O32" s="121">
        <v>3</v>
      </c>
      <c r="P32" s="118" t="s">
        <v>1</v>
      </c>
      <c r="Q32" s="93">
        <v>0.4</v>
      </c>
      <c r="R32" s="94" t="s">
        <v>1</v>
      </c>
      <c r="S32" s="92" t="s">
        <v>1</v>
      </c>
      <c r="T32" s="121" t="s">
        <v>1</v>
      </c>
      <c r="U32" s="118" t="s">
        <v>1</v>
      </c>
      <c r="V32" s="93" t="s">
        <v>1</v>
      </c>
      <c r="W32" s="94" t="s">
        <v>1</v>
      </c>
      <c r="X32" s="94" t="s">
        <v>1</v>
      </c>
      <c r="Y32" s="94" t="s">
        <v>1</v>
      </c>
      <c r="Z32" s="94" t="s">
        <v>1</v>
      </c>
      <c r="AA32" s="94">
        <v>0.4</v>
      </c>
      <c r="AB32" s="95" t="s">
        <v>1</v>
      </c>
      <c r="AC32" s="87" t="s">
        <v>1</v>
      </c>
      <c r="AD32" s="118">
        <v>4</v>
      </c>
    </row>
    <row r="33" spans="1:30" ht="16" x14ac:dyDescent="0.2">
      <c r="A33" s="21">
        <v>43046</v>
      </c>
      <c r="B33" s="1" t="s">
        <v>38</v>
      </c>
      <c r="C33" s="9" t="s">
        <v>39</v>
      </c>
      <c r="D33" s="1" t="s">
        <v>40</v>
      </c>
      <c r="E33" s="9" t="s">
        <v>41</v>
      </c>
      <c r="F33" s="92">
        <v>0.4</v>
      </c>
      <c r="G33" s="93" t="s">
        <v>1</v>
      </c>
      <c r="H33" s="94">
        <v>0.4</v>
      </c>
      <c r="I33" s="94" t="s">
        <v>1</v>
      </c>
      <c r="J33" s="94" t="s">
        <v>1</v>
      </c>
      <c r="K33" s="94" t="s">
        <v>1</v>
      </c>
      <c r="L33" s="94" t="s">
        <v>1</v>
      </c>
      <c r="M33" s="94" t="s">
        <v>1</v>
      </c>
      <c r="N33" s="92" t="s">
        <v>1</v>
      </c>
      <c r="O33" s="121">
        <v>3</v>
      </c>
      <c r="P33" s="118" t="s">
        <v>1</v>
      </c>
      <c r="Q33" s="93">
        <v>0.4</v>
      </c>
      <c r="R33" s="94" t="s">
        <v>1</v>
      </c>
      <c r="S33" s="92" t="s">
        <v>1</v>
      </c>
      <c r="T33" s="121" t="s">
        <v>1</v>
      </c>
      <c r="U33" s="118" t="s">
        <v>1</v>
      </c>
      <c r="V33" s="93" t="s">
        <v>1</v>
      </c>
      <c r="W33" s="94" t="s">
        <v>1</v>
      </c>
      <c r="X33" s="94">
        <v>0.4</v>
      </c>
      <c r="Y33" s="94" t="s">
        <v>1</v>
      </c>
      <c r="Z33" s="94" t="s">
        <v>1</v>
      </c>
      <c r="AA33" s="94">
        <v>0.4</v>
      </c>
      <c r="AB33" s="95" t="s">
        <v>1</v>
      </c>
      <c r="AC33" s="87" t="s">
        <v>43</v>
      </c>
      <c r="AD33" s="118">
        <v>4</v>
      </c>
    </row>
    <row r="34" spans="1:30" ht="16" x14ac:dyDescent="0.2">
      <c r="A34" s="21">
        <v>43053</v>
      </c>
      <c r="B34" s="1" t="s">
        <v>38</v>
      </c>
      <c r="C34" s="9" t="s">
        <v>42</v>
      </c>
      <c r="D34" s="1" t="s">
        <v>40</v>
      </c>
      <c r="E34" s="9" t="s">
        <v>41</v>
      </c>
      <c r="F34" s="92">
        <v>0.8</v>
      </c>
      <c r="G34" s="93" t="s">
        <v>1</v>
      </c>
      <c r="H34" s="94">
        <v>0.8</v>
      </c>
      <c r="I34" s="94" t="s">
        <v>1</v>
      </c>
      <c r="J34" s="94" t="s">
        <v>1</v>
      </c>
      <c r="K34" s="94" t="s">
        <v>1</v>
      </c>
      <c r="L34" s="94" t="s">
        <v>1</v>
      </c>
      <c r="M34" s="94" t="s">
        <v>1</v>
      </c>
      <c r="N34" s="92" t="s">
        <v>1</v>
      </c>
      <c r="O34" s="121">
        <v>3</v>
      </c>
      <c r="P34" s="118" t="s">
        <v>1</v>
      </c>
      <c r="Q34" s="93">
        <v>0.8</v>
      </c>
      <c r="R34" s="94" t="s">
        <v>1</v>
      </c>
      <c r="S34" s="92" t="s">
        <v>1</v>
      </c>
      <c r="T34" s="121" t="s">
        <v>1</v>
      </c>
      <c r="U34" s="118" t="s">
        <v>1</v>
      </c>
      <c r="V34" s="93" t="s">
        <v>1</v>
      </c>
      <c r="W34" s="94" t="s">
        <v>1</v>
      </c>
      <c r="X34" s="94" t="s">
        <v>1</v>
      </c>
      <c r="Y34" s="94" t="s">
        <v>1</v>
      </c>
      <c r="Z34" s="94" t="s">
        <v>1</v>
      </c>
      <c r="AA34" s="94">
        <v>0.8</v>
      </c>
      <c r="AB34" s="95" t="s">
        <v>1</v>
      </c>
      <c r="AC34" s="87" t="s">
        <v>1</v>
      </c>
      <c r="AD34" s="118">
        <v>4</v>
      </c>
    </row>
    <row r="35" spans="1:30" ht="17" thickBot="1" x14ac:dyDescent="0.25">
      <c r="A35" s="22">
        <v>43071</v>
      </c>
      <c r="B35" s="2" t="s">
        <v>38</v>
      </c>
      <c r="C35" s="11" t="s">
        <v>39</v>
      </c>
      <c r="D35" s="2" t="s">
        <v>40</v>
      </c>
      <c r="E35" s="11" t="s">
        <v>41</v>
      </c>
      <c r="F35" s="96">
        <v>0.3</v>
      </c>
      <c r="G35" s="97" t="s">
        <v>1</v>
      </c>
      <c r="H35" s="98">
        <v>0.3</v>
      </c>
      <c r="I35" s="98" t="s">
        <v>1</v>
      </c>
      <c r="J35" s="98" t="s">
        <v>1</v>
      </c>
      <c r="K35" s="98" t="s">
        <v>1</v>
      </c>
      <c r="L35" s="98" t="s">
        <v>1</v>
      </c>
      <c r="M35" s="98" t="s">
        <v>1</v>
      </c>
      <c r="N35" s="96" t="s">
        <v>1</v>
      </c>
      <c r="O35" s="122">
        <v>2</v>
      </c>
      <c r="P35" s="119" t="s">
        <v>1</v>
      </c>
      <c r="Q35" s="97">
        <v>0.3</v>
      </c>
      <c r="R35" s="98" t="s">
        <v>1</v>
      </c>
      <c r="S35" s="96" t="s">
        <v>1</v>
      </c>
      <c r="T35" s="122" t="s">
        <v>1</v>
      </c>
      <c r="U35" s="119" t="s">
        <v>1</v>
      </c>
      <c r="V35" s="97" t="s">
        <v>1</v>
      </c>
      <c r="W35" s="98" t="s">
        <v>1</v>
      </c>
      <c r="X35" s="98" t="s">
        <v>1</v>
      </c>
      <c r="Y35" s="98" t="s">
        <v>1</v>
      </c>
      <c r="Z35" s="98" t="s">
        <v>1</v>
      </c>
      <c r="AA35" s="98">
        <v>0.3</v>
      </c>
      <c r="AB35" s="99" t="s">
        <v>1</v>
      </c>
      <c r="AC35" s="88" t="s">
        <v>1</v>
      </c>
      <c r="AD35" s="119">
        <v>4</v>
      </c>
    </row>
    <row r="36" spans="1:30" ht="16" x14ac:dyDescent="0.2">
      <c r="A36" s="21">
        <v>43071</v>
      </c>
      <c r="B36" s="1" t="s">
        <v>38</v>
      </c>
      <c r="C36" s="9" t="s">
        <v>39</v>
      </c>
      <c r="D36" s="1" t="s">
        <v>40</v>
      </c>
      <c r="E36" s="9" t="s">
        <v>41</v>
      </c>
      <c r="F36" s="92">
        <v>0.6</v>
      </c>
      <c r="G36" s="93" t="s">
        <v>1</v>
      </c>
      <c r="H36" s="94">
        <v>0.6</v>
      </c>
      <c r="I36" s="94" t="s">
        <v>1</v>
      </c>
      <c r="J36" s="94" t="s">
        <v>1</v>
      </c>
      <c r="K36" s="94" t="s">
        <v>1</v>
      </c>
      <c r="L36" s="94" t="s">
        <v>1</v>
      </c>
      <c r="M36" s="94" t="s">
        <v>1</v>
      </c>
      <c r="N36" s="92" t="s">
        <v>1</v>
      </c>
      <c r="O36" s="121">
        <v>5</v>
      </c>
      <c r="P36" s="118" t="s">
        <v>1</v>
      </c>
      <c r="Q36" s="93">
        <v>0.6</v>
      </c>
      <c r="R36" s="94" t="s">
        <v>1</v>
      </c>
      <c r="S36" s="92" t="s">
        <v>1</v>
      </c>
      <c r="T36" s="121" t="s">
        <v>1</v>
      </c>
      <c r="U36" s="118" t="s">
        <v>1</v>
      </c>
      <c r="V36" s="93" t="s">
        <v>1</v>
      </c>
      <c r="W36" s="94" t="s">
        <v>1</v>
      </c>
      <c r="X36" s="94">
        <v>0.6</v>
      </c>
      <c r="Y36" s="94" t="s">
        <v>1</v>
      </c>
      <c r="Z36" s="94" t="s">
        <v>1</v>
      </c>
      <c r="AA36" s="94">
        <v>0.6</v>
      </c>
      <c r="AB36" s="95" t="s">
        <v>1</v>
      </c>
      <c r="AC36" s="87" t="s">
        <v>1</v>
      </c>
      <c r="AD36" s="118">
        <v>5</v>
      </c>
    </row>
    <row r="37" spans="1:30" ht="16" x14ac:dyDescent="0.2">
      <c r="A37" s="21">
        <v>43077</v>
      </c>
      <c r="B37" s="1" t="s">
        <v>38</v>
      </c>
      <c r="C37" s="9" t="s">
        <v>39</v>
      </c>
      <c r="D37" s="1" t="s">
        <v>40</v>
      </c>
      <c r="E37" s="9" t="s">
        <v>41</v>
      </c>
      <c r="F37" s="92">
        <v>1</v>
      </c>
      <c r="G37" s="93" t="s">
        <v>1</v>
      </c>
      <c r="H37" s="94">
        <v>1</v>
      </c>
      <c r="I37" s="94" t="s">
        <v>1</v>
      </c>
      <c r="J37" s="94" t="s">
        <v>1</v>
      </c>
      <c r="K37" s="94" t="s">
        <v>1</v>
      </c>
      <c r="L37" s="94" t="s">
        <v>1</v>
      </c>
      <c r="M37" s="94" t="s">
        <v>1</v>
      </c>
      <c r="N37" s="92" t="s">
        <v>1</v>
      </c>
      <c r="O37" s="121">
        <v>6</v>
      </c>
      <c r="P37" s="118" t="s">
        <v>1</v>
      </c>
      <c r="Q37" s="93">
        <v>1</v>
      </c>
      <c r="R37" s="94" t="s">
        <v>1</v>
      </c>
      <c r="S37" s="92" t="s">
        <v>1</v>
      </c>
      <c r="T37" s="121" t="s">
        <v>1</v>
      </c>
      <c r="U37" s="118" t="s">
        <v>1</v>
      </c>
      <c r="V37" s="93" t="s">
        <v>1</v>
      </c>
      <c r="W37" s="94" t="s">
        <v>1</v>
      </c>
      <c r="X37" s="94" t="s">
        <v>1</v>
      </c>
      <c r="Y37" s="94" t="s">
        <v>1</v>
      </c>
      <c r="Z37" s="94" t="s">
        <v>1</v>
      </c>
      <c r="AA37" s="94">
        <v>1</v>
      </c>
      <c r="AB37" s="95" t="s">
        <v>1</v>
      </c>
      <c r="AC37" s="87" t="s">
        <v>1</v>
      </c>
      <c r="AD37" s="118">
        <v>5</v>
      </c>
    </row>
    <row r="38" spans="1:30" ht="16" x14ac:dyDescent="0.2">
      <c r="A38" s="21">
        <v>43092</v>
      </c>
      <c r="B38" s="1" t="s">
        <v>38</v>
      </c>
      <c r="C38" s="9" t="s">
        <v>39</v>
      </c>
      <c r="D38" s="1" t="s">
        <v>40</v>
      </c>
      <c r="E38" s="9" t="s">
        <v>41</v>
      </c>
      <c r="F38" s="92">
        <v>0.7</v>
      </c>
      <c r="G38" s="93" t="s">
        <v>1</v>
      </c>
      <c r="H38" s="94">
        <v>0.7</v>
      </c>
      <c r="I38" s="94" t="s">
        <v>1</v>
      </c>
      <c r="J38" s="94" t="s">
        <v>1</v>
      </c>
      <c r="K38" s="94" t="s">
        <v>1</v>
      </c>
      <c r="L38" s="94" t="s">
        <v>1</v>
      </c>
      <c r="M38" s="94" t="s">
        <v>1</v>
      </c>
      <c r="N38" s="92" t="s">
        <v>1</v>
      </c>
      <c r="O38" s="121">
        <v>6</v>
      </c>
      <c r="P38" s="118" t="s">
        <v>1</v>
      </c>
      <c r="Q38" s="93">
        <v>0.7</v>
      </c>
      <c r="R38" s="94" t="s">
        <v>1</v>
      </c>
      <c r="S38" s="92" t="s">
        <v>1</v>
      </c>
      <c r="T38" s="121" t="s">
        <v>1</v>
      </c>
      <c r="U38" s="118" t="s">
        <v>1</v>
      </c>
      <c r="V38" s="93" t="s">
        <v>1</v>
      </c>
      <c r="W38" s="94" t="s">
        <v>1</v>
      </c>
      <c r="X38" s="94" t="s">
        <v>1</v>
      </c>
      <c r="Y38" s="94" t="s">
        <v>1</v>
      </c>
      <c r="Z38" s="94" t="s">
        <v>1</v>
      </c>
      <c r="AA38" s="94">
        <v>0.7</v>
      </c>
      <c r="AB38" s="95" t="s">
        <v>1</v>
      </c>
      <c r="AC38" s="87" t="s">
        <v>1</v>
      </c>
      <c r="AD38" s="118">
        <v>5</v>
      </c>
    </row>
    <row r="39" spans="1:30" ht="16" x14ac:dyDescent="0.2">
      <c r="A39" s="21">
        <v>43099</v>
      </c>
      <c r="B39" s="1" t="s">
        <v>38</v>
      </c>
      <c r="C39" s="9" t="s">
        <v>42</v>
      </c>
      <c r="D39" s="1" t="s">
        <v>40</v>
      </c>
      <c r="E39" s="9" t="s">
        <v>41</v>
      </c>
      <c r="F39" s="92">
        <v>0.8</v>
      </c>
      <c r="G39" s="93" t="s">
        <v>1</v>
      </c>
      <c r="H39" s="94">
        <v>0.8</v>
      </c>
      <c r="I39" s="94" t="s">
        <v>1</v>
      </c>
      <c r="J39" s="94" t="s">
        <v>1</v>
      </c>
      <c r="K39" s="94" t="s">
        <v>1</v>
      </c>
      <c r="L39" s="94" t="s">
        <v>1</v>
      </c>
      <c r="M39" s="94" t="s">
        <v>1</v>
      </c>
      <c r="N39" s="92" t="s">
        <v>1</v>
      </c>
      <c r="O39" s="121">
        <v>6</v>
      </c>
      <c r="P39" s="118" t="s">
        <v>1</v>
      </c>
      <c r="Q39" s="93">
        <v>0.8</v>
      </c>
      <c r="R39" s="94" t="s">
        <v>1</v>
      </c>
      <c r="S39" s="92" t="s">
        <v>1</v>
      </c>
      <c r="T39" s="121" t="s">
        <v>1</v>
      </c>
      <c r="U39" s="118" t="s">
        <v>1</v>
      </c>
      <c r="V39" s="93" t="s">
        <v>1</v>
      </c>
      <c r="W39" s="94" t="s">
        <v>1</v>
      </c>
      <c r="X39" s="94" t="s">
        <v>1</v>
      </c>
      <c r="Y39" s="94" t="s">
        <v>1</v>
      </c>
      <c r="Z39" s="94" t="s">
        <v>1</v>
      </c>
      <c r="AA39" s="94">
        <v>0.8</v>
      </c>
      <c r="AB39" s="95" t="s">
        <v>1</v>
      </c>
      <c r="AC39" s="87" t="s">
        <v>1</v>
      </c>
      <c r="AD39" s="118">
        <v>5</v>
      </c>
    </row>
    <row r="40" spans="1:30" ht="16" x14ac:dyDescent="0.2">
      <c r="A40" s="21">
        <v>43109</v>
      </c>
      <c r="B40" s="1" t="s">
        <v>38</v>
      </c>
      <c r="C40" s="9" t="s">
        <v>42</v>
      </c>
      <c r="D40" s="1" t="s">
        <v>40</v>
      </c>
      <c r="E40" s="9" t="s">
        <v>41</v>
      </c>
      <c r="F40" s="92">
        <v>0.6</v>
      </c>
      <c r="G40" s="93" t="s">
        <v>1</v>
      </c>
      <c r="H40" s="94">
        <v>0.6</v>
      </c>
      <c r="I40" s="94" t="s">
        <v>1</v>
      </c>
      <c r="J40" s="94" t="s">
        <v>1</v>
      </c>
      <c r="K40" s="94" t="s">
        <v>1</v>
      </c>
      <c r="L40" s="94" t="s">
        <v>1</v>
      </c>
      <c r="M40" s="94" t="s">
        <v>1</v>
      </c>
      <c r="N40" s="92" t="s">
        <v>1</v>
      </c>
      <c r="O40" s="121">
        <v>3</v>
      </c>
      <c r="P40" s="118" t="s">
        <v>1</v>
      </c>
      <c r="Q40" s="93">
        <v>0.6</v>
      </c>
      <c r="R40" s="94" t="s">
        <v>1</v>
      </c>
      <c r="S40" s="92" t="s">
        <v>1</v>
      </c>
      <c r="T40" s="121" t="s">
        <v>1</v>
      </c>
      <c r="U40" s="118" t="s">
        <v>1</v>
      </c>
      <c r="V40" s="93" t="s">
        <v>1</v>
      </c>
      <c r="W40" s="94" t="s">
        <v>1</v>
      </c>
      <c r="X40" s="94" t="s">
        <v>1</v>
      </c>
      <c r="Y40" s="94" t="s">
        <v>1</v>
      </c>
      <c r="Z40" s="94" t="s">
        <v>1</v>
      </c>
      <c r="AA40" s="94">
        <v>0.6</v>
      </c>
      <c r="AB40" s="95" t="s">
        <v>1</v>
      </c>
      <c r="AC40" s="87" t="s">
        <v>1</v>
      </c>
      <c r="AD40" s="118">
        <v>5</v>
      </c>
    </row>
    <row r="41" spans="1:30" ht="16" x14ac:dyDescent="0.2">
      <c r="A41" s="21">
        <v>43112</v>
      </c>
      <c r="B41" s="1" t="s">
        <v>38</v>
      </c>
      <c r="C41" s="9" t="s">
        <v>42</v>
      </c>
      <c r="D41" s="1" t="s">
        <v>40</v>
      </c>
      <c r="E41" s="9" t="s">
        <v>41</v>
      </c>
      <c r="F41" s="92">
        <v>0.7</v>
      </c>
      <c r="G41" s="93" t="s">
        <v>1</v>
      </c>
      <c r="H41" s="94">
        <v>0.7</v>
      </c>
      <c r="I41" s="94" t="s">
        <v>1</v>
      </c>
      <c r="J41" s="94" t="s">
        <v>1</v>
      </c>
      <c r="K41" s="94" t="s">
        <v>1</v>
      </c>
      <c r="L41" s="94" t="s">
        <v>1</v>
      </c>
      <c r="M41" s="94" t="s">
        <v>1</v>
      </c>
      <c r="N41" s="92" t="s">
        <v>1</v>
      </c>
      <c r="O41" s="121">
        <v>3</v>
      </c>
      <c r="P41" s="118" t="s">
        <v>1</v>
      </c>
      <c r="Q41" s="93">
        <v>0.7</v>
      </c>
      <c r="R41" s="94"/>
      <c r="S41" s="92" t="s">
        <v>1</v>
      </c>
      <c r="T41" s="121" t="s">
        <v>1</v>
      </c>
      <c r="U41" s="118" t="s">
        <v>1</v>
      </c>
      <c r="V41" s="93" t="s">
        <v>1</v>
      </c>
      <c r="W41" s="94" t="s">
        <v>1</v>
      </c>
      <c r="X41" s="94" t="s">
        <v>1</v>
      </c>
      <c r="Y41" s="94" t="s">
        <v>1</v>
      </c>
      <c r="Z41" s="94" t="s">
        <v>1</v>
      </c>
      <c r="AA41" s="94">
        <v>0.7</v>
      </c>
      <c r="AB41" s="95" t="s">
        <v>1</v>
      </c>
      <c r="AC41" s="87" t="s">
        <v>1</v>
      </c>
      <c r="AD41" s="118">
        <v>5</v>
      </c>
    </row>
    <row r="42" spans="1:30" ht="16" x14ac:dyDescent="0.2">
      <c r="A42" s="21">
        <v>43119</v>
      </c>
      <c r="B42" s="1" t="s">
        <v>38</v>
      </c>
      <c r="C42" s="9" t="s">
        <v>39</v>
      </c>
      <c r="D42" s="1" t="s">
        <v>40</v>
      </c>
      <c r="E42" s="9" t="s">
        <v>41</v>
      </c>
      <c r="F42" s="92">
        <v>0.7</v>
      </c>
      <c r="G42" s="93" t="s">
        <v>1</v>
      </c>
      <c r="H42" s="94">
        <v>0.7</v>
      </c>
      <c r="I42" s="94" t="s">
        <v>1</v>
      </c>
      <c r="J42" s="94" t="s">
        <v>1</v>
      </c>
      <c r="K42" s="94" t="s">
        <v>1</v>
      </c>
      <c r="L42" s="94" t="s">
        <v>1</v>
      </c>
      <c r="M42" s="94" t="s">
        <v>1</v>
      </c>
      <c r="N42" s="92" t="s">
        <v>1</v>
      </c>
      <c r="O42" s="121">
        <v>3</v>
      </c>
      <c r="P42" s="118" t="s">
        <v>1</v>
      </c>
      <c r="Q42" s="93">
        <v>0.7</v>
      </c>
      <c r="R42" s="94" t="s">
        <v>1</v>
      </c>
      <c r="S42" s="92" t="s">
        <v>1</v>
      </c>
      <c r="T42" s="121" t="s">
        <v>1</v>
      </c>
      <c r="U42" s="118" t="s">
        <v>1</v>
      </c>
      <c r="V42" s="93" t="s">
        <v>1</v>
      </c>
      <c r="W42" s="94" t="s">
        <v>1</v>
      </c>
      <c r="X42" s="94">
        <v>0.7</v>
      </c>
      <c r="Y42" s="94" t="s">
        <v>1</v>
      </c>
      <c r="Z42" s="94" t="s">
        <v>1</v>
      </c>
      <c r="AA42" s="94">
        <v>0.7</v>
      </c>
      <c r="AB42" s="95" t="s">
        <v>1</v>
      </c>
      <c r="AC42" s="87" t="s">
        <v>1</v>
      </c>
      <c r="AD42" s="118">
        <v>5</v>
      </c>
    </row>
    <row r="43" spans="1:30" ht="17" thickBot="1" x14ac:dyDescent="0.25">
      <c r="A43" s="22">
        <v>43155</v>
      </c>
      <c r="B43" s="2" t="s">
        <v>38</v>
      </c>
      <c r="C43" s="11" t="s">
        <v>39</v>
      </c>
      <c r="D43" s="2" t="s">
        <v>40</v>
      </c>
      <c r="E43" s="11" t="s">
        <v>41</v>
      </c>
      <c r="F43" s="96">
        <v>0.6</v>
      </c>
      <c r="G43" s="97" t="s">
        <v>1</v>
      </c>
      <c r="H43" s="98">
        <v>0.6</v>
      </c>
      <c r="I43" s="98" t="s">
        <v>1</v>
      </c>
      <c r="J43" s="98" t="s">
        <v>1</v>
      </c>
      <c r="K43" s="98" t="s">
        <v>1</v>
      </c>
      <c r="L43" s="98" t="s">
        <v>1</v>
      </c>
      <c r="M43" s="98" t="s">
        <v>1</v>
      </c>
      <c r="N43" s="96" t="s">
        <v>1</v>
      </c>
      <c r="O43" s="122">
        <v>5</v>
      </c>
      <c r="P43" s="119" t="s">
        <v>1</v>
      </c>
      <c r="Q43" s="97">
        <v>0.6</v>
      </c>
      <c r="R43" s="98" t="s">
        <v>1</v>
      </c>
      <c r="S43" s="96" t="s">
        <v>1</v>
      </c>
      <c r="T43" s="122" t="s">
        <v>1</v>
      </c>
      <c r="U43" s="119" t="s">
        <v>1</v>
      </c>
      <c r="V43" s="97" t="s">
        <v>1</v>
      </c>
      <c r="W43" s="98" t="s">
        <v>1</v>
      </c>
      <c r="X43" s="98" t="s">
        <v>1</v>
      </c>
      <c r="Y43" s="98" t="s">
        <v>1</v>
      </c>
      <c r="Z43" s="98" t="s">
        <v>1</v>
      </c>
      <c r="AA43" s="98">
        <v>0.6</v>
      </c>
      <c r="AB43" s="99" t="s">
        <v>1</v>
      </c>
      <c r="AC43" s="88" t="s">
        <v>1</v>
      </c>
      <c r="AD43" s="119">
        <v>5</v>
      </c>
    </row>
    <row r="44" spans="1:30" ht="16" x14ac:dyDescent="0.2">
      <c r="A44" s="21">
        <v>43210</v>
      </c>
      <c r="B44" s="1" t="s">
        <v>38</v>
      </c>
      <c r="C44" s="9" t="s">
        <v>39</v>
      </c>
      <c r="D44" s="1" t="s">
        <v>40</v>
      </c>
      <c r="E44" s="9" t="s">
        <v>41</v>
      </c>
      <c r="F44" s="92">
        <v>0.9</v>
      </c>
      <c r="G44" s="93" t="s">
        <v>1</v>
      </c>
      <c r="H44" s="94">
        <v>0.9</v>
      </c>
      <c r="I44" s="94" t="s">
        <v>1</v>
      </c>
      <c r="J44" s="94" t="s">
        <v>1</v>
      </c>
      <c r="K44" s="94" t="s">
        <v>1</v>
      </c>
      <c r="L44" s="94" t="s">
        <v>1</v>
      </c>
      <c r="M44" s="94" t="s">
        <v>1</v>
      </c>
      <c r="N44" s="92" t="s">
        <v>1</v>
      </c>
      <c r="O44" s="121">
        <v>6</v>
      </c>
      <c r="P44" s="118" t="s">
        <v>1</v>
      </c>
      <c r="Q44" s="93">
        <v>0.9</v>
      </c>
      <c r="R44" s="94" t="s">
        <v>1</v>
      </c>
      <c r="S44" s="92" t="s">
        <v>1</v>
      </c>
      <c r="T44" s="121" t="s">
        <v>1</v>
      </c>
      <c r="U44" s="118" t="s">
        <v>1</v>
      </c>
      <c r="V44" s="93" t="s">
        <v>1</v>
      </c>
      <c r="W44" s="94" t="s">
        <v>1</v>
      </c>
      <c r="X44" s="94" t="s">
        <v>1</v>
      </c>
      <c r="Y44" s="94" t="s">
        <v>1</v>
      </c>
      <c r="Z44" s="94" t="s">
        <v>1</v>
      </c>
      <c r="AA44" s="94">
        <v>0.9</v>
      </c>
      <c r="AB44" s="95" t="s">
        <v>1</v>
      </c>
      <c r="AC44" s="87" t="s">
        <v>1</v>
      </c>
      <c r="AD44" s="118">
        <v>6</v>
      </c>
    </row>
    <row r="45" spans="1:30" ht="16" x14ac:dyDescent="0.2">
      <c r="A45" s="21">
        <v>43218</v>
      </c>
      <c r="B45" s="1" t="s">
        <v>38</v>
      </c>
      <c r="C45" s="9" t="s">
        <v>39</v>
      </c>
      <c r="D45" s="1" t="s">
        <v>40</v>
      </c>
      <c r="E45" s="9" t="s">
        <v>41</v>
      </c>
      <c r="F45" s="92">
        <v>0.5</v>
      </c>
      <c r="G45" s="93" t="s">
        <v>1</v>
      </c>
      <c r="H45" s="94">
        <v>0.5</v>
      </c>
      <c r="I45" s="94" t="s">
        <v>1</v>
      </c>
      <c r="J45" s="94" t="s">
        <v>1</v>
      </c>
      <c r="K45" s="94" t="s">
        <v>1</v>
      </c>
      <c r="L45" s="94" t="s">
        <v>1</v>
      </c>
      <c r="M45" s="94" t="s">
        <v>1</v>
      </c>
      <c r="N45" s="92" t="s">
        <v>1</v>
      </c>
      <c r="O45" s="121">
        <v>5</v>
      </c>
      <c r="P45" s="118" t="s">
        <v>1</v>
      </c>
      <c r="Q45" s="93">
        <v>0.5</v>
      </c>
      <c r="R45" s="94" t="s">
        <v>1</v>
      </c>
      <c r="S45" s="92" t="s">
        <v>1</v>
      </c>
      <c r="T45" s="121" t="s">
        <v>1</v>
      </c>
      <c r="U45" s="118" t="s">
        <v>1</v>
      </c>
      <c r="V45" s="93" t="s">
        <v>1</v>
      </c>
      <c r="W45" s="94" t="s">
        <v>1</v>
      </c>
      <c r="X45" s="94">
        <v>0.5</v>
      </c>
      <c r="Y45" s="94" t="s">
        <v>1</v>
      </c>
      <c r="Z45" s="94" t="s">
        <v>1</v>
      </c>
      <c r="AA45" s="94">
        <v>0.5</v>
      </c>
      <c r="AB45" s="95" t="s">
        <v>1</v>
      </c>
      <c r="AC45" s="87" t="s">
        <v>1</v>
      </c>
      <c r="AD45" s="118">
        <v>6</v>
      </c>
    </row>
    <row r="46" spans="1:30" ht="16" x14ac:dyDescent="0.2">
      <c r="A46" s="21">
        <v>43218</v>
      </c>
      <c r="B46" s="1" t="s">
        <v>38</v>
      </c>
      <c r="C46" s="9" t="s">
        <v>39</v>
      </c>
      <c r="D46" s="1" t="s">
        <v>40</v>
      </c>
      <c r="E46" s="9" t="s">
        <v>41</v>
      </c>
      <c r="F46" s="92">
        <v>0.5</v>
      </c>
      <c r="G46" s="93" t="s">
        <v>1</v>
      </c>
      <c r="H46" s="94">
        <v>0.5</v>
      </c>
      <c r="I46" s="94" t="s">
        <v>1</v>
      </c>
      <c r="J46" s="94" t="s">
        <v>1</v>
      </c>
      <c r="K46" s="94" t="s">
        <v>1</v>
      </c>
      <c r="L46" s="94" t="s">
        <v>1</v>
      </c>
      <c r="M46" s="94" t="s">
        <v>1</v>
      </c>
      <c r="N46" s="92" t="s">
        <v>1</v>
      </c>
      <c r="O46" s="121">
        <v>1</v>
      </c>
      <c r="P46" s="118" t="s">
        <v>1</v>
      </c>
      <c r="Q46" s="93">
        <v>0.5</v>
      </c>
      <c r="R46" s="94" t="s">
        <v>1</v>
      </c>
      <c r="S46" s="92" t="s">
        <v>1</v>
      </c>
      <c r="T46" s="121" t="s">
        <v>1</v>
      </c>
      <c r="U46" s="118" t="s">
        <v>1</v>
      </c>
      <c r="V46" s="93" t="s">
        <v>1</v>
      </c>
      <c r="W46" s="94" t="s">
        <v>1</v>
      </c>
      <c r="X46" s="94" t="s">
        <v>1</v>
      </c>
      <c r="Y46" s="94" t="s">
        <v>1</v>
      </c>
      <c r="Z46" s="94" t="s">
        <v>1</v>
      </c>
      <c r="AA46" s="94">
        <v>0.5</v>
      </c>
      <c r="AB46" s="95" t="s">
        <v>1</v>
      </c>
      <c r="AC46" s="87" t="s">
        <v>1</v>
      </c>
      <c r="AD46" s="118">
        <v>6</v>
      </c>
    </row>
    <row r="47" spans="1:30" ht="16" x14ac:dyDescent="0.2">
      <c r="A47" s="21">
        <v>43221</v>
      </c>
      <c r="B47" s="1" t="s">
        <v>38</v>
      </c>
      <c r="C47" s="9" t="s">
        <v>39</v>
      </c>
      <c r="D47" s="1" t="s">
        <v>40</v>
      </c>
      <c r="E47" s="9" t="s">
        <v>41</v>
      </c>
      <c r="F47" s="92">
        <v>0.8</v>
      </c>
      <c r="G47" s="93" t="s">
        <v>1</v>
      </c>
      <c r="H47" s="94">
        <v>0.8</v>
      </c>
      <c r="I47" s="94" t="s">
        <v>1</v>
      </c>
      <c r="J47" s="94" t="s">
        <v>1</v>
      </c>
      <c r="K47" s="94" t="s">
        <v>1</v>
      </c>
      <c r="L47" s="94" t="s">
        <v>1</v>
      </c>
      <c r="M47" s="94" t="s">
        <v>1</v>
      </c>
      <c r="N47" s="92" t="s">
        <v>1</v>
      </c>
      <c r="O47" s="121">
        <v>4</v>
      </c>
      <c r="P47" s="118" t="s">
        <v>1</v>
      </c>
      <c r="Q47" s="93">
        <v>0.8</v>
      </c>
      <c r="R47" s="94" t="s">
        <v>1</v>
      </c>
      <c r="S47" s="92" t="s">
        <v>1</v>
      </c>
      <c r="T47" s="121" t="s">
        <v>1</v>
      </c>
      <c r="U47" s="118" t="s">
        <v>1</v>
      </c>
      <c r="V47" s="93" t="s">
        <v>1</v>
      </c>
      <c r="W47" s="94" t="s">
        <v>1</v>
      </c>
      <c r="X47" s="94" t="s">
        <v>1</v>
      </c>
      <c r="Y47" s="94" t="s">
        <v>1</v>
      </c>
      <c r="Z47" s="94" t="s">
        <v>1</v>
      </c>
      <c r="AA47" s="94">
        <v>0.8</v>
      </c>
      <c r="AB47" s="95" t="s">
        <v>1</v>
      </c>
      <c r="AC47" s="87" t="s">
        <v>1</v>
      </c>
      <c r="AD47" s="118">
        <v>6</v>
      </c>
    </row>
    <row r="48" spans="1:30" ht="16" x14ac:dyDescent="0.2">
      <c r="A48" s="21">
        <v>43225</v>
      </c>
      <c r="B48" s="1" t="s">
        <v>38</v>
      </c>
      <c r="C48" s="9" t="s">
        <v>39</v>
      </c>
      <c r="D48" s="1" t="s">
        <v>40</v>
      </c>
      <c r="E48" s="9" t="s">
        <v>41</v>
      </c>
      <c r="F48" s="92">
        <v>1.3</v>
      </c>
      <c r="G48" s="93" t="s">
        <v>1</v>
      </c>
      <c r="H48" s="94">
        <v>1.3</v>
      </c>
      <c r="I48" s="94" t="s">
        <v>1</v>
      </c>
      <c r="J48" s="94" t="s">
        <v>1</v>
      </c>
      <c r="K48" s="94" t="s">
        <v>1</v>
      </c>
      <c r="L48" s="94" t="s">
        <v>1</v>
      </c>
      <c r="M48" s="94" t="s">
        <v>1</v>
      </c>
      <c r="N48" s="92" t="s">
        <v>1</v>
      </c>
      <c r="O48" s="121">
        <v>4</v>
      </c>
      <c r="P48" s="118" t="s">
        <v>1</v>
      </c>
      <c r="Q48" s="93">
        <v>1.3</v>
      </c>
      <c r="R48" s="94" t="s">
        <v>1</v>
      </c>
      <c r="S48" s="92" t="s">
        <v>1</v>
      </c>
      <c r="T48" s="121" t="s">
        <v>1</v>
      </c>
      <c r="U48" s="118" t="s">
        <v>1</v>
      </c>
      <c r="V48" s="93" t="s">
        <v>1</v>
      </c>
      <c r="W48" s="94">
        <v>1.3</v>
      </c>
      <c r="X48" s="94" t="s">
        <v>1</v>
      </c>
      <c r="Y48" s="94" t="s">
        <v>1</v>
      </c>
      <c r="Z48" s="94" t="s">
        <v>1</v>
      </c>
      <c r="AA48" s="94">
        <v>1.3</v>
      </c>
      <c r="AB48" s="95" t="s">
        <v>1</v>
      </c>
      <c r="AC48" s="87" t="s">
        <v>1</v>
      </c>
      <c r="AD48" s="118">
        <v>6</v>
      </c>
    </row>
    <row r="49" spans="1:30" ht="16" x14ac:dyDescent="0.2">
      <c r="A49" s="21">
        <v>43232</v>
      </c>
      <c r="B49" s="1" t="s">
        <v>38</v>
      </c>
      <c r="C49" s="9" t="s">
        <v>39</v>
      </c>
      <c r="D49" s="1" t="s">
        <v>40</v>
      </c>
      <c r="E49" s="9" t="s">
        <v>41</v>
      </c>
      <c r="F49" s="92">
        <v>0.5</v>
      </c>
      <c r="G49" s="93" t="s">
        <v>1</v>
      </c>
      <c r="H49" s="94">
        <v>0.5</v>
      </c>
      <c r="I49" s="94" t="s">
        <v>1</v>
      </c>
      <c r="J49" s="94" t="s">
        <v>1</v>
      </c>
      <c r="K49" s="94" t="s">
        <v>1</v>
      </c>
      <c r="L49" s="94" t="s">
        <v>1</v>
      </c>
      <c r="M49" s="94" t="s">
        <v>1</v>
      </c>
      <c r="N49" s="92" t="s">
        <v>1</v>
      </c>
      <c r="O49" s="121">
        <v>2</v>
      </c>
      <c r="P49" s="118" t="s">
        <v>1</v>
      </c>
      <c r="Q49" s="93">
        <v>0.5</v>
      </c>
      <c r="R49" s="94" t="s">
        <v>1</v>
      </c>
      <c r="S49" s="92" t="s">
        <v>1</v>
      </c>
      <c r="T49" s="121" t="s">
        <v>1</v>
      </c>
      <c r="U49" s="118" t="s">
        <v>1</v>
      </c>
      <c r="V49" s="93" t="s">
        <v>1</v>
      </c>
      <c r="W49" s="94" t="s">
        <v>1</v>
      </c>
      <c r="X49" s="94" t="s">
        <v>1</v>
      </c>
      <c r="Y49" s="94" t="s">
        <v>1</v>
      </c>
      <c r="Z49" s="94" t="s">
        <v>1</v>
      </c>
      <c r="AA49" s="94">
        <v>0.5</v>
      </c>
      <c r="AB49" s="95" t="s">
        <v>1</v>
      </c>
      <c r="AC49" s="87" t="s">
        <v>1</v>
      </c>
      <c r="AD49" s="118">
        <v>6</v>
      </c>
    </row>
    <row r="50" spans="1:30" ht="16" x14ac:dyDescent="0.2">
      <c r="A50" s="21">
        <v>43232</v>
      </c>
      <c r="B50" s="1" t="s">
        <v>38</v>
      </c>
      <c r="C50" s="9" t="s">
        <v>39</v>
      </c>
      <c r="D50" s="1" t="s">
        <v>40</v>
      </c>
      <c r="E50" s="9" t="s">
        <v>41</v>
      </c>
      <c r="F50" s="92">
        <v>0.5</v>
      </c>
      <c r="G50" s="93" t="s">
        <v>1</v>
      </c>
      <c r="H50" s="94">
        <v>0.5</v>
      </c>
      <c r="I50" s="94" t="s">
        <v>1</v>
      </c>
      <c r="J50" s="94" t="s">
        <v>1</v>
      </c>
      <c r="K50" s="94" t="s">
        <v>1</v>
      </c>
      <c r="L50" s="94" t="s">
        <v>1</v>
      </c>
      <c r="M50" s="94" t="s">
        <v>1</v>
      </c>
      <c r="N50" s="92" t="s">
        <v>1</v>
      </c>
      <c r="O50" s="121">
        <v>4</v>
      </c>
      <c r="P50" s="118" t="s">
        <v>1</v>
      </c>
      <c r="Q50" s="93">
        <v>0.5</v>
      </c>
      <c r="R50" s="94" t="s">
        <v>1</v>
      </c>
      <c r="S50" s="92" t="s">
        <v>1</v>
      </c>
      <c r="T50" s="121" t="s">
        <v>1</v>
      </c>
      <c r="U50" s="118" t="s">
        <v>1</v>
      </c>
      <c r="V50" s="93" t="s">
        <v>1</v>
      </c>
      <c r="W50" s="94" t="s">
        <v>1</v>
      </c>
      <c r="X50" s="94">
        <v>0.5</v>
      </c>
      <c r="Y50" s="94" t="s">
        <v>1</v>
      </c>
      <c r="Z50" s="94" t="s">
        <v>1</v>
      </c>
      <c r="AA50" s="94">
        <v>0.5</v>
      </c>
      <c r="AB50" s="95" t="s">
        <v>1</v>
      </c>
      <c r="AC50" s="87" t="s">
        <v>1</v>
      </c>
      <c r="AD50" s="118">
        <v>6</v>
      </c>
    </row>
    <row r="51" spans="1:30" ht="17" thickBot="1" x14ac:dyDescent="0.25">
      <c r="A51" s="22">
        <v>43246</v>
      </c>
      <c r="B51" s="2" t="s">
        <v>38</v>
      </c>
      <c r="C51" s="11" t="s">
        <v>39</v>
      </c>
      <c r="D51" s="2" t="s">
        <v>40</v>
      </c>
      <c r="E51" s="11" t="s">
        <v>41</v>
      </c>
      <c r="F51" s="96">
        <v>1.5</v>
      </c>
      <c r="G51" s="97" t="s">
        <v>1</v>
      </c>
      <c r="H51" s="98">
        <v>1.5</v>
      </c>
      <c r="I51" s="98" t="s">
        <v>1</v>
      </c>
      <c r="J51" s="98" t="s">
        <v>1</v>
      </c>
      <c r="K51" s="98" t="s">
        <v>1</v>
      </c>
      <c r="L51" s="98" t="s">
        <v>1</v>
      </c>
      <c r="M51" s="98" t="s">
        <v>1</v>
      </c>
      <c r="N51" s="96" t="s">
        <v>1</v>
      </c>
      <c r="O51" s="122">
        <v>8</v>
      </c>
      <c r="P51" s="119" t="s">
        <v>1</v>
      </c>
      <c r="Q51" s="97">
        <v>1.5</v>
      </c>
      <c r="R51" s="98" t="s">
        <v>1</v>
      </c>
      <c r="S51" s="96" t="s">
        <v>1</v>
      </c>
      <c r="T51" s="122" t="s">
        <v>1</v>
      </c>
      <c r="U51" s="119" t="s">
        <v>1</v>
      </c>
      <c r="V51" s="97" t="s">
        <v>1</v>
      </c>
      <c r="W51" s="98">
        <v>1.5</v>
      </c>
      <c r="X51" s="98" t="s">
        <v>1</v>
      </c>
      <c r="Y51" s="98" t="s">
        <v>1</v>
      </c>
      <c r="Z51" s="98" t="s">
        <v>1</v>
      </c>
      <c r="AA51" s="98">
        <v>1.5</v>
      </c>
      <c r="AB51" s="99" t="s">
        <v>1</v>
      </c>
      <c r="AC51" s="88" t="s">
        <v>1</v>
      </c>
      <c r="AD51" s="119">
        <v>6</v>
      </c>
    </row>
    <row r="52" spans="1:30" ht="16" x14ac:dyDescent="0.2">
      <c r="A52" s="21">
        <v>43252</v>
      </c>
      <c r="B52" s="1" t="s">
        <v>38</v>
      </c>
      <c r="C52" s="9" t="s">
        <v>39</v>
      </c>
      <c r="D52" s="1" t="s">
        <v>40</v>
      </c>
      <c r="E52" s="9" t="s">
        <v>44</v>
      </c>
      <c r="F52" s="92">
        <v>2</v>
      </c>
      <c r="G52" s="93" t="s">
        <v>1</v>
      </c>
      <c r="H52" s="94">
        <v>2</v>
      </c>
      <c r="I52" s="94" t="s">
        <v>1</v>
      </c>
      <c r="J52" s="94" t="s">
        <v>1</v>
      </c>
      <c r="K52" s="94" t="s">
        <v>1</v>
      </c>
      <c r="L52" s="94" t="s">
        <v>1</v>
      </c>
      <c r="M52" s="94" t="s">
        <v>1</v>
      </c>
      <c r="N52" s="92" t="s">
        <v>1</v>
      </c>
      <c r="O52" s="121">
        <v>4</v>
      </c>
      <c r="P52" s="118" t="s">
        <v>1</v>
      </c>
      <c r="Q52" s="93">
        <v>2</v>
      </c>
      <c r="R52" s="94" t="s">
        <v>1</v>
      </c>
      <c r="S52" s="92" t="s">
        <v>1</v>
      </c>
      <c r="T52" s="121" t="s">
        <v>1</v>
      </c>
      <c r="U52" s="118" t="s">
        <v>1</v>
      </c>
      <c r="V52" s="93" t="s">
        <v>1</v>
      </c>
      <c r="W52" s="94">
        <v>2</v>
      </c>
      <c r="X52" s="94" t="s">
        <v>1</v>
      </c>
      <c r="Y52" s="94" t="s">
        <v>1</v>
      </c>
      <c r="Z52" s="94" t="s">
        <v>1</v>
      </c>
      <c r="AA52" s="94">
        <v>2</v>
      </c>
      <c r="AB52" s="95" t="s">
        <v>1</v>
      </c>
      <c r="AC52" s="87" t="s">
        <v>1</v>
      </c>
      <c r="AD52" s="118">
        <v>7</v>
      </c>
    </row>
    <row r="53" spans="1:30" ht="16" x14ac:dyDescent="0.2">
      <c r="A53" s="21">
        <v>43273</v>
      </c>
      <c r="B53" s="1" t="s">
        <v>38</v>
      </c>
      <c r="C53" s="9" t="s">
        <v>39</v>
      </c>
      <c r="D53" s="1" t="s">
        <v>40</v>
      </c>
      <c r="E53" s="9" t="s">
        <v>45</v>
      </c>
      <c r="F53" s="92">
        <v>2.8</v>
      </c>
      <c r="G53" s="93" t="s">
        <v>1</v>
      </c>
      <c r="H53" s="94">
        <v>2.8</v>
      </c>
      <c r="I53" s="94" t="s">
        <v>1</v>
      </c>
      <c r="J53" s="94" t="s">
        <v>1</v>
      </c>
      <c r="K53" s="94" t="s">
        <v>1</v>
      </c>
      <c r="L53" s="94" t="s">
        <v>1</v>
      </c>
      <c r="M53" s="94" t="s">
        <v>1</v>
      </c>
      <c r="N53" s="92" t="s">
        <v>1</v>
      </c>
      <c r="O53" s="121">
        <v>3</v>
      </c>
      <c r="P53" s="118" t="s">
        <v>1</v>
      </c>
      <c r="Q53" s="93">
        <v>2.8</v>
      </c>
      <c r="R53" s="94" t="s">
        <v>1</v>
      </c>
      <c r="S53" s="92" t="s">
        <v>1</v>
      </c>
      <c r="T53" s="121" t="s">
        <v>1</v>
      </c>
      <c r="U53" s="118" t="s">
        <v>1</v>
      </c>
      <c r="V53" s="93" t="s">
        <v>1</v>
      </c>
      <c r="W53" s="94">
        <v>2.8</v>
      </c>
      <c r="X53" s="94" t="s">
        <v>1</v>
      </c>
      <c r="Y53" s="94" t="s">
        <v>1</v>
      </c>
      <c r="Z53" s="94" t="s">
        <v>1</v>
      </c>
      <c r="AA53" s="94">
        <v>2.8</v>
      </c>
      <c r="AB53" s="95" t="s">
        <v>1</v>
      </c>
      <c r="AC53" s="87" t="s">
        <v>1</v>
      </c>
      <c r="AD53" s="118">
        <v>7</v>
      </c>
    </row>
    <row r="54" spans="1:30" ht="16" x14ac:dyDescent="0.2">
      <c r="A54" s="21">
        <v>43294</v>
      </c>
      <c r="B54" s="1" t="s">
        <v>38</v>
      </c>
      <c r="C54" s="9" t="s">
        <v>39</v>
      </c>
      <c r="D54" s="1" t="s">
        <v>40</v>
      </c>
      <c r="E54" s="9" t="s">
        <v>41</v>
      </c>
      <c r="F54" s="92">
        <v>0.6</v>
      </c>
      <c r="G54" s="93" t="s">
        <v>1</v>
      </c>
      <c r="H54" s="94">
        <v>0.6</v>
      </c>
      <c r="I54" s="94" t="s">
        <v>1</v>
      </c>
      <c r="J54" s="94" t="s">
        <v>1</v>
      </c>
      <c r="K54" s="94" t="s">
        <v>1</v>
      </c>
      <c r="L54" s="94" t="s">
        <v>1</v>
      </c>
      <c r="M54" s="94" t="s">
        <v>1</v>
      </c>
      <c r="N54" s="92" t="s">
        <v>1</v>
      </c>
      <c r="O54" s="121">
        <v>4</v>
      </c>
      <c r="P54" s="118" t="s">
        <v>1</v>
      </c>
      <c r="Q54" s="93">
        <v>0.6</v>
      </c>
      <c r="R54" s="94" t="s">
        <v>1</v>
      </c>
      <c r="S54" s="92" t="s">
        <v>1</v>
      </c>
      <c r="T54" s="121" t="s">
        <v>1</v>
      </c>
      <c r="U54" s="118" t="s">
        <v>1</v>
      </c>
      <c r="V54" s="93" t="s">
        <v>1</v>
      </c>
      <c r="W54" s="94" t="s">
        <v>1</v>
      </c>
      <c r="X54" s="94" t="s">
        <v>1</v>
      </c>
      <c r="Y54" s="94" t="s">
        <v>1</v>
      </c>
      <c r="Z54" s="94" t="s">
        <v>1</v>
      </c>
      <c r="AA54" s="94">
        <v>0.6</v>
      </c>
      <c r="AB54" s="95" t="s">
        <v>1</v>
      </c>
      <c r="AC54" s="87" t="s">
        <v>1</v>
      </c>
      <c r="AD54" s="118">
        <v>7</v>
      </c>
    </row>
    <row r="55" spans="1:30" ht="16" x14ac:dyDescent="0.2">
      <c r="A55" s="21">
        <v>43294</v>
      </c>
      <c r="B55" s="1" t="s">
        <v>38</v>
      </c>
      <c r="C55" s="9" t="s">
        <v>39</v>
      </c>
      <c r="D55" s="1" t="s">
        <v>40</v>
      </c>
      <c r="E55" s="9" t="s">
        <v>41</v>
      </c>
      <c r="F55" s="92">
        <v>0.6</v>
      </c>
      <c r="G55" s="93" t="s">
        <v>1</v>
      </c>
      <c r="H55" s="94">
        <v>0.6</v>
      </c>
      <c r="I55" s="94" t="s">
        <v>1</v>
      </c>
      <c r="J55" s="94" t="s">
        <v>1</v>
      </c>
      <c r="K55" s="94" t="s">
        <v>1</v>
      </c>
      <c r="L55" s="94" t="s">
        <v>1</v>
      </c>
      <c r="M55" s="94" t="s">
        <v>1</v>
      </c>
      <c r="N55" s="92" t="s">
        <v>1</v>
      </c>
      <c r="O55" s="121">
        <v>5</v>
      </c>
      <c r="P55" s="118" t="s">
        <v>1</v>
      </c>
      <c r="Q55" s="93">
        <v>0.6</v>
      </c>
      <c r="R55" s="94" t="s">
        <v>1</v>
      </c>
      <c r="S55" s="92" t="s">
        <v>1</v>
      </c>
      <c r="T55" s="121" t="s">
        <v>1</v>
      </c>
      <c r="U55" s="118" t="s">
        <v>1</v>
      </c>
      <c r="V55" s="93" t="s">
        <v>1</v>
      </c>
      <c r="W55" s="94" t="s">
        <v>1</v>
      </c>
      <c r="X55" s="94">
        <v>0.6</v>
      </c>
      <c r="Y55" s="94" t="s">
        <v>1</v>
      </c>
      <c r="Z55" s="94" t="s">
        <v>1</v>
      </c>
      <c r="AA55" s="94">
        <v>0.6</v>
      </c>
      <c r="AB55" s="95" t="s">
        <v>1</v>
      </c>
      <c r="AC55" s="87" t="s">
        <v>1</v>
      </c>
      <c r="AD55" s="118">
        <v>7</v>
      </c>
    </row>
    <row r="56" spans="1:30" ht="16" x14ac:dyDescent="0.2">
      <c r="A56" s="21">
        <v>43305</v>
      </c>
      <c r="B56" s="1" t="s">
        <v>38</v>
      </c>
      <c r="C56" s="9" t="s">
        <v>39</v>
      </c>
      <c r="D56" s="1" t="s">
        <v>40</v>
      </c>
      <c r="E56" s="9" t="s">
        <v>45</v>
      </c>
      <c r="F56" s="92">
        <v>2.5</v>
      </c>
      <c r="G56" s="93" t="s">
        <v>1</v>
      </c>
      <c r="H56" s="94">
        <v>2.5</v>
      </c>
      <c r="I56" s="94" t="s">
        <v>1</v>
      </c>
      <c r="J56" s="94" t="s">
        <v>1</v>
      </c>
      <c r="K56" s="94" t="s">
        <v>1</v>
      </c>
      <c r="L56" s="94" t="s">
        <v>1</v>
      </c>
      <c r="M56" s="94" t="s">
        <v>1</v>
      </c>
      <c r="N56" s="92" t="s">
        <v>1</v>
      </c>
      <c r="O56" s="121">
        <v>4</v>
      </c>
      <c r="P56" s="118" t="s">
        <v>1</v>
      </c>
      <c r="Q56" s="93">
        <v>2.5</v>
      </c>
      <c r="R56" s="94" t="s">
        <v>1</v>
      </c>
      <c r="S56" s="92" t="s">
        <v>1</v>
      </c>
      <c r="T56" s="121" t="s">
        <v>1</v>
      </c>
      <c r="U56" s="118" t="s">
        <v>1</v>
      </c>
      <c r="V56" s="93" t="s">
        <v>1</v>
      </c>
      <c r="W56" s="94">
        <v>2.5</v>
      </c>
      <c r="X56" s="94">
        <v>2.5</v>
      </c>
      <c r="Y56" s="94" t="s">
        <v>1</v>
      </c>
      <c r="Z56" s="94" t="s">
        <v>1</v>
      </c>
      <c r="AA56" s="94">
        <v>2.5</v>
      </c>
      <c r="AB56" s="95" t="s">
        <v>1</v>
      </c>
      <c r="AC56" s="87" t="s">
        <v>1</v>
      </c>
      <c r="AD56" s="118">
        <v>7</v>
      </c>
    </row>
    <row r="57" spans="1:30" ht="16" x14ac:dyDescent="0.2">
      <c r="A57" s="21">
        <v>43312</v>
      </c>
      <c r="B57" s="1" t="s">
        <v>38</v>
      </c>
      <c r="C57" s="9" t="s">
        <v>39</v>
      </c>
      <c r="D57" s="1" t="s">
        <v>40</v>
      </c>
      <c r="E57" s="9" t="s">
        <v>40</v>
      </c>
      <c r="F57" s="92">
        <v>1.6</v>
      </c>
      <c r="G57" s="93" t="s">
        <v>1</v>
      </c>
      <c r="H57" s="94">
        <v>1.6</v>
      </c>
      <c r="I57" s="94" t="s">
        <v>1</v>
      </c>
      <c r="J57" s="94" t="s">
        <v>1</v>
      </c>
      <c r="K57" s="94" t="s">
        <v>1</v>
      </c>
      <c r="L57" s="94" t="s">
        <v>1</v>
      </c>
      <c r="M57" s="94" t="s">
        <v>1</v>
      </c>
      <c r="N57" s="92" t="s">
        <v>1</v>
      </c>
      <c r="O57" s="121">
        <v>5</v>
      </c>
      <c r="P57" s="118" t="s">
        <v>1</v>
      </c>
      <c r="Q57" s="93">
        <v>1.6</v>
      </c>
      <c r="R57" s="94" t="s">
        <v>1</v>
      </c>
      <c r="S57" s="92" t="s">
        <v>1</v>
      </c>
      <c r="T57" s="121" t="s">
        <v>1</v>
      </c>
      <c r="U57" s="118" t="s">
        <v>1</v>
      </c>
      <c r="V57" s="93" t="s">
        <v>1</v>
      </c>
      <c r="W57" s="94">
        <v>1.6</v>
      </c>
      <c r="X57" s="94">
        <v>1.6</v>
      </c>
      <c r="Y57" s="94" t="s">
        <v>1</v>
      </c>
      <c r="Z57" s="94" t="s">
        <v>1</v>
      </c>
      <c r="AA57" s="94">
        <v>1.6</v>
      </c>
      <c r="AB57" s="95" t="s">
        <v>1</v>
      </c>
      <c r="AC57" s="87" t="s">
        <v>1</v>
      </c>
      <c r="AD57" s="118">
        <v>7</v>
      </c>
    </row>
    <row r="58" spans="1:30" ht="16" x14ac:dyDescent="0.2">
      <c r="A58" s="21">
        <v>43322</v>
      </c>
      <c r="B58" s="1" t="s">
        <v>38</v>
      </c>
      <c r="C58" s="9" t="s">
        <v>39</v>
      </c>
      <c r="D58" s="1" t="s">
        <v>40</v>
      </c>
      <c r="E58" s="9" t="s">
        <v>44</v>
      </c>
      <c r="F58" s="92">
        <v>2</v>
      </c>
      <c r="G58" s="93" t="s">
        <v>1</v>
      </c>
      <c r="H58" s="94">
        <v>2</v>
      </c>
      <c r="I58" s="94" t="s">
        <v>1</v>
      </c>
      <c r="J58" s="94" t="s">
        <v>1</v>
      </c>
      <c r="K58" s="94" t="s">
        <v>1</v>
      </c>
      <c r="L58" s="94" t="s">
        <v>1</v>
      </c>
      <c r="M58" s="94" t="s">
        <v>1</v>
      </c>
      <c r="N58" s="92" t="s">
        <v>1</v>
      </c>
      <c r="O58" s="121">
        <v>6</v>
      </c>
      <c r="P58" s="118" t="s">
        <v>1</v>
      </c>
      <c r="Q58" s="93">
        <v>2</v>
      </c>
      <c r="R58" s="94" t="s">
        <v>1</v>
      </c>
      <c r="S58" s="92" t="s">
        <v>1</v>
      </c>
      <c r="T58" s="121" t="s">
        <v>1</v>
      </c>
      <c r="U58" s="118" t="s">
        <v>1</v>
      </c>
      <c r="V58" s="93" t="s">
        <v>1</v>
      </c>
      <c r="W58" s="94">
        <v>2</v>
      </c>
      <c r="X58" s="94">
        <v>2</v>
      </c>
      <c r="Y58" s="94" t="s">
        <v>1</v>
      </c>
      <c r="Z58" s="94" t="s">
        <v>1</v>
      </c>
      <c r="AA58" s="94">
        <v>2</v>
      </c>
      <c r="AB58" s="95" t="s">
        <v>1</v>
      </c>
      <c r="AC58" s="87" t="s">
        <v>1</v>
      </c>
      <c r="AD58" s="118">
        <v>7</v>
      </c>
    </row>
    <row r="59" spans="1:30" ht="17" thickBot="1" x14ac:dyDescent="0.25">
      <c r="A59" s="22">
        <v>43329</v>
      </c>
      <c r="B59" s="2" t="s">
        <v>38</v>
      </c>
      <c r="C59" s="11" t="s">
        <v>39</v>
      </c>
      <c r="D59" s="2" t="s">
        <v>40</v>
      </c>
      <c r="E59" s="11" t="s">
        <v>41</v>
      </c>
      <c r="F59" s="96">
        <v>1.7</v>
      </c>
      <c r="G59" s="97" t="s">
        <v>1</v>
      </c>
      <c r="H59" s="98">
        <v>1.7</v>
      </c>
      <c r="I59" s="98" t="s">
        <v>1</v>
      </c>
      <c r="J59" s="98" t="s">
        <v>1</v>
      </c>
      <c r="K59" s="98" t="s">
        <v>1</v>
      </c>
      <c r="L59" s="98" t="s">
        <v>1</v>
      </c>
      <c r="M59" s="98" t="s">
        <v>1</v>
      </c>
      <c r="N59" s="96" t="s">
        <v>1</v>
      </c>
      <c r="O59" s="122">
        <v>2</v>
      </c>
      <c r="P59" s="119" t="s">
        <v>1</v>
      </c>
      <c r="Q59" s="97">
        <v>1.7</v>
      </c>
      <c r="R59" s="98" t="s">
        <v>1</v>
      </c>
      <c r="S59" s="96" t="s">
        <v>1</v>
      </c>
      <c r="T59" s="122" t="s">
        <v>1</v>
      </c>
      <c r="U59" s="119" t="s">
        <v>1</v>
      </c>
      <c r="V59" s="97" t="s">
        <v>1</v>
      </c>
      <c r="W59" s="98">
        <v>1.7</v>
      </c>
      <c r="X59" s="98">
        <v>1.7</v>
      </c>
      <c r="Y59" s="98" t="s">
        <v>1</v>
      </c>
      <c r="Z59" s="98" t="s">
        <v>1</v>
      </c>
      <c r="AA59" s="98">
        <v>1.7</v>
      </c>
      <c r="AB59" s="99" t="s">
        <v>1</v>
      </c>
      <c r="AC59" s="88" t="s">
        <v>1</v>
      </c>
      <c r="AD59" s="119">
        <v>7</v>
      </c>
    </row>
    <row r="60" spans="1:30" ht="16" x14ac:dyDescent="0.2">
      <c r="A60" s="21">
        <v>43345</v>
      </c>
      <c r="B60" s="1" t="s">
        <v>38</v>
      </c>
      <c r="C60" s="9" t="s">
        <v>39</v>
      </c>
      <c r="D60" s="1" t="s">
        <v>40</v>
      </c>
      <c r="E60" s="9" t="s">
        <v>41</v>
      </c>
      <c r="F60" s="92">
        <v>0.5</v>
      </c>
      <c r="G60" s="93" t="s">
        <v>1</v>
      </c>
      <c r="H60" s="94">
        <v>0.5</v>
      </c>
      <c r="I60" s="94" t="s">
        <v>1</v>
      </c>
      <c r="J60" s="94" t="s">
        <v>1</v>
      </c>
      <c r="K60" s="94" t="s">
        <v>1</v>
      </c>
      <c r="L60" s="94" t="s">
        <v>1</v>
      </c>
      <c r="M60" s="94" t="s">
        <v>1</v>
      </c>
      <c r="N60" s="92" t="s">
        <v>1</v>
      </c>
      <c r="O60" s="121">
        <v>5</v>
      </c>
      <c r="P60" s="118" t="s">
        <v>1</v>
      </c>
      <c r="Q60" s="93">
        <v>0.5</v>
      </c>
      <c r="R60" s="94" t="s">
        <v>1</v>
      </c>
      <c r="S60" s="92" t="s">
        <v>1</v>
      </c>
      <c r="T60" s="121" t="s">
        <v>1</v>
      </c>
      <c r="U60" s="118" t="s">
        <v>1</v>
      </c>
      <c r="V60" s="93" t="s">
        <v>1</v>
      </c>
      <c r="W60" s="94" t="s">
        <v>1</v>
      </c>
      <c r="X60" s="94">
        <v>0.5</v>
      </c>
      <c r="Y60" s="94" t="s">
        <v>1</v>
      </c>
      <c r="Z60" s="94" t="s">
        <v>1</v>
      </c>
      <c r="AA60" s="94">
        <v>0.5</v>
      </c>
      <c r="AB60" s="95" t="s">
        <v>1</v>
      </c>
      <c r="AC60" s="87" t="s">
        <v>1</v>
      </c>
      <c r="AD60" s="118">
        <v>8</v>
      </c>
    </row>
    <row r="61" spans="1:30" ht="16" x14ac:dyDescent="0.2">
      <c r="A61" s="21">
        <v>43351</v>
      </c>
      <c r="B61" s="1" t="s">
        <v>38</v>
      </c>
      <c r="C61" s="9" t="s">
        <v>39</v>
      </c>
      <c r="D61" s="1" t="s">
        <v>40</v>
      </c>
      <c r="E61" s="9" t="s">
        <v>41</v>
      </c>
      <c r="F61" s="92">
        <v>0.9</v>
      </c>
      <c r="G61" s="93" t="s">
        <v>1</v>
      </c>
      <c r="H61" s="94">
        <v>0.9</v>
      </c>
      <c r="I61" s="94" t="s">
        <v>1</v>
      </c>
      <c r="J61" s="94" t="s">
        <v>1</v>
      </c>
      <c r="K61" s="94" t="s">
        <v>1</v>
      </c>
      <c r="L61" s="94" t="s">
        <v>1</v>
      </c>
      <c r="M61" s="94" t="s">
        <v>1</v>
      </c>
      <c r="N61" s="92" t="s">
        <v>1</v>
      </c>
      <c r="O61" s="121">
        <v>7</v>
      </c>
      <c r="P61" s="118" t="s">
        <v>1</v>
      </c>
      <c r="Q61" s="93">
        <v>0.9</v>
      </c>
      <c r="R61" s="94" t="s">
        <v>1</v>
      </c>
      <c r="S61" s="92" t="s">
        <v>1</v>
      </c>
      <c r="T61" s="121" t="s">
        <v>1</v>
      </c>
      <c r="U61" s="118" t="s">
        <v>1</v>
      </c>
      <c r="V61" s="93" t="s">
        <v>1</v>
      </c>
      <c r="W61" s="94" t="s">
        <v>1</v>
      </c>
      <c r="X61" s="94">
        <v>0.9</v>
      </c>
      <c r="Y61" s="94" t="s">
        <v>1</v>
      </c>
      <c r="Z61" s="94" t="s">
        <v>1</v>
      </c>
      <c r="AA61" s="94">
        <v>0.9</v>
      </c>
      <c r="AB61" s="95" t="s">
        <v>1</v>
      </c>
      <c r="AC61" s="87" t="s">
        <v>1</v>
      </c>
      <c r="AD61" s="118">
        <v>8</v>
      </c>
    </row>
    <row r="62" spans="1:30" ht="16" x14ac:dyDescent="0.2">
      <c r="A62" s="21">
        <v>43352</v>
      </c>
      <c r="B62" s="1" t="s">
        <v>38</v>
      </c>
      <c r="C62" s="9" t="s">
        <v>46</v>
      </c>
      <c r="D62" s="1" t="s">
        <v>40</v>
      </c>
      <c r="E62" s="9" t="s">
        <v>41</v>
      </c>
      <c r="F62" s="92">
        <v>0.8</v>
      </c>
      <c r="G62" s="93" t="s">
        <v>1</v>
      </c>
      <c r="H62" s="94">
        <v>0.8</v>
      </c>
      <c r="I62" s="94" t="s">
        <v>1</v>
      </c>
      <c r="J62" s="94" t="s">
        <v>1</v>
      </c>
      <c r="K62" s="94" t="s">
        <v>1</v>
      </c>
      <c r="L62" s="94" t="s">
        <v>1</v>
      </c>
      <c r="M62" s="94" t="s">
        <v>1</v>
      </c>
      <c r="N62" s="92" t="s">
        <v>1</v>
      </c>
      <c r="O62" s="121">
        <v>5</v>
      </c>
      <c r="P62" s="118" t="s">
        <v>1</v>
      </c>
      <c r="Q62" s="93">
        <v>0.8</v>
      </c>
      <c r="R62" s="94" t="s">
        <v>1</v>
      </c>
      <c r="S62" s="92" t="s">
        <v>1</v>
      </c>
      <c r="T62" s="121" t="s">
        <v>1</v>
      </c>
      <c r="U62" s="118" t="s">
        <v>1</v>
      </c>
      <c r="V62" s="93" t="s">
        <v>1</v>
      </c>
      <c r="W62" s="94">
        <v>0.8</v>
      </c>
      <c r="X62" s="94" t="s">
        <v>1</v>
      </c>
      <c r="Y62" s="94" t="s">
        <v>1</v>
      </c>
      <c r="Z62" s="94" t="s">
        <v>1</v>
      </c>
      <c r="AA62" s="94">
        <v>0.8</v>
      </c>
      <c r="AB62" s="95" t="s">
        <v>1</v>
      </c>
      <c r="AC62" s="87" t="s">
        <v>1</v>
      </c>
      <c r="AD62" s="118">
        <v>8</v>
      </c>
    </row>
    <row r="63" spans="1:30" ht="16" x14ac:dyDescent="0.2">
      <c r="A63" s="21">
        <v>43366</v>
      </c>
      <c r="B63" s="1" t="s">
        <v>38</v>
      </c>
      <c r="C63" s="9" t="s">
        <v>39</v>
      </c>
      <c r="D63" s="1" t="s">
        <v>40</v>
      </c>
      <c r="E63" s="9" t="s">
        <v>41</v>
      </c>
      <c r="F63" s="92">
        <v>1.2</v>
      </c>
      <c r="G63" s="93" t="s">
        <v>1</v>
      </c>
      <c r="H63" s="94">
        <v>1.2</v>
      </c>
      <c r="I63" s="94" t="s">
        <v>1</v>
      </c>
      <c r="J63" s="94" t="s">
        <v>1</v>
      </c>
      <c r="K63" s="94" t="s">
        <v>1</v>
      </c>
      <c r="L63" s="94" t="s">
        <v>1</v>
      </c>
      <c r="M63" s="94" t="s">
        <v>1</v>
      </c>
      <c r="N63" s="92" t="s">
        <v>1</v>
      </c>
      <c r="O63" s="121">
        <v>7</v>
      </c>
      <c r="P63" s="118" t="s">
        <v>1</v>
      </c>
      <c r="Q63" s="93">
        <v>1.2</v>
      </c>
      <c r="R63" s="94" t="s">
        <v>1</v>
      </c>
      <c r="S63" s="92" t="s">
        <v>1</v>
      </c>
      <c r="T63" s="121" t="s">
        <v>1</v>
      </c>
      <c r="U63" s="118" t="s">
        <v>1</v>
      </c>
      <c r="V63" s="93" t="s">
        <v>1</v>
      </c>
      <c r="W63" s="94" t="s">
        <v>1</v>
      </c>
      <c r="X63" s="94" t="s">
        <v>1</v>
      </c>
      <c r="Y63" s="94" t="s">
        <v>1</v>
      </c>
      <c r="Z63" s="94" t="s">
        <v>1</v>
      </c>
      <c r="AA63" s="94">
        <v>1.2</v>
      </c>
      <c r="AB63" s="95" t="s">
        <v>1</v>
      </c>
      <c r="AC63" s="87" t="s">
        <v>1</v>
      </c>
      <c r="AD63" s="118">
        <v>8</v>
      </c>
    </row>
    <row r="64" spans="1:30" ht="16" x14ac:dyDescent="0.2">
      <c r="A64" s="21">
        <v>43376</v>
      </c>
      <c r="B64" s="1" t="s">
        <v>38</v>
      </c>
      <c r="C64" s="9" t="s">
        <v>39</v>
      </c>
      <c r="D64" s="1" t="s">
        <v>40</v>
      </c>
      <c r="E64" s="9" t="s">
        <v>41</v>
      </c>
      <c r="F64" s="92">
        <v>1.1000000000000001</v>
      </c>
      <c r="G64" s="93" t="s">
        <v>1</v>
      </c>
      <c r="H64" s="94">
        <v>1.1000000000000001</v>
      </c>
      <c r="I64" s="94" t="s">
        <v>1</v>
      </c>
      <c r="J64" s="94" t="s">
        <v>1</v>
      </c>
      <c r="K64" s="94" t="s">
        <v>1</v>
      </c>
      <c r="L64" s="94" t="s">
        <v>1</v>
      </c>
      <c r="M64" s="94" t="s">
        <v>1</v>
      </c>
      <c r="N64" s="92" t="s">
        <v>1</v>
      </c>
      <c r="O64" s="121">
        <v>5</v>
      </c>
      <c r="P64" s="118" t="s">
        <v>1</v>
      </c>
      <c r="Q64" s="93">
        <v>1.1000000000000001</v>
      </c>
      <c r="R64" s="94" t="s">
        <v>1</v>
      </c>
      <c r="S64" s="92" t="s">
        <v>1</v>
      </c>
      <c r="T64" s="121" t="s">
        <v>1</v>
      </c>
      <c r="U64" s="118" t="s">
        <v>1</v>
      </c>
      <c r="V64" s="93" t="s">
        <v>1</v>
      </c>
      <c r="W64" s="94" t="s">
        <v>1</v>
      </c>
      <c r="X64" s="94" t="s">
        <v>1</v>
      </c>
      <c r="Y64" s="94" t="s">
        <v>1</v>
      </c>
      <c r="Z64" s="94" t="s">
        <v>1</v>
      </c>
      <c r="AA64" s="94">
        <v>1.1000000000000001</v>
      </c>
      <c r="AB64" s="95" t="s">
        <v>1</v>
      </c>
      <c r="AC64" s="87" t="s">
        <v>1</v>
      </c>
      <c r="AD64" s="118">
        <v>8</v>
      </c>
    </row>
    <row r="65" spans="1:30" ht="16" x14ac:dyDescent="0.2">
      <c r="A65" s="21">
        <v>43378</v>
      </c>
      <c r="B65" s="1" t="s">
        <v>38</v>
      </c>
      <c r="C65" s="9" t="s">
        <v>39</v>
      </c>
      <c r="D65" s="1" t="s">
        <v>40</v>
      </c>
      <c r="E65" s="9" t="s">
        <v>41</v>
      </c>
      <c r="F65" s="92">
        <v>1</v>
      </c>
      <c r="G65" s="93" t="s">
        <v>1</v>
      </c>
      <c r="H65" s="94">
        <v>1</v>
      </c>
      <c r="I65" s="94" t="s">
        <v>1</v>
      </c>
      <c r="J65" s="94" t="s">
        <v>1</v>
      </c>
      <c r="K65" s="94" t="s">
        <v>1</v>
      </c>
      <c r="L65" s="94" t="s">
        <v>1</v>
      </c>
      <c r="M65" s="94" t="s">
        <v>1</v>
      </c>
      <c r="N65" s="92" t="s">
        <v>1</v>
      </c>
      <c r="O65" s="121">
        <v>4</v>
      </c>
      <c r="P65" s="118" t="s">
        <v>1</v>
      </c>
      <c r="Q65" s="93">
        <v>1</v>
      </c>
      <c r="R65" s="94" t="s">
        <v>1</v>
      </c>
      <c r="S65" s="92" t="s">
        <v>1</v>
      </c>
      <c r="T65" s="121" t="s">
        <v>1</v>
      </c>
      <c r="U65" s="118" t="s">
        <v>1</v>
      </c>
      <c r="V65" s="93" t="s">
        <v>1</v>
      </c>
      <c r="W65" s="94" t="s">
        <v>1</v>
      </c>
      <c r="X65" s="94" t="s">
        <v>1</v>
      </c>
      <c r="Y65" s="94" t="s">
        <v>1</v>
      </c>
      <c r="Z65" s="94" t="s">
        <v>1</v>
      </c>
      <c r="AA65" s="94">
        <v>1</v>
      </c>
      <c r="AB65" s="95" t="s">
        <v>1</v>
      </c>
      <c r="AC65" s="87" t="s">
        <v>1</v>
      </c>
      <c r="AD65" s="118">
        <v>8</v>
      </c>
    </row>
    <row r="66" spans="1:30" ht="16" x14ac:dyDescent="0.2">
      <c r="A66" s="21">
        <v>43394</v>
      </c>
      <c r="B66" s="1" t="s">
        <v>38</v>
      </c>
      <c r="C66" s="9" t="s">
        <v>39</v>
      </c>
      <c r="D66" s="1" t="s">
        <v>40</v>
      </c>
      <c r="E66" s="9" t="s">
        <v>41</v>
      </c>
      <c r="F66" s="92">
        <v>1</v>
      </c>
      <c r="G66" s="93" t="s">
        <v>1</v>
      </c>
      <c r="H66" s="94">
        <v>1</v>
      </c>
      <c r="I66" s="94" t="s">
        <v>1</v>
      </c>
      <c r="J66" s="94" t="s">
        <v>1</v>
      </c>
      <c r="K66" s="94" t="s">
        <v>1</v>
      </c>
      <c r="L66" s="94" t="s">
        <v>1</v>
      </c>
      <c r="M66" s="94" t="s">
        <v>1</v>
      </c>
      <c r="N66" s="92" t="s">
        <v>1</v>
      </c>
      <c r="O66" s="121">
        <v>4</v>
      </c>
      <c r="P66" s="118" t="s">
        <v>1</v>
      </c>
      <c r="Q66" s="93">
        <v>1</v>
      </c>
      <c r="R66" s="94" t="s">
        <v>1</v>
      </c>
      <c r="S66" s="92" t="s">
        <v>1</v>
      </c>
      <c r="T66" s="121" t="s">
        <v>1</v>
      </c>
      <c r="U66" s="118" t="s">
        <v>1</v>
      </c>
      <c r="V66" s="93" t="s">
        <v>1</v>
      </c>
      <c r="W66" s="94" t="s">
        <v>1</v>
      </c>
      <c r="X66" s="94" t="s">
        <v>1</v>
      </c>
      <c r="Y66" s="94" t="s">
        <v>1</v>
      </c>
      <c r="Z66" s="94" t="s">
        <v>1</v>
      </c>
      <c r="AA66" s="94">
        <v>1</v>
      </c>
      <c r="AB66" s="95" t="s">
        <v>1</v>
      </c>
      <c r="AC66" s="87" t="s">
        <v>1</v>
      </c>
      <c r="AD66" s="118">
        <v>8</v>
      </c>
    </row>
    <row r="67" spans="1:30" ht="17" thickBot="1" x14ac:dyDescent="0.25">
      <c r="A67" s="22">
        <v>43396</v>
      </c>
      <c r="B67" s="2" t="s">
        <v>38</v>
      </c>
      <c r="C67" s="11" t="s">
        <v>39</v>
      </c>
      <c r="D67" s="2" t="s">
        <v>40</v>
      </c>
      <c r="E67" s="11" t="s">
        <v>41</v>
      </c>
      <c r="F67" s="96">
        <v>1</v>
      </c>
      <c r="G67" s="97" t="s">
        <v>1</v>
      </c>
      <c r="H67" s="98">
        <v>1</v>
      </c>
      <c r="I67" s="98" t="s">
        <v>1</v>
      </c>
      <c r="J67" s="98" t="s">
        <v>1</v>
      </c>
      <c r="K67" s="98" t="s">
        <v>1</v>
      </c>
      <c r="L67" s="98" t="s">
        <v>1</v>
      </c>
      <c r="M67" s="98" t="s">
        <v>1</v>
      </c>
      <c r="N67" s="96" t="s">
        <v>1</v>
      </c>
      <c r="O67" s="122">
        <v>5</v>
      </c>
      <c r="P67" s="119" t="s">
        <v>1</v>
      </c>
      <c r="Q67" s="97">
        <v>1</v>
      </c>
      <c r="R67" s="98" t="s">
        <v>1</v>
      </c>
      <c r="S67" s="96" t="s">
        <v>1</v>
      </c>
      <c r="T67" s="122" t="s">
        <v>1</v>
      </c>
      <c r="U67" s="119" t="s">
        <v>1</v>
      </c>
      <c r="V67" s="97" t="s">
        <v>1</v>
      </c>
      <c r="W67" s="98" t="s">
        <v>1</v>
      </c>
      <c r="X67" s="98" t="s">
        <v>1</v>
      </c>
      <c r="Y67" s="98" t="s">
        <v>1</v>
      </c>
      <c r="Z67" s="98" t="s">
        <v>1</v>
      </c>
      <c r="AA67" s="98">
        <v>1</v>
      </c>
      <c r="AB67" s="99" t="s">
        <v>1</v>
      </c>
      <c r="AC67" s="88" t="s">
        <v>1</v>
      </c>
      <c r="AD67" s="119">
        <v>8</v>
      </c>
    </row>
    <row r="68" spans="1:30" ht="16" x14ac:dyDescent="0.2">
      <c r="A68" s="21">
        <v>43397</v>
      </c>
      <c r="B68" s="1" t="s">
        <v>38</v>
      </c>
      <c r="C68" s="9" t="s">
        <v>39</v>
      </c>
      <c r="D68" s="1" t="s">
        <v>40</v>
      </c>
      <c r="E68" s="9" t="s">
        <v>41</v>
      </c>
      <c r="F68" s="92">
        <v>1</v>
      </c>
      <c r="G68" s="93" t="s">
        <v>1</v>
      </c>
      <c r="H68" s="94">
        <v>1</v>
      </c>
      <c r="I68" s="94" t="s">
        <v>1</v>
      </c>
      <c r="J68" s="94" t="s">
        <v>1</v>
      </c>
      <c r="K68" s="94" t="s">
        <v>1</v>
      </c>
      <c r="L68" s="94" t="s">
        <v>1</v>
      </c>
      <c r="M68" s="94" t="s">
        <v>1</v>
      </c>
      <c r="N68" s="92" t="s">
        <v>1</v>
      </c>
      <c r="O68" s="121">
        <v>8</v>
      </c>
      <c r="P68" s="118" t="s">
        <v>1</v>
      </c>
      <c r="Q68" s="93">
        <v>1</v>
      </c>
      <c r="R68" s="94" t="s">
        <v>1</v>
      </c>
      <c r="S68" s="92" t="s">
        <v>1</v>
      </c>
      <c r="T68" s="121" t="s">
        <v>1</v>
      </c>
      <c r="U68" s="118" t="s">
        <v>1</v>
      </c>
      <c r="V68" s="93" t="s">
        <v>1</v>
      </c>
      <c r="W68" s="94" t="s">
        <v>1</v>
      </c>
      <c r="X68" s="94" t="s">
        <v>1</v>
      </c>
      <c r="Y68" s="94" t="s">
        <v>1</v>
      </c>
      <c r="Z68" s="94" t="s">
        <v>1</v>
      </c>
      <c r="AA68" s="94">
        <v>1</v>
      </c>
      <c r="AB68" s="95" t="s">
        <v>1</v>
      </c>
      <c r="AC68" s="87" t="s">
        <v>1</v>
      </c>
      <c r="AD68" s="118">
        <v>9</v>
      </c>
    </row>
    <row r="69" spans="1:30" ht="16" x14ac:dyDescent="0.2">
      <c r="A69" s="21">
        <v>43398</v>
      </c>
      <c r="B69" s="1" t="s">
        <v>38</v>
      </c>
      <c r="C69" s="9" t="s">
        <v>39</v>
      </c>
      <c r="D69" s="1" t="s">
        <v>40</v>
      </c>
      <c r="E69" s="9" t="s">
        <v>41</v>
      </c>
      <c r="F69" s="92">
        <v>0.5</v>
      </c>
      <c r="G69" s="93" t="s">
        <v>1</v>
      </c>
      <c r="H69" s="94">
        <v>0.5</v>
      </c>
      <c r="I69" s="94" t="s">
        <v>1</v>
      </c>
      <c r="J69" s="94" t="s">
        <v>1</v>
      </c>
      <c r="K69" s="94" t="s">
        <v>1</v>
      </c>
      <c r="L69" s="94" t="s">
        <v>1</v>
      </c>
      <c r="M69" s="94" t="s">
        <v>1</v>
      </c>
      <c r="N69" s="92" t="s">
        <v>1</v>
      </c>
      <c r="O69" s="121">
        <v>3</v>
      </c>
      <c r="P69" s="118" t="s">
        <v>1</v>
      </c>
      <c r="Q69" s="93">
        <v>0.5</v>
      </c>
      <c r="R69" s="94" t="s">
        <v>1</v>
      </c>
      <c r="S69" s="92" t="s">
        <v>1</v>
      </c>
      <c r="T69" s="121" t="s">
        <v>1</v>
      </c>
      <c r="U69" s="118" t="s">
        <v>1</v>
      </c>
      <c r="V69" s="93" t="s">
        <v>1</v>
      </c>
      <c r="W69" s="94" t="s">
        <v>1</v>
      </c>
      <c r="X69" s="94" t="s">
        <v>1</v>
      </c>
      <c r="Y69" s="94" t="s">
        <v>1</v>
      </c>
      <c r="Z69" s="94" t="s">
        <v>1</v>
      </c>
      <c r="AA69" s="94">
        <v>0.5</v>
      </c>
      <c r="AB69" s="95" t="s">
        <v>1</v>
      </c>
      <c r="AC69" s="87" t="s">
        <v>47</v>
      </c>
      <c r="AD69" s="118">
        <v>9</v>
      </c>
    </row>
    <row r="70" spans="1:30" ht="16" x14ac:dyDescent="0.2">
      <c r="A70" s="21">
        <v>43403</v>
      </c>
      <c r="B70" s="1" t="s">
        <v>38</v>
      </c>
      <c r="C70" s="9" t="s">
        <v>39</v>
      </c>
      <c r="D70" s="1" t="s">
        <v>40</v>
      </c>
      <c r="E70" s="9" t="s">
        <v>41</v>
      </c>
      <c r="F70" s="92">
        <v>0.5</v>
      </c>
      <c r="G70" s="93" t="s">
        <v>1</v>
      </c>
      <c r="H70" s="94">
        <v>0.5</v>
      </c>
      <c r="I70" s="94" t="s">
        <v>1</v>
      </c>
      <c r="J70" s="94" t="s">
        <v>1</v>
      </c>
      <c r="K70" s="94" t="s">
        <v>1</v>
      </c>
      <c r="L70" s="94" t="s">
        <v>1</v>
      </c>
      <c r="M70" s="94" t="s">
        <v>1</v>
      </c>
      <c r="N70" s="92" t="s">
        <v>1</v>
      </c>
      <c r="O70" s="121">
        <v>3</v>
      </c>
      <c r="P70" s="118" t="s">
        <v>1</v>
      </c>
      <c r="Q70" s="93">
        <v>0.5</v>
      </c>
      <c r="R70" s="94" t="s">
        <v>1</v>
      </c>
      <c r="S70" s="92" t="s">
        <v>1</v>
      </c>
      <c r="T70" s="121" t="s">
        <v>1</v>
      </c>
      <c r="U70" s="118" t="s">
        <v>1</v>
      </c>
      <c r="V70" s="93" t="s">
        <v>1</v>
      </c>
      <c r="W70" s="94" t="s">
        <v>1</v>
      </c>
      <c r="X70" s="94">
        <v>0.5</v>
      </c>
      <c r="Y70" s="94">
        <v>0.5</v>
      </c>
      <c r="Z70" s="94" t="s">
        <v>1</v>
      </c>
      <c r="AA70" s="94" t="s">
        <v>1</v>
      </c>
      <c r="AB70" s="95" t="s">
        <v>1</v>
      </c>
      <c r="AC70" s="87" t="s">
        <v>1</v>
      </c>
      <c r="AD70" s="118">
        <v>9</v>
      </c>
    </row>
    <row r="71" spans="1:30" ht="16" x14ac:dyDescent="0.2">
      <c r="A71" s="21">
        <v>43406</v>
      </c>
      <c r="B71" s="1" t="s">
        <v>38</v>
      </c>
      <c r="C71" s="9" t="s">
        <v>39</v>
      </c>
      <c r="D71" s="1" t="s">
        <v>40</v>
      </c>
      <c r="E71" s="9" t="s">
        <v>41</v>
      </c>
      <c r="F71" s="92">
        <v>0.9</v>
      </c>
      <c r="G71" s="93" t="s">
        <v>1</v>
      </c>
      <c r="H71" s="94">
        <v>0.9</v>
      </c>
      <c r="I71" s="94" t="s">
        <v>1</v>
      </c>
      <c r="J71" s="94" t="s">
        <v>1</v>
      </c>
      <c r="K71" s="94" t="s">
        <v>1</v>
      </c>
      <c r="L71" s="94" t="s">
        <v>1</v>
      </c>
      <c r="M71" s="94" t="s">
        <v>1</v>
      </c>
      <c r="N71" s="92" t="s">
        <v>1</v>
      </c>
      <c r="O71" s="121">
        <v>4</v>
      </c>
      <c r="P71" s="118" t="s">
        <v>1</v>
      </c>
      <c r="Q71" s="93">
        <v>0.9</v>
      </c>
      <c r="R71" s="94" t="s">
        <v>1</v>
      </c>
      <c r="S71" s="92" t="s">
        <v>1</v>
      </c>
      <c r="T71" s="121" t="s">
        <v>1</v>
      </c>
      <c r="U71" s="118" t="s">
        <v>1</v>
      </c>
      <c r="V71" s="93" t="s">
        <v>1</v>
      </c>
      <c r="W71" s="94" t="s">
        <v>1</v>
      </c>
      <c r="X71" s="94">
        <v>0.9</v>
      </c>
      <c r="Y71" s="94">
        <v>0.9</v>
      </c>
      <c r="Z71" s="94" t="s">
        <v>1</v>
      </c>
      <c r="AA71" s="94" t="s">
        <v>1</v>
      </c>
      <c r="AB71" s="95" t="s">
        <v>1</v>
      </c>
      <c r="AC71" s="87" t="s">
        <v>1</v>
      </c>
      <c r="AD71" s="118">
        <v>9</v>
      </c>
    </row>
    <row r="72" spans="1:30" ht="16" x14ac:dyDescent="0.2">
      <c r="A72" s="21">
        <v>43407</v>
      </c>
      <c r="B72" s="1" t="s">
        <v>38</v>
      </c>
      <c r="C72" s="9" t="s">
        <v>39</v>
      </c>
      <c r="D72" s="1" t="s">
        <v>40</v>
      </c>
      <c r="E72" s="9" t="s">
        <v>41</v>
      </c>
      <c r="F72" s="92">
        <v>1</v>
      </c>
      <c r="G72" s="93" t="s">
        <v>1</v>
      </c>
      <c r="H72" s="94">
        <v>1</v>
      </c>
      <c r="I72" s="94" t="s">
        <v>1</v>
      </c>
      <c r="J72" s="94" t="s">
        <v>1</v>
      </c>
      <c r="K72" s="94" t="s">
        <v>1</v>
      </c>
      <c r="L72" s="94" t="s">
        <v>1</v>
      </c>
      <c r="M72" s="94" t="s">
        <v>1</v>
      </c>
      <c r="N72" s="92" t="s">
        <v>1</v>
      </c>
      <c r="O72" s="121">
        <v>2</v>
      </c>
      <c r="P72" s="118" t="s">
        <v>1</v>
      </c>
      <c r="Q72" s="93">
        <v>1</v>
      </c>
      <c r="R72" s="94" t="s">
        <v>1</v>
      </c>
      <c r="S72" s="92" t="s">
        <v>1</v>
      </c>
      <c r="T72" s="121" t="s">
        <v>1</v>
      </c>
      <c r="U72" s="118" t="s">
        <v>1</v>
      </c>
      <c r="V72" s="93" t="s">
        <v>1</v>
      </c>
      <c r="W72" s="94" t="s">
        <v>1</v>
      </c>
      <c r="X72" s="94">
        <v>1</v>
      </c>
      <c r="Y72" s="94">
        <v>1</v>
      </c>
      <c r="Z72" s="94" t="s">
        <v>1</v>
      </c>
      <c r="AA72" s="94" t="s">
        <v>1</v>
      </c>
      <c r="AB72" s="95" t="s">
        <v>1</v>
      </c>
      <c r="AC72" s="87" t="s">
        <v>1</v>
      </c>
      <c r="AD72" s="118">
        <v>9</v>
      </c>
    </row>
    <row r="73" spans="1:30" ht="16" x14ac:dyDescent="0.2">
      <c r="A73" s="21">
        <v>43408</v>
      </c>
      <c r="B73" s="1" t="s">
        <v>38</v>
      </c>
      <c r="C73" s="9" t="s">
        <v>39</v>
      </c>
      <c r="D73" s="1" t="s">
        <v>40</v>
      </c>
      <c r="E73" s="9" t="s">
        <v>41</v>
      </c>
      <c r="F73" s="92">
        <v>0.9</v>
      </c>
      <c r="G73" s="93" t="s">
        <v>1</v>
      </c>
      <c r="H73" s="94">
        <v>0.9</v>
      </c>
      <c r="I73" s="94" t="s">
        <v>1</v>
      </c>
      <c r="J73" s="94" t="s">
        <v>1</v>
      </c>
      <c r="K73" s="94" t="s">
        <v>1</v>
      </c>
      <c r="L73" s="94" t="s">
        <v>1</v>
      </c>
      <c r="M73" s="94" t="s">
        <v>1</v>
      </c>
      <c r="N73" s="92" t="s">
        <v>1</v>
      </c>
      <c r="O73" s="121">
        <v>3</v>
      </c>
      <c r="P73" s="118" t="s">
        <v>1</v>
      </c>
      <c r="Q73" s="93">
        <v>0.9</v>
      </c>
      <c r="R73" s="94" t="s">
        <v>1</v>
      </c>
      <c r="S73" s="92" t="s">
        <v>1</v>
      </c>
      <c r="T73" s="121" t="s">
        <v>1</v>
      </c>
      <c r="U73" s="118" t="s">
        <v>1</v>
      </c>
      <c r="V73" s="93" t="s">
        <v>1</v>
      </c>
      <c r="W73" s="94" t="s">
        <v>1</v>
      </c>
      <c r="X73" s="94">
        <v>0.9</v>
      </c>
      <c r="Y73" s="94">
        <v>0.9</v>
      </c>
      <c r="Z73" s="94" t="s">
        <v>1</v>
      </c>
      <c r="AA73" s="94" t="s">
        <v>1</v>
      </c>
      <c r="AB73" s="95" t="s">
        <v>1</v>
      </c>
      <c r="AC73" s="87" t="s">
        <v>1</v>
      </c>
      <c r="AD73" s="118">
        <v>9</v>
      </c>
    </row>
    <row r="74" spans="1:30" ht="16" x14ac:dyDescent="0.2">
      <c r="A74" s="21">
        <v>43410</v>
      </c>
      <c r="B74" s="1" t="s">
        <v>38</v>
      </c>
      <c r="C74" s="9" t="s">
        <v>39</v>
      </c>
      <c r="D74" s="1" t="s">
        <v>40</v>
      </c>
      <c r="E74" s="9" t="s">
        <v>41</v>
      </c>
      <c r="F74" s="92">
        <v>1</v>
      </c>
      <c r="G74" s="93" t="s">
        <v>1</v>
      </c>
      <c r="H74" s="94">
        <v>1</v>
      </c>
      <c r="I74" s="94" t="s">
        <v>1</v>
      </c>
      <c r="J74" s="94" t="s">
        <v>1</v>
      </c>
      <c r="K74" s="94" t="s">
        <v>1</v>
      </c>
      <c r="L74" s="94" t="s">
        <v>1</v>
      </c>
      <c r="M74" s="94" t="s">
        <v>1</v>
      </c>
      <c r="N74" s="92" t="s">
        <v>1</v>
      </c>
      <c r="O74" s="121">
        <v>7</v>
      </c>
      <c r="P74" s="118" t="s">
        <v>1</v>
      </c>
      <c r="Q74" s="93">
        <v>1</v>
      </c>
      <c r="R74" s="94" t="s">
        <v>1</v>
      </c>
      <c r="S74" s="92" t="s">
        <v>1</v>
      </c>
      <c r="T74" s="121" t="s">
        <v>1</v>
      </c>
      <c r="U74" s="118" t="s">
        <v>1</v>
      </c>
      <c r="V74" s="93" t="s">
        <v>1</v>
      </c>
      <c r="W74" s="94" t="s">
        <v>1</v>
      </c>
      <c r="X74" s="94">
        <v>1</v>
      </c>
      <c r="Y74" s="94">
        <v>1</v>
      </c>
      <c r="Z74" s="94" t="s">
        <v>1</v>
      </c>
      <c r="AA74" s="94" t="s">
        <v>1</v>
      </c>
      <c r="AB74" s="95" t="s">
        <v>1</v>
      </c>
      <c r="AC74" s="87" t="s">
        <v>1</v>
      </c>
      <c r="AD74" s="118">
        <v>9</v>
      </c>
    </row>
    <row r="75" spans="1:30" ht="17" thickBot="1" x14ac:dyDescent="0.25">
      <c r="A75" s="22">
        <v>43415</v>
      </c>
      <c r="B75" s="2" t="s">
        <v>38</v>
      </c>
      <c r="C75" s="11" t="s">
        <v>39</v>
      </c>
      <c r="D75" s="2" t="s">
        <v>40</v>
      </c>
      <c r="E75" s="11" t="s">
        <v>41</v>
      </c>
      <c r="F75" s="96">
        <v>1</v>
      </c>
      <c r="G75" s="97" t="s">
        <v>1</v>
      </c>
      <c r="H75" s="98">
        <v>1</v>
      </c>
      <c r="I75" s="98" t="s">
        <v>1</v>
      </c>
      <c r="J75" s="98" t="s">
        <v>1</v>
      </c>
      <c r="K75" s="98" t="s">
        <v>1</v>
      </c>
      <c r="L75" s="98" t="s">
        <v>1</v>
      </c>
      <c r="M75" s="98" t="s">
        <v>1</v>
      </c>
      <c r="N75" s="96" t="s">
        <v>1</v>
      </c>
      <c r="O75" s="122">
        <v>7</v>
      </c>
      <c r="P75" s="119" t="s">
        <v>1</v>
      </c>
      <c r="Q75" s="97">
        <v>1</v>
      </c>
      <c r="R75" s="98" t="s">
        <v>1</v>
      </c>
      <c r="S75" s="96" t="s">
        <v>1</v>
      </c>
      <c r="T75" s="122" t="s">
        <v>1</v>
      </c>
      <c r="U75" s="119" t="s">
        <v>1</v>
      </c>
      <c r="V75" s="97" t="s">
        <v>1</v>
      </c>
      <c r="W75" s="98" t="s">
        <v>1</v>
      </c>
      <c r="X75" s="98">
        <v>1</v>
      </c>
      <c r="Y75" s="98">
        <v>1</v>
      </c>
      <c r="Z75" s="98" t="s">
        <v>1</v>
      </c>
      <c r="AA75" s="98" t="s">
        <v>1</v>
      </c>
      <c r="AB75" s="99" t="s">
        <v>1</v>
      </c>
      <c r="AC75" s="88" t="s">
        <v>1</v>
      </c>
      <c r="AD75" s="119">
        <v>9</v>
      </c>
    </row>
    <row r="76" spans="1:30" ht="16" x14ac:dyDescent="0.2">
      <c r="A76" s="21">
        <v>43416</v>
      </c>
      <c r="B76" s="1" t="s">
        <v>38</v>
      </c>
      <c r="C76" s="9" t="s">
        <v>39</v>
      </c>
      <c r="D76" s="1" t="s">
        <v>40</v>
      </c>
      <c r="E76" s="9" t="s">
        <v>41</v>
      </c>
      <c r="F76" s="92">
        <v>1.4</v>
      </c>
      <c r="G76" s="93" t="s">
        <v>1</v>
      </c>
      <c r="H76" s="94">
        <v>1.4</v>
      </c>
      <c r="I76" s="94" t="s">
        <v>1</v>
      </c>
      <c r="J76" s="94" t="s">
        <v>1</v>
      </c>
      <c r="K76" s="94" t="s">
        <v>1</v>
      </c>
      <c r="L76" s="94" t="s">
        <v>1</v>
      </c>
      <c r="M76" s="94" t="s">
        <v>1</v>
      </c>
      <c r="N76" s="92" t="s">
        <v>1</v>
      </c>
      <c r="O76" s="121">
        <v>8</v>
      </c>
      <c r="P76" s="118" t="s">
        <v>1</v>
      </c>
      <c r="Q76" s="93">
        <v>1.4</v>
      </c>
      <c r="R76" s="94" t="s">
        <v>1</v>
      </c>
      <c r="S76" s="92" t="s">
        <v>1</v>
      </c>
      <c r="T76" s="121" t="s">
        <v>1</v>
      </c>
      <c r="U76" s="118" t="s">
        <v>1</v>
      </c>
      <c r="V76" s="93" t="s">
        <v>1</v>
      </c>
      <c r="W76" s="94" t="s">
        <v>1</v>
      </c>
      <c r="X76" s="94">
        <v>1.4</v>
      </c>
      <c r="Y76" s="94">
        <v>1.4</v>
      </c>
      <c r="Z76" s="94" t="s">
        <v>1</v>
      </c>
      <c r="AA76" s="94" t="s">
        <v>1</v>
      </c>
      <c r="AB76" s="95" t="s">
        <v>1</v>
      </c>
      <c r="AC76" s="87" t="s">
        <v>1</v>
      </c>
      <c r="AD76" s="118">
        <v>10</v>
      </c>
    </row>
    <row r="77" spans="1:30" ht="16" x14ac:dyDescent="0.2">
      <c r="A77" s="21">
        <v>43417</v>
      </c>
      <c r="B77" s="1" t="s">
        <v>38</v>
      </c>
      <c r="C77" s="9" t="s">
        <v>39</v>
      </c>
      <c r="D77" s="1" t="s">
        <v>40</v>
      </c>
      <c r="E77" s="9" t="s">
        <v>41</v>
      </c>
      <c r="F77" s="92">
        <v>1.7</v>
      </c>
      <c r="G77" s="93" t="s">
        <v>1</v>
      </c>
      <c r="H77" s="94">
        <v>1.7</v>
      </c>
      <c r="I77" s="94" t="s">
        <v>1</v>
      </c>
      <c r="J77" s="94" t="s">
        <v>1</v>
      </c>
      <c r="K77" s="94" t="s">
        <v>1</v>
      </c>
      <c r="L77" s="94" t="s">
        <v>1</v>
      </c>
      <c r="M77" s="94" t="s">
        <v>1</v>
      </c>
      <c r="N77" s="92" t="s">
        <v>1</v>
      </c>
      <c r="O77" s="121">
        <v>8</v>
      </c>
      <c r="P77" s="118" t="s">
        <v>1</v>
      </c>
      <c r="Q77" s="93">
        <v>1.7</v>
      </c>
      <c r="R77" s="94" t="s">
        <v>1</v>
      </c>
      <c r="S77" s="92" t="s">
        <v>1</v>
      </c>
      <c r="T77" s="121" t="s">
        <v>1</v>
      </c>
      <c r="U77" s="118" t="s">
        <v>1</v>
      </c>
      <c r="V77" s="93" t="s">
        <v>1</v>
      </c>
      <c r="W77" s="94" t="s">
        <v>1</v>
      </c>
      <c r="X77" s="94">
        <v>1.7</v>
      </c>
      <c r="Y77" s="94">
        <v>1.7</v>
      </c>
      <c r="Z77" s="94" t="s">
        <v>1</v>
      </c>
      <c r="AA77" s="94" t="s">
        <v>1</v>
      </c>
      <c r="AB77" s="95" t="s">
        <v>1</v>
      </c>
      <c r="AC77" s="87" t="s">
        <v>1</v>
      </c>
      <c r="AD77" s="118">
        <v>10</v>
      </c>
    </row>
    <row r="78" spans="1:30" ht="16" x14ac:dyDescent="0.2">
      <c r="A78" s="21">
        <v>43420</v>
      </c>
      <c r="B78" s="1" t="s">
        <v>38</v>
      </c>
      <c r="C78" s="9" t="s">
        <v>39</v>
      </c>
      <c r="D78" s="1" t="s">
        <v>40</v>
      </c>
      <c r="E78" s="9" t="s">
        <v>41</v>
      </c>
      <c r="F78" s="92">
        <v>1.6</v>
      </c>
      <c r="G78" s="93" t="s">
        <v>1</v>
      </c>
      <c r="H78" s="94">
        <v>1.6</v>
      </c>
      <c r="I78" s="94" t="s">
        <v>1</v>
      </c>
      <c r="J78" s="94" t="s">
        <v>1</v>
      </c>
      <c r="K78" s="94" t="s">
        <v>1</v>
      </c>
      <c r="L78" s="94" t="s">
        <v>1</v>
      </c>
      <c r="M78" s="94" t="s">
        <v>1</v>
      </c>
      <c r="N78" s="92" t="s">
        <v>1</v>
      </c>
      <c r="O78" s="121">
        <v>8</v>
      </c>
      <c r="P78" s="118" t="s">
        <v>1</v>
      </c>
      <c r="Q78" s="93">
        <v>1.6</v>
      </c>
      <c r="R78" s="94" t="s">
        <v>1</v>
      </c>
      <c r="S78" s="92" t="s">
        <v>1</v>
      </c>
      <c r="T78" s="121" t="s">
        <v>1</v>
      </c>
      <c r="U78" s="118" t="s">
        <v>1</v>
      </c>
      <c r="V78" s="93" t="s">
        <v>1</v>
      </c>
      <c r="W78" s="94" t="s">
        <v>1</v>
      </c>
      <c r="X78" s="94">
        <v>1.6</v>
      </c>
      <c r="Y78" s="94">
        <v>1.6</v>
      </c>
      <c r="Z78" s="94" t="s">
        <v>1</v>
      </c>
      <c r="AA78" s="94" t="s">
        <v>1</v>
      </c>
      <c r="AB78" s="95" t="s">
        <v>1</v>
      </c>
      <c r="AC78" s="87" t="s">
        <v>1</v>
      </c>
      <c r="AD78" s="118">
        <v>10</v>
      </c>
    </row>
    <row r="79" spans="1:30" ht="16" x14ac:dyDescent="0.2">
      <c r="A79" s="21">
        <v>43424</v>
      </c>
      <c r="B79" s="1" t="s">
        <v>48</v>
      </c>
      <c r="C79" s="9" t="s">
        <v>49</v>
      </c>
      <c r="D79" s="1" t="s">
        <v>40</v>
      </c>
      <c r="E79" s="9" t="s">
        <v>41</v>
      </c>
      <c r="F79" s="92">
        <v>0.7</v>
      </c>
      <c r="G79" s="93" t="s">
        <v>1</v>
      </c>
      <c r="H79" s="94">
        <v>0.7</v>
      </c>
      <c r="I79" s="94" t="s">
        <v>1</v>
      </c>
      <c r="J79" s="94" t="s">
        <v>1</v>
      </c>
      <c r="K79" s="94" t="s">
        <v>1</v>
      </c>
      <c r="L79" s="94" t="s">
        <v>1</v>
      </c>
      <c r="M79" s="94" t="s">
        <v>1</v>
      </c>
      <c r="N79" s="92" t="s">
        <v>1</v>
      </c>
      <c r="O79" s="121">
        <v>2</v>
      </c>
      <c r="P79" s="118" t="s">
        <v>1</v>
      </c>
      <c r="Q79" s="93">
        <v>0.7</v>
      </c>
      <c r="R79" s="94" t="s">
        <v>1</v>
      </c>
      <c r="S79" s="92" t="s">
        <v>1</v>
      </c>
      <c r="T79" s="121" t="s">
        <v>1</v>
      </c>
      <c r="U79" s="118" t="s">
        <v>1</v>
      </c>
      <c r="V79" s="93" t="s">
        <v>1</v>
      </c>
      <c r="W79" s="94" t="s">
        <v>1</v>
      </c>
      <c r="X79" s="94" t="s">
        <v>1</v>
      </c>
      <c r="Y79" s="94">
        <v>0.7</v>
      </c>
      <c r="Z79" s="94" t="s">
        <v>1</v>
      </c>
      <c r="AA79" s="94">
        <v>0.7</v>
      </c>
      <c r="AB79" s="95" t="s">
        <v>1</v>
      </c>
      <c r="AC79" s="87" t="s">
        <v>1</v>
      </c>
      <c r="AD79" s="118">
        <v>10</v>
      </c>
    </row>
    <row r="80" spans="1:30" ht="16" x14ac:dyDescent="0.2">
      <c r="A80" s="21">
        <v>43424</v>
      </c>
      <c r="B80" s="1" t="s">
        <v>38</v>
      </c>
      <c r="C80" s="9" t="s">
        <v>39</v>
      </c>
      <c r="D80" s="1" t="s">
        <v>40</v>
      </c>
      <c r="E80" s="9" t="s">
        <v>41</v>
      </c>
      <c r="F80" s="92">
        <v>0.6</v>
      </c>
      <c r="G80" s="93" t="s">
        <v>1</v>
      </c>
      <c r="H80" s="94">
        <v>0.6</v>
      </c>
      <c r="I80" s="94" t="s">
        <v>1</v>
      </c>
      <c r="J80" s="94" t="s">
        <v>1</v>
      </c>
      <c r="K80" s="94" t="s">
        <v>1</v>
      </c>
      <c r="L80" s="94" t="s">
        <v>1</v>
      </c>
      <c r="M80" s="94" t="s">
        <v>1</v>
      </c>
      <c r="N80" s="92" t="s">
        <v>1</v>
      </c>
      <c r="O80" s="121">
        <v>1</v>
      </c>
      <c r="P80" s="118" t="s">
        <v>1</v>
      </c>
      <c r="Q80" s="93">
        <v>0.6</v>
      </c>
      <c r="R80" s="94" t="s">
        <v>1</v>
      </c>
      <c r="S80" s="92" t="s">
        <v>1</v>
      </c>
      <c r="T80" s="121" t="s">
        <v>1</v>
      </c>
      <c r="U80" s="118" t="s">
        <v>1</v>
      </c>
      <c r="V80" s="93" t="s">
        <v>1</v>
      </c>
      <c r="W80" s="94" t="s">
        <v>1</v>
      </c>
      <c r="X80" s="94" t="s">
        <v>1</v>
      </c>
      <c r="Y80" s="94">
        <v>0.6</v>
      </c>
      <c r="Z80" s="94" t="s">
        <v>1</v>
      </c>
      <c r="AA80" s="94" t="s">
        <v>1</v>
      </c>
      <c r="AB80" s="95" t="s">
        <v>1</v>
      </c>
      <c r="AC80" s="87" t="s">
        <v>1</v>
      </c>
      <c r="AD80" s="118">
        <v>10</v>
      </c>
    </row>
    <row r="81" spans="1:30" ht="16" x14ac:dyDescent="0.2">
      <c r="A81" s="21">
        <v>43428</v>
      </c>
      <c r="B81" s="1" t="s">
        <v>48</v>
      </c>
      <c r="C81" s="9" t="s">
        <v>49</v>
      </c>
      <c r="D81" s="1" t="s">
        <v>40</v>
      </c>
      <c r="E81" s="9" t="s">
        <v>41</v>
      </c>
      <c r="F81" s="92">
        <v>0.9</v>
      </c>
      <c r="G81" s="93" t="s">
        <v>1</v>
      </c>
      <c r="H81" s="94">
        <v>0.9</v>
      </c>
      <c r="I81" s="94" t="s">
        <v>1</v>
      </c>
      <c r="J81" s="94" t="s">
        <v>1</v>
      </c>
      <c r="K81" s="94" t="s">
        <v>1</v>
      </c>
      <c r="L81" s="94" t="s">
        <v>1</v>
      </c>
      <c r="M81" s="94" t="s">
        <v>1</v>
      </c>
      <c r="N81" s="92" t="s">
        <v>1</v>
      </c>
      <c r="O81" s="121">
        <v>3</v>
      </c>
      <c r="P81" s="118" t="s">
        <v>1</v>
      </c>
      <c r="Q81" s="93">
        <v>0.9</v>
      </c>
      <c r="R81" s="94" t="s">
        <v>1</v>
      </c>
      <c r="S81" s="92" t="s">
        <v>1</v>
      </c>
      <c r="T81" s="121" t="s">
        <v>1</v>
      </c>
      <c r="U81" s="118" t="s">
        <v>1</v>
      </c>
      <c r="V81" s="93" t="s">
        <v>1</v>
      </c>
      <c r="W81" s="94" t="s">
        <v>1</v>
      </c>
      <c r="X81" s="94" t="s">
        <v>1</v>
      </c>
      <c r="Y81" s="94">
        <v>0.9</v>
      </c>
      <c r="Z81" s="94" t="s">
        <v>1</v>
      </c>
      <c r="AA81" s="94" t="s">
        <v>1</v>
      </c>
      <c r="AB81" s="95" t="s">
        <v>1</v>
      </c>
      <c r="AC81" s="87" t="s">
        <v>1</v>
      </c>
      <c r="AD81" s="118">
        <v>10</v>
      </c>
    </row>
    <row r="82" spans="1:30" ht="16" x14ac:dyDescent="0.2">
      <c r="A82" s="21">
        <v>43429</v>
      </c>
      <c r="B82" s="1" t="s">
        <v>48</v>
      </c>
      <c r="C82" s="9" t="s">
        <v>49</v>
      </c>
      <c r="D82" s="1" t="s">
        <v>40</v>
      </c>
      <c r="E82" s="9" t="s">
        <v>50</v>
      </c>
      <c r="F82" s="92">
        <v>0.9</v>
      </c>
      <c r="G82" s="93" t="s">
        <v>1</v>
      </c>
      <c r="H82" s="94">
        <v>0.9</v>
      </c>
      <c r="I82" s="94" t="s">
        <v>1</v>
      </c>
      <c r="J82" s="94" t="s">
        <v>1</v>
      </c>
      <c r="K82" s="94" t="s">
        <v>1</v>
      </c>
      <c r="L82" s="94" t="s">
        <v>1</v>
      </c>
      <c r="M82" s="94" t="s">
        <v>1</v>
      </c>
      <c r="N82" s="92" t="s">
        <v>1</v>
      </c>
      <c r="O82" s="121">
        <v>2</v>
      </c>
      <c r="P82" s="118" t="s">
        <v>1</v>
      </c>
      <c r="Q82" s="93">
        <v>0.9</v>
      </c>
      <c r="R82" s="94" t="s">
        <v>1</v>
      </c>
      <c r="S82" s="92" t="s">
        <v>1</v>
      </c>
      <c r="T82" s="121" t="s">
        <v>1</v>
      </c>
      <c r="U82" s="118" t="s">
        <v>1</v>
      </c>
      <c r="V82" s="93" t="s">
        <v>1</v>
      </c>
      <c r="W82" s="94">
        <v>0.9</v>
      </c>
      <c r="X82" s="94" t="s">
        <v>1</v>
      </c>
      <c r="Y82" s="94">
        <v>0.9</v>
      </c>
      <c r="Z82" s="94" t="s">
        <v>1</v>
      </c>
      <c r="AA82" s="94">
        <v>0.9</v>
      </c>
      <c r="AB82" s="95" t="s">
        <v>1</v>
      </c>
      <c r="AC82" s="87" t="s">
        <v>1</v>
      </c>
      <c r="AD82" s="118">
        <v>10</v>
      </c>
    </row>
    <row r="83" spans="1:30" ht="17" thickBot="1" x14ac:dyDescent="0.25">
      <c r="A83" s="22">
        <v>43431</v>
      </c>
      <c r="B83" s="2" t="s">
        <v>48</v>
      </c>
      <c r="C83" s="11" t="s">
        <v>49</v>
      </c>
      <c r="D83" s="2" t="s">
        <v>40</v>
      </c>
      <c r="E83" s="11" t="s">
        <v>41</v>
      </c>
      <c r="F83" s="96">
        <v>0.7</v>
      </c>
      <c r="G83" s="97" t="s">
        <v>1</v>
      </c>
      <c r="H83" s="98">
        <v>0.7</v>
      </c>
      <c r="I83" s="98" t="s">
        <v>1</v>
      </c>
      <c r="J83" s="98" t="s">
        <v>1</v>
      </c>
      <c r="K83" s="98" t="s">
        <v>1</v>
      </c>
      <c r="L83" s="98" t="s">
        <v>1</v>
      </c>
      <c r="M83" s="98" t="s">
        <v>1</v>
      </c>
      <c r="N83" s="96" t="s">
        <v>1</v>
      </c>
      <c r="O83" s="122">
        <v>5</v>
      </c>
      <c r="P83" s="119" t="s">
        <v>1</v>
      </c>
      <c r="Q83" s="97">
        <v>0.7</v>
      </c>
      <c r="R83" s="98" t="s">
        <v>1</v>
      </c>
      <c r="S83" s="96" t="s">
        <v>1</v>
      </c>
      <c r="T83" s="122" t="s">
        <v>1</v>
      </c>
      <c r="U83" s="119" t="s">
        <v>1</v>
      </c>
      <c r="V83" s="97" t="s">
        <v>1</v>
      </c>
      <c r="W83" s="98" t="s">
        <v>1</v>
      </c>
      <c r="X83" s="98" t="s">
        <v>1</v>
      </c>
      <c r="Y83" s="98">
        <v>0.7</v>
      </c>
      <c r="Z83" s="98" t="s">
        <v>1</v>
      </c>
      <c r="AA83" s="98">
        <v>0.7</v>
      </c>
      <c r="AB83" s="99" t="s">
        <v>1</v>
      </c>
      <c r="AC83" s="88" t="s">
        <v>1</v>
      </c>
      <c r="AD83" s="119">
        <v>10</v>
      </c>
    </row>
    <row r="84" spans="1:30" ht="16" x14ac:dyDescent="0.2">
      <c r="A84" s="21">
        <v>43431</v>
      </c>
      <c r="B84" s="1" t="s">
        <v>38</v>
      </c>
      <c r="C84" s="9" t="s">
        <v>39</v>
      </c>
      <c r="D84" s="1" t="s">
        <v>40</v>
      </c>
      <c r="E84" s="9" t="s">
        <v>41</v>
      </c>
      <c r="F84" s="92">
        <v>0.3</v>
      </c>
      <c r="G84" s="93" t="s">
        <v>1</v>
      </c>
      <c r="H84" s="94">
        <v>0.3</v>
      </c>
      <c r="I84" s="94" t="s">
        <v>1</v>
      </c>
      <c r="J84" s="94" t="s">
        <v>1</v>
      </c>
      <c r="K84" s="94" t="s">
        <v>1</v>
      </c>
      <c r="L84" s="94" t="s">
        <v>1</v>
      </c>
      <c r="M84" s="94" t="s">
        <v>1</v>
      </c>
      <c r="N84" s="92" t="s">
        <v>1</v>
      </c>
      <c r="O84" s="121">
        <v>1</v>
      </c>
      <c r="P84" s="118" t="s">
        <v>1</v>
      </c>
      <c r="Q84" s="93">
        <v>0.3</v>
      </c>
      <c r="R84" s="94" t="s">
        <v>1</v>
      </c>
      <c r="S84" s="92" t="s">
        <v>1</v>
      </c>
      <c r="T84" s="121" t="s">
        <v>1</v>
      </c>
      <c r="U84" s="118" t="s">
        <v>1</v>
      </c>
      <c r="V84" s="93" t="s">
        <v>1</v>
      </c>
      <c r="W84" s="94" t="s">
        <v>1</v>
      </c>
      <c r="X84" s="94">
        <v>0.3</v>
      </c>
      <c r="Y84" s="94">
        <v>0.3</v>
      </c>
      <c r="Z84" s="94" t="s">
        <v>1</v>
      </c>
      <c r="AA84" s="94" t="s">
        <v>1</v>
      </c>
      <c r="AB84" s="95" t="s">
        <v>1</v>
      </c>
      <c r="AC84" s="87" t="s">
        <v>1</v>
      </c>
      <c r="AD84" s="118">
        <v>11</v>
      </c>
    </row>
    <row r="85" spans="1:30" ht="16" x14ac:dyDescent="0.2">
      <c r="A85" s="21">
        <v>43434</v>
      </c>
      <c r="B85" s="1" t="s">
        <v>48</v>
      </c>
      <c r="C85" s="9" t="s">
        <v>49</v>
      </c>
      <c r="D85" s="1" t="s">
        <v>40</v>
      </c>
      <c r="E85" s="9" t="s">
        <v>41</v>
      </c>
      <c r="F85" s="92">
        <v>0.9</v>
      </c>
      <c r="G85" s="93" t="s">
        <v>1</v>
      </c>
      <c r="H85" s="94">
        <v>0.9</v>
      </c>
      <c r="I85" s="94" t="s">
        <v>1</v>
      </c>
      <c r="J85" s="94" t="s">
        <v>1</v>
      </c>
      <c r="K85" s="94" t="s">
        <v>1</v>
      </c>
      <c r="L85" s="94" t="s">
        <v>1</v>
      </c>
      <c r="M85" s="94" t="s">
        <v>1</v>
      </c>
      <c r="N85" s="92" t="s">
        <v>1</v>
      </c>
      <c r="O85" s="121">
        <v>6</v>
      </c>
      <c r="P85" s="118" t="s">
        <v>1</v>
      </c>
      <c r="Q85" s="93">
        <v>0.9</v>
      </c>
      <c r="R85" s="94" t="s">
        <v>1</v>
      </c>
      <c r="S85" s="92" t="s">
        <v>1</v>
      </c>
      <c r="T85" s="121" t="s">
        <v>1</v>
      </c>
      <c r="U85" s="118" t="s">
        <v>1</v>
      </c>
      <c r="V85" s="93" t="s">
        <v>1</v>
      </c>
      <c r="W85" s="94" t="s">
        <v>1</v>
      </c>
      <c r="X85" s="94">
        <v>0.9</v>
      </c>
      <c r="Y85" s="94">
        <v>0.9</v>
      </c>
      <c r="Z85" s="94" t="s">
        <v>1</v>
      </c>
      <c r="AA85" s="94">
        <v>0.9</v>
      </c>
      <c r="AB85" s="95" t="s">
        <v>1</v>
      </c>
      <c r="AC85" s="87" t="s">
        <v>1</v>
      </c>
      <c r="AD85" s="118">
        <v>11</v>
      </c>
    </row>
    <row r="86" spans="1:30" ht="16" x14ac:dyDescent="0.2">
      <c r="A86" s="21">
        <v>43435</v>
      </c>
      <c r="B86" s="1" t="s">
        <v>48</v>
      </c>
      <c r="C86" s="9" t="s">
        <v>49</v>
      </c>
      <c r="D86" s="1" t="s">
        <v>40</v>
      </c>
      <c r="E86" s="9" t="s">
        <v>41</v>
      </c>
      <c r="F86" s="92">
        <v>1.6</v>
      </c>
      <c r="G86" s="93" t="s">
        <v>1</v>
      </c>
      <c r="H86" s="94">
        <v>1.6</v>
      </c>
      <c r="I86" s="94" t="s">
        <v>1</v>
      </c>
      <c r="J86" s="94" t="s">
        <v>1</v>
      </c>
      <c r="K86" s="94" t="s">
        <v>1</v>
      </c>
      <c r="L86" s="94" t="s">
        <v>1</v>
      </c>
      <c r="M86" s="94" t="s">
        <v>1</v>
      </c>
      <c r="N86" s="92" t="s">
        <v>1</v>
      </c>
      <c r="O86" s="121">
        <v>1</v>
      </c>
      <c r="P86" s="118" t="s">
        <v>1</v>
      </c>
      <c r="Q86" s="93">
        <v>1.6</v>
      </c>
      <c r="R86" s="94" t="s">
        <v>1</v>
      </c>
      <c r="S86" s="92" t="s">
        <v>1</v>
      </c>
      <c r="T86" s="121" t="s">
        <v>1</v>
      </c>
      <c r="U86" s="118" t="s">
        <v>1</v>
      </c>
      <c r="V86" s="93" t="s">
        <v>1</v>
      </c>
      <c r="W86" s="94">
        <v>1.6</v>
      </c>
      <c r="X86" s="94">
        <v>1.6</v>
      </c>
      <c r="Y86" s="94">
        <v>1.6</v>
      </c>
      <c r="Z86" s="94" t="s">
        <v>1</v>
      </c>
      <c r="AA86" s="94" t="s">
        <v>1</v>
      </c>
      <c r="AB86" s="95" t="s">
        <v>1</v>
      </c>
      <c r="AC86" s="87" t="s">
        <v>1</v>
      </c>
      <c r="AD86" s="118">
        <v>11</v>
      </c>
    </row>
    <row r="87" spans="1:30" ht="16" x14ac:dyDescent="0.2">
      <c r="A87" s="21">
        <v>43440</v>
      </c>
      <c r="B87" s="1" t="s">
        <v>48</v>
      </c>
      <c r="C87" s="9" t="s">
        <v>49</v>
      </c>
      <c r="D87" s="1" t="s">
        <v>40</v>
      </c>
      <c r="E87" s="9" t="s">
        <v>41</v>
      </c>
      <c r="F87" s="92">
        <v>1.5</v>
      </c>
      <c r="G87" s="93" t="s">
        <v>1</v>
      </c>
      <c r="H87" s="94">
        <v>1.5</v>
      </c>
      <c r="I87" s="94" t="s">
        <v>1</v>
      </c>
      <c r="J87" s="94" t="s">
        <v>1</v>
      </c>
      <c r="K87" s="94" t="s">
        <v>1</v>
      </c>
      <c r="L87" s="94" t="s">
        <v>1</v>
      </c>
      <c r="M87" s="94" t="s">
        <v>1</v>
      </c>
      <c r="N87" s="92" t="s">
        <v>1</v>
      </c>
      <c r="O87" s="121">
        <v>3</v>
      </c>
      <c r="P87" s="118" t="s">
        <v>1</v>
      </c>
      <c r="Q87" s="93">
        <v>1.5</v>
      </c>
      <c r="R87" s="94" t="s">
        <v>1</v>
      </c>
      <c r="S87" s="92" t="s">
        <v>1</v>
      </c>
      <c r="T87" s="121" t="s">
        <v>1</v>
      </c>
      <c r="U87" s="118" t="s">
        <v>1</v>
      </c>
      <c r="V87" s="93" t="s">
        <v>1</v>
      </c>
      <c r="W87" s="94">
        <v>1.5</v>
      </c>
      <c r="X87" s="94">
        <v>1.5</v>
      </c>
      <c r="Y87" s="94">
        <v>1.5</v>
      </c>
      <c r="Z87" s="94" t="s">
        <v>1</v>
      </c>
      <c r="AA87" s="94" t="s">
        <v>1</v>
      </c>
      <c r="AB87" s="95" t="s">
        <v>1</v>
      </c>
      <c r="AC87" s="87" t="s">
        <v>1</v>
      </c>
      <c r="AD87" s="118">
        <v>11</v>
      </c>
    </row>
    <row r="88" spans="1:30" ht="16" x14ac:dyDescent="0.2">
      <c r="A88" s="21">
        <v>43445</v>
      </c>
      <c r="B88" s="1" t="s">
        <v>48</v>
      </c>
      <c r="C88" s="9" t="s">
        <v>49</v>
      </c>
      <c r="D88" s="1" t="s">
        <v>40</v>
      </c>
      <c r="E88" s="9" t="s">
        <v>41</v>
      </c>
      <c r="F88" s="92">
        <v>2</v>
      </c>
      <c r="G88" s="93" t="s">
        <v>1</v>
      </c>
      <c r="H88" s="94">
        <v>2</v>
      </c>
      <c r="I88" s="94" t="s">
        <v>1</v>
      </c>
      <c r="J88" s="94" t="s">
        <v>1</v>
      </c>
      <c r="K88" s="94" t="s">
        <v>1</v>
      </c>
      <c r="L88" s="94" t="s">
        <v>1</v>
      </c>
      <c r="M88" s="94" t="s">
        <v>1</v>
      </c>
      <c r="N88" s="92" t="s">
        <v>1</v>
      </c>
      <c r="O88" s="121">
        <v>3</v>
      </c>
      <c r="P88" s="118" t="s">
        <v>1</v>
      </c>
      <c r="Q88" s="93">
        <v>2</v>
      </c>
      <c r="R88" s="94" t="s">
        <v>1</v>
      </c>
      <c r="S88" s="92" t="s">
        <v>1</v>
      </c>
      <c r="T88" s="121" t="s">
        <v>1</v>
      </c>
      <c r="U88" s="118" t="s">
        <v>1</v>
      </c>
      <c r="V88" s="93" t="s">
        <v>1</v>
      </c>
      <c r="W88" s="94">
        <v>2</v>
      </c>
      <c r="X88" s="94">
        <v>2</v>
      </c>
      <c r="Y88" s="94">
        <v>2</v>
      </c>
      <c r="Z88" s="94" t="s">
        <v>1</v>
      </c>
      <c r="AA88" s="94" t="s">
        <v>1</v>
      </c>
      <c r="AB88" s="95" t="s">
        <v>1</v>
      </c>
      <c r="AC88" s="87" t="s">
        <v>1</v>
      </c>
      <c r="AD88" s="118">
        <v>11</v>
      </c>
    </row>
    <row r="89" spans="1:30" ht="16" x14ac:dyDescent="0.2">
      <c r="A89" s="21">
        <v>43449</v>
      </c>
      <c r="B89" s="1" t="s">
        <v>38</v>
      </c>
      <c r="C89" s="9" t="s">
        <v>39</v>
      </c>
      <c r="D89" s="1" t="s">
        <v>40</v>
      </c>
      <c r="E89" s="9" t="s">
        <v>45</v>
      </c>
      <c r="F89" s="92">
        <v>2.8</v>
      </c>
      <c r="G89" s="93" t="s">
        <v>1</v>
      </c>
      <c r="H89" s="94">
        <v>2.8</v>
      </c>
      <c r="I89" s="94" t="s">
        <v>1</v>
      </c>
      <c r="J89" s="94" t="s">
        <v>1</v>
      </c>
      <c r="K89" s="94" t="s">
        <v>1</v>
      </c>
      <c r="L89" s="94" t="s">
        <v>1</v>
      </c>
      <c r="M89" s="94" t="s">
        <v>1</v>
      </c>
      <c r="N89" s="92" t="s">
        <v>1</v>
      </c>
      <c r="O89" s="121">
        <v>3</v>
      </c>
      <c r="P89" s="118" t="s">
        <v>1</v>
      </c>
      <c r="Q89" s="93">
        <v>2.8</v>
      </c>
      <c r="R89" s="94" t="s">
        <v>1</v>
      </c>
      <c r="S89" s="92" t="s">
        <v>1</v>
      </c>
      <c r="T89" s="121" t="s">
        <v>1</v>
      </c>
      <c r="U89" s="118" t="s">
        <v>1</v>
      </c>
      <c r="V89" s="93" t="s">
        <v>1</v>
      </c>
      <c r="W89" s="94">
        <v>2.8</v>
      </c>
      <c r="X89" s="94" t="s">
        <v>1</v>
      </c>
      <c r="Y89" s="94">
        <v>2.8</v>
      </c>
      <c r="Z89" s="94" t="s">
        <v>1</v>
      </c>
      <c r="AA89" s="94" t="s">
        <v>1</v>
      </c>
      <c r="AB89" s="95" t="s">
        <v>1</v>
      </c>
      <c r="AC89" s="87" t="s">
        <v>1</v>
      </c>
      <c r="AD89" s="118">
        <v>11</v>
      </c>
    </row>
    <row r="90" spans="1:30" ht="16" x14ac:dyDescent="0.2">
      <c r="A90" s="21">
        <v>43450</v>
      </c>
      <c r="B90" s="1" t="s">
        <v>48</v>
      </c>
      <c r="C90" s="9" t="s">
        <v>49</v>
      </c>
      <c r="D90" s="1" t="s">
        <v>40</v>
      </c>
      <c r="E90" s="9" t="s">
        <v>41</v>
      </c>
      <c r="F90" s="92">
        <v>0.4</v>
      </c>
      <c r="G90" s="93" t="s">
        <v>1</v>
      </c>
      <c r="H90" s="94">
        <v>0.4</v>
      </c>
      <c r="I90" s="94" t="s">
        <v>1</v>
      </c>
      <c r="J90" s="94" t="s">
        <v>1</v>
      </c>
      <c r="K90" s="94" t="s">
        <v>1</v>
      </c>
      <c r="L90" s="94" t="s">
        <v>1</v>
      </c>
      <c r="M90" s="94" t="s">
        <v>1</v>
      </c>
      <c r="N90" s="92" t="s">
        <v>1</v>
      </c>
      <c r="O90" s="121">
        <v>4</v>
      </c>
      <c r="P90" s="118" t="s">
        <v>1</v>
      </c>
      <c r="Q90" s="93">
        <v>0.4</v>
      </c>
      <c r="R90" s="94" t="s">
        <v>1</v>
      </c>
      <c r="S90" s="92" t="s">
        <v>1</v>
      </c>
      <c r="T90" s="121" t="s">
        <v>1</v>
      </c>
      <c r="U90" s="118" t="s">
        <v>1</v>
      </c>
      <c r="V90" s="93" t="s">
        <v>1</v>
      </c>
      <c r="W90" s="94" t="s">
        <v>1</v>
      </c>
      <c r="X90" s="94" t="s">
        <v>1</v>
      </c>
      <c r="Y90" s="94">
        <v>0.4</v>
      </c>
      <c r="Z90" s="94" t="s">
        <v>1</v>
      </c>
      <c r="AA90" s="94">
        <v>0.4</v>
      </c>
      <c r="AB90" s="95" t="s">
        <v>1</v>
      </c>
      <c r="AC90" s="87" t="s">
        <v>1</v>
      </c>
      <c r="AD90" s="118">
        <v>11</v>
      </c>
    </row>
    <row r="91" spans="1:30" ht="17" thickBot="1" x14ac:dyDescent="0.25">
      <c r="A91" s="22">
        <v>43454</v>
      </c>
      <c r="B91" s="2" t="s">
        <v>48</v>
      </c>
      <c r="C91" s="11" t="s">
        <v>49</v>
      </c>
      <c r="D91" s="2" t="s">
        <v>40</v>
      </c>
      <c r="E91" s="11" t="s">
        <v>41</v>
      </c>
      <c r="F91" s="96">
        <v>0.8</v>
      </c>
      <c r="G91" s="97" t="s">
        <v>1</v>
      </c>
      <c r="H91" s="98">
        <v>0.8</v>
      </c>
      <c r="I91" s="98" t="s">
        <v>1</v>
      </c>
      <c r="J91" s="98" t="s">
        <v>1</v>
      </c>
      <c r="K91" s="98" t="s">
        <v>1</v>
      </c>
      <c r="L91" s="98" t="s">
        <v>1</v>
      </c>
      <c r="M91" s="98" t="s">
        <v>1</v>
      </c>
      <c r="N91" s="96" t="s">
        <v>1</v>
      </c>
      <c r="O91" s="122">
        <v>5</v>
      </c>
      <c r="P91" s="119" t="s">
        <v>1</v>
      </c>
      <c r="Q91" s="97">
        <v>0.8</v>
      </c>
      <c r="R91" s="98" t="s">
        <v>1</v>
      </c>
      <c r="S91" s="96" t="s">
        <v>1</v>
      </c>
      <c r="T91" s="122" t="s">
        <v>1</v>
      </c>
      <c r="U91" s="119" t="s">
        <v>1</v>
      </c>
      <c r="V91" s="97" t="s">
        <v>1</v>
      </c>
      <c r="W91" s="98" t="s">
        <v>1</v>
      </c>
      <c r="X91" s="98" t="s">
        <v>1</v>
      </c>
      <c r="Y91" s="98">
        <v>0.8</v>
      </c>
      <c r="Z91" s="98" t="s">
        <v>1</v>
      </c>
      <c r="AA91" s="98">
        <v>0.8</v>
      </c>
      <c r="AB91" s="99" t="s">
        <v>1</v>
      </c>
      <c r="AC91" s="88" t="s">
        <v>1</v>
      </c>
      <c r="AD91" s="119">
        <v>11</v>
      </c>
    </row>
    <row r="92" spans="1:30" ht="16" x14ac:dyDescent="0.2">
      <c r="A92" s="21">
        <v>43456</v>
      </c>
      <c r="B92" s="1" t="s">
        <v>38</v>
      </c>
      <c r="C92" s="9" t="s">
        <v>39</v>
      </c>
      <c r="D92" s="1" t="s">
        <v>40</v>
      </c>
      <c r="E92" s="9" t="s">
        <v>41</v>
      </c>
      <c r="F92" s="92">
        <v>1</v>
      </c>
      <c r="G92" s="93" t="s">
        <v>1</v>
      </c>
      <c r="H92" s="94">
        <v>1</v>
      </c>
      <c r="I92" s="94" t="s">
        <v>1</v>
      </c>
      <c r="J92" s="94" t="s">
        <v>1</v>
      </c>
      <c r="K92" s="94" t="s">
        <v>1</v>
      </c>
      <c r="L92" s="94" t="s">
        <v>1</v>
      </c>
      <c r="M92" s="94" t="s">
        <v>1</v>
      </c>
      <c r="N92" s="92" t="s">
        <v>1</v>
      </c>
      <c r="O92" s="121">
        <v>8</v>
      </c>
      <c r="P92" s="118" t="s">
        <v>1</v>
      </c>
      <c r="Q92" s="93">
        <v>1</v>
      </c>
      <c r="R92" s="94" t="s">
        <v>1</v>
      </c>
      <c r="S92" s="92" t="s">
        <v>1</v>
      </c>
      <c r="T92" s="121" t="s">
        <v>1</v>
      </c>
      <c r="U92" s="118" t="s">
        <v>1</v>
      </c>
      <c r="V92" s="93" t="s">
        <v>1</v>
      </c>
      <c r="W92" s="94" t="s">
        <v>1</v>
      </c>
      <c r="X92" s="94">
        <v>1</v>
      </c>
      <c r="Y92" s="94">
        <v>1</v>
      </c>
      <c r="Z92" s="94" t="s">
        <v>1</v>
      </c>
      <c r="AA92" s="94" t="s">
        <v>1</v>
      </c>
      <c r="AB92" s="95" t="s">
        <v>1</v>
      </c>
      <c r="AC92" s="87" t="s">
        <v>1</v>
      </c>
      <c r="AD92" s="118">
        <v>12</v>
      </c>
    </row>
    <row r="93" spans="1:30" ht="16" x14ac:dyDescent="0.2">
      <c r="A93" s="21">
        <v>43463</v>
      </c>
      <c r="B93" s="1" t="s">
        <v>48</v>
      </c>
      <c r="C93" s="9" t="s">
        <v>49</v>
      </c>
      <c r="D93" s="1" t="s">
        <v>40</v>
      </c>
      <c r="E93" s="9" t="s">
        <v>44</v>
      </c>
      <c r="F93" s="92">
        <v>1.3</v>
      </c>
      <c r="G93" s="93" t="s">
        <v>1</v>
      </c>
      <c r="H93" s="94">
        <v>1.3</v>
      </c>
      <c r="I93" s="94" t="s">
        <v>1</v>
      </c>
      <c r="J93" s="94" t="s">
        <v>1</v>
      </c>
      <c r="K93" s="94" t="s">
        <v>1</v>
      </c>
      <c r="L93" s="94" t="s">
        <v>1</v>
      </c>
      <c r="M93" s="94" t="s">
        <v>1</v>
      </c>
      <c r="N93" s="92" t="s">
        <v>1</v>
      </c>
      <c r="O93" s="121">
        <v>2</v>
      </c>
      <c r="P93" s="118" t="s">
        <v>1</v>
      </c>
      <c r="Q93" s="93">
        <v>1.3</v>
      </c>
      <c r="R93" s="94" t="s">
        <v>1</v>
      </c>
      <c r="S93" s="92" t="s">
        <v>1</v>
      </c>
      <c r="T93" s="121" t="s">
        <v>1</v>
      </c>
      <c r="U93" s="118" t="s">
        <v>1</v>
      </c>
      <c r="V93" s="93" t="s">
        <v>1</v>
      </c>
      <c r="W93" s="94">
        <v>1.3</v>
      </c>
      <c r="X93" s="94" t="s">
        <v>1</v>
      </c>
      <c r="Y93" s="94">
        <v>1.3</v>
      </c>
      <c r="Z93" s="94" t="s">
        <v>1</v>
      </c>
      <c r="AA93" s="94" t="s">
        <v>1</v>
      </c>
      <c r="AB93" s="95" t="s">
        <v>1</v>
      </c>
      <c r="AC93" s="87" t="s">
        <v>1</v>
      </c>
      <c r="AD93" s="118">
        <v>12</v>
      </c>
    </row>
    <row r="94" spans="1:30" ht="16" x14ac:dyDescent="0.2">
      <c r="A94" s="21">
        <v>43478</v>
      </c>
      <c r="B94" s="1" t="s">
        <v>38</v>
      </c>
      <c r="C94" s="9" t="s">
        <v>39</v>
      </c>
      <c r="D94" s="1" t="s">
        <v>40</v>
      </c>
      <c r="E94" s="9" t="s">
        <v>41</v>
      </c>
      <c r="F94" s="92">
        <v>0.9</v>
      </c>
      <c r="G94" s="93" t="s">
        <v>1</v>
      </c>
      <c r="H94" s="94">
        <v>0.9</v>
      </c>
      <c r="I94" s="94" t="s">
        <v>1</v>
      </c>
      <c r="J94" s="94" t="s">
        <v>1</v>
      </c>
      <c r="K94" s="94" t="s">
        <v>1</v>
      </c>
      <c r="L94" s="94" t="s">
        <v>1</v>
      </c>
      <c r="M94" s="94" t="s">
        <v>1</v>
      </c>
      <c r="N94" s="92" t="s">
        <v>1</v>
      </c>
      <c r="O94" s="121">
        <v>2</v>
      </c>
      <c r="P94" s="118" t="s">
        <v>1</v>
      </c>
      <c r="Q94" s="93">
        <v>0.9</v>
      </c>
      <c r="R94" s="94" t="s">
        <v>1</v>
      </c>
      <c r="S94" s="92" t="s">
        <v>1</v>
      </c>
      <c r="T94" s="121" t="s">
        <v>1</v>
      </c>
      <c r="U94" s="118" t="s">
        <v>1</v>
      </c>
      <c r="V94" s="93" t="s">
        <v>1</v>
      </c>
      <c r="W94" s="94" t="s">
        <v>1</v>
      </c>
      <c r="X94" s="94">
        <v>0.9</v>
      </c>
      <c r="Y94" s="94">
        <v>0.9</v>
      </c>
      <c r="Z94" s="94" t="s">
        <v>1</v>
      </c>
      <c r="AA94" s="94" t="s">
        <v>1</v>
      </c>
      <c r="AB94" s="95" t="s">
        <v>1</v>
      </c>
      <c r="AC94" s="87" t="s">
        <v>1</v>
      </c>
      <c r="AD94" s="118">
        <v>12</v>
      </c>
    </row>
    <row r="95" spans="1:30" ht="16" x14ac:dyDescent="0.2">
      <c r="A95" s="21">
        <v>43491</v>
      </c>
      <c r="B95" s="1" t="s">
        <v>48</v>
      </c>
      <c r="C95" s="9" t="s">
        <v>49</v>
      </c>
      <c r="D95" s="1" t="s">
        <v>51</v>
      </c>
      <c r="E95" s="9" t="s">
        <v>41</v>
      </c>
      <c r="F95" s="92">
        <v>1.4</v>
      </c>
      <c r="G95" s="93" t="s">
        <v>1</v>
      </c>
      <c r="H95" s="94">
        <v>1.4</v>
      </c>
      <c r="I95" s="94" t="s">
        <v>1</v>
      </c>
      <c r="J95" s="94" t="s">
        <v>1</v>
      </c>
      <c r="K95" s="94" t="s">
        <v>1</v>
      </c>
      <c r="L95" s="94" t="s">
        <v>1</v>
      </c>
      <c r="M95" s="94" t="s">
        <v>1</v>
      </c>
      <c r="N95" s="92" t="s">
        <v>1</v>
      </c>
      <c r="O95" s="121">
        <v>1</v>
      </c>
      <c r="P95" s="118" t="s">
        <v>1</v>
      </c>
      <c r="Q95" s="93">
        <v>1.4</v>
      </c>
      <c r="R95" s="94" t="s">
        <v>1</v>
      </c>
      <c r="S95" s="92" t="s">
        <v>1</v>
      </c>
      <c r="T95" s="121" t="s">
        <v>1</v>
      </c>
      <c r="U95" s="118" t="s">
        <v>1</v>
      </c>
      <c r="V95" s="93" t="s">
        <v>1</v>
      </c>
      <c r="W95" s="94">
        <v>1.4</v>
      </c>
      <c r="X95" s="94" t="s">
        <v>1</v>
      </c>
      <c r="Y95" s="94">
        <v>1.4</v>
      </c>
      <c r="Z95" s="94" t="s">
        <v>1</v>
      </c>
      <c r="AA95" s="94" t="s">
        <v>1</v>
      </c>
      <c r="AB95" s="95" t="s">
        <v>1</v>
      </c>
      <c r="AC95" s="87" t="s">
        <v>1</v>
      </c>
      <c r="AD95" s="118">
        <v>12</v>
      </c>
    </row>
    <row r="96" spans="1:30" ht="16" x14ac:dyDescent="0.2">
      <c r="A96" s="21">
        <v>43501</v>
      </c>
      <c r="B96" s="1" t="s">
        <v>48</v>
      </c>
      <c r="C96" s="9" t="s">
        <v>49</v>
      </c>
      <c r="D96" s="1" t="s">
        <v>40</v>
      </c>
      <c r="E96" s="9" t="s">
        <v>52</v>
      </c>
      <c r="F96" s="92">
        <v>0.8</v>
      </c>
      <c r="G96" s="93" t="s">
        <v>1</v>
      </c>
      <c r="H96" s="94">
        <v>0.8</v>
      </c>
      <c r="I96" s="94" t="s">
        <v>1</v>
      </c>
      <c r="J96" s="94" t="s">
        <v>1</v>
      </c>
      <c r="K96" s="94" t="s">
        <v>1</v>
      </c>
      <c r="L96" s="94" t="s">
        <v>1</v>
      </c>
      <c r="M96" s="94" t="s">
        <v>1</v>
      </c>
      <c r="N96" s="92" t="s">
        <v>1</v>
      </c>
      <c r="O96" s="121">
        <v>2</v>
      </c>
      <c r="P96" s="118" t="s">
        <v>1</v>
      </c>
      <c r="Q96" s="93">
        <v>0.8</v>
      </c>
      <c r="R96" s="94" t="s">
        <v>1</v>
      </c>
      <c r="S96" s="92" t="s">
        <v>1</v>
      </c>
      <c r="T96" s="121" t="s">
        <v>1</v>
      </c>
      <c r="U96" s="118" t="s">
        <v>1</v>
      </c>
      <c r="V96" s="93" t="s">
        <v>1</v>
      </c>
      <c r="W96" s="94">
        <v>0.8</v>
      </c>
      <c r="X96" s="94">
        <v>0.8</v>
      </c>
      <c r="Y96" s="94">
        <v>0.8</v>
      </c>
      <c r="Z96" s="94" t="s">
        <v>1</v>
      </c>
      <c r="AA96" s="94" t="s">
        <v>1</v>
      </c>
      <c r="AB96" s="95" t="s">
        <v>1</v>
      </c>
      <c r="AC96" s="87" t="s">
        <v>1</v>
      </c>
      <c r="AD96" s="118">
        <v>12</v>
      </c>
    </row>
    <row r="97" spans="1:30" ht="16" x14ac:dyDescent="0.2">
      <c r="A97" s="21">
        <v>43505</v>
      </c>
      <c r="B97" s="1" t="s">
        <v>48</v>
      </c>
      <c r="C97" s="9" t="s">
        <v>49</v>
      </c>
      <c r="D97" s="1" t="s">
        <v>40</v>
      </c>
      <c r="E97" s="9" t="s">
        <v>50</v>
      </c>
      <c r="F97" s="92">
        <v>0.9</v>
      </c>
      <c r="G97" s="93" t="s">
        <v>1</v>
      </c>
      <c r="H97" s="94">
        <v>0.9</v>
      </c>
      <c r="I97" s="94" t="s">
        <v>1</v>
      </c>
      <c r="J97" s="94" t="s">
        <v>1</v>
      </c>
      <c r="K97" s="94" t="s">
        <v>1</v>
      </c>
      <c r="L97" s="94" t="s">
        <v>1</v>
      </c>
      <c r="M97" s="94" t="s">
        <v>1</v>
      </c>
      <c r="N97" s="92" t="s">
        <v>1</v>
      </c>
      <c r="O97" s="121">
        <v>2</v>
      </c>
      <c r="P97" s="118" t="s">
        <v>1</v>
      </c>
      <c r="Q97" s="93">
        <v>0.9</v>
      </c>
      <c r="R97" s="94" t="s">
        <v>1</v>
      </c>
      <c r="S97" s="92" t="s">
        <v>1</v>
      </c>
      <c r="T97" s="121" t="s">
        <v>1</v>
      </c>
      <c r="U97" s="118" t="s">
        <v>1</v>
      </c>
      <c r="V97" s="93" t="s">
        <v>1</v>
      </c>
      <c r="W97" s="94">
        <v>0.9</v>
      </c>
      <c r="X97" s="94" t="s">
        <v>1</v>
      </c>
      <c r="Y97" s="94">
        <v>0.9</v>
      </c>
      <c r="Z97" s="94" t="s">
        <v>1</v>
      </c>
      <c r="AA97" s="94" t="s">
        <v>1</v>
      </c>
      <c r="AB97" s="95" t="s">
        <v>1</v>
      </c>
      <c r="AC97" s="87" t="s">
        <v>1</v>
      </c>
      <c r="AD97" s="118">
        <v>12</v>
      </c>
    </row>
    <row r="98" spans="1:30" ht="16" x14ac:dyDescent="0.2">
      <c r="A98" s="21">
        <v>43512</v>
      </c>
      <c r="B98" s="1" t="s">
        <v>38</v>
      </c>
      <c r="C98" s="9" t="s">
        <v>39</v>
      </c>
      <c r="D98" s="1" t="s">
        <v>40</v>
      </c>
      <c r="E98" s="9" t="s">
        <v>41</v>
      </c>
      <c r="F98" s="92">
        <v>0.4</v>
      </c>
      <c r="G98" s="93" t="s">
        <v>1</v>
      </c>
      <c r="H98" s="94">
        <v>0.4</v>
      </c>
      <c r="I98" s="94" t="s">
        <v>1</v>
      </c>
      <c r="J98" s="94" t="s">
        <v>1</v>
      </c>
      <c r="K98" s="94" t="s">
        <v>1</v>
      </c>
      <c r="L98" s="94" t="s">
        <v>1</v>
      </c>
      <c r="M98" s="94" t="s">
        <v>1</v>
      </c>
      <c r="N98" s="92" t="s">
        <v>1</v>
      </c>
      <c r="O98" s="121">
        <v>4</v>
      </c>
      <c r="P98" s="118" t="s">
        <v>1</v>
      </c>
      <c r="Q98" s="93">
        <v>0.4</v>
      </c>
      <c r="R98" s="94" t="s">
        <v>1</v>
      </c>
      <c r="S98" s="92" t="s">
        <v>1</v>
      </c>
      <c r="T98" s="121" t="s">
        <v>1</v>
      </c>
      <c r="U98" s="118" t="s">
        <v>1</v>
      </c>
      <c r="V98" s="93" t="s">
        <v>1</v>
      </c>
      <c r="W98" s="94">
        <v>0.4</v>
      </c>
      <c r="X98" s="94">
        <v>0.4</v>
      </c>
      <c r="Y98" s="94">
        <v>0.4</v>
      </c>
      <c r="Z98" s="94" t="s">
        <v>1</v>
      </c>
      <c r="AA98" s="94" t="s">
        <v>1</v>
      </c>
      <c r="AB98" s="95" t="s">
        <v>1</v>
      </c>
      <c r="AC98" s="87" t="s">
        <v>1</v>
      </c>
      <c r="AD98" s="118">
        <v>12</v>
      </c>
    </row>
    <row r="99" spans="1:30" ht="17" thickBot="1" x14ac:dyDescent="0.25">
      <c r="A99" s="22">
        <v>43518</v>
      </c>
      <c r="B99" s="2" t="s">
        <v>48</v>
      </c>
      <c r="C99" s="11" t="s">
        <v>49</v>
      </c>
      <c r="D99" s="2" t="s">
        <v>40</v>
      </c>
      <c r="E99" s="11" t="s">
        <v>41</v>
      </c>
      <c r="F99" s="96">
        <v>0.6</v>
      </c>
      <c r="G99" s="97" t="s">
        <v>1</v>
      </c>
      <c r="H99" s="98">
        <v>0.6</v>
      </c>
      <c r="I99" s="98" t="s">
        <v>1</v>
      </c>
      <c r="J99" s="98" t="s">
        <v>1</v>
      </c>
      <c r="K99" s="98" t="s">
        <v>1</v>
      </c>
      <c r="L99" s="98" t="s">
        <v>1</v>
      </c>
      <c r="M99" s="98" t="s">
        <v>1</v>
      </c>
      <c r="N99" s="96" t="s">
        <v>1</v>
      </c>
      <c r="O99" s="122">
        <v>1</v>
      </c>
      <c r="P99" s="119" t="s">
        <v>1</v>
      </c>
      <c r="Q99" s="97">
        <v>0.6</v>
      </c>
      <c r="R99" s="98" t="s">
        <v>1</v>
      </c>
      <c r="S99" s="96" t="s">
        <v>1</v>
      </c>
      <c r="T99" s="122" t="s">
        <v>1</v>
      </c>
      <c r="U99" s="119" t="s">
        <v>1</v>
      </c>
      <c r="V99" s="97" t="s">
        <v>1</v>
      </c>
      <c r="W99" s="98">
        <v>0.6</v>
      </c>
      <c r="X99" s="98" t="s">
        <v>1</v>
      </c>
      <c r="Y99" s="98">
        <v>0.6</v>
      </c>
      <c r="Z99" s="98" t="s">
        <v>1</v>
      </c>
      <c r="AA99" s="98" t="s">
        <v>1</v>
      </c>
      <c r="AB99" s="99" t="s">
        <v>1</v>
      </c>
      <c r="AC99" s="88" t="s">
        <v>1</v>
      </c>
      <c r="AD99" s="119">
        <v>12</v>
      </c>
    </row>
    <row r="100" spans="1:30" ht="16" x14ac:dyDescent="0.2">
      <c r="A100" s="21">
        <v>43526</v>
      </c>
      <c r="B100" s="1" t="s">
        <v>48</v>
      </c>
      <c r="C100" s="9" t="s">
        <v>49</v>
      </c>
      <c r="D100" s="1" t="s">
        <v>40</v>
      </c>
      <c r="E100" s="9" t="s">
        <v>45</v>
      </c>
      <c r="F100" s="92">
        <v>2.1</v>
      </c>
      <c r="G100" s="93" t="s">
        <v>1</v>
      </c>
      <c r="H100" s="94">
        <v>2.1</v>
      </c>
      <c r="I100" s="94" t="s">
        <v>1</v>
      </c>
      <c r="J100" s="94" t="s">
        <v>1</v>
      </c>
      <c r="K100" s="94" t="s">
        <v>1</v>
      </c>
      <c r="L100" s="94" t="s">
        <v>1</v>
      </c>
      <c r="M100" s="94" t="s">
        <v>1</v>
      </c>
      <c r="N100" s="92" t="s">
        <v>1</v>
      </c>
      <c r="O100" s="121">
        <v>2</v>
      </c>
      <c r="P100" s="118" t="s">
        <v>1</v>
      </c>
      <c r="Q100" s="93">
        <v>2.1</v>
      </c>
      <c r="R100" s="94" t="s">
        <v>1</v>
      </c>
      <c r="S100" s="92" t="s">
        <v>1</v>
      </c>
      <c r="T100" s="121" t="s">
        <v>1</v>
      </c>
      <c r="U100" s="118" t="s">
        <v>1</v>
      </c>
      <c r="V100" s="93" t="s">
        <v>1</v>
      </c>
      <c r="W100" s="94">
        <v>2.1</v>
      </c>
      <c r="X100" s="94" t="s">
        <v>1</v>
      </c>
      <c r="Y100" s="94">
        <v>2.1</v>
      </c>
      <c r="Z100" s="94" t="s">
        <v>1</v>
      </c>
      <c r="AA100" s="94" t="s">
        <v>1</v>
      </c>
      <c r="AB100" s="95" t="s">
        <v>1</v>
      </c>
      <c r="AC100" s="87" t="s">
        <v>1</v>
      </c>
      <c r="AD100" s="118">
        <v>13</v>
      </c>
    </row>
    <row r="101" spans="1:30" ht="16" x14ac:dyDescent="0.2">
      <c r="A101" s="21">
        <v>43552</v>
      </c>
      <c r="B101" s="1" t="s">
        <v>38</v>
      </c>
      <c r="C101" s="9" t="s">
        <v>46</v>
      </c>
      <c r="D101" s="1" t="s">
        <v>40</v>
      </c>
      <c r="E101" s="9" t="s">
        <v>41</v>
      </c>
      <c r="F101" s="92">
        <v>0.6</v>
      </c>
      <c r="G101" s="93" t="s">
        <v>1</v>
      </c>
      <c r="H101" s="94">
        <v>0.6</v>
      </c>
      <c r="I101" s="94" t="s">
        <v>1</v>
      </c>
      <c r="J101" s="94" t="s">
        <v>1</v>
      </c>
      <c r="K101" s="94" t="s">
        <v>1</v>
      </c>
      <c r="L101" s="94" t="s">
        <v>1</v>
      </c>
      <c r="M101" s="94" t="s">
        <v>1</v>
      </c>
      <c r="N101" s="92" t="s">
        <v>1</v>
      </c>
      <c r="O101" s="121">
        <v>4</v>
      </c>
      <c r="P101" s="118" t="s">
        <v>1</v>
      </c>
      <c r="Q101" s="93">
        <v>0.6</v>
      </c>
      <c r="R101" s="94" t="s">
        <v>1</v>
      </c>
      <c r="S101" s="92" t="s">
        <v>1</v>
      </c>
      <c r="T101" s="121" t="s">
        <v>1</v>
      </c>
      <c r="U101" s="118" t="s">
        <v>1</v>
      </c>
      <c r="V101" s="93" t="s">
        <v>1</v>
      </c>
      <c r="W101" s="94" t="s">
        <v>1</v>
      </c>
      <c r="X101" s="94" t="s">
        <v>1</v>
      </c>
      <c r="Y101" s="94">
        <v>0.6</v>
      </c>
      <c r="Z101" s="94" t="s">
        <v>1</v>
      </c>
      <c r="AA101" s="94" t="s">
        <v>1</v>
      </c>
      <c r="AB101" s="95" t="s">
        <v>1</v>
      </c>
      <c r="AC101" s="87" t="s">
        <v>1</v>
      </c>
      <c r="AD101" s="118">
        <v>13</v>
      </c>
    </row>
    <row r="102" spans="1:30" ht="16" x14ac:dyDescent="0.2">
      <c r="A102" s="21">
        <v>43553</v>
      </c>
      <c r="B102" s="1" t="s">
        <v>38</v>
      </c>
      <c r="C102" s="9" t="s">
        <v>46</v>
      </c>
      <c r="D102" s="1" t="s">
        <v>53</v>
      </c>
      <c r="E102" s="9" t="s">
        <v>41</v>
      </c>
      <c r="F102" s="92">
        <v>0.9</v>
      </c>
      <c r="G102" s="93" t="s">
        <v>1</v>
      </c>
      <c r="H102" s="94">
        <v>0.9</v>
      </c>
      <c r="I102" s="94" t="s">
        <v>1</v>
      </c>
      <c r="J102" s="94" t="s">
        <v>1</v>
      </c>
      <c r="K102" s="94" t="s">
        <v>1</v>
      </c>
      <c r="L102" s="94" t="s">
        <v>1</v>
      </c>
      <c r="M102" s="94" t="s">
        <v>1</v>
      </c>
      <c r="N102" s="92" t="s">
        <v>1</v>
      </c>
      <c r="O102" s="121" t="s">
        <v>1</v>
      </c>
      <c r="P102" s="118">
        <v>3</v>
      </c>
      <c r="Q102" s="93" t="s">
        <v>1</v>
      </c>
      <c r="R102" s="94">
        <v>0.9</v>
      </c>
      <c r="S102" s="92" t="s">
        <v>1</v>
      </c>
      <c r="T102" s="121" t="s">
        <v>1</v>
      </c>
      <c r="U102" s="118" t="s">
        <v>1</v>
      </c>
      <c r="V102" s="93" t="s">
        <v>1</v>
      </c>
      <c r="W102" s="94" t="s">
        <v>1</v>
      </c>
      <c r="X102" s="94" t="s">
        <v>1</v>
      </c>
      <c r="Y102" s="94">
        <v>0.9</v>
      </c>
      <c r="Z102" s="94" t="s">
        <v>1</v>
      </c>
      <c r="AA102" s="94">
        <v>0.9</v>
      </c>
      <c r="AB102" s="95" t="s">
        <v>1</v>
      </c>
      <c r="AC102" s="87" t="s">
        <v>1</v>
      </c>
      <c r="AD102" s="118">
        <v>13</v>
      </c>
    </row>
    <row r="103" spans="1:30" ht="16" x14ac:dyDescent="0.2">
      <c r="A103" s="21">
        <v>43557</v>
      </c>
      <c r="B103" s="1" t="s">
        <v>38</v>
      </c>
      <c r="C103" s="9" t="s">
        <v>46</v>
      </c>
      <c r="D103" s="1" t="s">
        <v>40</v>
      </c>
      <c r="E103" s="9" t="s">
        <v>41</v>
      </c>
      <c r="F103" s="92">
        <v>1</v>
      </c>
      <c r="G103" s="93" t="s">
        <v>1</v>
      </c>
      <c r="H103" s="94">
        <v>1</v>
      </c>
      <c r="I103" s="94" t="s">
        <v>1</v>
      </c>
      <c r="J103" s="94" t="s">
        <v>1</v>
      </c>
      <c r="K103" s="94" t="s">
        <v>1</v>
      </c>
      <c r="L103" s="94" t="s">
        <v>1</v>
      </c>
      <c r="M103" s="94" t="s">
        <v>1</v>
      </c>
      <c r="N103" s="92" t="s">
        <v>1</v>
      </c>
      <c r="O103" s="121">
        <v>4</v>
      </c>
      <c r="P103" s="118" t="s">
        <v>1</v>
      </c>
      <c r="Q103" s="93">
        <v>1</v>
      </c>
      <c r="R103" s="94" t="s">
        <v>1</v>
      </c>
      <c r="S103" s="92" t="s">
        <v>1</v>
      </c>
      <c r="T103" s="121" t="s">
        <v>1</v>
      </c>
      <c r="U103" s="118" t="s">
        <v>1</v>
      </c>
      <c r="V103" s="93" t="s">
        <v>1</v>
      </c>
      <c r="W103" s="94" t="s">
        <v>1</v>
      </c>
      <c r="X103" s="94">
        <v>1</v>
      </c>
      <c r="Y103" s="94">
        <v>1</v>
      </c>
      <c r="Z103" s="94" t="s">
        <v>1</v>
      </c>
      <c r="AA103" s="94" t="s">
        <v>1</v>
      </c>
      <c r="AB103" s="95" t="s">
        <v>1</v>
      </c>
      <c r="AC103" s="87" t="s">
        <v>1</v>
      </c>
      <c r="AD103" s="118">
        <v>13</v>
      </c>
    </row>
    <row r="104" spans="1:30" ht="16" x14ac:dyDescent="0.2">
      <c r="A104" s="21">
        <v>43561</v>
      </c>
      <c r="B104" s="1" t="s">
        <v>48</v>
      </c>
      <c r="C104" s="9" t="s">
        <v>49</v>
      </c>
      <c r="D104" s="1" t="s">
        <v>40</v>
      </c>
      <c r="E104" s="9" t="s">
        <v>41</v>
      </c>
      <c r="F104" s="92">
        <v>1.6</v>
      </c>
      <c r="G104" s="93" t="s">
        <v>1</v>
      </c>
      <c r="H104" s="94">
        <v>1.6</v>
      </c>
      <c r="I104" s="94" t="s">
        <v>1</v>
      </c>
      <c r="J104" s="94" t="s">
        <v>1</v>
      </c>
      <c r="K104" s="94" t="s">
        <v>1</v>
      </c>
      <c r="L104" s="94" t="s">
        <v>1</v>
      </c>
      <c r="M104" s="94" t="s">
        <v>1</v>
      </c>
      <c r="N104" s="92" t="s">
        <v>1</v>
      </c>
      <c r="O104" s="121">
        <v>5</v>
      </c>
      <c r="P104" s="118" t="s">
        <v>1</v>
      </c>
      <c r="Q104" s="93">
        <v>1.6</v>
      </c>
      <c r="R104" s="94" t="s">
        <v>1</v>
      </c>
      <c r="S104" s="92" t="s">
        <v>1</v>
      </c>
      <c r="T104" s="121" t="s">
        <v>1</v>
      </c>
      <c r="U104" s="118" t="s">
        <v>1</v>
      </c>
      <c r="V104" s="93" t="s">
        <v>1</v>
      </c>
      <c r="W104" s="94" t="s">
        <v>1</v>
      </c>
      <c r="X104" s="94" t="s">
        <v>1</v>
      </c>
      <c r="Y104" s="94">
        <v>1.6</v>
      </c>
      <c r="Z104" s="94" t="s">
        <v>1</v>
      </c>
      <c r="AA104" s="94" t="s">
        <v>1</v>
      </c>
      <c r="AB104" s="95" t="s">
        <v>1</v>
      </c>
      <c r="AC104" s="87" t="s">
        <v>1</v>
      </c>
      <c r="AD104" s="118">
        <v>13</v>
      </c>
    </row>
    <row r="105" spans="1:30" ht="16" x14ac:dyDescent="0.2">
      <c r="A105" s="21">
        <v>43572</v>
      </c>
      <c r="B105" s="1" t="s">
        <v>38</v>
      </c>
      <c r="C105" s="9" t="s">
        <v>46</v>
      </c>
      <c r="D105" s="1" t="s">
        <v>40</v>
      </c>
      <c r="E105" s="9" t="s">
        <v>41</v>
      </c>
      <c r="F105" s="92">
        <v>0.7</v>
      </c>
      <c r="G105" s="93" t="s">
        <v>1</v>
      </c>
      <c r="H105" s="94">
        <v>0.7</v>
      </c>
      <c r="I105" s="94" t="s">
        <v>1</v>
      </c>
      <c r="J105" s="94" t="s">
        <v>1</v>
      </c>
      <c r="K105" s="94" t="s">
        <v>1</v>
      </c>
      <c r="L105" s="94" t="s">
        <v>1</v>
      </c>
      <c r="M105" s="94" t="s">
        <v>1</v>
      </c>
      <c r="N105" s="92" t="s">
        <v>1</v>
      </c>
      <c r="O105" s="121">
        <v>7</v>
      </c>
      <c r="P105" s="118" t="s">
        <v>1</v>
      </c>
      <c r="Q105" s="93">
        <v>0.7</v>
      </c>
      <c r="R105" s="94" t="s">
        <v>1</v>
      </c>
      <c r="S105" s="92" t="s">
        <v>1</v>
      </c>
      <c r="T105" s="121" t="s">
        <v>1</v>
      </c>
      <c r="U105" s="118" t="s">
        <v>1</v>
      </c>
      <c r="V105" s="93" t="s">
        <v>1</v>
      </c>
      <c r="W105" s="94" t="s">
        <v>1</v>
      </c>
      <c r="X105" s="94">
        <v>0.7</v>
      </c>
      <c r="Y105" s="94">
        <v>0.7</v>
      </c>
      <c r="Z105" s="94" t="s">
        <v>1</v>
      </c>
      <c r="AA105" s="94" t="s">
        <v>1</v>
      </c>
      <c r="AB105" s="95" t="s">
        <v>1</v>
      </c>
      <c r="AC105" s="87" t="s">
        <v>1</v>
      </c>
      <c r="AD105" s="118">
        <v>13</v>
      </c>
    </row>
    <row r="106" spans="1:30" ht="16" x14ac:dyDescent="0.2">
      <c r="A106" s="21">
        <v>43581</v>
      </c>
      <c r="B106" s="1" t="s">
        <v>48</v>
      </c>
      <c r="C106" s="9" t="s">
        <v>49</v>
      </c>
      <c r="D106" s="1" t="s">
        <v>40</v>
      </c>
      <c r="E106" s="9" t="s">
        <v>41</v>
      </c>
      <c r="F106" s="92">
        <v>0.3</v>
      </c>
      <c r="G106" s="93" t="s">
        <v>1</v>
      </c>
      <c r="H106" s="94">
        <v>0.3</v>
      </c>
      <c r="I106" s="94" t="s">
        <v>1</v>
      </c>
      <c r="J106" s="94" t="s">
        <v>1</v>
      </c>
      <c r="K106" s="94" t="s">
        <v>1</v>
      </c>
      <c r="L106" s="94" t="s">
        <v>1</v>
      </c>
      <c r="M106" s="94" t="s">
        <v>1</v>
      </c>
      <c r="N106" s="92" t="s">
        <v>1</v>
      </c>
      <c r="O106" s="121" t="s">
        <v>1</v>
      </c>
      <c r="P106" s="118">
        <v>2</v>
      </c>
      <c r="Q106" s="93" t="s">
        <v>1</v>
      </c>
      <c r="R106" s="94">
        <v>0.3</v>
      </c>
      <c r="S106" s="92" t="s">
        <v>1</v>
      </c>
      <c r="T106" s="121" t="s">
        <v>1</v>
      </c>
      <c r="U106" s="118" t="s">
        <v>1</v>
      </c>
      <c r="V106" s="93" t="s">
        <v>1</v>
      </c>
      <c r="W106" s="94" t="s">
        <v>1</v>
      </c>
      <c r="X106" s="94" t="s">
        <v>1</v>
      </c>
      <c r="Y106" s="94">
        <v>0.3</v>
      </c>
      <c r="Z106" s="94" t="s">
        <v>1</v>
      </c>
      <c r="AA106" s="94">
        <v>0.3</v>
      </c>
      <c r="AB106" s="95" t="s">
        <v>1</v>
      </c>
      <c r="AC106" s="87" t="s">
        <v>1</v>
      </c>
      <c r="AD106" s="118">
        <v>13</v>
      </c>
    </row>
    <row r="107" spans="1:30" ht="17" thickBot="1" x14ac:dyDescent="0.25">
      <c r="A107" s="22">
        <v>43589</v>
      </c>
      <c r="B107" s="2" t="s">
        <v>38</v>
      </c>
      <c r="C107" s="11" t="s">
        <v>46</v>
      </c>
      <c r="D107" s="2" t="s">
        <v>40</v>
      </c>
      <c r="E107" s="11" t="s">
        <v>41</v>
      </c>
      <c r="F107" s="96">
        <v>0.6</v>
      </c>
      <c r="G107" s="97" t="s">
        <v>1</v>
      </c>
      <c r="H107" s="98">
        <v>0.6</v>
      </c>
      <c r="I107" s="98" t="s">
        <v>1</v>
      </c>
      <c r="J107" s="98" t="s">
        <v>1</v>
      </c>
      <c r="K107" s="98" t="s">
        <v>1</v>
      </c>
      <c r="L107" s="98" t="s">
        <v>1</v>
      </c>
      <c r="M107" s="98" t="s">
        <v>1</v>
      </c>
      <c r="N107" s="96" t="s">
        <v>1</v>
      </c>
      <c r="O107" s="122">
        <v>1</v>
      </c>
      <c r="P107" s="119" t="s">
        <v>1</v>
      </c>
      <c r="Q107" s="97">
        <v>0.6</v>
      </c>
      <c r="R107" s="98" t="s">
        <v>1</v>
      </c>
      <c r="S107" s="96" t="s">
        <v>1</v>
      </c>
      <c r="T107" s="122" t="s">
        <v>1</v>
      </c>
      <c r="U107" s="119" t="s">
        <v>1</v>
      </c>
      <c r="V107" s="97" t="s">
        <v>1</v>
      </c>
      <c r="W107" s="98" t="s">
        <v>1</v>
      </c>
      <c r="X107" s="98" t="s">
        <v>1</v>
      </c>
      <c r="Y107" s="98">
        <v>0.6</v>
      </c>
      <c r="Z107" s="98" t="s">
        <v>1</v>
      </c>
      <c r="AA107" s="98" t="s">
        <v>1</v>
      </c>
      <c r="AB107" s="99" t="s">
        <v>1</v>
      </c>
      <c r="AC107" s="88" t="s">
        <v>1</v>
      </c>
      <c r="AD107" s="119">
        <v>13</v>
      </c>
    </row>
    <row r="108" spans="1:30" ht="16" x14ac:dyDescent="0.2">
      <c r="A108" s="21">
        <v>43602</v>
      </c>
      <c r="B108" s="1" t="s">
        <v>38</v>
      </c>
      <c r="C108" s="9" t="s">
        <v>39</v>
      </c>
      <c r="D108" s="1" t="s">
        <v>40</v>
      </c>
      <c r="E108" s="9" t="s">
        <v>41</v>
      </c>
      <c r="F108" s="92">
        <v>0.5</v>
      </c>
      <c r="G108" s="93" t="s">
        <v>1</v>
      </c>
      <c r="H108" s="94">
        <v>0.5</v>
      </c>
      <c r="I108" s="94" t="s">
        <v>1</v>
      </c>
      <c r="J108" s="94" t="s">
        <v>1</v>
      </c>
      <c r="K108" s="94" t="s">
        <v>1</v>
      </c>
      <c r="L108" s="94" t="s">
        <v>1</v>
      </c>
      <c r="M108" s="94" t="s">
        <v>1</v>
      </c>
      <c r="N108" s="92" t="s">
        <v>1</v>
      </c>
      <c r="O108" s="121">
        <v>3</v>
      </c>
      <c r="P108" s="118" t="s">
        <v>1</v>
      </c>
      <c r="Q108" s="93">
        <v>0.5</v>
      </c>
      <c r="R108" s="94" t="s">
        <v>1</v>
      </c>
      <c r="S108" s="92" t="s">
        <v>1</v>
      </c>
      <c r="T108" s="121" t="s">
        <v>1</v>
      </c>
      <c r="U108" s="118" t="s">
        <v>1</v>
      </c>
      <c r="V108" s="93" t="s">
        <v>1</v>
      </c>
      <c r="W108" s="94" t="s">
        <v>1</v>
      </c>
      <c r="X108" s="94" t="s">
        <v>1</v>
      </c>
      <c r="Y108" s="94">
        <v>0.5</v>
      </c>
      <c r="Z108" s="94" t="s">
        <v>1</v>
      </c>
      <c r="AA108" s="94" t="s">
        <v>1</v>
      </c>
      <c r="AB108" s="95" t="s">
        <v>1</v>
      </c>
      <c r="AC108" s="87" t="s">
        <v>1</v>
      </c>
      <c r="AD108" s="118">
        <v>14</v>
      </c>
    </row>
    <row r="109" spans="1:30" ht="16" x14ac:dyDescent="0.2">
      <c r="A109" s="21">
        <v>43609</v>
      </c>
      <c r="B109" s="1" t="s">
        <v>38</v>
      </c>
      <c r="C109" s="9" t="s">
        <v>39</v>
      </c>
      <c r="D109" s="1" t="s">
        <v>40</v>
      </c>
      <c r="E109" s="9" t="s">
        <v>41</v>
      </c>
      <c r="F109" s="92">
        <v>2.1</v>
      </c>
      <c r="G109" s="93" t="s">
        <v>1</v>
      </c>
      <c r="H109" s="94">
        <v>2.1</v>
      </c>
      <c r="I109" s="94" t="s">
        <v>1</v>
      </c>
      <c r="J109" s="94" t="s">
        <v>1</v>
      </c>
      <c r="K109" s="94" t="s">
        <v>1</v>
      </c>
      <c r="L109" s="94" t="s">
        <v>1</v>
      </c>
      <c r="M109" s="94" t="s">
        <v>1</v>
      </c>
      <c r="N109" s="92" t="s">
        <v>1</v>
      </c>
      <c r="O109" s="121">
        <v>1</v>
      </c>
      <c r="P109" s="118" t="s">
        <v>1</v>
      </c>
      <c r="Q109" s="93">
        <v>2.1</v>
      </c>
      <c r="R109" s="94" t="s">
        <v>1</v>
      </c>
      <c r="S109" s="92" t="s">
        <v>1</v>
      </c>
      <c r="T109" s="121" t="s">
        <v>1</v>
      </c>
      <c r="U109" s="118" t="s">
        <v>1</v>
      </c>
      <c r="V109" s="93" t="s">
        <v>1</v>
      </c>
      <c r="W109" s="94">
        <v>2.1</v>
      </c>
      <c r="X109" s="94">
        <v>2.1</v>
      </c>
      <c r="Y109" s="94">
        <v>2.1</v>
      </c>
      <c r="Z109" s="94" t="s">
        <v>1</v>
      </c>
      <c r="AA109" s="94" t="s">
        <v>1</v>
      </c>
      <c r="AB109" s="95" t="s">
        <v>1</v>
      </c>
      <c r="AC109" s="87" t="s">
        <v>1</v>
      </c>
      <c r="AD109" s="118">
        <v>14</v>
      </c>
    </row>
    <row r="110" spans="1:30" ht="16" x14ac:dyDescent="0.2">
      <c r="A110" s="21">
        <v>43618</v>
      </c>
      <c r="B110" s="1" t="s">
        <v>48</v>
      </c>
      <c r="C110" s="9" t="s">
        <v>49</v>
      </c>
      <c r="D110" s="1" t="s">
        <v>40</v>
      </c>
      <c r="E110" s="9" t="s">
        <v>41</v>
      </c>
      <c r="F110" s="92">
        <v>0.4</v>
      </c>
      <c r="G110" s="93" t="s">
        <v>1</v>
      </c>
      <c r="H110" s="94">
        <v>0.4</v>
      </c>
      <c r="I110" s="94" t="s">
        <v>1</v>
      </c>
      <c r="J110" s="94" t="s">
        <v>1</v>
      </c>
      <c r="K110" s="94" t="s">
        <v>1</v>
      </c>
      <c r="L110" s="94" t="s">
        <v>1</v>
      </c>
      <c r="M110" s="94" t="s">
        <v>1</v>
      </c>
      <c r="N110" s="92" t="s">
        <v>1</v>
      </c>
      <c r="O110" s="121">
        <v>1</v>
      </c>
      <c r="P110" s="118" t="s">
        <v>1</v>
      </c>
      <c r="Q110" s="93">
        <v>0.4</v>
      </c>
      <c r="R110" s="94" t="s">
        <v>1</v>
      </c>
      <c r="S110" s="92" t="s">
        <v>1</v>
      </c>
      <c r="T110" s="121" t="s">
        <v>1</v>
      </c>
      <c r="U110" s="118" t="s">
        <v>1</v>
      </c>
      <c r="V110" s="93" t="s">
        <v>1</v>
      </c>
      <c r="W110" s="94">
        <v>0.4</v>
      </c>
      <c r="X110" s="94">
        <v>0.4</v>
      </c>
      <c r="Y110" s="94">
        <v>0.4</v>
      </c>
      <c r="Z110" s="94" t="s">
        <v>1</v>
      </c>
      <c r="AA110" s="94" t="s">
        <v>1</v>
      </c>
      <c r="AB110" s="95" t="s">
        <v>1</v>
      </c>
      <c r="AC110" s="87" t="s">
        <v>1</v>
      </c>
      <c r="AD110" s="118">
        <v>14</v>
      </c>
    </row>
    <row r="111" spans="1:30" ht="16" x14ac:dyDescent="0.2">
      <c r="A111" s="21">
        <v>43624</v>
      </c>
      <c r="B111" s="1" t="s">
        <v>38</v>
      </c>
      <c r="C111" s="9" t="s">
        <v>39</v>
      </c>
      <c r="D111" s="1" t="s">
        <v>40</v>
      </c>
      <c r="E111" s="9" t="s">
        <v>54</v>
      </c>
      <c r="F111" s="92">
        <v>2.1</v>
      </c>
      <c r="G111" s="93" t="s">
        <v>1</v>
      </c>
      <c r="H111" s="94">
        <v>2.1</v>
      </c>
      <c r="I111" s="94" t="s">
        <v>1</v>
      </c>
      <c r="J111" s="94" t="s">
        <v>1</v>
      </c>
      <c r="K111" s="94" t="s">
        <v>1</v>
      </c>
      <c r="L111" s="94" t="s">
        <v>1</v>
      </c>
      <c r="M111" s="94" t="s">
        <v>1</v>
      </c>
      <c r="N111" s="92" t="s">
        <v>1</v>
      </c>
      <c r="O111" s="121">
        <v>2</v>
      </c>
      <c r="P111" s="118" t="s">
        <v>1</v>
      </c>
      <c r="Q111" s="93">
        <v>2.1</v>
      </c>
      <c r="R111" s="94" t="s">
        <v>1</v>
      </c>
      <c r="S111" s="92" t="s">
        <v>1</v>
      </c>
      <c r="T111" s="121" t="s">
        <v>1</v>
      </c>
      <c r="U111" s="118" t="s">
        <v>1</v>
      </c>
      <c r="V111" s="93" t="s">
        <v>1</v>
      </c>
      <c r="W111" s="94">
        <v>2.1</v>
      </c>
      <c r="X111" s="94">
        <v>2.1</v>
      </c>
      <c r="Y111" s="94">
        <v>2.1</v>
      </c>
      <c r="Z111" s="94" t="s">
        <v>1</v>
      </c>
      <c r="AA111" s="94" t="s">
        <v>1</v>
      </c>
      <c r="AB111" s="95" t="s">
        <v>1</v>
      </c>
      <c r="AC111" s="87" t="s">
        <v>1</v>
      </c>
      <c r="AD111" s="118">
        <v>14</v>
      </c>
    </row>
    <row r="112" spans="1:30" ht="16" x14ac:dyDescent="0.2">
      <c r="A112" s="21">
        <v>43645</v>
      </c>
      <c r="B112" s="1" t="s">
        <v>38</v>
      </c>
      <c r="C112" s="9" t="s">
        <v>39</v>
      </c>
      <c r="D112" s="1" t="s">
        <v>40</v>
      </c>
      <c r="E112" s="9" t="s">
        <v>41</v>
      </c>
      <c r="F112" s="92">
        <v>0.3</v>
      </c>
      <c r="G112" s="93" t="s">
        <v>1</v>
      </c>
      <c r="H112" s="94">
        <v>0.3</v>
      </c>
      <c r="I112" s="94" t="s">
        <v>1</v>
      </c>
      <c r="J112" s="94" t="s">
        <v>1</v>
      </c>
      <c r="K112" s="94" t="s">
        <v>1</v>
      </c>
      <c r="L112" s="94" t="s">
        <v>1</v>
      </c>
      <c r="M112" s="94" t="s">
        <v>1</v>
      </c>
      <c r="N112" s="92" t="s">
        <v>1</v>
      </c>
      <c r="O112" s="121">
        <v>1</v>
      </c>
      <c r="P112" s="118" t="s">
        <v>1</v>
      </c>
      <c r="Q112" s="93">
        <v>0.3</v>
      </c>
      <c r="R112" s="94" t="s">
        <v>1</v>
      </c>
      <c r="S112" s="92" t="s">
        <v>1</v>
      </c>
      <c r="T112" s="121" t="s">
        <v>1</v>
      </c>
      <c r="U112" s="118" t="s">
        <v>1</v>
      </c>
      <c r="V112" s="93" t="s">
        <v>1</v>
      </c>
      <c r="W112" s="94" t="s">
        <v>1</v>
      </c>
      <c r="X112" s="94">
        <v>0.3</v>
      </c>
      <c r="Y112" s="94">
        <v>0.3</v>
      </c>
      <c r="Z112" s="94" t="s">
        <v>1</v>
      </c>
      <c r="AA112" s="94" t="s">
        <v>1</v>
      </c>
      <c r="AB112" s="95" t="s">
        <v>1</v>
      </c>
      <c r="AC112" s="87" t="s">
        <v>1</v>
      </c>
      <c r="AD112" s="118">
        <v>14</v>
      </c>
    </row>
    <row r="113" spans="1:30" ht="16" x14ac:dyDescent="0.2">
      <c r="A113" s="21">
        <v>43647</v>
      </c>
      <c r="B113" s="1" t="s">
        <v>48</v>
      </c>
      <c r="C113" s="9" t="s">
        <v>49</v>
      </c>
      <c r="D113" s="1" t="s">
        <v>40</v>
      </c>
      <c r="E113" s="9" t="s">
        <v>55</v>
      </c>
      <c r="F113" s="92">
        <v>1.9</v>
      </c>
      <c r="G113" s="93" t="s">
        <v>1</v>
      </c>
      <c r="H113" s="94">
        <v>1.9</v>
      </c>
      <c r="I113" s="94" t="s">
        <v>1</v>
      </c>
      <c r="J113" s="94" t="s">
        <v>1</v>
      </c>
      <c r="K113" s="94" t="s">
        <v>1</v>
      </c>
      <c r="L113" s="94" t="s">
        <v>1</v>
      </c>
      <c r="M113" s="94" t="s">
        <v>1</v>
      </c>
      <c r="N113" s="92" t="s">
        <v>1</v>
      </c>
      <c r="O113" s="121">
        <v>1</v>
      </c>
      <c r="P113" s="118" t="s">
        <v>1</v>
      </c>
      <c r="Q113" s="93">
        <v>1.9</v>
      </c>
      <c r="R113" s="94" t="s">
        <v>1</v>
      </c>
      <c r="S113" s="92" t="s">
        <v>1</v>
      </c>
      <c r="T113" s="121" t="s">
        <v>1</v>
      </c>
      <c r="U113" s="118" t="s">
        <v>1</v>
      </c>
      <c r="V113" s="93" t="s">
        <v>1</v>
      </c>
      <c r="W113" s="94">
        <v>1.9</v>
      </c>
      <c r="X113" s="94" t="s">
        <v>1</v>
      </c>
      <c r="Y113" s="94">
        <v>1.9</v>
      </c>
      <c r="Z113" s="94" t="s">
        <v>1</v>
      </c>
      <c r="AA113" s="94" t="s">
        <v>1</v>
      </c>
      <c r="AB113" s="95" t="s">
        <v>1</v>
      </c>
      <c r="AC113" s="87" t="s">
        <v>1</v>
      </c>
      <c r="AD113" s="118">
        <v>14</v>
      </c>
    </row>
    <row r="114" spans="1:30" ht="16" x14ac:dyDescent="0.2">
      <c r="A114" s="21">
        <v>43662</v>
      </c>
      <c r="B114" s="1" t="s">
        <v>38</v>
      </c>
      <c r="C114" s="9" t="s">
        <v>39</v>
      </c>
      <c r="D114" s="1" t="s">
        <v>40</v>
      </c>
      <c r="E114" s="9" t="s">
        <v>41</v>
      </c>
      <c r="F114" s="92">
        <v>0.7</v>
      </c>
      <c r="G114" s="93" t="s">
        <v>1</v>
      </c>
      <c r="H114" s="94">
        <v>0.7</v>
      </c>
      <c r="I114" s="94" t="s">
        <v>1</v>
      </c>
      <c r="J114" s="94" t="s">
        <v>1</v>
      </c>
      <c r="K114" s="94" t="s">
        <v>1</v>
      </c>
      <c r="L114" s="94" t="s">
        <v>1</v>
      </c>
      <c r="M114" s="94" t="s">
        <v>1</v>
      </c>
      <c r="N114" s="92" t="s">
        <v>1</v>
      </c>
      <c r="O114" s="121">
        <v>5</v>
      </c>
      <c r="P114" s="118" t="s">
        <v>1</v>
      </c>
      <c r="Q114" s="93">
        <v>0.7</v>
      </c>
      <c r="R114" s="94" t="s">
        <v>1</v>
      </c>
      <c r="S114" s="92" t="s">
        <v>1</v>
      </c>
      <c r="T114" s="121" t="s">
        <v>1</v>
      </c>
      <c r="U114" s="118" t="s">
        <v>1</v>
      </c>
      <c r="V114" s="93" t="s">
        <v>1</v>
      </c>
      <c r="W114" s="94" t="s">
        <v>1</v>
      </c>
      <c r="X114" s="94">
        <v>0.7</v>
      </c>
      <c r="Y114" s="94">
        <v>0.7</v>
      </c>
      <c r="Z114" s="94" t="s">
        <v>1</v>
      </c>
      <c r="AA114" s="94" t="s">
        <v>1</v>
      </c>
      <c r="AB114" s="95" t="s">
        <v>1</v>
      </c>
      <c r="AC114" s="87" t="s">
        <v>1</v>
      </c>
      <c r="AD114" s="118">
        <v>14</v>
      </c>
    </row>
    <row r="115" spans="1:30" ht="17" thickBot="1" x14ac:dyDescent="0.25">
      <c r="A115" s="22">
        <v>43681</v>
      </c>
      <c r="B115" s="2" t="s">
        <v>38</v>
      </c>
      <c r="C115" s="11" t="s">
        <v>39</v>
      </c>
      <c r="D115" s="2" t="s">
        <v>40</v>
      </c>
      <c r="E115" s="11" t="s">
        <v>41</v>
      </c>
      <c r="F115" s="96">
        <v>0.4</v>
      </c>
      <c r="G115" s="97" t="s">
        <v>1</v>
      </c>
      <c r="H115" s="98">
        <v>0.4</v>
      </c>
      <c r="I115" s="98" t="s">
        <v>1</v>
      </c>
      <c r="J115" s="98" t="s">
        <v>1</v>
      </c>
      <c r="K115" s="98" t="s">
        <v>1</v>
      </c>
      <c r="L115" s="98" t="s">
        <v>1</v>
      </c>
      <c r="M115" s="98" t="s">
        <v>1</v>
      </c>
      <c r="N115" s="96" t="s">
        <v>1</v>
      </c>
      <c r="O115" s="122">
        <v>2</v>
      </c>
      <c r="P115" s="119" t="s">
        <v>1</v>
      </c>
      <c r="Q115" s="97">
        <v>0.4</v>
      </c>
      <c r="R115" s="98" t="s">
        <v>1</v>
      </c>
      <c r="S115" s="96" t="s">
        <v>1</v>
      </c>
      <c r="T115" s="122" t="s">
        <v>1</v>
      </c>
      <c r="U115" s="119" t="s">
        <v>1</v>
      </c>
      <c r="V115" s="97" t="s">
        <v>1</v>
      </c>
      <c r="W115" s="98" t="s">
        <v>1</v>
      </c>
      <c r="X115" s="98">
        <v>0.4</v>
      </c>
      <c r="Y115" s="98">
        <v>0.4</v>
      </c>
      <c r="Z115" s="98" t="s">
        <v>1</v>
      </c>
      <c r="AA115" s="98" t="s">
        <v>1</v>
      </c>
      <c r="AB115" s="99" t="s">
        <v>1</v>
      </c>
      <c r="AC115" s="88" t="s">
        <v>1</v>
      </c>
      <c r="AD115" s="119">
        <v>14</v>
      </c>
    </row>
    <row r="116" spans="1:30" ht="16" x14ac:dyDescent="0.2">
      <c r="A116" s="21">
        <v>43701</v>
      </c>
      <c r="B116" s="1" t="s">
        <v>38</v>
      </c>
      <c r="C116" s="9" t="s">
        <v>46</v>
      </c>
      <c r="D116" s="1" t="s">
        <v>40</v>
      </c>
      <c r="E116" s="9" t="s">
        <v>54</v>
      </c>
      <c r="F116" s="92">
        <v>1.5</v>
      </c>
      <c r="G116" s="93" t="s">
        <v>1</v>
      </c>
      <c r="H116" s="94">
        <v>1.5</v>
      </c>
      <c r="I116" s="94" t="s">
        <v>1</v>
      </c>
      <c r="J116" s="94" t="s">
        <v>1</v>
      </c>
      <c r="K116" s="94" t="s">
        <v>1</v>
      </c>
      <c r="L116" s="94" t="s">
        <v>1</v>
      </c>
      <c r="M116" s="94" t="s">
        <v>1</v>
      </c>
      <c r="N116" s="92" t="s">
        <v>1</v>
      </c>
      <c r="O116" s="121">
        <v>2</v>
      </c>
      <c r="P116" s="118" t="s">
        <v>1</v>
      </c>
      <c r="Q116" s="93">
        <v>1.5</v>
      </c>
      <c r="R116" s="94" t="s">
        <v>1</v>
      </c>
      <c r="S116" s="92" t="s">
        <v>1</v>
      </c>
      <c r="T116" s="121" t="s">
        <v>1</v>
      </c>
      <c r="U116" s="118" t="s">
        <v>1</v>
      </c>
      <c r="V116" s="93" t="s">
        <v>1</v>
      </c>
      <c r="W116" s="94">
        <v>1.5</v>
      </c>
      <c r="X116" s="94" t="s">
        <v>1</v>
      </c>
      <c r="Y116" s="94">
        <v>1.5</v>
      </c>
      <c r="Z116" s="94" t="s">
        <v>1</v>
      </c>
      <c r="AA116" s="94" t="s">
        <v>1</v>
      </c>
      <c r="AB116" s="95" t="s">
        <v>1</v>
      </c>
      <c r="AC116" s="87" t="s">
        <v>1</v>
      </c>
      <c r="AD116" s="118">
        <v>15</v>
      </c>
    </row>
    <row r="117" spans="1:30" ht="16" x14ac:dyDescent="0.2">
      <c r="A117" s="21">
        <v>43708</v>
      </c>
      <c r="B117" s="1" t="s">
        <v>38</v>
      </c>
      <c r="C117" s="9" t="s">
        <v>46</v>
      </c>
      <c r="D117" s="1" t="s">
        <v>40</v>
      </c>
      <c r="E117" s="9" t="s">
        <v>41</v>
      </c>
      <c r="F117" s="92">
        <v>0.7</v>
      </c>
      <c r="G117" s="93" t="s">
        <v>1</v>
      </c>
      <c r="H117" s="94">
        <v>0.7</v>
      </c>
      <c r="I117" s="94" t="s">
        <v>1</v>
      </c>
      <c r="J117" s="94" t="s">
        <v>1</v>
      </c>
      <c r="K117" s="94" t="s">
        <v>1</v>
      </c>
      <c r="L117" s="94" t="s">
        <v>1</v>
      </c>
      <c r="M117" s="94" t="s">
        <v>1</v>
      </c>
      <c r="N117" s="92" t="s">
        <v>1</v>
      </c>
      <c r="O117" s="121">
        <v>1</v>
      </c>
      <c r="P117" s="118" t="s">
        <v>1</v>
      </c>
      <c r="Q117" s="93">
        <v>0.7</v>
      </c>
      <c r="R117" s="94" t="s">
        <v>1</v>
      </c>
      <c r="S117" s="92" t="s">
        <v>1</v>
      </c>
      <c r="T117" s="121" t="s">
        <v>1</v>
      </c>
      <c r="U117" s="118" t="s">
        <v>1</v>
      </c>
      <c r="V117" s="93" t="s">
        <v>1</v>
      </c>
      <c r="W117" s="94" t="s">
        <v>1</v>
      </c>
      <c r="X117" s="94" t="s">
        <v>1</v>
      </c>
      <c r="Y117" s="94">
        <v>0.7</v>
      </c>
      <c r="Z117" s="94" t="s">
        <v>1</v>
      </c>
      <c r="AA117" s="94" t="s">
        <v>1</v>
      </c>
      <c r="AB117" s="95" t="s">
        <v>1</v>
      </c>
      <c r="AC117" s="87" t="s">
        <v>1</v>
      </c>
      <c r="AD117" s="118">
        <v>15</v>
      </c>
    </row>
    <row r="118" spans="1:30" ht="16" x14ac:dyDescent="0.2">
      <c r="A118" s="21">
        <v>43716</v>
      </c>
      <c r="B118" s="1" t="s">
        <v>48</v>
      </c>
      <c r="C118" s="9" t="s">
        <v>49</v>
      </c>
      <c r="D118" s="1" t="s">
        <v>40</v>
      </c>
      <c r="E118" s="9" t="s">
        <v>41</v>
      </c>
      <c r="F118" s="92">
        <v>0.8</v>
      </c>
      <c r="G118" s="93" t="s">
        <v>1</v>
      </c>
      <c r="H118" s="94">
        <v>0.8</v>
      </c>
      <c r="I118" s="94" t="s">
        <v>1</v>
      </c>
      <c r="J118" s="94" t="s">
        <v>1</v>
      </c>
      <c r="K118" s="94" t="s">
        <v>1</v>
      </c>
      <c r="L118" s="94" t="s">
        <v>1</v>
      </c>
      <c r="M118" s="94" t="s">
        <v>1</v>
      </c>
      <c r="N118" s="92" t="s">
        <v>1</v>
      </c>
      <c r="O118" s="121">
        <v>1</v>
      </c>
      <c r="P118" s="118" t="s">
        <v>1</v>
      </c>
      <c r="Q118" s="93">
        <v>0.8</v>
      </c>
      <c r="R118" s="94" t="s">
        <v>1</v>
      </c>
      <c r="S118" s="92" t="s">
        <v>1</v>
      </c>
      <c r="T118" s="121" t="s">
        <v>1</v>
      </c>
      <c r="U118" s="118" t="s">
        <v>1</v>
      </c>
      <c r="V118" s="93" t="s">
        <v>1</v>
      </c>
      <c r="W118" s="94" t="s">
        <v>1</v>
      </c>
      <c r="X118" s="94">
        <v>0.8</v>
      </c>
      <c r="Y118" s="94">
        <v>0.8</v>
      </c>
      <c r="Z118" s="94" t="s">
        <v>1</v>
      </c>
      <c r="AA118" s="94" t="s">
        <v>1</v>
      </c>
      <c r="AB118" s="95" t="s">
        <v>1</v>
      </c>
      <c r="AC118" s="87" t="s">
        <v>1</v>
      </c>
      <c r="AD118" s="118">
        <v>15</v>
      </c>
    </row>
    <row r="119" spans="1:30" ht="16" x14ac:dyDescent="0.2">
      <c r="A119" s="21">
        <v>43718</v>
      </c>
      <c r="B119" s="1" t="s">
        <v>48</v>
      </c>
      <c r="C119" s="9" t="s">
        <v>49</v>
      </c>
      <c r="D119" s="1" t="s">
        <v>40</v>
      </c>
      <c r="E119" s="9" t="s">
        <v>41</v>
      </c>
      <c r="F119" s="92">
        <v>0.4</v>
      </c>
      <c r="G119" s="93" t="s">
        <v>1</v>
      </c>
      <c r="H119" s="94">
        <v>0.4</v>
      </c>
      <c r="I119" s="94" t="s">
        <v>1</v>
      </c>
      <c r="J119" s="94" t="s">
        <v>1</v>
      </c>
      <c r="K119" s="94" t="s">
        <v>1</v>
      </c>
      <c r="L119" s="94" t="s">
        <v>1</v>
      </c>
      <c r="M119" s="94" t="s">
        <v>1</v>
      </c>
      <c r="N119" s="92" t="s">
        <v>1</v>
      </c>
      <c r="O119" s="121">
        <v>1</v>
      </c>
      <c r="P119" s="118" t="s">
        <v>1</v>
      </c>
      <c r="Q119" s="93">
        <v>0.4</v>
      </c>
      <c r="R119" s="94" t="s">
        <v>1</v>
      </c>
      <c r="S119" s="92" t="s">
        <v>1</v>
      </c>
      <c r="T119" s="121" t="s">
        <v>1</v>
      </c>
      <c r="U119" s="118" t="s">
        <v>1</v>
      </c>
      <c r="V119" s="93" t="s">
        <v>1</v>
      </c>
      <c r="W119" s="94" t="s">
        <v>1</v>
      </c>
      <c r="X119" s="94">
        <v>0.4</v>
      </c>
      <c r="Y119" s="94">
        <v>0.4</v>
      </c>
      <c r="Z119" s="94" t="s">
        <v>1</v>
      </c>
      <c r="AA119" s="94" t="s">
        <v>1</v>
      </c>
      <c r="AB119" s="95" t="s">
        <v>1</v>
      </c>
      <c r="AC119" s="87" t="s">
        <v>1</v>
      </c>
      <c r="AD119" s="118">
        <v>15</v>
      </c>
    </row>
    <row r="120" spans="1:30" ht="16" x14ac:dyDescent="0.2">
      <c r="A120" s="21">
        <v>43729</v>
      </c>
      <c r="B120" s="1" t="s">
        <v>38</v>
      </c>
      <c r="C120" s="9" t="s">
        <v>39</v>
      </c>
      <c r="D120" s="1" t="s">
        <v>40</v>
      </c>
      <c r="E120" s="9" t="s">
        <v>54</v>
      </c>
      <c r="F120" s="92">
        <v>1.7</v>
      </c>
      <c r="G120" s="93" t="s">
        <v>1</v>
      </c>
      <c r="H120" s="94">
        <v>1.7</v>
      </c>
      <c r="I120" s="94" t="s">
        <v>1</v>
      </c>
      <c r="J120" s="94" t="s">
        <v>1</v>
      </c>
      <c r="K120" s="94" t="s">
        <v>1</v>
      </c>
      <c r="L120" s="94" t="s">
        <v>1</v>
      </c>
      <c r="M120" s="94" t="s">
        <v>1</v>
      </c>
      <c r="N120" s="92" t="s">
        <v>1</v>
      </c>
      <c r="O120" s="121">
        <v>2</v>
      </c>
      <c r="P120" s="118" t="s">
        <v>1</v>
      </c>
      <c r="Q120" s="93">
        <v>1.7</v>
      </c>
      <c r="R120" s="94" t="s">
        <v>1</v>
      </c>
      <c r="S120" s="92" t="s">
        <v>1</v>
      </c>
      <c r="T120" s="121" t="s">
        <v>1</v>
      </c>
      <c r="U120" s="118" t="s">
        <v>1</v>
      </c>
      <c r="V120" s="93" t="s">
        <v>1</v>
      </c>
      <c r="W120" s="94">
        <v>1.7</v>
      </c>
      <c r="X120" s="94" t="s">
        <v>1</v>
      </c>
      <c r="Y120" s="94">
        <v>1.7</v>
      </c>
      <c r="Z120" s="94" t="s">
        <v>1</v>
      </c>
      <c r="AA120" s="94" t="s">
        <v>1</v>
      </c>
      <c r="AB120" s="95" t="s">
        <v>1</v>
      </c>
      <c r="AC120" s="87" t="s">
        <v>1</v>
      </c>
      <c r="AD120" s="118">
        <v>15</v>
      </c>
    </row>
    <row r="121" spans="1:30" ht="16" x14ac:dyDescent="0.2">
      <c r="A121" s="21">
        <v>43736</v>
      </c>
      <c r="B121" s="1" t="s">
        <v>48</v>
      </c>
      <c r="C121" s="9" t="s">
        <v>49</v>
      </c>
      <c r="D121" s="1" t="s">
        <v>40</v>
      </c>
      <c r="E121" s="9" t="s">
        <v>41</v>
      </c>
      <c r="F121" s="92">
        <v>0.8</v>
      </c>
      <c r="G121" s="93" t="s">
        <v>1</v>
      </c>
      <c r="H121" s="94">
        <v>0.8</v>
      </c>
      <c r="I121" s="94" t="s">
        <v>1</v>
      </c>
      <c r="J121" s="94" t="s">
        <v>1</v>
      </c>
      <c r="K121" s="94" t="s">
        <v>1</v>
      </c>
      <c r="L121" s="94" t="s">
        <v>1</v>
      </c>
      <c r="M121" s="94" t="s">
        <v>1</v>
      </c>
      <c r="N121" s="92" t="s">
        <v>1</v>
      </c>
      <c r="O121" s="121">
        <v>4</v>
      </c>
      <c r="P121" s="118" t="s">
        <v>1</v>
      </c>
      <c r="Q121" s="93">
        <v>0.8</v>
      </c>
      <c r="R121" s="94" t="s">
        <v>1</v>
      </c>
      <c r="S121" s="92" t="s">
        <v>1</v>
      </c>
      <c r="T121" s="121" t="s">
        <v>1</v>
      </c>
      <c r="U121" s="118" t="s">
        <v>1</v>
      </c>
      <c r="V121" s="93" t="s">
        <v>1</v>
      </c>
      <c r="W121" s="94" t="s">
        <v>1</v>
      </c>
      <c r="X121" s="94" t="s">
        <v>1</v>
      </c>
      <c r="Y121" s="94">
        <v>0.8</v>
      </c>
      <c r="Z121" s="94" t="s">
        <v>1</v>
      </c>
      <c r="AA121" s="94" t="s">
        <v>1</v>
      </c>
      <c r="AB121" s="95" t="s">
        <v>1</v>
      </c>
      <c r="AC121" s="87" t="s">
        <v>1</v>
      </c>
      <c r="AD121" s="118">
        <v>15</v>
      </c>
    </row>
    <row r="122" spans="1:30" ht="16" x14ac:dyDescent="0.2">
      <c r="A122" s="21">
        <v>43737</v>
      </c>
      <c r="B122" s="1" t="s">
        <v>48</v>
      </c>
      <c r="C122" s="9" t="s">
        <v>49</v>
      </c>
      <c r="D122" s="1" t="s">
        <v>40</v>
      </c>
      <c r="E122" s="9" t="s">
        <v>41</v>
      </c>
      <c r="F122" s="92">
        <v>0.3</v>
      </c>
      <c r="G122" s="93" t="s">
        <v>1</v>
      </c>
      <c r="H122" s="94">
        <v>0.3</v>
      </c>
      <c r="I122" s="94" t="s">
        <v>1</v>
      </c>
      <c r="J122" s="94" t="s">
        <v>1</v>
      </c>
      <c r="K122" s="94" t="s">
        <v>1</v>
      </c>
      <c r="L122" s="94" t="s">
        <v>1</v>
      </c>
      <c r="M122" s="94" t="s">
        <v>1</v>
      </c>
      <c r="N122" s="92" t="s">
        <v>1</v>
      </c>
      <c r="O122" s="121">
        <v>2</v>
      </c>
      <c r="P122" s="118" t="s">
        <v>1</v>
      </c>
      <c r="Q122" s="93">
        <v>0.3</v>
      </c>
      <c r="R122" s="94" t="s">
        <v>1</v>
      </c>
      <c r="S122" s="92" t="s">
        <v>1</v>
      </c>
      <c r="T122" s="121" t="s">
        <v>1</v>
      </c>
      <c r="U122" s="118" t="s">
        <v>1</v>
      </c>
      <c r="V122" s="93" t="s">
        <v>1</v>
      </c>
      <c r="W122" s="94" t="s">
        <v>1</v>
      </c>
      <c r="X122" s="94" t="s">
        <v>1</v>
      </c>
      <c r="Y122" s="94">
        <v>0.3</v>
      </c>
      <c r="Z122" s="94" t="s">
        <v>1</v>
      </c>
      <c r="AA122" s="94" t="s">
        <v>1</v>
      </c>
      <c r="AB122" s="95" t="s">
        <v>1</v>
      </c>
      <c r="AC122" s="87" t="s">
        <v>1</v>
      </c>
      <c r="AD122" s="118">
        <v>15</v>
      </c>
    </row>
    <row r="123" spans="1:30" ht="17" thickBot="1" x14ac:dyDescent="0.25">
      <c r="A123" s="22">
        <v>43743</v>
      </c>
      <c r="B123" s="2" t="s">
        <v>48</v>
      </c>
      <c r="C123" s="11" t="s">
        <v>49</v>
      </c>
      <c r="D123" s="2" t="s">
        <v>40</v>
      </c>
      <c r="E123" s="11" t="s">
        <v>41</v>
      </c>
      <c r="F123" s="96">
        <v>0.6</v>
      </c>
      <c r="G123" s="97" t="s">
        <v>1</v>
      </c>
      <c r="H123" s="98">
        <v>0.6</v>
      </c>
      <c r="I123" s="98" t="s">
        <v>1</v>
      </c>
      <c r="J123" s="98" t="s">
        <v>1</v>
      </c>
      <c r="K123" s="98" t="s">
        <v>1</v>
      </c>
      <c r="L123" s="98" t="s">
        <v>1</v>
      </c>
      <c r="M123" s="98" t="s">
        <v>1</v>
      </c>
      <c r="N123" s="96" t="s">
        <v>1</v>
      </c>
      <c r="O123" s="122">
        <v>4</v>
      </c>
      <c r="P123" s="119" t="s">
        <v>1</v>
      </c>
      <c r="Q123" s="97">
        <v>0.6</v>
      </c>
      <c r="R123" s="98" t="s">
        <v>1</v>
      </c>
      <c r="S123" s="96" t="s">
        <v>1</v>
      </c>
      <c r="T123" s="122" t="s">
        <v>1</v>
      </c>
      <c r="U123" s="119" t="s">
        <v>1</v>
      </c>
      <c r="V123" s="97" t="s">
        <v>1</v>
      </c>
      <c r="W123" s="98" t="s">
        <v>1</v>
      </c>
      <c r="X123" s="98" t="s">
        <v>1</v>
      </c>
      <c r="Y123" s="98">
        <v>0.6</v>
      </c>
      <c r="Z123" s="98" t="s">
        <v>1</v>
      </c>
      <c r="AA123" s="98" t="s">
        <v>1</v>
      </c>
      <c r="AB123" s="99" t="s">
        <v>1</v>
      </c>
      <c r="AC123" s="88" t="s">
        <v>1</v>
      </c>
      <c r="AD123" s="119">
        <v>15</v>
      </c>
    </row>
    <row r="124" spans="1:30" ht="16" x14ac:dyDescent="0.2">
      <c r="A124" s="23">
        <v>43744</v>
      </c>
      <c r="B124" s="1" t="s">
        <v>48</v>
      </c>
      <c r="C124" s="9" t="s">
        <v>49</v>
      </c>
      <c r="D124" s="1" t="s">
        <v>40</v>
      </c>
      <c r="E124" s="9" t="s">
        <v>41</v>
      </c>
      <c r="F124" s="92">
        <v>0.7</v>
      </c>
      <c r="G124" s="93" t="s">
        <v>1</v>
      </c>
      <c r="H124" s="94">
        <v>0.7</v>
      </c>
      <c r="I124" s="94" t="s">
        <v>1</v>
      </c>
      <c r="J124" s="94" t="s">
        <v>1</v>
      </c>
      <c r="K124" s="94" t="s">
        <v>1</v>
      </c>
      <c r="L124" s="94" t="s">
        <v>1</v>
      </c>
      <c r="M124" s="94" t="s">
        <v>1</v>
      </c>
      <c r="N124" s="92" t="s">
        <v>1</v>
      </c>
      <c r="O124" s="121">
        <v>4</v>
      </c>
      <c r="P124" s="118" t="s">
        <v>1</v>
      </c>
      <c r="Q124" s="93">
        <v>0.7</v>
      </c>
      <c r="R124" s="94" t="s">
        <v>1</v>
      </c>
      <c r="S124" s="92" t="s">
        <v>1</v>
      </c>
      <c r="T124" s="121" t="s">
        <v>1</v>
      </c>
      <c r="U124" s="118" t="s">
        <v>1</v>
      </c>
      <c r="V124" s="93" t="s">
        <v>1</v>
      </c>
      <c r="W124" s="94" t="s">
        <v>1</v>
      </c>
      <c r="X124" s="94" t="s">
        <v>1</v>
      </c>
      <c r="Y124" s="94">
        <v>0.7</v>
      </c>
      <c r="Z124" s="94" t="s">
        <v>1</v>
      </c>
      <c r="AA124" s="94" t="s">
        <v>1</v>
      </c>
      <c r="AB124" s="95" t="s">
        <v>1</v>
      </c>
      <c r="AC124" s="87" t="s">
        <v>1</v>
      </c>
      <c r="AD124" s="118">
        <v>16</v>
      </c>
    </row>
    <row r="125" spans="1:30" ht="16" x14ac:dyDescent="0.2">
      <c r="A125" s="21">
        <v>43744</v>
      </c>
      <c r="B125" s="1" t="s">
        <v>48</v>
      </c>
      <c r="C125" s="9" t="s">
        <v>49</v>
      </c>
      <c r="D125" s="1" t="s">
        <v>40</v>
      </c>
      <c r="E125" s="9" t="s">
        <v>41</v>
      </c>
      <c r="F125" s="92">
        <v>0.4</v>
      </c>
      <c r="G125" s="93" t="s">
        <v>1</v>
      </c>
      <c r="H125" s="94">
        <v>0.4</v>
      </c>
      <c r="I125" s="94" t="s">
        <v>1</v>
      </c>
      <c r="J125" s="94" t="s">
        <v>1</v>
      </c>
      <c r="K125" s="94" t="s">
        <v>1</v>
      </c>
      <c r="L125" s="94" t="s">
        <v>1</v>
      </c>
      <c r="M125" s="94" t="s">
        <v>1</v>
      </c>
      <c r="N125" s="92" t="s">
        <v>1</v>
      </c>
      <c r="O125" s="121">
        <v>3</v>
      </c>
      <c r="P125" s="118" t="s">
        <v>1</v>
      </c>
      <c r="Q125" s="93">
        <v>0.4</v>
      </c>
      <c r="R125" s="94" t="s">
        <v>1</v>
      </c>
      <c r="S125" s="92" t="s">
        <v>1</v>
      </c>
      <c r="T125" s="121" t="s">
        <v>1</v>
      </c>
      <c r="U125" s="118" t="s">
        <v>1</v>
      </c>
      <c r="V125" s="93" t="s">
        <v>1</v>
      </c>
      <c r="W125" s="94" t="s">
        <v>1</v>
      </c>
      <c r="X125" s="94" t="s">
        <v>1</v>
      </c>
      <c r="Y125" s="94">
        <v>0.4</v>
      </c>
      <c r="Z125" s="94" t="s">
        <v>1</v>
      </c>
      <c r="AA125" s="94" t="s">
        <v>1</v>
      </c>
      <c r="AB125" s="95" t="s">
        <v>1</v>
      </c>
      <c r="AC125" s="87" t="s">
        <v>1</v>
      </c>
      <c r="AD125" s="118">
        <v>16</v>
      </c>
    </row>
    <row r="126" spans="1:30" ht="16" x14ac:dyDescent="0.2">
      <c r="A126" s="21">
        <v>43757</v>
      </c>
      <c r="B126" s="1" t="s">
        <v>38</v>
      </c>
      <c r="C126" s="9" t="s">
        <v>39</v>
      </c>
      <c r="D126" s="1" t="s">
        <v>40</v>
      </c>
      <c r="E126" s="9" t="s">
        <v>41</v>
      </c>
      <c r="F126" s="92">
        <v>1</v>
      </c>
      <c r="G126" s="93" t="s">
        <v>1</v>
      </c>
      <c r="H126" s="94">
        <v>1</v>
      </c>
      <c r="I126" s="94" t="s">
        <v>1</v>
      </c>
      <c r="J126" s="94" t="s">
        <v>1</v>
      </c>
      <c r="K126" s="94" t="s">
        <v>1</v>
      </c>
      <c r="L126" s="94" t="s">
        <v>1</v>
      </c>
      <c r="M126" s="94" t="s">
        <v>1</v>
      </c>
      <c r="N126" s="92" t="s">
        <v>1</v>
      </c>
      <c r="O126" s="121">
        <v>1</v>
      </c>
      <c r="P126" s="118" t="s">
        <v>1</v>
      </c>
      <c r="Q126" s="93">
        <v>1</v>
      </c>
      <c r="R126" s="94" t="s">
        <v>1</v>
      </c>
      <c r="S126" s="92" t="s">
        <v>1</v>
      </c>
      <c r="T126" s="121" t="s">
        <v>1</v>
      </c>
      <c r="U126" s="118" t="s">
        <v>1</v>
      </c>
      <c r="V126" s="93" t="s">
        <v>1</v>
      </c>
      <c r="W126" s="94">
        <v>1</v>
      </c>
      <c r="X126" s="94">
        <v>1</v>
      </c>
      <c r="Y126" s="94">
        <v>1</v>
      </c>
      <c r="Z126" s="94" t="s">
        <v>1</v>
      </c>
      <c r="AA126" s="94" t="s">
        <v>1</v>
      </c>
      <c r="AB126" s="95" t="s">
        <v>1</v>
      </c>
      <c r="AC126" s="87" t="s">
        <v>1</v>
      </c>
      <c r="AD126" s="118">
        <v>16</v>
      </c>
    </row>
    <row r="127" spans="1:30" ht="16" x14ac:dyDescent="0.2">
      <c r="A127" s="21">
        <v>43759</v>
      </c>
      <c r="B127" s="1" t="s">
        <v>56</v>
      </c>
      <c r="C127" s="9" t="s">
        <v>57</v>
      </c>
      <c r="D127" s="1" t="s">
        <v>50</v>
      </c>
      <c r="E127" s="9" t="s">
        <v>41</v>
      </c>
      <c r="F127" s="92">
        <v>0.6</v>
      </c>
      <c r="G127" s="93" t="s">
        <v>1</v>
      </c>
      <c r="H127" s="94">
        <v>0.6</v>
      </c>
      <c r="I127" s="94" t="s">
        <v>1</v>
      </c>
      <c r="J127" s="94" t="s">
        <v>1</v>
      </c>
      <c r="K127" s="94" t="s">
        <v>1</v>
      </c>
      <c r="L127" s="94" t="s">
        <v>1</v>
      </c>
      <c r="M127" s="94" t="s">
        <v>1</v>
      </c>
      <c r="N127" s="92" t="s">
        <v>1</v>
      </c>
      <c r="O127" s="121">
        <v>1</v>
      </c>
      <c r="P127" s="118" t="s">
        <v>1</v>
      </c>
      <c r="Q127" s="93">
        <v>0.6</v>
      </c>
      <c r="R127" s="94" t="s">
        <v>1</v>
      </c>
      <c r="S127" s="92" t="s">
        <v>1</v>
      </c>
      <c r="T127" s="121" t="s">
        <v>1</v>
      </c>
      <c r="U127" s="118" t="s">
        <v>1</v>
      </c>
      <c r="V127" s="93" t="s">
        <v>1</v>
      </c>
      <c r="W127" s="94" t="s">
        <v>1</v>
      </c>
      <c r="X127" s="94" t="s">
        <v>1</v>
      </c>
      <c r="Y127" s="94">
        <v>0.6</v>
      </c>
      <c r="Z127" s="94" t="s">
        <v>1</v>
      </c>
      <c r="AA127" s="94">
        <v>0.6</v>
      </c>
      <c r="AB127" s="95" t="s">
        <v>1</v>
      </c>
      <c r="AC127" s="87" t="s">
        <v>1</v>
      </c>
      <c r="AD127" s="118">
        <v>16</v>
      </c>
    </row>
    <row r="128" spans="1:30" ht="16" x14ac:dyDescent="0.2">
      <c r="A128" s="21">
        <v>43765</v>
      </c>
      <c r="B128" s="1" t="s">
        <v>38</v>
      </c>
      <c r="C128" s="9" t="s">
        <v>39</v>
      </c>
      <c r="D128" s="1" t="s">
        <v>40</v>
      </c>
      <c r="E128" s="9" t="s">
        <v>41</v>
      </c>
      <c r="F128" s="92">
        <v>0.9</v>
      </c>
      <c r="G128" s="93" t="s">
        <v>1</v>
      </c>
      <c r="H128" s="94">
        <v>0.9</v>
      </c>
      <c r="I128" s="94" t="s">
        <v>1</v>
      </c>
      <c r="J128" s="94" t="s">
        <v>1</v>
      </c>
      <c r="K128" s="94" t="s">
        <v>1</v>
      </c>
      <c r="L128" s="94" t="s">
        <v>1</v>
      </c>
      <c r="M128" s="94" t="s">
        <v>1</v>
      </c>
      <c r="N128" s="92" t="s">
        <v>1</v>
      </c>
      <c r="O128" s="121">
        <v>3</v>
      </c>
      <c r="P128" s="118" t="s">
        <v>1</v>
      </c>
      <c r="Q128" s="93">
        <v>0.9</v>
      </c>
      <c r="R128" s="94" t="s">
        <v>1</v>
      </c>
      <c r="S128" s="92" t="s">
        <v>1</v>
      </c>
      <c r="T128" s="121" t="s">
        <v>1</v>
      </c>
      <c r="U128" s="118" t="s">
        <v>1</v>
      </c>
      <c r="V128" s="93" t="s">
        <v>1</v>
      </c>
      <c r="W128" s="94" t="s">
        <v>1</v>
      </c>
      <c r="X128" s="94">
        <v>0.9</v>
      </c>
      <c r="Y128" s="94">
        <v>0.9</v>
      </c>
      <c r="Z128" s="94" t="s">
        <v>1</v>
      </c>
      <c r="AA128" s="94" t="s">
        <v>1</v>
      </c>
      <c r="AB128" s="95" t="s">
        <v>1</v>
      </c>
      <c r="AC128" s="87" t="s">
        <v>1</v>
      </c>
      <c r="AD128" s="118">
        <v>16</v>
      </c>
    </row>
    <row r="129" spans="1:30" ht="16" x14ac:dyDescent="0.2">
      <c r="A129" s="21">
        <v>43786</v>
      </c>
      <c r="B129" s="1" t="s">
        <v>38</v>
      </c>
      <c r="C129" s="9" t="s">
        <v>46</v>
      </c>
      <c r="D129" s="1" t="s">
        <v>40</v>
      </c>
      <c r="E129" s="9" t="s">
        <v>41</v>
      </c>
      <c r="F129" s="92">
        <v>1</v>
      </c>
      <c r="G129" s="93" t="s">
        <v>1</v>
      </c>
      <c r="H129" s="94">
        <v>1</v>
      </c>
      <c r="I129" s="94" t="s">
        <v>1</v>
      </c>
      <c r="J129" s="94" t="s">
        <v>1</v>
      </c>
      <c r="K129" s="94" t="s">
        <v>1</v>
      </c>
      <c r="L129" s="94" t="s">
        <v>1</v>
      </c>
      <c r="M129" s="94" t="s">
        <v>1</v>
      </c>
      <c r="N129" s="92" t="s">
        <v>1</v>
      </c>
      <c r="O129" s="121">
        <v>1</v>
      </c>
      <c r="P129" s="118" t="s">
        <v>1</v>
      </c>
      <c r="Q129" s="93">
        <v>1</v>
      </c>
      <c r="R129" s="94" t="s">
        <v>1</v>
      </c>
      <c r="S129" s="92" t="s">
        <v>1</v>
      </c>
      <c r="T129" s="121" t="s">
        <v>1</v>
      </c>
      <c r="U129" s="118" t="s">
        <v>1</v>
      </c>
      <c r="V129" s="93" t="s">
        <v>1</v>
      </c>
      <c r="W129" s="94">
        <v>1</v>
      </c>
      <c r="X129" s="94" t="s">
        <v>1</v>
      </c>
      <c r="Y129" s="94">
        <v>1</v>
      </c>
      <c r="Z129" s="94" t="s">
        <v>1</v>
      </c>
      <c r="AA129" s="94" t="s">
        <v>1</v>
      </c>
      <c r="AB129" s="95" t="s">
        <v>1</v>
      </c>
      <c r="AC129" s="87" t="s">
        <v>1</v>
      </c>
      <c r="AD129" s="118">
        <v>16</v>
      </c>
    </row>
    <row r="130" spans="1:30" ht="16" x14ac:dyDescent="0.2">
      <c r="A130" s="21">
        <v>43798</v>
      </c>
      <c r="B130" s="1" t="s">
        <v>38</v>
      </c>
      <c r="C130" s="9" t="s">
        <v>39</v>
      </c>
      <c r="D130" s="1" t="s">
        <v>40</v>
      </c>
      <c r="E130" s="9" t="s">
        <v>41</v>
      </c>
      <c r="F130" s="92">
        <v>0.6</v>
      </c>
      <c r="G130" s="93" t="s">
        <v>1</v>
      </c>
      <c r="H130" s="94">
        <v>0.6</v>
      </c>
      <c r="I130" s="94" t="s">
        <v>1</v>
      </c>
      <c r="J130" s="94" t="s">
        <v>1</v>
      </c>
      <c r="K130" s="94" t="s">
        <v>1</v>
      </c>
      <c r="L130" s="94" t="s">
        <v>1</v>
      </c>
      <c r="M130" s="94" t="s">
        <v>1</v>
      </c>
      <c r="N130" s="92" t="s">
        <v>1</v>
      </c>
      <c r="O130" s="121">
        <v>5</v>
      </c>
      <c r="P130" s="118" t="s">
        <v>1</v>
      </c>
      <c r="Q130" s="93">
        <v>0.6</v>
      </c>
      <c r="R130" s="94" t="s">
        <v>1</v>
      </c>
      <c r="S130" s="92" t="s">
        <v>1</v>
      </c>
      <c r="T130" s="121" t="s">
        <v>1</v>
      </c>
      <c r="U130" s="118" t="s">
        <v>1</v>
      </c>
      <c r="V130" s="93" t="s">
        <v>1</v>
      </c>
      <c r="W130" s="94" t="s">
        <v>1</v>
      </c>
      <c r="X130" s="94">
        <v>0.6</v>
      </c>
      <c r="Y130" s="94">
        <v>0.6</v>
      </c>
      <c r="Z130" s="94" t="s">
        <v>1</v>
      </c>
      <c r="AA130" s="94" t="s">
        <v>1</v>
      </c>
      <c r="AB130" s="95" t="s">
        <v>1</v>
      </c>
      <c r="AC130" s="87" t="s">
        <v>1</v>
      </c>
      <c r="AD130" s="118">
        <v>16</v>
      </c>
    </row>
    <row r="131" spans="1:30" ht="17" thickBot="1" x14ac:dyDescent="0.25">
      <c r="A131" s="22">
        <v>43806</v>
      </c>
      <c r="B131" s="2" t="s">
        <v>48</v>
      </c>
      <c r="C131" s="11" t="s">
        <v>49</v>
      </c>
      <c r="D131" s="2" t="s">
        <v>40</v>
      </c>
      <c r="E131" s="11" t="s">
        <v>44</v>
      </c>
      <c r="F131" s="96">
        <v>0.8</v>
      </c>
      <c r="G131" s="97" t="s">
        <v>1</v>
      </c>
      <c r="H131" s="98">
        <v>0.8</v>
      </c>
      <c r="I131" s="98" t="s">
        <v>1</v>
      </c>
      <c r="J131" s="98" t="s">
        <v>1</v>
      </c>
      <c r="K131" s="98" t="s">
        <v>1</v>
      </c>
      <c r="L131" s="98" t="s">
        <v>1</v>
      </c>
      <c r="M131" s="98" t="s">
        <v>1</v>
      </c>
      <c r="N131" s="96" t="s">
        <v>1</v>
      </c>
      <c r="O131" s="122">
        <v>1</v>
      </c>
      <c r="P131" s="119" t="s">
        <v>1</v>
      </c>
      <c r="Q131" s="97">
        <v>0.8</v>
      </c>
      <c r="R131" s="98" t="s">
        <v>1</v>
      </c>
      <c r="S131" s="96" t="s">
        <v>1</v>
      </c>
      <c r="T131" s="122" t="s">
        <v>1</v>
      </c>
      <c r="U131" s="119" t="s">
        <v>1</v>
      </c>
      <c r="V131" s="97" t="s">
        <v>1</v>
      </c>
      <c r="W131" s="98">
        <v>0.8</v>
      </c>
      <c r="X131" s="98" t="s">
        <v>1</v>
      </c>
      <c r="Y131" s="98">
        <v>0.8</v>
      </c>
      <c r="Z131" s="98" t="s">
        <v>1</v>
      </c>
      <c r="AA131" s="98" t="s">
        <v>1</v>
      </c>
      <c r="AB131" s="99" t="s">
        <v>1</v>
      </c>
      <c r="AC131" s="88" t="s">
        <v>1</v>
      </c>
      <c r="AD131" s="119">
        <v>16</v>
      </c>
    </row>
    <row r="132" spans="1:30" ht="16" x14ac:dyDescent="0.2">
      <c r="A132" s="21">
        <v>43819</v>
      </c>
      <c r="B132" s="1" t="s">
        <v>48</v>
      </c>
      <c r="C132" s="9" t="s">
        <v>49</v>
      </c>
      <c r="D132" s="1" t="s">
        <v>40</v>
      </c>
      <c r="E132" s="9" t="s">
        <v>41</v>
      </c>
      <c r="F132" s="92">
        <v>1.4</v>
      </c>
      <c r="G132" s="93" t="s">
        <v>1</v>
      </c>
      <c r="H132" s="94">
        <v>1.4</v>
      </c>
      <c r="I132" s="94" t="s">
        <v>1</v>
      </c>
      <c r="J132" s="94" t="s">
        <v>1</v>
      </c>
      <c r="K132" s="94" t="s">
        <v>1</v>
      </c>
      <c r="L132" s="94" t="s">
        <v>1</v>
      </c>
      <c r="M132" s="94" t="s">
        <v>1</v>
      </c>
      <c r="N132" s="92" t="s">
        <v>1</v>
      </c>
      <c r="O132" s="121">
        <v>1</v>
      </c>
      <c r="P132" s="118" t="s">
        <v>1</v>
      </c>
      <c r="Q132" s="93">
        <v>1.4</v>
      </c>
      <c r="R132" s="94" t="s">
        <v>1</v>
      </c>
      <c r="S132" s="92" t="s">
        <v>1</v>
      </c>
      <c r="T132" s="121" t="s">
        <v>1</v>
      </c>
      <c r="U132" s="118" t="s">
        <v>1</v>
      </c>
      <c r="V132" s="93" t="s">
        <v>1</v>
      </c>
      <c r="W132" s="94">
        <v>1.4</v>
      </c>
      <c r="X132" s="94" t="s">
        <v>1</v>
      </c>
      <c r="Y132" s="94">
        <v>1.4</v>
      </c>
      <c r="Z132" s="94" t="s">
        <v>1</v>
      </c>
      <c r="AA132" s="94" t="s">
        <v>1</v>
      </c>
      <c r="AB132" s="95" t="s">
        <v>1</v>
      </c>
      <c r="AC132" s="87" t="s">
        <v>1</v>
      </c>
      <c r="AD132" s="118">
        <v>17</v>
      </c>
    </row>
    <row r="133" spans="1:30" ht="16" x14ac:dyDescent="0.2">
      <c r="A133" s="21">
        <v>43830</v>
      </c>
      <c r="B133" s="1" t="s">
        <v>38</v>
      </c>
      <c r="C133" s="9" t="s">
        <v>39</v>
      </c>
      <c r="D133" s="1" t="s">
        <v>40</v>
      </c>
      <c r="E133" s="9" t="s">
        <v>41</v>
      </c>
      <c r="F133" s="92">
        <v>1.1000000000000001</v>
      </c>
      <c r="G133" s="93" t="s">
        <v>1</v>
      </c>
      <c r="H133" s="94">
        <v>1.1000000000000001</v>
      </c>
      <c r="I133" s="94" t="s">
        <v>1</v>
      </c>
      <c r="J133" s="94" t="s">
        <v>1</v>
      </c>
      <c r="K133" s="94" t="s">
        <v>1</v>
      </c>
      <c r="L133" s="94" t="s">
        <v>1</v>
      </c>
      <c r="M133" s="94" t="s">
        <v>1</v>
      </c>
      <c r="N133" s="92" t="s">
        <v>1</v>
      </c>
      <c r="O133" s="121">
        <v>1</v>
      </c>
      <c r="P133" s="118" t="s">
        <v>1</v>
      </c>
      <c r="Q133" s="93">
        <v>1.1000000000000001</v>
      </c>
      <c r="R133" s="94" t="s">
        <v>1</v>
      </c>
      <c r="S133" s="92" t="s">
        <v>1</v>
      </c>
      <c r="T133" s="121" t="s">
        <v>1</v>
      </c>
      <c r="U133" s="118" t="s">
        <v>1</v>
      </c>
      <c r="V133" s="93" t="s">
        <v>1</v>
      </c>
      <c r="W133" s="94" t="s">
        <v>1</v>
      </c>
      <c r="X133" s="94">
        <v>1.1000000000000001</v>
      </c>
      <c r="Y133" s="94">
        <v>1.1000000000000001</v>
      </c>
      <c r="Z133" s="94" t="s">
        <v>1</v>
      </c>
      <c r="AA133" s="94" t="s">
        <v>1</v>
      </c>
      <c r="AB133" s="95" t="s">
        <v>1</v>
      </c>
      <c r="AC133" s="87" t="s">
        <v>1</v>
      </c>
      <c r="AD133" s="118">
        <v>17</v>
      </c>
    </row>
    <row r="134" spans="1:30" ht="16" x14ac:dyDescent="0.2">
      <c r="A134" s="21">
        <v>43855</v>
      </c>
      <c r="B134" s="1" t="s">
        <v>38</v>
      </c>
      <c r="C134" s="9" t="s">
        <v>46</v>
      </c>
      <c r="D134" s="1" t="s">
        <v>51</v>
      </c>
      <c r="E134" s="9" t="s">
        <v>58</v>
      </c>
      <c r="F134" s="92">
        <v>1.8</v>
      </c>
      <c r="G134" s="93" t="s">
        <v>1</v>
      </c>
      <c r="H134" s="94">
        <v>1.8</v>
      </c>
      <c r="I134" s="94" t="s">
        <v>1</v>
      </c>
      <c r="J134" s="94" t="s">
        <v>1</v>
      </c>
      <c r="K134" s="94" t="s">
        <v>1</v>
      </c>
      <c r="L134" s="94" t="s">
        <v>1</v>
      </c>
      <c r="M134" s="94" t="s">
        <v>1</v>
      </c>
      <c r="N134" s="92" t="s">
        <v>1</v>
      </c>
      <c r="O134" s="121">
        <v>2</v>
      </c>
      <c r="P134" s="118" t="s">
        <v>1</v>
      </c>
      <c r="Q134" s="93">
        <v>1.8</v>
      </c>
      <c r="R134" s="94" t="s">
        <v>1</v>
      </c>
      <c r="S134" s="92" t="s">
        <v>1</v>
      </c>
      <c r="T134" s="121" t="s">
        <v>1</v>
      </c>
      <c r="U134" s="118" t="s">
        <v>1</v>
      </c>
      <c r="V134" s="93" t="s">
        <v>1</v>
      </c>
      <c r="W134" s="94">
        <v>1.8</v>
      </c>
      <c r="X134" s="94" t="s">
        <v>1</v>
      </c>
      <c r="Y134" s="94">
        <v>1.8</v>
      </c>
      <c r="Z134" s="94" t="s">
        <v>1</v>
      </c>
      <c r="AA134" s="94" t="s">
        <v>1</v>
      </c>
      <c r="AB134" s="95" t="s">
        <v>1</v>
      </c>
      <c r="AC134" s="87" t="s">
        <v>1</v>
      </c>
      <c r="AD134" s="118">
        <v>17</v>
      </c>
    </row>
    <row r="135" spans="1:30" ht="16" x14ac:dyDescent="0.2">
      <c r="A135" s="21">
        <v>43855</v>
      </c>
      <c r="B135" s="1" t="s">
        <v>38</v>
      </c>
      <c r="C135" s="9" t="s">
        <v>46</v>
      </c>
      <c r="D135" s="1" t="s">
        <v>58</v>
      </c>
      <c r="E135" s="9" t="s">
        <v>51</v>
      </c>
      <c r="F135" s="92">
        <v>1.4</v>
      </c>
      <c r="G135" s="93" t="s">
        <v>1</v>
      </c>
      <c r="H135" s="94">
        <v>1.4</v>
      </c>
      <c r="I135" s="94" t="s">
        <v>1</v>
      </c>
      <c r="J135" s="94" t="s">
        <v>1</v>
      </c>
      <c r="K135" s="94" t="s">
        <v>1</v>
      </c>
      <c r="L135" s="94" t="s">
        <v>1</v>
      </c>
      <c r="M135" s="94" t="s">
        <v>1</v>
      </c>
      <c r="N135" s="92" t="s">
        <v>1</v>
      </c>
      <c r="O135" s="121">
        <v>1</v>
      </c>
      <c r="P135" s="118" t="s">
        <v>1</v>
      </c>
      <c r="Q135" s="93">
        <v>1.4</v>
      </c>
      <c r="R135" s="94" t="s">
        <v>1</v>
      </c>
      <c r="S135" s="92" t="s">
        <v>1</v>
      </c>
      <c r="T135" s="121" t="s">
        <v>1</v>
      </c>
      <c r="U135" s="118" t="s">
        <v>1</v>
      </c>
      <c r="V135" s="93" t="s">
        <v>1</v>
      </c>
      <c r="W135" s="94">
        <v>1.4</v>
      </c>
      <c r="X135" s="94" t="s">
        <v>1</v>
      </c>
      <c r="Y135" s="94">
        <v>1.4</v>
      </c>
      <c r="Z135" s="94" t="s">
        <v>1</v>
      </c>
      <c r="AA135" s="94" t="s">
        <v>1</v>
      </c>
      <c r="AB135" s="95" t="s">
        <v>1</v>
      </c>
      <c r="AC135" s="87" t="s">
        <v>1</v>
      </c>
      <c r="AD135" s="118">
        <v>17</v>
      </c>
    </row>
    <row r="136" spans="1:30" ht="16" x14ac:dyDescent="0.2">
      <c r="A136" s="21">
        <v>43870</v>
      </c>
      <c r="B136" s="1" t="s">
        <v>38</v>
      </c>
      <c r="C136" s="9" t="s">
        <v>39</v>
      </c>
      <c r="D136" s="1" t="s">
        <v>40</v>
      </c>
      <c r="E136" s="9" t="s">
        <v>41</v>
      </c>
      <c r="F136" s="92">
        <v>0.5</v>
      </c>
      <c r="G136" s="93" t="s">
        <v>1</v>
      </c>
      <c r="H136" s="94">
        <v>0.5</v>
      </c>
      <c r="I136" s="94" t="s">
        <v>1</v>
      </c>
      <c r="J136" s="94" t="s">
        <v>1</v>
      </c>
      <c r="K136" s="94" t="s">
        <v>1</v>
      </c>
      <c r="L136" s="94" t="s">
        <v>1</v>
      </c>
      <c r="M136" s="94" t="s">
        <v>1</v>
      </c>
      <c r="N136" s="92" t="s">
        <v>1</v>
      </c>
      <c r="O136" s="121">
        <v>4</v>
      </c>
      <c r="P136" s="118" t="s">
        <v>1</v>
      </c>
      <c r="Q136" s="93">
        <v>0.5</v>
      </c>
      <c r="R136" s="94" t="s">
        <v>1</v>
      </c>
      <c r="S136" s="92" t="s">
        <v>1</v>
      </c>
      <c r="T136" s="121" t="s">
        <v>1</v>
      </c>
      <c r="U136" s="118" t="s">
        <v>1</v>
      </c>
      <c r="V136" s="93" t="s">
        <v>1</v>
      </c>
      <c r="W136" s="94" t="s">
        <v>1</v>
      </c>
      <c r="X136" s="94">
        <v>0.5</v>
      </c>
      <c r="Y136" s="94">
        <v>0.5</v>
      </c>
      <c r="Z136" s="94" t="s">
        <v>1</v>
      </c>
      <c r="AA136" s="94" t="s">
        <v>1</v>
      </c>
      <c r="AB136" s="95" t="s">
        <v>1</v>
      </c>
      <c r="AC136" s="87" t="s">
        <v>1</v>
      </c>
      <c r="AD136" s="118">
        <v>17</v>
      </c>
    </row>
    <row r="137" spans="1:30" ht="16" x14ac:dyDescent="0.2">
      <c r="A137" s="21">
        <v>43875</v>
      </c>
      <c r="B137" s="1" t="s">
        <v>48</v>
      </c>
      <c r="C137" s="9" t="s">
        <v>49</v>
      </c>
      <c r="D137" s="1" t="s">
        <v>59</v>
      </c>
      <c r="E137" s="9" t="s">
        <v>40</v>
      </c>
      <c r="F137" s="92">
        <v>1.5</v>
      </c>
      <c r="G137" s="93" t="s">
        <v>1</v>
      </c>
      <c r="H137" s="94">
        <v>1.5</v>
      </c>
      <c r="I137" s="94" t="s">
        <v>1</v>
      </c>
      <c r="J137" s="94" t="s">
        <v>1</v>
      </c>
      <c r="K137" s="94" t="s">
        <v>1</v>
      </c>
      <c r="L137" s="94" t="s">
        <v>1</v>
      </c>
      <c r="M137" s="94" t="s">
        <v>1</v>
      </c>
      <c r="N137" s="92" t="s">
        <v>1</v>
      </c>
      <c r="O137" s="121">
        <v>1</v>
      </c>
      <c r="P137" s="118" t="s">
        <v>1</v>
      </c>
      <c r="Q137" s="93">
        <v>1.5</v>
      </c>
      <c r="R137" s="94" t="s">
        <v>1</v>
      </c>
      <c r="S137" s="92" t="s">
        <v>1</v>
      </c>
      <c r="T137" s="121" t="s">
        <v>1</v>
      </c>
      <c r="U137" s="118" t="s">
        <v>1</v>
      </c>
      <c r="V137" s="93" t="s">
        <v>1</v>
      </c>
      <c r="W137" s="94">
        <v>1.5</v>
      </c>
      <c r="X137" s="94" t="s">
        <v>1</v>
      </c>
      <c r="Y137" s="94">
        <v>1.5</v>
      </c>
      <c r="Z137" s="94" t="s">
        <v>1</v>
      </c>
      <c r="AA137" s="94" t="s">
        <v>1</v>
      </c>
      <c r="AB137" s="95" t="s">
        <v>1</v>
      </c>
      <c r="AC137" s="87" t="s">
        <v>1</v>
      </c>
      <c r="AD137" s="118">
        <v>17</v>
      </c>
    </row>
    <row r="138" spans="1:30" ht="16" x14ac:dyDescent="0.2">
      <c r="A138" s="21">
        <v>43880</v>
      </c>
      <c r="B138" s="1" t="s">
        <v>48</v>
      </c>
      <c r="C138" s="9" t="s">
        <v>49</v>
      </c>
      <c r="D138" s="1" t="s">
        <v>60</v>
      </c>
      <c r="E138" s="9" t="s">
        <v>61</v>
      </c>
      <c r="F138" s="92">
        <v>2</v>
      </c>
      <c r="G138" s="93" t="s">
        <v>1</v>
      </c>
      <c r="H138" s="94">
        <v>2</v>
      </c>
      <c r="I138" s="94" t="s">
        <v>1</v>
      </c>
      <c r="J138" s="94" t="s">
        <v>1</v>
      </c>
      <c r="K138" s="94" t="s">
        <v>1</v>
      </c>
      <c r="L138" s="94" t="s">
        <v>1</v>
      </c>
      <c r="M138" s="94" t="s">
        <v>1</v>
      </c>
      <c r="N138" s="92" t="s">
        <v>1</v>
      </c>
      <c r="O138" s="121">
        <v>1</v>
      </c>
      <c r="P138" s="118" t="s">
        <v>1</v>
      </c>
      <c r="Q138" s="93">
        <v>2</v>
      </c>
      <c r="R138" s="94" t="s">
        <v>1</v>
      </c>
      <c r="S138" s="92" t="s">
        <v>1</v>
      </c>
      <c r="T138" s="121" t="s">
        <v>1</v>
      </c>
      <c r="U138" s="118" t="s">
        <v>1</v>
      </c>
      <c r="V138" s="93" t="s">
        <v>1</v>
      </c>
      <c r="W138" s="94">
        <v>2</v>
      </c>
      <c r="X138" s="94" t="s">
        <v>1</v>
      </c>
      <c r="Y138" s="94">
        <v>2</v>
      </c>
      <c r="Z138" s="94" t="s">
        <v>1</v>
      </c>
      <c r="AA138" s="94" t="s">
        <v>1</v>
      </c>
      <c r="AB138" s="95" t="s">
        <v>1</v>
      </c>
      <c r="AC138" s="87" t="s">
        <v>1</v>
      </c>
      <c r="AD138" s="118">
        <v>17</v>
      </c>
    </row>
    <row r="139" spans="1:30" ht="17" thickBot="1" x14ac:dyDescent="0.25">
      <c r="A139" s="22">
        <v>43881</v>
      </c>
      <c r="B139" s="2" t="s">
        <v>48</v>
      </c>
      <c r="C139" s="11" t="s">
        <v>49</v>
      </c>
      <c r="D139" s="2" t="s">
        <v>62</v>
      </c>
      <c r="E139" s="11" t="s">
        <v>41</v>
      </c>
      <c r="F139" s="96">
        <v>1.3</v>
      </c>
      <c r="G139" s="97" t="s">
        <v>1</v>
      </c>
      <c r="H139" s="98">
        <v>1.3</v>
      </c>
      <c r="I139" s="98" t="s">
        <v>1</v>
      </c>
      <c r="J139" s="98" t="s">
        <v>1</v>
      </c>
      <c r="K139" s="98" t="s">
        <v>1</v>
      </c>
      <c r="L139" s="98" t="s">
        <v>1</v>
      </c>
      <c r="M139" s="98" t="s">
        <v>1</v>
      </c>
      <c r="N139" s="96" t="s">
        <v>1</v>
      </c>
      <c r="O139" s="122">
        <v>1</v>
      </c>
      <c r="P139" s="119" t="s">
        <v>1</v>
      </c>
      <c r="Q139" s="97">
        <v>1.3</v>
      </c>
      <c r="R139" s="98" t="s">
        <v>1</v>
      </c>
      <c r="S139" s="96" t="s">
        <v>1</v>
      </c>
      <c r="T139" s="122" t="s">
        <v>1</v>
      </c>
      <c r="U139" s="119" t="s">
        <v>1</v>
      </c>
      <c r="V139" s="97" t="s">
        <v>1</v>
      </c>
      <c r="W139" s="98">
        <v>1.3</v>
      </c>
      <c r="X139" s="98" t="s">
        <v>1</v>
      </c>
      <c r="Y139" s="98">
        <v>1.3</v>
      </c>
      <c r="Z139" s="98" t="s">
        <v>1</v>
      </c>
      <c r="AA139" s="98" t="s">
        <v>1</v>
      </c>
      <c r="AB139" s="99" t="s">
        <v>1</v>
      </c>
      <c r="AC139" s="88" t="s">
        <v>1</v>
      </c>
      <c r="AD139" s="119">
        <v>17</v>
      </c>
    </row>
    <row r="140" spans="1:30" ht="16" x14ac:dyDescent="0.2">
      <c r="A140" s="21">
        <v>43882</v>
      </c>
      <c r="B140" s="1" t="s">
        <v>48</v>
      </c>
      <c r="C140" s="9" t="s">
        <v>49</v>
      </c>
      <c r="D140" s="1" t="s">
        <v>62</v>
      </c>
      <c r="E140" s="9" t="s">
        <v>41</v>
      </c>
      <c r="F140" s="92">
        <v>2.9</v>
      </c>
      <c r="G140" s="93" t="s">
        <v>1</v>
      </c>
      <c r="H140" s="94">
        <v>2.9</v>
      </c>
      <c r="I140" s="94" t="s">
        <v>1</v>
      </c>
      <c r="J140" s="94" t="s">
        <v>1</v>
      </c>
      <c r="K140" s="94" t="s">
        <v>1</v>
      </c>
      <c r="L140" s="94" t="s">
        <v>1</v>
      </c>
      <c r="M140" s="94" t="s">
        <v>1</v>
      </c>
      <c r="N140" s="92" t="s">
        <v>1</v>
      </c>
      <c r="O140" s="121">
        <v>2</v>
      </c>
      <c r="P140" s="118" t="s">
        <v>1</v>
      </c>
      <c r="Q140" s="93">
        <v>2.9</v>
      </c>
      <c r="R140" s="94" t="s">
        <v>1</v>
      </c>
      <c r="S140" s="92" t="s">
        <v>1</v>
      </c>
      <c r="T140" s="121" t="s">
        <v>1</v>
      </c>
      <c r="U140" s="118" t="s">
        <v>1</v>
      </c>
      <c r="V140" s="93" t="s">
        <v>1</v>
      </c>
      <c r="W140" s="94">
        <v>2.9</v>
      </c>
      <c r="X140" s="94" t="s">
        <v>1</v>
      </c>
      <c r="Y140" s="94">
        <v>2.9</v>
      </c>
      <c r="Z140" s="94" t="s">
        <v>1</v>
      </c>
      <c r="AA140" s="94" t="s">
        <v>1</v>
      </c>
      <c r="AB140" s="95" t="s">
        <v>1</v>
      </c>
      <c r="AC140" s="87" t="s">
        <v>1</v>
      </c>
      <c r="AD140" s="118">
        <v>18</v>
      </c>
    </row>
    <row r="141" spans="1:30" ht="16" x14ac:dyDescent="0.2">
      <c r="A141" s="21">
        <v>43883</v>
      </c>
      <c r="B141" s="1" t="s">
        <v>48</v>
      </c>
      <c r="C141" s="9" t="s">
        <v>49</v>
      </c>
      <c r="D141" s="1" t="s">
        <v>62</v>
      </c>
      <c r="E141" s="9" t="s">
        <v>41</v>
      </c>
      <c r="F141" s="92">
        <v>1.5</v>
      </c>
      <c r="G141" s="93" t="s">
        <v>1</v>
      </c>
      <c r="H141" s="94">
        <v>1.5</v>
      </c>
      <c r="I141" s="94" t="s">
        <v>1</v>
      </c>
      <c r="J141" s="94" t="s">
        <v>1</v>
      </c>
      <c r="K141" s="94" t="s">
        <v>1</v>
      </c>
      <c r="L141" s="94" t="s">
        <v>1</v>
      </c>
      <c r="M141" s="94" t="s">
        <v>1</v>
      </c>
      <c r="N141" s="92" t="s">
        <v>1</v>
      </c>
      <c r="O141" s="121">
        <v>1</v>
      </c>
      <c r="P141" s="118" t="s">
        <v>1</v>
      </c>
      <c r="Q141" s="93">
        <v>1.5</v>
      </c>
      <c r="R141" s="94" t="s">
        <v>1</v>
      </c>
      <c r="S141" s="92" t="s">
        <v>1</v>
      </c>
      <c r="T141" s="121" t="s">
        <v>1</v>
      </c>
      <c r="U141" s="118" t="s">
        <v>1</v>
      </c>
      <c r="V141" s="93" t="s">
        <v>1</v>
      </c>
      <c r="W141" s="94">
        <v>1.5</v>
      </c>
      <c r="X141" s="94" t="s">
        <v>1</v>
      </c>
      <c r="Y141" s="94">
        <v>1.5</v>
      </c>
      <c r="Z141" s="94" t="s">
        <v>1</v>
      </c>
      <c r="AA141" s="94" t="s">
        <v>1</v>
      </c>
      <c r="AB141" s="95" t="s">
        <v>1</v>
      </c>
      <c r="AC141" s="87" t="s">
        <v>1</v>
      </c>
      <c r="AD141" s="118">
        <v>18</v>
      </c>
    </row>
    <row r="142" spans="1:30" ht="16" x14ac:dyDescent="0.2">
      <c r="A142" s="21">
        <v>43884</v>
      </c>
      <c r="B142" s="1" t="s">
        <v>48</v>
      </c>
      <c r="C142" s="9" t="s">
        <v>49</v>
      </c>
      <c r="D142" s="1" t="s">
        <v>62</v>
      </c>
      <c r="E142" s="9" t="s">
        <v>63</v>
      </c>
      <c r="F142" s="92">
        <v>2.8</v>
      </c>
      <c r="G142" s="93" t="s">
        <v>1</v>
      </c>
      <c r="H142" s="94">
        <v>2.8</v>
      </c>
      <c r="I142" s="94" t="s">
        <v>1</v>
      </c>
      <c r="J142" s="94" t="s">
        <v>1</v>
      </c>
      <c r="K142" s="94" t="s">
        <v>1</v>
      </c>
      <c r="L142" s="94" t="s">
        <v>1</v>
      </c>
      <c r="M142" s="94" t="s">
        <v>1</v>
      </c>
      <c r="N142" s="92" t="s">
        <v>1</v>
      </c>
      <c r="O142" s="121">
        <v>2</v>
      </c>
      <c r="P142" s="118" t="s">
        <v>1</v>
      </c>
      <c r="Q142" s="93">
        <v>2.8</v>
      </c>
      <c r="R142" s="94" t="s">
        <v>1</v>
      </c>
      <c r="S142" s="92" t="s">
        <v>1</v>
      </c>
      <c r="T142" s="121" t="s">
        <v>1</v>
      </c>
      <c r="U142" s="118" t="s">
        <v>1</v>
      </c>
      <c r="V142" s="93" t="s">
        <v>1</v>
      </c>
      <c r="W142" s="94">
        <v>2.8</v>
      </c>
      <c r="X142" s="94" t="s">
        <v>1</v>
      </c>
      <c r="Y142" s="94">
        <v>2.8</v>
      </c>
      <c r="Z142" s="94" t="s">
        <v>1</v>
      </c>
      <c r="AA142" s="94" t="s">
        <v>1</v>
      </c>
      <c r="AB142" s="95" t="s">
        <v>1</v>
      </c>
      <c r="AC142" s="87" t="s">
        <v>1</v>
      </c>
      <c r="AD142" s="118">
        <v>18</v>
      </c>
    </row>
    <row r="143" spans="1:30" ht="16" x14ac:dyDescent="0.2">
      <c r="A143" s="21">
        <v>43884</v>
      </c>
      <c r="B143" s="1" t="s">
        <v>48</v>
      </c>
      <c r="C143" s="9" t="s">
        <v>49</v>
      </c>
      <c r="D143" s="1" t="s">
        <v>53</v>
      </c>
      <c r="E143" s="9" t="s">
        <v>40</v>
      </c>
      <c r="F143" s="92">
        <v>1.6</v>
      </c>
      <c r="G143" s="93" t="s">
        <v>1</v>
      </c>
      <c r="H143" s="94">
        <v>1.6</v>
      </c>
      <c r="I143" s="94" t="s">
        <v>1</v>
      </c>
      <c r="J143" s="94" t="s">
        <v>1</v>
      </c>
      <c r="K143" s="94" t="s">
        <v>1</v>
      </c>
      <c r="L143" s="94" t="s">
        <v>1</v>
      </c>
      <c r="M143" s="94" t="s">
        <v>1</v>
      </c>
      <c r="N143" s="92" t="s">
        <v>1</v>
      </c>
      <c r="O143" s="121">
        <v>1</v>
      </c>
      <c r="P143" s="118" t="s">
        <v>1</v>
      </c>
      <c r="Q143" s="93">
        <v>1.6</v>
      </c>
      <c r="R143" s="94" t="s">
        <v>1</v>
      </c>
      <c r="S143" s="92" t="s">
        <v>1</v>
      </c>
      <c r="T143" s="121" t="s">
        <v>1</v>
      </c>
      <c r="U143" s="118" t="s">
        <v>1</v>
      </c>
      <c r="V143" s="93" t="s">
        <v>1</v>
      </c>
      <c r="W143" s="94">
        <v>1.6</v>
      </c>
      <c r="X143" s="94" t="s">
        <v>1</v>
      </c>
      <c r="Y143" s="94">
        <v>1.6</v>
      </c>
      <c r="Z143" s="94" t="s">
        <v>1</v>
      </c>
      <c r="AA143" s="94" t="s">
        <v>1</v>
      </c>
      <c r="AB143" s="95" t="s">
        <v>1</v>
      </c>
      <c r="AC143" s="87" t="s">
        <v>1</v>
      </c>
      <c r="AD143" s="118">
        <v>18</v>
      </c>
    </row>
    <row r="144" spans="1:30" ht="16" x14ac:dyDescent="0.2">
      <c r="A144" s="21">
        <v>43905</v>
      </c>
      <c r="B144" s="1" t="s">
        <v>38</v>
      </c>
      <c r="C144" s="9" t="s">
        <v>39</v>
      </c>
      <c r="D144" s="1" t="s">
        <v>40</v>
      </c>
      <c r="E144" s="9" t="s">
        <v>64</v>
      </c>
      <c r="F144" s="92">
        <v>3.4</v>
      </c>
      <c r="G144" s="93" t="s">
        <v>1</v>
      </c>
      <c r="H144" s="94">
        <v>3.4</v>
      </c>
      <c r="I144" s="94" t="s">
        <v>1</v>
      </c>
      <c r="J144" s="94" t="s">
        <v>1</v>
      </c>
      <c r="K144" s="94" t="s">
        <v>1</v>
      </c>
      <c r="L144" s="94" t="s">
        <v>1</v>
      </c>
      <c r="M144" s="94" t="s">
        <v>1</v>
      </c>
      <c r="N144" s="92" t="s">
        <v>1</v>
      </c>
      <c r="O144" s="121">
        <v>2</v>
      </c>
      <c r="P144" s="118" t="s">
        <v>1</v>
      </c>
      <c r="Q144" s="93">
        <v>3.4</v>
      </c>
      <c r="R144" s="94" t="s">
        <v>1</v>
      </c>
      <c r="S144" s="92" t="s">
        <v>1</v>
      </c>
      <c r="T144" s="121" t="s">
        <v>1</v>
      </c>
      <c r="U144" s="118" t="s">
        <v>1</v>
      </c>
      <c r="V144" s="93" t="s">
        <v>1</v>
      </c>
      <c r="W144" s="94">
        <v>3.4</v>
      </c>
      <c r="X144" s="94" t="s">
        <v>1</v>
      </c>
      <c r="Y144" s="94">
        <v>3.4</v>
      </c>
      <c r="Z144" s="94" t="s">
        <v>1</v>
      </c>
      <c r="AA144" s="94" t="s">
        <v>1</v>
      </c>
      <c r="AB144" s="95" t="s">
        <v>1</v>
      </c>
      <c r="AC144" s="87" t="s">
        <v>1</v>
      </c>
      <c r="AD144" s="118">
        <v>18</v>
      </c>
    </row>
    <row r="145" spans="1:30" ht="16" x14ac:dyDescent="0.2">
      <c r="A145" s="21">
        <v>43917</v>
      </c>
      <c r="B145" s="1" t="s">
        <v>38</v>
      </c>
      <c r="C145" s="9" t="s">
        <v>39</v>
      </c>
      <c r="D145" s="1" t="s">
        <v>40</v>
      </c>
      <c r="E145" s="9" t="s">
        <v>41</v>
      </c>
      <c r="F145" s="92">
        <v>1.2</v>
      </c>
      <c r="G145" s="93" t="s">
        <v>1</v>
      </c>
      <c r="H145" s="94">
        <v>1.2</v>
      </c>
      <c r="I145" s="94" t="s">
        <v>1</v>
      </c>
      <c r="J145" s="94" t="s">
        <v>1</v>
      </c>
      <c r="K145" s="94" t="s">
        <v>1</v>
      </c>
      <c r="L145" s="94" t="s">
        <v>1</v>
      </c>
      <c r="M145" s="94" t="s">
        <v>1</v>
      </c>
      <c r="N145" s="92" t="s">
        <v>1</v>
      </c>
      <c r="O145" s="121">
        <v>1</v>
      </c>
      <c r="P145" s="118" t="s">
        <v>1</v>
      </c>
      <c r="Q145" s="93">
        <v>1.2</v>
      </c>
      <c r="R145" s="94" t="s">
        <v>1</v>
      </c>
      <c r="S145" s="92" t="s">
        <v>1</v>
      </c>
      <c r="T145" s="121" t="s">
        <v>1</v>
      </c>
      <c r="U145" s="118" t="s">
        <v>1</v>
      </c>
      <c r="V145" s="93" t="s">
        <v>1</v>
      </c>
      <c r="W145" s="94">
        <v>1.2</v>
      </c>
      <c r="X145" s="94">
        <v>1.2</v>
      </c>
      <c r="Y145" s="94">
        <v>1.2</v>
      </c>
      <c r="Z145" s="94" t="s">
        <v>1</v>
      </c>
      <c r="AA145" s="94" t="s">
        <v>1</v>
      </c>
      <c r="AB145" s="95" t="s">
        <v>1</v>
      </c>
      <c r="AC145" s="87" t="s">
        <v>1</v>
      </c>
      <c r="AD145" s="118">
        <v>18</v>
      </c>
    </row>
    <row r="146" spans="1:30" ht="16" x14ac:dyDescent="0.2">
      <c r="A146" s="21">
        <v>43939</v>
      </c>
      <c r="B146" s="1" t="s">
        <v>38</v>
      </c>
      <c r="C146" s="9" t="s">
        <v>46</v>
      </c>
      <c r="D146" s="1" t="s">
        <v>40</v>
      </c>
      <c r="E146" s="9" t="s">
        <v>41</v>
      </c>
      <c r="F146" s="92">
        <v>1</v>
      </c>
      <c r="G146" s="93" t="s">
        <v>1</v>
      </c>
      <c r="H146" s="94">
        <v>1</v>
      </c>
      <c r="I146" s="94" t="s">
        <v>1</v>
      </c>
      <c r="J146" s="94" t="s">
        <v>1</v>
      </c>
      <c r="K146" s="94" t="s">
        <v>1</v>
      </c>
      <c r="L146" s="94" t="s">
        <v>1</v>
      </c>
      <c r="M146" s="94" t="s">
        <v>1</v>
      </c>
      <c r="N146" s="92" t="s">
        <v>1</v>
      </c>
      <c r="O146" s="121">
        <v>1</v>
      </c>
      <c r="P146" s="118" t="s">
        <v>1</v>
      </c>
      <c r="Q146" s="93">
        <v>1</v>
      </c>
      <c r="R146" s="94" t="s">
        <v>1</v>
      </c>
      <c r="S146" s="92" t="s">
        <v>1</v>
      </c>
      <c r="T146" s="121" t="s">
        <v>1</v>
      </c>
      <c r="U146" s="118" t="s">
        <v>1</v>
      </c>
      <c r="V146" s="93" t="s">
        <v>1</v>
      </c>
      <c r="W146" s="94" t="s">
        <v>1</v>
      </c>
      <c r="X146" s="94">
        <v>1</v>
      </c>
      <c r="Y146" s="94">
        <v>1</v>
      </c>
      <c r="Z146" s="94" t="s">
        <v>1</v>
      </c>
      <c r="AA146" s="94" t="s">
        <v>1</v>
      </c>
      <c r="AB146" s="95" t="s">
        <v>1</v>
      </c>
      <c r="AC146" s="87" t="s">
        <v>1</v>
      </c>
      <c r="AD146" s="118">
        <v>18</v>
      </c>
    </row>
    <row r="147" spans="1:30" ht="17" thickBot="1" x14ac:dyDescent="0.25">
      <c r="A147" s="22">
        <v>43953</v>
      </c>
      <c r="B147" s="2" t="s">
        <v>38</v>
      </c>
      <c r="C147" s="11" t="s">
        <v>39</v>
      </c>
      <c r="D147" s="2" t="s">
        <v>40</v>
      </c>
      <c r="E147" s="11" t="s">
        <v>41</v>
      </c>
      <c r="F147" s="96">
        <v>1.4</v>
      </c>
      <c r="G147" s="97" t="s">
        <v>1</v>
      </c>
      <c r="H147" s="98">
        <v>1.4</v>
      </c>
      <c r="I147" s="98" t="s">
        <v>1</v>
      </c>
      <c r="J147" s="98" t="s">
        <v>1</v>
      </c>
      <c r="K147" s="98" t="s">
        <v>1</v>
      </c>
      <c r="L147" s="98" t="s">
        <v>1</v>
      </c>
      <c r="M147" s="98" t="s">
        <v>1</v>
      </c>
      <c r="N147" s="96" t="s">
        <v>1</v>
      </c>
      <c r="O147" s="122">
        <v>1</v>
      </c>
      <c r="P147" s="119" t="s">
        <v>1</v>
      </c>
      <c r="Q147" s="97">
        <v>1.4</v>
      </c>
      <c r="R147" s="98" t="s">
        <v>1</v>
      </c>
      <c r="S147" s="96" t="s">
        <v>1</v>
      </c>
      <c r="T147" s="122" t="s">
        <v>1</v>
      </c>
      <c r="U147" s="119" t="s">
        <v>1</v>
      </c>
      <c r="V147" s="97" t="s">
        <v>1</v>
      </c>
      <c r="W147" s="98">
        <v>1.4</v>
      </c>
      <c r="X147" s="98">
        <v>1.4</v>
      </c>
      <c r="Y147" s="98">
        <v>1.4</v>
      </c>
      <c r="Z147" s="98" t="s">
        <v>1</v>
      </c>
      <c r="AA147" s="98" t="s">
        <v>1</v>
      </c>
      <c r="AB147" s="99" t="s">
        <v>1</v>
      </c>
      <c r="AC147" s="88" t="s">
        <v>1</v>
      </c>
      <c r="AD147" s="119">
        <v>18</v>
      </c>
    </row>
    <row r="148" spans="1:30" ht="16" x14ac:dyDescent="0.2">
      <c r="A148" s="21">
        <v>44043</v>
      </c>
      <c r="B148" s="1" t="s">
        <v>48</v>
      </c>
      <c r="C148" s="9" t="s">
        <v>49</v>
      </c>
      <c r="D148" s="1" t="s">
        <v>40</v>
      </c>
      <c r="E148" s="9" t="s">
        <v>41</v>
      </c>
      <c r="F148" s="92">
        <v>0.9</v>
      </c>
      <c r="G148" s="93" t="s">
        <v>1</v>
      </c>
      <c r="H148" s="94">
        <v>0.9</v>
      </c>
      <c r="I148" s="94" t="s">
        <v>1</v>
      </c>
      <c r="J148" s="94" t="s">
        <v>1</v>
      </c>
      <c r="K148" s="94" t="s">
        <v>1</v>
      </c>
      <c r="L148" s="94" t="s">
        <v>1</v>
      </c>
      <c r="M148" s="94" t="s">
        <v>1</v>
      </c>
      <c r="N148" s="92" t="s">
        <v>1</v>
      </c>
      <c r="O148" s="121">
        <v>5</v>
      </c>
      <c r="P148" s="118" t="s">
        <v>1</v>
      </c>
      <c r="Q148" s="93">
        <v>0.9</v>
      </c>
      <c r="R148" s="94" t="s">
        <v>1</v>
      </c>
      <c r="S148" s="92" t="s">
        <v>1</v>
      </c>
      <c r="T148" s="121" t="s">
        <v>1</v>
      </c>
      <c r="U148" s="118" t="s">
        <v>1</v>
      </c>
      <c r="V148" s="93" t="s">
        <v>1</v>
      </c>
      <c r="W148" s="94" t="s">
        <v>1</v>
      </c>
      <c r="X148" s="94">
        <v>0.9</v>
      </c>
      <c r="Y148" s="94">
        <v>0.9</v>
      </c>
      <c r="Z148" s="94" t="s">
        <v>1</v>
      </c>
      <c r="AA148" s="94" t="s">
        <v>1</v>
      </c>
      <c r="AB148" s="95" t="s">
        <v>1</v>
      </c>
      <c r="AC148" s="87" t="s">
        <v>1</v>
      </c>
      <c r="AD148" s="118">
        <v>19</v>
      </c>
    </row>
    <row r="149" spans="1:30" ht="16" x14ac:dyDescent="0.2">
      <c r="A149" s="21">
        <v>44055</v>
      </c>
      <c r="B149" s="1" t="s">
        <v>38</v>
      </c>
      <c r="C149" s="9" t="s">
        <v>39</v>
      </c>
      <c r="D149" s="1" t="s">
        <v>40</v>
      </c>
      <c r="E149" s="9" t="s">
        <v>45</v>
      </c>
      <c r="F149" s="92">
        <v>1.5</v>
      </c>
      <c r="G149" s="93" t="s">
        <v>1</v>
      </c>
      <c r="H149" s="94">
        <v>1.5</v>
      </c>
      <c r="I149" s="94" t="s">
        <v>1</v>
      </c>
      <c r="J149" s="94" t="s">
        <v>1</v>
      </c>
      <c r="K149" s="94" t="s">
        <v>1</v>
      </c>
      <c r="L149" s="94" t="s">
        <v>1</v>
      </c>
      <c r="M149" s="94" t="s">
        <v>1</v>
      </c>
      <c r="N149" s="92" t="s">
        <v>1</v>
      </c>
      <c r="O149" s="121">
        <v>2</v>
      </c>
      <c r="P149" s="118" t="s">
        <v>1</v>
      </c>
      <c r="Q149" s="93">
        <v>1.5</v>
      </c>
      <c r="R149" s="94" t="s">
        <v>1</v>
      </c>
      <c r="S149" s="92" t="s">
        <v>1</v>
      </c>
      <c r="T149" s="121" t="s">
        <v>1</v>
      </c>
      <c r="U149" s="118" t="s">
        <v>1</v>
      </c>
      <c r="V149" s="93" t="s">
        <v>1</v>
      </c>
      <c r="W149" s="94">
        <v>1.5</v>
      </c>
      <c r="X149" s="94" t="s">
        <v>1</v>
      </c>
      <c r="Y149" s="94">
        <v>1.5</v>
      </c>
      <c r="Z149" s="94" t="s">
        <v>1</v>
      </c>
      <c r="AA149" s="94" t="s">
        <v>1</v>
      </c>
      <c r="AB149" s="95" t="s">
        <v>1</v>
      </c>
      <c r="AC149" s="87" t="s">
        <v>1</v>
      </c>
      <c r="AD149" s="118">
        <v>19</v>
      </c>
    </row>
    <row r="150" spans="1:30" ht="16" x14ac:dyDescent="0.2">
      <c r="A150" s="21">
        <v>44071</v>
      </c>
      <c r="B150" s="1" t="s">
        <v>38</v>
      </c>
      <c r="C150" s="9" t="s">
        <v>46</v>
      </c>
      <c r="D150" s="1" t="s">
        <v>40</v>
      </c>
      <c r="E150" s="9" t="s">
        <v>41</v>
      </c>
      <c r="F150" s="92">
        <v>0.9</v>
      </c>
      <c r="G150" s="93" t="s">
        <v>1</v>
      </c>
      <c r="H150" s="94">
        <v>0.9</v>
      </c>
      <c r="I150" s="94" t="s">
        <v>1</v>
      </c>
      <c r="J150" s="94" t="s">
        <v>1</v>
      </c>
      <c r="K150" s="94" t="s">
        <v>1</v>
      </c>
      <c r="L150" s="94" t="s">
        <v>1</v>
      </c>
      <c r="M150" s="94" t="s">
        <v>1</v>
      </c>
      <c r="N150" s="92" t="s">
        <v>1</v>
      </c>
      <c r="O150" s="121">
        <v>6</v>
      </c>
      <c r="P150" s="118" t="s">
        <v>1</v>
      </c>
      <c r="Q150" s="93">
        <v>0.9</v>
      </c>
      <c r="R150" s="94" t="s">
        <v>1</v>
      </c>
      <c r="S150" s="92" t="s">
        <v>1</v>
      </c>
      <c r="T150" s="121" t="s">
        <v>1</v>
      </c>
      <c r="U150" s="118" t="s">
        <v>1</v>
      </c>
      <c r="V150" s="93" t="s">
        <v>1</v>
      </c>
      <c r="W150" s="94" t="s">
        <v>1</v>
      </c>
      <c r="X150" s="94">
        <v>0.9</v>
      </c>
      <c r="Y150" s="94">
        <v>0.9</v>
      </c>
      <c r="Z150" s="94" t="s">
        <v>1</v>
      </c>
      <c r="AA150" s="94" t="s">
        <v>1</v>
      </c>
      <c r="AB150" s="95" t="s">
        <v>1</v>
      </c>
      <c r="AC150" s="87" t="s">
        <v>1</v>
      </c>
      <c r="AD150" s="118">
        <v>19</v>
      </c>
    </row>
    <row r="151" spans="1:30" ht="16" x14ac:dyDescent="0.2">
      <c r="A151" s="21">
        <v>44091</v>
      </c>
      <c r="B151" s="1" t="s">
        <v>38</v>
      </c>
      <c r="C151" s="9" t="s">
        <v>39</v>
      </c>
      <c r="D151" s="1" t="s">
        <v>40</v>
      </c>
      <c r="E151" s="9" t="s">
        <v>41</v>
      </c>
      <c r="F151" s="92">
        <v>0.6</v>
      </c>
      <c r="G151" s="93" t="s">
        <v>1</v>
      </c>
      <c r="H151" s="94">
        <v>0.6</v>
      </c>
      <c r="I151" s="94" t="s">
        <v>1</v>
      </c>
      <c r="J151" s="94" t="s">
        <v>1</v>
      </c>
      <c r="K151" s="94" t="s">
        <v>1</v>
      </c>
      <c r="L151" s="94" t="s">
        <v>1</v>
      </c>
      <c r="M151" s="94" t="s">
        <v>1</v>
      </c>
      <c r="N151" s="92" t="s">
        <v>1</v>
      </c>
      <c r="O151" s="121">
        <v>1</v>
      </c>
      <c r="P151" s="118" t="s">
        <v>1</v>
      </c>
      <c r="Q151" s="93">
        <v>0.6</v>
      </c>
      <c r="R151" s="94" t="s">
        <v>1</v>
      </c>
      <c r="S151" s="92" t="s">
        <v>1</v>
      </c>
      <c r="T151" s="121" t="s">
        <v>1</v>
      </c>
      <c r="U151" s="118" t="s">
        <v>1</v>
      </c>
      <c r="V151" s="93" t="s">
        <v>1</v>
      </c>
      <c r="W151" s="94">
        <v>0.6</v>
      </c>
      <c r="X151" s="94" t="s">
        <v>1</v>
      </c>
      <c r="Y151" s="94">
        <v>0.6</v>
      </c>
      <c r="Z151" s="94" t="s">
        <v>1</v>
      </c>
      <c r="AA151" s="94" t="s">
        <v>1</v>
      </c>
      <c r="AB151" s="95" t="s">
        <v>1</v>
      </c>
      <c r="AC151" s="87" t="s">
        <v>1</v>
      </c>
      <c r="AD151" s="118">
        <v>19</v>
      </c>
    </row>
    <row r="152" spans="1:30" ht="16" x14ac:dyDescent="0.2">
      <c r="A152" s="21">
        <v>44106</v>
      </c>
      <c r="B152" s="1" t="s">
        <v>38</v>
      </c>
      <c r="C152" s="9" t="s">
        <v>39</v>
      </c>
      <c r="D152" s="1" t="s">
        <v>40</v>
      </c>
      <c r="E152" s="9" t="s">
        <v>41</v>
      </c>
      <c r="F152" s="92">
        <v>0.9</v>
      </c>
      <c r="G152" s="93" t="s">
        <v>1</v>
      </c>
      <c r="H152" s="94">
        <v>0.9</v>
      </c>
      <c r="I152" s="94" t="s">
        <v>1</v>
      </c>
      <c r="J152" s="94" t="s">
        <v>1</v>
      </c>
      <c r="K152" s="94" t="s">
        <v>1</v>
      </c>
      <c r="L152" s="94" t="s">
        <v>1</v>
      </c>
      <c r="M152" s="94" t="s">
        <v>1</v>
      </c>
      <c r="N152" s="92" t="s">
        <v>1</v>
      </c>
      <c r="O152" s="121">
        <v>1</v>
      </c>
      <c r="P152" s="118" t="s">
        <v>1</v>
      </c>
      <c r="Q152" s="93">
        <v>0.9</v>
      </c>
      <c r="R152" s="94" t="s">
        <v>1</v>
      </c>
      <c r="S152" s="92" t="s">
        <v>1</v>
      </c>
      <c r="T152" s="121" t="s">
        <v>1</v>
      </c>
      <c r="U152" s="118" t="s">
        <v>1</v>
      </c>
      <c r="V152" s="93" t="s">
        <v>1</v>
      </c>
      <c r="W152" s="94">
        <v>0.9</v>
      </c>
      <c r="X152" s="94">
        <v>0.9</v>
      </c>
      <c r="Y152" s="94">
        <v>0.9</v>
      </c>
      <c r="Z152" s="94" t="s">
        <v>1</v>
      </c>
      <c r="AA152" s="94" t="s">
        <v>1</v>
      </c>
      <c r="AB152" s="95" t="s">
        <v>1</v>
      </c>
      <c r="AC152" s="87" t="s">
        <v>1</v>
      </c>
      <c r="AD152" s="118">
        <v>19</v>
      </c>
    </row>
    <row r="153" spans="1:30" ht="16" x14ac:dyDescent="0.2">
      <c r="A153" s="21">
        <v>44113</v>
      </c>
      <c r="B153" s="1" t="s">
        <v>38</v>
      </c>
      <c r="C153" s="9" t="s">
        <v>39</v>
      </c>
      <c r="D153" s="1" t="s">
        <v>40</v>
      </c>
      <c r="E153" s="9" t="s">
        <v>41</v>
      </c>
      <c r="F153" s="92">
        <v>0.8</v>
      </c>
      <c r="G153" s="93" t="s">
        <v>1</v>
      </c>
      <c r="H153" s="94">
        <v>0.8</v>
      </c>
      <c r="I153" s="94" t="s">
        <v>1</v>
      </c>
      <c r="J153" s="94" t="s">
        <v>1</v>
      </c>
      <c r="K153" s="94" t="s">
        <v>1</v>
      </c>
      <c r="L153" s="94" t="s">
        <v>1</v>
      </c>
      <c r="M153" s="94" t="s">
        <v>1</v>
      </c>
      <c r="N153" s="92" t="s">
        <v>1</v>
      </c>
      <c r="O153" s="121">
        <v>1</v>
      </c>
      <c r="P153" s="118" t="s">
        <v>1</v>
      </c>
      <c r="Q153" s="93">
        <v>0.8</v>
      </c>
      <c r="R153" s="94" t="s">
        <v>1</v>
      </c>
      <c r="S153" s="92" t="s">
        <v>1</v>
      </c>
      <c r="T153" s="121" t="s">
        <v>1</v>
      </c>
      <c r="U153" s="118" t="s">
        <v>1</v>
      </c>
      <c r="V153" s="93" t="s">
        <v>1</v>
      </c>
      <c r="W153" s="94">
        <v>0.8</v>
      </c>
      <c r="X153" s="94" t="s">
        <v>1</v>
      </c>
      <c r="Y153" s="94">
        <v>0.8</v>
      </c>
      <c r="Z153" s="94" t="s">
        <v>1</v>
      </c>
      <c r="AA153" s="94" t="s">
        <v>1</v>
      </c>
      <c r="AB153" s="95" t="s">
        <v>1</v>
      </c>
      <c r="AC153" s="87" t="s">
        <v>1</v>
      </c>
      <c r="AD153" s="118">
        <v>19</v>
      </c>
    </row>
    <row r="154" spans="1:30" ht="16" x14ac:dyDescent="0.2">
      <c r="A154" s="21">
        <v>44127</v>
      </c>
      <c r="B154" s="1" t="s">
        <v>38</v>
      </c>
      <c r="C154" s="9" t="s">
        <v>39</v>
      </c>
      <c r="D154" s="1" t="s">
        <v>40</v>
      </c>
      <c r="E154" s="9" t="s">
        <v>41</v>
      </c>
      <c r="F154" s="92">
        <v>0.5</v>
      </c>
      <c r="G154" s="93" t="s">
        <v>1</v>
      </c>
      <c r="H154" s="94">
        <v>0.5</v>
      </c>
      <c r="I154" s="94" t="s">
        <v>1</v>
      </c>
      <c r="J154" s="94" t="s">
        <v>1</v>
      </c>
      <c r="K154" s="94" t="s">
        <v>1</v>
      </c>
      <c r="L154" s="94" t="s">
        <v>1</v>
      </c>
      <c r="M154" s="94" t="s">
        <v>1</v>
      </c>
      <c r="N154" s="92" t="s">
        <v>1</v>
      </c>
      <c r="O154" s="121">
        <v>3</v>
      </c>
      <c r="P154" s="118" t="s">
        <v>1</v>
      </c>
      <c r="Q154" s="93">
        <v>0.5</v>
      </c>
      <c r="R154" s="94" t="s">
        <v>1</v>
      </c>
      <c r="S154" s="92" t="s">
        <v>1</v>
      </c>
      <c r="T154" s="121" t="s">
        <v>1</v>
      </c>
      <c r="U154" s="118" t="s">
        <v>1</v>
      </c>
      <c r="V154" s="93" t="s">
        <v>1</v>
      </c>
      <c r="W154" s="94" t="s">
        <v>1</v>
      </c>
      <c r="X154" s="94">
        <v>0.5</v>
      </c>
      <c r="Y154" s="94">
        <v>0.5</v>
      </c>
      <c r="Z154" s="94" t="s">
        <v>1</v>
      </c>
      <c r="AA154" s="94" t="s">
        <v>1</v>
      </c>
      <c r="AB154" s="95" t="s">
        <v>1</v>
      </c>
      <c r="AC154" s="87" t="s">
        <v>1</v>
      </c>
      <c r="AD154" s="118">
        <v>19</v>
      </c>
    </row>
    <row r="155" spans="1:30" ht="17" thickBot="1" x14ac:dyDescent="0.25">
      <c r="A155" s="22">
        <v>44128</v>
      </c>
      <c r="B155" s="2" t="s">
        <v>48</v>
      </c>
      <c r="C155" s="11" t="s">
        <v>49</v>
      </c>
      <c r="D155" s="2" t="s">
        <v>40</v>
      </c>
      <c r="E155" s="11" t="s">
        <v>41</v>
      </c>
      <c r="F155" s="96">
        <v>0.5</v>
      </c>
      <c r="G155" s="97" t="s">
        <v>1</v>
      </c>
      <c r="H155" s="98">
        <v>0.5</v>
      </c>
      <c r="I155" s="98" t="s">
        <v>1</v>
      </c>
      <c r="J155" s="98" t="s">
        <v>1</v>
      </c>
      <c r="K155" s="98" t="s">
        <v>1</v>
      </c>
      <c r="L155" s="98" t="s">
        <v>1</v>
      </c>
      <c r="M155" s="98" t="s">
        <v>1</v>
      </c>
      <c r="N155" s="96" t="s">
        <v>1</v>
      </c>
      <c r="O155" s="122">
        <v>2</v>
      </c>
      <c r="P155" s="119" t="s">
        <v>1</v>
      </c>
      <c r="Q155" s="97">
        <v>0.5</v>
      </c>
      <c r="R155" s="98" t="s">
        <v>1</v>
      </c>
      <c r="S155" s="96" t="s">
        <v>1</v>
      </c>
      <c r="T155" s="122" t="s">
        <v>1</v>
      </c>
      <c r="U155" s="119" t="s">
        <v>1</v>
      </c>
      <c r="V155" s="97" t="s">
        <v>1</v>
      </c>
      <c r="W155" s="98" t="s">
        <v>1</v>
      </c>
      <c r="X155" s="98" t="s">
        <v>1</v>
      </c>
      <c r="Y155" s="98">
        <v>0.5</v>
      </c>
      <c r="Z155" s="98" t="s">
        <v>1</v>
      </c>
      <c r="AA155" s="98" t="s">
        <v>1</v>
      </c>
      <c r="AB155" s="99" t="s">
        <v>1</v>
      </c>
      <c r="AC155" s="88" t="s">
        <v>1</v>
      </c>
      <c r="AD155" s="119">
        <v>19</v>
      </c>
    </row>
    <row r="156" spans="1:30" ht="16" x14ac:dyDescent="0.2">
      <c r="A156" s="21">
        <v>44148</v>
      </c>
      <c r="B156" s="1" t="s">
        <v>38</v>
      </c>
      <c r="C156" s="9" t="s">
        <v>46</v>
      </c>
      <c r="D156" s="1" t="s">
        <v>40</v>
      </c>
      <c r="E156" s="9" t="s">
        <v>41</v>
      </c>
      <c r="F156" s="92">
        <v>0.5</v>
      </c>
      <c r="G156" s="93" t="s">
        <v>1</v>
      </c>
      <c r="H156" s="94">
        <v>0.5</v>
      </c>
      <c r="I156" s="94" t="s">
        <v>1</v>
      </c>
      <c r="J156" s="94" t="s">
        <v>1</v>
      </c>
      <c r="K156" s="94" t="s">
        <v>1</v>
      </c>
      <c r="L156" s="94" t="s">
        <v>1</v>
      </c>
      <c r="M156" s="94" t="s">
        <v>1</v>
      </c>
      <c r="N156" s="92" t="s">
        <v>1</v>
      </c>
      <c r="O156" s="121">
        <v>3</v>
      </c>
      <c r="P156" s="118" t="s">
        <v>1</v>
      </c>
      <c r="Q156" s="93">
        <v>0.5</v>
      </c>
      <c r="R156" s="94" t="s">
        <v>1</v>
      </c>
      <c r="S156" s="92" t="s">
        <v>1</v>
      </c>
      <c r="T156" s="121" t="s">
        <v>1</v>
      </c>
      <c r="U156" s="118" t="s">
        <v>1</v>
      </c>
      <c r="V156" s="93" t="s">
        <v>1</v>
      </c>
      <c r="W156" s="94" t="s">
        <v>1</v>
      </c>
      <c r="X156" s="94">
        <v>0.5</v>
      </c>
      <c r="Y156" s="94">
        <v>0.5</v>
      </c>
      <c r="Z156" s="94" t="s">
        <v>1</v>
      </c>
      <c r="AA156" s="94" t="s">
        <v>1</v>
      </c>
      <c r="AB156" s="95" t="s">
        <v>1</v>
      </c>
      <c r="AC156" s="87" t="s">
        <v>1</v>
      </c>
      <c r="AD156" s="118">
        <v>20</v>
      </c>
    </row>
    <row r="157" spans="1:30" ht="16" x14ac:dyDescent="0.2">
      <c r="A157" s="21">
        <v>44150</v>
      </c>
      <c r="B157" s="1" t="s">
        <v>65</v>
      </c>
      <c r="C157" s="9" t="s">
        <v>66</v>
      </c>
      <c r="D157" s="1" t="s">
        <v>40</v>
      </c>
      <c r="E157" s="9" t="s">
        <v>53</v>
      </c>
      <c r="F157" s="92">
        <v>1.4</v>
      </c>
      <c r="G157" s="93" t="s">
        <v>1</v>
      </c>
      <c r="H157" s="94">
        <v>1.4</v>
      </c>
      <c r="I157" s="94" t="s">
        <v>1</v>
      </c>
      <c r="J157" s="94" t="s">
        <v>1</v>
      </c>
      <c r="K157" s="94" t="s">
        <v>1</v>
      </c>
      <c r="L157" s="94" t="s">
        <v>1</v>
      </c>
      <c r="M157" s="94" t="s">
        <v>1</v>
      </c>
      <c r="N157" s="92" t="s">
        <v>1</v>
      </c>
      <c r="O157" s="121">
        <v>1</v>
      </c>
      <c r="P157" s="118" t="s">
        <v>1</v>
      </c>
      <c r="Q157" s="93">
        <v>1.4</v>
      </c>
      <c r="R157" s="94" t="s">
        <v>1</v>
      </c>
      <c r="S157" s="92" t="s">
        <v>1</v>
      </c>
      <c r="T157" s="121" t="s">
        <v>1</v>
      </c>
      <c r="U157" s="118" t="s">
        <v>1</v>
      </c>
      <c r="V157" s="93" t="s">
        <v>1</v>
      </c>
      <c r="W157" s="94">
        <v>1.4</v>
      </c>
      <c r="X157" s="94" t="s">
        <v>1</v>
      </c>
      <c r="Y157" s="94">
        <v>1.4</v>
      </c>
      <c r="Z157" s="94" t="s">
        <v>1</v>
      </c>
      <c r="AA157" s="94" t="s">
        <v>1</v>
      </c>
      <c r="AB157" s="95" t="s">
        <v>1</v>
      </c>
      <c r="AC157" s="87" t="s">
        <v>1</v>
      </c>
      <c r="AD157" s="118">
        <v>20</v>
      </c>
    </row>
    <row r="158" spans="1:30" ht="16" x14ac:dyDescent="0.2">
      <c r="A158" s="21">
        <v>44162</v>
      </c>
      <c r="B158" s="1" t="s">
        <v>38</v>
      </c>
      <c r="C158" s="9" t="s">
        <v>46</v>
      </c>
      <c r="D158" s="1" t="s">
        <v>40</v>
      </c>
      <c r="E158" s="9" t="s">
        <v>41</v>
      </c>
      <c r="F158" s="92">
        <v>1.4</v>
      </c>
      <c r="G158" s="93" t="s">
        <v>1</v>
      </c>
      <c r="H158" s="94">
        <v>1.4</v>
      </c>
      <c r="I158" s="94" t="s">
        <v>1</v>
      </c>
      <c r="J158" s="94" t="s">
        <v>1</v>
      </c>
      <c r="K158" s="94" t="s">
        <v>1</v>
      </c>
      <c r="L158" s="94" t="s">
        <v>1</v>
      </c>
      <c r="M158" s="94" t="s">
        <v>1</v>
      </c>
      <c r="N158" s="92" t="s">
        <v>1</v>
      </c>
      <c r="O158" s="121">
        <v>1</v>
      </c>
      <c r="P158" s="118" t="s">
        <v>1</v>
      </c>
      <c r="Q158" s="93">
        <v>1.4</v>
      </c>
      <c r="R158" s="94" t="s">
        <v>1</v>
      </c>
      <c r="S158" s="92" t="s">
        <v>1</v>
      </c>
      <c r="T158" s="121" t="s">
        <v>1</v>
      </c>
      <c r="U158" s="118" t="s">
        <v>1</v>
      </c>
      <c r="V158" s="93" t="s">
        <v>1</v>
      </c>
      <c r="W158" s="94">
        <v>1.4</v>
      </c>
      <c r="X158" s="94" t="s">
        <v>1</v>
      </c>
      <c r="Y158" s="94">
        <v>1.4</v>
      </c>
      <c r="Z158" s="94" t="s">
        <v>1</v>
      </c>
      <c r="AA158" s="94" t="s">
        <v>1</v>
      </c>
      <c r="AB158" s="95" t="s">
        <v>1</v>
      </c>
      <c r="AC158" s="87" t="s">
        <v>1</v>
      </c>
      <c r="AD158" s="118">
        <v>20</v>
      </c>
    </row>
    <row r="159" spans="1:30" ht="16" x14ac:dyDescent="0.2">
      <c r="A159" s="21">
        <v>44170</v>
      </c>
      <c r="B159" s="1" t="s">
        <v>65</v>
      </c>
      <c r="C159" s="9" t="s">
        <v>66</v>
      </c>
      <c r="D159" s="1" t="s">
        <v>40</v>
      </c>
      <c r="E159" s="9" t="s">
        <v>41</v>
      </c>
      <c r="F159" s="92">
        <v>1</v>
      </c>
      <c r="G159" s="93" t="s">
        <v>1</v>
      </c>
      <c r="H159" s="94">
        <v>1</v>
      </c>
      <c r="I159" s="94" t="s">
        <v>1</v>
      </c>
      <c r="J159" s="94" t="s">
        <v>1</v>
      </c>
      <c r="K159" s="94" t="s">
        <v>1</v>
      </c>
      <c r="L159" s="94" t="s">
        <v>1</v>
      </c>
      <c r="M159" s="94" t="s">
        <v>1</v>
      </c>
      <c r="N159" s="92" t="s">
        <v>1</v>
      </c>
      <c r="O159" s="121">
        <v>2</v>
      </c>
      <c r="P159" s="118" t="s">
        <v>1</v>
      </c>
      <c r="Q159" s="93">
        <v>1</v>
      </c>
      <c r="R159" s="94" t="s">
        <v>1</v>
      </c>
      <c r="S159" s="92" t="s">
        <v>1</v>
      </c>
      <c r="T159" s="121" t="s">
        <v>1</v>
      </c>
      <c r="U159" s="118" t="s">
        <v>1</v>
      </c>
      <c r="V159" s="93" t="s">
        <v>1</v>
      </c>
      <c r="W159" s="94">
        <v>1</v>
      </c>
      <c r="X159" s="94" t="s">
        <v>1</v>
      </c>
      <c r="Y159" s="94">
        <v>1</v>
      </c>
      <c r="Z159" s="94" t="s">
        <v>1</v>
      </c>
      <c r="AA159" s="94" t="s">
        <v>1</v>
      </c>
      <c r="AB159" s="95" t="s">
        <v>1</v>
      </c>
      <c r="AC159" s="87" t="s">
        <v>1</v>
      </c>
      <c r="AD159" s="118">
        <v>20</v>
      </c>
    </row>
    <row r="160" spans="1:30" ht="16" x14ac:dyDescent="0.2">
      <c r="A160" s="21">
        <v>44183</v>
      </c>
      <c r="B160" s="1" t="s">
        <v>38</v>
      </c>
      <c r="C160" s="9" t="s">
        <v>39</v>
      </c>
      <c r="D160" s="1" t="s">
        <v>40</v>
      </c>
      <c r="E160" s="9" t="s">
        <v>41</v>
      </c>
      <c r="F160" s="92">
        <v>1</v>
      </c>
      <c r="G160" s="93" t="s">
        <v>1</v>
      </c>
      <c r="H160" s="94">
        <v>1</v>
      </c>
      <c r="I160" s="94" t="s">
        <v>1</v>
      </c>
      <c r="J160" s="94" t="s">
        <v>1</v>
      </c>
      <c r="K160" s="94" t="s">
        <v>1</v>
      </c>
      <c r="L160" s="94" t="s">
        <v>1</v>
      </c>
      <c r="M160" s="94" t="s">
        <v>1</v>
      </c>
      <c r="N160" s="92" t="s">
        <v>1</v>
      </c>
      <c r="O160" s="121">
        <v>3</v>
      </c>
      <c r="P160" s="118" t="s">
        <v>1</v>
      </c>
      <c r="Q160" s="93">
        <v>1</v>
      </c>
      <c r="R160" s="94" t="s">
        <v>1</v>
      </c>
      <c r="S160" s="92" t="s">
        <v>1</v>
      </c>
      <c r="T160" s="121" t="s">
        <v>1</v>
      </c>
      <c r="U160" s="118" t="s">
        <v>1</v>
      </c>
      <c r="V160" s="93" t="s">
        <v>1</v>
      </c>
      <c r="W160" s="94">
        <v>1</v>
      </c>
      <c r="X160" s="94">
        <v>1</v>
      </c>
      <c r="Y160" s="94">
        <v>1</v>
      </c>
      <c r="Z160" s="94" t="s">
        <v>1</v>
      </c>
      <c r="AA160" s="94" t="s">
        <v>1</v>
      </c>
      <c r="AB160" s="95" t="s">
        <v>1</v>
      </c>
      <c r="AC160" s="87" t="s">
        <v>1</v>
      </c>
      <c r="AD160" s="118">
        <v>20</v>
      </c>
    </row>
    <row r="161" spans="1:30" ht="16" x14ac:dyDescent="0.2">
      <c r="A161" s="21">
        <v>44189</v>
      </c>
      <c r="B161" s="1" t="s">
        <v>38</v>
      </c>
      <c r="C161" s="9" t="s">
        <v>46</v>
      </c>
      <c r="D161" s="1" t="s">
        <v>40</v>
      </c>
      <c r="E161" s="9" t="s">
        <v>41</v>
      </c>
      <c r="F161" s="92">
        <v>1</v>
      </c>
      <c r="G161" s="93" t="s">
        <v>1</v>
      </c>
      <c r="H161" s="94">
        <v>1</v>
      </c>
      <c r="I161" s="94" t="s">
        <v>1</v>
      </c>
      <c r="J161" s="94" t="s">
        <v>1</v>
      </c>
      <c r="K161" s="94" t="s">
        <v>1</v>
      </c>
      <c r="L161" s="94" t="s">
        <v>1</v>
      </c>
      <c r="M161" s="94" t="s">
        <v>1</v>
      </c>
      <c r="N161" s="92" t="s">
        <v>1</v>
      </c>
      <c r="O161" s="121">
        <v>1</v>
      </c>
      <c r="P161" s="118" t="s">
        <v>1</v>
      </c>
      <c r="Q161" s="93">
        <v>1</v>
      </c>
      <c r="R161" s="94" t="s">
        <v>1</v>
      </c>
      <c r="S161" s="92" t="s">
        <v>1</v>
      </c>
      <c r="T161" s="121" t="s">
        <v>1</v>
      </c>
      <c r="U161" s="118" t="s">
        <v>1</v>
      </c>
      <c r="V161" s="93" t="s">
        <v>1</v>
      </c>
      <c r="W161" s="94">
        <v>1</v>
      </c>
      <c r="X161" s="94" t="s">
        <v>1</v>
      </c>
      <c r="Y161" s="94">
        <v>1</v>
      </c>
      <c r="Z161" s="94" t="s">
        <v>1</v>
      </c>
      <c r="AA161" s="94" t="s">
        <v>1</v>
      </c>
      <c r="AB161" s="95" t="s">
        <v>1</v>
      </c>
      <c r="AC161" s="87" t="s">
        <v>1</v>
      </c>
      <c r="AD161" s="118">
        <v>20</v>
      </c>
    </row>
    <row r="162" spans="1:30" ht="16" x14ac:dyDescent="0.2">
      <c r="A162" s="21">
        <v>44196</v>
      </c>
      <c r="B162" s="1" t="s">
        <v>38</v>
      </c>
      <c r="C162" s="9" t="s">
        <v>46</v>
      </c>
      <c r="D162" s="1" t="s">
        <v>40</v>
      </c>
      <c r="E162" s="9" t="s">
        <v>41</v>
      </c>
      <c r="F162" s="92">
        <v>1.2</v>
      </c>
      <c r="G162" s="93" t="s">
        <v>1</v>
      </c>
      <c r="H162" s="94">
        <v>1.2</v>
      </c>
      <c r="I162" s="94" t="s">
        <v>1</v>
      </c>
      <c r="J162" s="94" t="s">
        <v>1</v>
      </c>
      <c r="K162" s="94" t="s">
        <v>1</v>
      </c>
      <c r="L162" s="94" t="s">
        <v>1</v>
      </c>
      <c r="M162" s="94" t="s">
        <v>1</v>
      </c>
      <c r="N162" s="92" t="s">
        <v>1</v>
      </c>
      <c r="O162" s="121">
        <v>7</v>
      </c>
      <c r="P162" s="118" t="s">
        <v>1</v>
      </c>
      <c r="Q162" s="93">
        <v>1.2</v>
      </c>
      <c r="R162" s="94" t="s">
        <v>1</v>
      </c>
      <c r="S162" s="92" t="s">
        <v>1</v>
      </c>
      <c r="T162" s="121" t="s">
        <v>1</v>
      </c>
      <c r="U162" s="118" t="s">
        <v>1</v>
      </c>
      <c r="V162" s="93" t="s">
        <v>1</v>
      </c>
      <c r="W162" s="94" t="s">
        <v>1</v>
      </c>
      <c r="X162" s="94">
        <v>1.2</v>
      </c>
      <c r="Y162" s="94">
        <v>1.2</v>
      </c>
      <c r="Z162" s="94" t="s">
        <v>1</v>
      </c>
      <c r="AA162" s="94" t="s">
        <v>1</v>
      </c>
      <c r="AB162" s="95" t="s">
        <v>1</v>
      </c>
      <c r="AC162" s="87" t="s">
        <v>1</v>
      </c>
      <c r="AD162" s="118">
        <v>20</v>
      </c>
    </row>
    <row r="163" spans="1:30" ht="17" thickBot="1" x14ac:dyDescent="0.25">
      <c r="A163" s="21">
        <v>44196</v>
      </c>
      <c r="B163" s="2" t="s">
        <v>38</v>
      </c>
      <c r="C163" s="11" t="s">
        <v>46</v>
      </c>
      <c r="D163" s="2" t="s">
        <v>40</v>
      </c>
      <c r="E163" s="11" t="s">
        <v>41</v>
      </c>
      <c r="F163" s="96">
        <v>0.4</v>
      </c>
      <c r="G163" s="97" t="s">
        <v>1</v>
      </c>
      <c r="H163" s="98">
        <v>0.4</v>
      </c>
      <c r="I163" s="98" t="s">
        <v>1</v>
      </c>
      <c r="J163" s="98" t="s">
        <v>1</v>
      </c>
      <c r="K163" s="98" t="s">
        <v>1</v>
      </c>
      <c r="L163" s="98" t="s">
        <v>1</v>
      </c>
      <c r="M163" s="98" t="s">
        <v>1</v>
      </c>
      <c r="N163" s="96" t="s">
        <v>1</v>
      </c>
      <c r="O163" s="122">
        <v>1</v>
      </c>
      <c r="P163" s="119" t="s">
        <v>1</v>
      </c>
      <c r="Q163" s="97">
        <v>0.4</v>
      </c>
      <c r="R163" s="98" t="s">
        <v>1</v>
      </c>
      <c r="S163" s="96" t="s">
        <v>1</v>
      </c>
      <c r="T163" s="122" t="s">
        <v>1</v>
      </c>
      <c r="U163" s="119" t="s">
        <v>1</v>
      </c>
      <c r="V163" s="97" t="s">
        <v>1</v>
      </c>
      <c r="W163" s="98" t="s">
        <v>1</v>
      </c>
      <c r="X163" s="98" t="s">
        <v>1</v>
      </c>
      <c r="Y163" s="98">
        <v>0.4</v>
      </c>
      <c r="Z163" s="98" t="s">
        <v>1</v>
      </c>
      <c r="AA163" s="98" t="s">
        <v>1</v>
      </c>
      <c r="AB163" s="99" t="s">
        <v>1</v>
      </c>
      <c r="AC163" s="88" t="s">
        <v>1</v>
      </c>
      <c r="AD163" s="119">
        <v>20</v>
      </c>
    </row>
    <row r="164" spans="1:30" ht="16" x14ac:dyDescent="0.2">
      <c r="A164" s="24">
        <v>44208</v>
      </c>
      <c r="B164" s="1" t="s">
        <v>38</v>
      </c>
      <c r="C164" s="9" t="s">
        <v>46</v>
      </c>
      <c r="D164" s="1" t="s">
        <v>40</v>
      </c>
      <c r="E164" s="9" t="s">
        <v>41</v>
      </c>
      <c r="F164" s="92">
        <v>1</v>
      </c>
      <c r="G164" s="93" t="s">
        <v>1</v>
      </c>
      <c r="H164" s="94">
        <v>1</v>
      </c>
      <c r="I164" s="94" t="s">
        <v>1</v>
      </c>
      <c r="J164" s="94" t="s">
        <v>1</v>
      </c>
      <c r="K164" s="94" t="s">
        <v>1</v>
      </c>
      <c r="L164" s="94" t="s">
        <v>1</v>
      </c>
      <c r="M164" s="94" t="s">
        <v>1</v>
      </c>
      <c r="N164" s="92" t="s">
        <v>1</v>
      </c>
      <c r="O164" s="121">
        <v>4</v>
      </c>
      <c r="P164" s="118" t="s">
        <v>1</v>
      </c>
      <c r="Q164" s="93">
        <v>1</v>
      </c>
      <c r="R164" s="94" t="s">
        <v>1</v>
      </c>
      <c r="S164" s="92" t="s">
        <v>1</v>
      </c>
      <c r="T164" s="121" t="s">
        <v>1</v>
      </c>
      <c r="U164" s="118" t="s">
        <v>1</v>
      </c>
      <c r="V164" s="93" t="s">
        <v>1</v>
      </c>
      <c r="W164" s="94">
        <v>1</v>
      </c>
      <c r="X164" s="94" t="s">
        <v>1</v>
      </c>
      <c r="Y164" s="94">
        <v>1</v>
      </c>
      <c r="Z164" s="94" t="s">
        <v>1</v>
      </c>
      <c r="AA164" s="94" t="s">
        <v>1</v>
      </c>
      <c r="AB164" s="95" t="s">
        <v>1</v>
      </c>
      <c r="AC164" s="87" t="s">
        <v>67</v>
      </c>
      <c r="AD164" s="118">
        <v>21</v>
      </c>
    </row>
    <row r="165" spans="1:30" ht="16" x14ac:dyDescent="0.2">
      <c r="A165" s="21">
        <v>44218</v>
      </c>
      <c r="B165" s="1" t="s">
        <v>38</v>
      </c>
      <c r="C165" s="9" t="s">
        <v>46</v>
      </c>
      <c r="D165" s="1" t="s">
        <v>40</v>
      </c>
      <c r="E165" s="9" t="s">
        <v>41</v>
      </c>
      <c r="F165" s="92">
        <v>0.4</v>
      </c>
      <c r="G165" s="93" t="s">
        <v>1</v>
      </c>
      <c r="H165" s="94">
        <v>0.4</v>
      </c>
      <c r="I165" s="94" t="s">
        <v>1</v>
      </c>
      <c r="J165" s="94" t="s">
        <v>1</v>
      </c>
      <c r="K165" s="94" t="s">
        <v>1</v>
      </c>
      <c r="L165" s="94" t="s">
        <v>1</v>
      </c>
      <c r="M165" s="94" t="s">
        <v>1</v>
      </c>
      <c r="N165" s="92" t="s">
        <v>1</v>
      </c>
      <c r="O165" s="121">
        <v>3</v>
      </c>
      <c r="P165" s="118" t="s">
        <v>1</v>
      </c>
      <c r="Q165" s="93">
        <v>0.4</v>
      </c>
      <c r="R165" s="94" t="s">
        <v>1</v>
      </c>
      <c r="S165" s="92" t="s">
        <v>1</v>
      </c>
      <c r="T165" s="121" t="s">
        <v>1</v>
      </c>
      <c r="U165" s="118" t="s">
        <v>1</v>
      </c>
      <c r="V165" s="93" t="s">
        <v>1</v>
      </c>
      <c r="W165" s="94" t="s">
        <v>1</v>
      </c>
      <c r="X165" s="94" t="s">
        <v>1</v>
      </c>
      <c r="Y165" s="94">
        <v>0.4</v>
      </c>
      <c r="Z165" s="94" t="s">
        <v>1</v>
      </c>
      <c r="AA165" s="94" t="s">
        <v>1</v>
      </c>
      <c r="AB165" s="95" t="s">
        <v>1</v>
      </c>
      <c r="AC165" s="87" t="s">
        <v>68</v>
      </c>
      <c r="AD165" s="118">
        <v>21</v>
      </c>
    </row>
    <row r="166" spans="1:30" ht="16" x14ac:dyDescent="0.2">
      <c r="A166" s="21">
        <v>44229</v>
      </c>
      <c r="B166" s="1" t="s">
        <v>38</v>
      </c>
      <c r="C166" s="9" t="s">
        <v>46</v>
      </c>
      <c r="D166" s="1" t="s">
        <v>40</v>
      </c>
      <c r="E166" s="9" t="s">
        <v>41</v>
      </c>
      <c r="F166" s="92">
        <v>0.4</v>
      </c>
      <c r="G166" s="93" t="s">
        <v>1</v>
      </c>
      <c r="H166" s="94">
        <v>0.4</v>
      </c>
      <c r="I166" s="94" t="s">
        <v>1</v>
      </c>
      <c r="J166" s="94" t="s">
        <v>1</v>
      </c>
      <c r="K166" s="94" t="s">
        <v>1</v>
      </c>
      <c r="L166" s="94" t="s">
        <v>1</v>
      </c>
      <c r="M166" s="94" t="s">
        <v>1</v>
      </c>
      <c r="N166" s="92" t="s">
        <v>1</v>
      </c>
      <c r="O166" s="121">
        <v>1</v>
      </c>
      <c r="P166" s="118" t="s">
        <v>1</v>
      </c>
      <c r="Q166" s="93">
        <v>0.4</v>
      </c>
      <c r="R166" s="94" t="s">
        <v>1</v>
      </c>
      <c r="S166" s="92" t="s">
        <v>1</v>
      </c>
      <c r="T166" s="121" t="s">
        <v>1</v>
      </c>
      <c r="U166" s="118" t="s">
        <v>1</v>
      </c>
      <c r="V166" s="93" t="s">
        <v>1</v>
      </c>
      <c r="W166" s="94" t="s">
        <v>1</v>
      </c>
      <c r="X166" s="94" t="s">
        <v>1</v>
      </c>
      <c r="Y166" s="94">
        <v>0.4</v>
      </c>
      <c r="Z166" s="94" t="s">
        <v>1</v>
      </c>
      <c r="AA166" s="94" t="s">
        <v>1</v>
      </c>
      <c r="AB166" s="95" t="s">
        <v>1</v>
      </c>
      <c r="AC166" s="87" t="s">
        <v>69</v>
      </c>
      <c r="AD166" s="118">
        <v>21</v>
      </c>
    </row>
    <row r="167" spans="1:30" ht="16" x14ac:dyDescent="0.2">
      <c r="A167" s="21">
        <v>44229</v>
      </c>
      <c r="B167" s="1" t="s">
        <v>38</v>
      </c>
      <c r="C167" s="9" t="s">
        <v>39</v>
      </c>
      <c r="D167" s="1" t="s">
        <v>40</v>
      </c>
      <c r="E167" s="9" t="s">
        <v>50</v>
      </c>
      <c r="F167" s="92">
        <v>0.6</v>
      </c>
      <c r="G167" s="93" t="s">
        <v>1</v>
      </c>
      <c r="H167" s="94">
        <v>0.6</v>
      </c>
      <c r="I167" s="94" t="s">
        <v>1</v>
      </c>
      <c r="J167" s="94" t="s">
        <v>1</v>
      </c>
      <c r="K167" s="94" t="s">
        <v>1</v>
      </c>
      <c r="L167" s="94" t="s">
        <v>1</v>
      </c>
      <c r="M167" s="94" t="s">
        <v>1</v>
      </c>
      <c r="N167" s="92" t="s">
        <v>1</v>
      </c>
      <c r="O167" s="121">
        <v>1</v>
      </c>
      <c r="P167" s="118" t="s">
        <v>1</v>
      </c>
      <c r="Q167" s="93">
        <v>0.6</v>
      </c>
      <c r="R167" s="94" t="s">
        <v>1</v>
      </c>
      <c r="S167" s="92" t="s">
        <v>1</v>
      </c>
      <c r="T167" s="121" t="s">
        <v>1</v>
      </c>
      <c r="U167" s="118" t="s">
        <v>1</v>
      </c>
      <c r="V167" s="93" t="s">
        <v>1</v>
      </c>
      <c r="W167" s="94">
        <v>0.6</v>
      </c>
      <c r="X167" s="94" t="s">
        <v>1</v>
      </c>
      <c r="Y167" s="94">
        <v>0.6</v>
      </c>
      <c r="Z167" s="94" t="s">
        <v>1</v>
      </c>
      <c r="AA167" s="94" t="s">
        <v>1</v>
      </c>
      <c r="AB167" s="95" t="s">
        <v>1</v>
      </c>
      <c r="AC167" s="87" t="s">
        <v>1</v>
      </c>
      <c r="AD167" s="118">
        <v>21</v>
      </c>
    </row>
    <row r="168" spans="1:30" ht="16" x14ac:dyDescent="0.2">
      <c r="A168" s="21">
        <v>44229</v>
      </c>
      <c r="B168" s="1" t="s">
        <v>38</v>
      </c>
      <c r="C168" s="9" t="s">
        <v>39</v>
      </c>
      <c r="D168" s="1" t="s">
        <v>50</v>
      </c>
      <c r="E168" s="9" t="s">
        <v>40</v>
      </c>
      <c r="F168" s="92">
        <v>0.5</v>
      </c>
      <c r="G168" s="93" t="s">
        <v>1</v>
      </c>
      <c r="H168" s="94">
        <v>0.5</v>
      </c>
      <c r="I168" s="94" t="s">
        <v>1</v>
      </c>
      <c r="J168" s="94" t="s">
        <v>1</v>
      </c>
      <c r="K168" s="94" t="s">
        <v>1</v>
      </c>
      <c r="L168" s="94" t="s">
        <v>1</v>
      </c>
      <c r="M168" s="94" t="s">
        <v>1</v>
      </c>
      <c r="N168" s="92" t="s">
        <v>1</v>
      </c>
      <c r="O168" s="121">
        <v>1</v>
      </c>
      <c r="P168" s="118" t="s">
        <v>1</v>
      </c>
      <c r="Q168" s="93">
        <v>0.5</v>
      </c>
      <c r="R168" s="94" t="s">
        <v>1</v>
      </c>
      <c r="S168" s="92" t="s">
        <v>1</v>
      </c>
      <c r="T168" s="121" t="s">
        <v>1</v>
      </c>
      <c r="U168" s="118" t="s">
        <v>1</v>
      </c>
      <c r="V168" s="93" t="s">
        <v>1</v>
      </c>
      <c r="W168" s="94">
        <v>0.5</v>
      </c>
      <c r="X168" s="94" t="s">
        <v>1</v>
      </c>
      <c r="Y168" s="94">
        <v>0.5</v>
      </c>
      <c r="Z168" s="94" t="s">
        <v>1</v>
      </c>
      <c r="AA168" s="94" t="s">
        <v>1</v>
      </c>
      <c r="AB168" s="95" t="s">
        <v>1</v>
      </c>
      <c r="AC168" s="87" t="s">
        <v>1</v>
      </c>
      <c r="AD168" s="118">
        <v>21</v>
      </c>
    </row>
    <row r="169" spans="1:30" ht="16" x14ac:dyDescent="0.2">
      <c r="A169" s="21">
        <v>44246</v>
      </c>
      <c r="B169" s="1" t="s">
        <v>38</v>
      </c>
      <c r="C169" s="9" t="s">
        <v>46</v>
      </c>
      <c r="D169" s="1" t="s">
        <v>40</v>
      </c>
      <c r="E169" s="9" t="s">
        <v>41</v>
      </c>
      <c r="F169" s="92">
        <v>0.8</v>
      </c>
      <c r="G169" s="93" t="s">
        <v>1</v>
      </c>
      <c r="H169" s="94">
        <v>0.8</v>
      </c>
      <c r="I169" s="94" t="s">
        <v>1</v>
      </c>
      <c r="J169" s="94" t="s">
        <v>1</v>
      </c>
      <c r="K169" s="94" t="s">
        <v>1</v>
      </c>
      <c r="L169" s="94" t="s">
        <v>1</v>
      </c>
      <c r="M169" s="94" t="s">
        <v>1</v>
      </c>
      <c r="N169" s="92" t="s">
        <v>1</v>
      </c>
      <c r="O169" s="121">
        <v>1</v>
      </c>
      <c r="P169" s="118" t="s">
        <v>1</v>
      </c>
      <c r="Q169" s="93">
        <v>0.8</v>
      </c>
      <c r="R169" s="94" t="s">
        <v>1</v>
      </c>
      <c r="S169" s="92" t="s">
        <v>1</v>
      </c>
      <c r="T169" s="121" t="s">
        <v>1</v>
      </c>
      <c r="U169" s="118" t="s">
        <v>1</v>
      </c>
      <c r="V169" s="93" t="s">
        <v>1</v>
      </c>
      <c r="W169" s="94">
        <v>0.8</v>
      </c>
      <c r="X169" s="94">
        <v>0.8</v>
      </c>
      <c r="Y169" s="94">
        <v>0.8</v>
      </c>
      <c r="Z169" s="94" t="s">
        <v>1</v>
      </c>
      <c r="AA169" s="94" t="s">
        <v>1</v>
      </c>
      <c r="AB169" s="95" t="s">
        <v>1</v>
      </c>
      <c r="AC169" s="87" t="s">
        <v>1</v>
      </c>
      <c r="AD169" s="118">
        <v>21</v>
      </c>
    </row>
    <row r="170" spans="1:30" ht="16" x14ac:dyDescent="0.2">
      <c r="A170" s="21">
        <v>44251</v>
      </c>
      <c r="B170" s="1" t="s">
        <v>65</v>
      </c>
      <c r="C170" s="9" t="s">
        <v>66</v>
      </c>
      <c r="D170" s="1" t="s">
        <v>40</v>
      </c>
      <c r="E170" s="9" t="s">
        <v>41</v>
      </c>
      <c r="F170" s="92">
        <v>1</v>
      </c>
      <c r="G170" s="93" t="s">
        <v>1</v>
      </c>
      <c r="H170" s="94">
        <v>1</v>
      </c>
      <c r="I170" s="94" t="s">
        <v>1</v>
      </c>
      <c r="J170" s="94" t="s">
        <v>1</v>
      </c>
      <c r="K170" s="94" t="s">
        <v>1</v>
      </c>
      <c r="L170" s="94" t="s">
        <v>1</v>
      </c>
      <c r="M170" s="94" t="s">
        <v>1</v>
      </c>
      <c r="N170" s="92" t="s">
        <v>1</v>
      </c>
      <c r="O170" s="121">
        <v>3</v>
      </c>
      <c r="P170" s="118" t="s">
        <v>1</v>
      </c>
      <c r="Q170" s="93">
        <v>1</v>
      </c>
      <c r="R170" s="94" t="s">
        <v>1</v>
      </c>
      <c r="S170" s="92" t="s">
        <v>1</v>
      </c>
      <c r="T170" s="121" t="s">
        <v>1</v>
      </c>
      <c r="U170" s="118" t="s">
        <v>1</v>
      </c>
      <c r="V170" s="93" t="s">
        <v>1</v>
      </c>
      <c r="W170" s="94" t="s">
        <v>1</v>
      </c>
      <c r="X170" s="94" t="s">
        <v>1</v>
      </c>
      <c r="Y170" s="94">
        <v>1</v>
      </c>
      <c r="Z170" s="94" t="s">
        <v>1</v>
      </c>
      <c r="AA170" s="94">
        <v>1</v>
      </c>
      <c r="AB170" s="95" t="s">
        <v>1</v>
      </c>
      <c r="AC170" s="87" t="s">
        <v>70</v>
      </c>
      <c r="AD170" s="118">
        <v>21</v>
      </c>
    </row>
    <row r="171" spans="1:30" ht="17" thickBot="1" x14ac:dyDescent="0.25">
      <c r="A171" s="22">
        <v>44252</v>
      </c>
      <c r="B171" s="2" t="s">
        <v>65</v>
      </c>
      <c r="C171" s="11" t="s">
        <v>66</v>
      </c>
      <c r="D171" s="2" t="s">
        <v>40</v>
      </c>
      <c r="E171" s="11" t="s">
        <v>41</v>
      </c>
      <c r="F171" s="96">
        <v>0.8</v>
      </c>
      <c r="G171" s="97" t="s">
        <v>1</v>
      </c>
      <c r="H171" s="98">
        <v>0.8</v>
      </c>
      <c r="I171" s="98" t="s">
        <v>1</v>
      </c>
      <c r="J171" s="98" t="s">
        <v>1</v>
      </c>
      <c r="K171" s="98" t="s">
        <v>1</v>
      </c>
      <c r="L171" s="98" t="s">
        <v>1</v>
      </c>
      <c r="M171" s="98" t="s">
        <v>1</v>
      </c>
      <c r="N171" s="96" t="s">
        <v>1</v>
      </c>
      <c r="O171" s="122">
        <v>2</v>
      </c>
      <c r="P171" s="119" t="s">
        <v>1</v>
      </c>
      <c r="Q171" s="97">
        <v>0.8</v>
      </c>
      <c r="R171" s="98" t="s">
        <v>1</v>
      </c>
      <c r="S171" s="96" t="s">
        <v>1</v>
      </c>
      <c r="T171" s="122" t="s">
        <v>1</v>
      </c>
      <c r="U171" s="119" t="s">
        <v>1</v>
      </c>
      <c r="V171" s="97" t="s">
        <v>1</v>
      </c>
      <c r="W171" s="98" t="s">
        <v>1</v>
      </c>
      <c r="X171" s="98" t="s">
        <v>1</v>
      </c>
      <c r="Y171" s="98">
        <v>0.8</v>
      </c>
      <c r="Z171" s="98" t="s">
        <v>1</v>
      </c>
      <c r="AA171" s="98">
        <v>0.8</v>
      </c>
      <c r="AB171" s="99" t="s">
        <v>1</v>
      </c>
      <c r="AC171" s="88" t="s">
        <v>71</v>
      </c>
      <c r="AD171" s="119">
        <v>21</v>
      </c>
    </row>
    <row r="172" spans="1:30" ht="16" x14ac:dyDescent="0.2">
      <c r="A172" s="21">
        <v>44252</v>
      </c>
      <c r="B172" s="1" t="s">
        <v>65</v>
      </c>
      <c r="C172" s="9" t="s">
        <v>66</v>
      </c>
      <c r="D172" s="1" t="s">
        <v>40</v>
      </c>
      <c r="E172" s="9" t="s">
        <v>41</v>
      </c>
      <c r="F172" s="92">
        <v>0.2</v>
      </c>
      <c r="G172" s="93" t="s">
        <v>1</v>
      </c>
      <c r="H172" s="94">
        <v>0.2</v>
      </c>
      <c r="I172" s="94" t="s">
        <v>1</v>
      </c>
      <c r="J172" s="94" t="s">
        <v>1</v>
      </c>
      <c r="K172" s="94" t="s">
        <v>1</v>
      </c>
      <c r="L172" s="94" t="s">
        <v>1</v>
      </c>
      <c r="M172" s="94" t="s">
        <v>1</v>
      </c>
      <c r="N172" s="92" t="s">
        <v>1</v>
      </c>
      <c r="O172" s="121">
        <v>2</v>
      </c>
      <c r="P172" s="118" t="s">
        <v>1</v>
      </c>
      <c r="Q172" s="93">
        <v>0.2</v>
      </c>
      <c r="R172" s="94" t="s">
        <v>1</v>
      </c>
      <c r="S172" s="92" t="s">
        <v>1</v>
      </c>
      <c r="T172" s="121" t="s">
        <v>1</v>
      </c>
      <c r="U172" s="118" t="s">
        <v>1</v>
      </c>
      <c r="V172" s="93" t="s">
        <v>1</v>
      </c>
      <c r="W172" s="94" t="s">
        <v>1</v>
      </c>
      <c r="X172" s="94">
        <v>0.2</v>
      </c>
      <c r="Y172" s="94">
        <v>0.2</v>
      </c>
      <c r="Z172" s="94" t="s">
        <v>1</v>
      </c>
      <c r="AA172" s="94" t="s">
        <v>1</v>
      </c>
      <c r="AB172" s="95" t="s">
        <v>1</v>
      </c>
      <c r="AC172" s="87" t="s">
        <v>1</v>
      </c>
      <c r="AD172" s="118">
        <v>22</v>
      </c>
    </row>
    <row r="173" spans="1:30" ht="16" x14ac:dyDescent="0.2">
      <c r="A173" s="21">
        <v>44253</v>
      </c>
      <c r="B173" s="1" t="s">
        <v>38</v>
      </c>
      <c r="C173" s="9" t="s">
        <v>39</v>
      </c>
      <c r="D173" s="1" t="s">
        <v>40</v>
      </c>
      <c r="E173" s="9" t="s">
        <v>41</v>
      </c>
      <c r="F173" s="92">
        <v>0.6</v>
      </c>
      <c r="G173" s="93" t="s">
        <v>1</v>
      </c>
      <c r="H173" s="94">
        <v>0.6</v>
      </c>
      <c r="I173" s="94" t="s">
        <v>1</v>
      </c>
      <c r="J173" s="94" t="s">
        <v>1</v>
      </c>
      <c r="K173" s="94" t="s">
        <v>1</v>
      </c>
      <c r="L173" s="94" t="s">
        <v>1</v>
      </c>
      <c r="M173" s="94" t="s">
        <v>1</v>
      </c>
      <c r="N173" s="92" t="s">
        <v>1</v>
      </c>
      <c r="O173" s="121">
        <v>4</v>
      </c>
      <c r="P173" s="118" t="s">
        <v>1</v>
      </c>
      <c r="Q173" s="93">
        <v>0.6</v>
      </c>
      <c r="R173" s="94" t="s">
        <v>1</v>
      </c>
      <c r="S173" s="92" t="s">
        <v>1</v>
      </c>
      <c r="T173" s="121" t="s">
        <v>1</v>
      </c>
      <c r="U173" s="118" t="s">
        <v>1</v>
      </c>
      <c r="V173" s="93" t="s">
        <v>1</v>
      </c>
      <c r="W173" s="94" t="s">
        <v>1</v>
      </c>
      <c r="X173" s="94">
        <v>0.6</v>
      </c>
      <c r="Y173" s="94">
        <v>0.6</v>
      </c>
      <c r="Z173" s="94" t="s">
        <v>1</v>
      </c>
      <c r="AA173" s="94" t="s">
        <v>1</v>
      </c>
      <c r="AB173" s="95" t="s">
        <v>1</v>
      </c>
      <c r="AC173" s="87" t="s">
        <v>72</v>
      </c>
      <c r="AD173" s="118">
        <v>22</v>
      </c>
    </row>
    <row r="174" spans="1:30" ht="16" x14ac:dyDescent="0.2">
      <c r="A174" s="21">
        <v>44254</v>
      </c>
      <c r="B174" s="1" t="s">
        <v>38</v>
      </c>
      <c r="C174" s="9" t="s">
        <v>39</v>
      </c>
      <c r="D174" s="1" t="s">
        <v>40</v>
      </c>
      <c r="E174" s="9" t="s">
        <v>73</v>
      </c>
      <c r="F174" s="92">
        <v>1.5</v>
      </c>
      <c r="G174" s="93" t="s">
        <v>1</v>
      </c>
      <c r="H174" s="94">
        <v>1.5</v>
      </c>
      <c r="I174" s="94" t="s">
        <v>1</v>
      </c>
      <c r="J174" s="94" t="s">
        <v>1</v>
      </c>
      <c r="K174" s="94" t="s">
        <v>1</v>
      </c>
      <c r="L174" s="94" t="s">
        <v>1</v>
      </c>
      <c r="M174" s="94" t="s">
        <v>1</v>
      </c>
      <c r="N174" s="92" t="s">
        <v>1</v>
      </c>
      <c r="O174" s="121">
        <v>2</v>
      </c>
      <c r="P174" s="118" t="s">
        <v>1</v>
      </c>
      <c r="Q174" s="93">
        <v>1.5</v>
      </c>
      <c r="R174" s="94" t="s">
        <v>1</v>
      </c>
      <c r="S174" s="92" t="s">
        <v>1</v>
      </c>
      <c r="T174" s="121" t="s">
        <v>1</v>
      </c>
      <c r="U174" s="118" t="s">
        <v>1</v>
      </c>
      <c r="V174" s="93" t="s">
        <v>1</v>
      </c>
      <c r="W174" s="94">
        <v>1.5</v>
      </c>
      <c r="X174" s="94">
        <v>1.5</v>
      </c>
      <c r="Y174" s="94">
        <v>1.5</v>
      </c>
      <c r="Z174" s="94" t="s">
        <v>1</v>
      </c>
      <c r="AA174" s="94" t="s">
        <v>1</v>
      </c>
      <c r="AB174" s="95" t="s">
        <v>1</v>
      </c>
      <c r="AC174" s="87" t="s">
        <v>74</v>
      </c>
      <c r="AD174" s="118">
        <v>22</v>
      </c>
    </row>
    <row r="175" spans="1:30" ht="16" x14ac:dyDescent="0.2">
      <c r="A175" s="21">
        <v>44255</v>
      </c>
      <c r="B175" s="1" t="s">
        <v>65</v>
      </c>
      <c r="C175" s="9" t="s">
        <v>66</v>
      </c>
      <c r="D175" s="1" t="s">
        <v>40</v>
      </c>
      <c r="E175" s="9" t="s">
        <v>41</v>
      </c>
      <c r="F175" s="92">
        <v>1.3</v>
      </c>
      <c r="G175" s="93" t="s">
        <v>1</v>
      </c>
      <c r="H175" s="94">
        <v>1.3</v>
      </c>
      <c r="I175" s="94" t="s">
        <v>1</v>
      </c>
      <c r="J175" s="94" t="s">
        <v>1</v>
      </c>
      <c r="K175" s="94" t="s">
        <v>1</v>
      </c>
      <c r="L175" s="94" t="s">
        <v>1</v>
      </c>
      <c r="M175" s="94" t="s">
        <v>1</v>
      </c>
      <c r="N175" s="92" t="s">
        <v>1</v>
      </c>
      <c r="O175" s="121">
        <v>1</v>
      </c>
      <c r="P175" s="118" t="s">
        <v>1</v>
      </c>
      <c r="Q175" s="93">
        <v>1.3</v>
      </c>
      <c r="R175" s="94" t="s">
        <v>1</v>
      </c>
      <c r="S175" s="92" t="s">
        <v>1</v>
      </c>
      <c r="T175" s="121" t="s">
        <v>1</v>
      </c>
      <c r="U175" s="118" t="s">
        <v>1</v>
      </c>
      <c r="V175" s="93" t="s">
        <v>1</v>
      </c>
      <c r="W175" s="94">
        <v>1.3</v>
      </c>
      <c r="X175" s="94" t="s">
        <v>1</v>
      </c>
      <c r="Y175" s="94">
        <v>1.3</v>
      </c>
      <c r="Z175" s="94" t="s">
        <v>1</v>
      </c>
      <c r="AA175" s="94" t="s">
        <v>1</v>
      </c>
      <c r="AB175" s="95" t="s">
        <v>1</v>
      </c>
      <c r="AC175" s="87" t="s">
        <v>1</v>
      </c>
      <c r="AD175" s="118">
        <v>22</v>
      </c>
    </row>
    <row r="176" spans="1:30" ht="16" x14ac:dyDescent="0.2">
      <c r="A176" s="21">
        <v>44274</v>
      </c>
      <c r="B176" s="1" t="s">
        <v>65</v>
      </c>
      <c r="C176" s="9" t="s">
        <v>66</v>
      </c>
      <c r="D176" s="1" t="s">
        <v>40</v>
      </c>
      <c r="E176" s="9" t="s">
        <v>50</v>
      </c>
      <c r="F176" s="92">
        <v>1</v>
      </c>
      <c r="G176" s="93" t="s">
        <v>1</v>
      </c>
      <c r="H176" s="94">
        <v>1</v>
      </c>
      <c r="I176" s="94" t="s">
        <v>1</v>
      </c>
      <c r="J176" s="94" t="s">
        <v>1</v>
      </c>
      <c r="K176" s="94" t="s">
        <v>1</v>
      </c>
      <c r="L176" s="94" t="s">
        <v>1</v>
      </c>
      <c r="M176" s="94" t="s">
        <v>1</v>
      </c>
      <c r="N176" s="92" t="s">
        <v>1</v>
      </c>
      <c r="O176" s="121">
        <v>2</v>
      </c>
      <c r="P176" s="118" t="s">
        <v>1</v>
      </c>
      <c r="Q176" s="93">
        <v>1</v>
      </c>
      <c r="R176" s="94" t="s">
        <v>1</v>
      </c>
      <c r="S176" s="92" t="s">
        <v>1</v>
      </c>
      <c r="T176" s="121" t="s">
        <v>1</v>
      </c>
      <c r="U176" s="118" t="s">
        <v>1</v>
      </c>
      <c r="V176" s="93" t="s">
        <v>1</v>
      </c>
      <c r="W176" s="94">
        <v>1</v>
      </c>
      <c r="X176" s="94">
        <v>1</v>
      </c>
      <c r="Y176" s="94">
        <v>1</v>
      </c>
      <c r="Z176" s="94" t="s">
        <v>1</v>
      </c>
      <c r="AA176" s="94" t="s">
        <v>1</v>
      </c>
      <c r="AB176" s="95" t="s">
        <v>1</v>
      </c>
      <c r="AC176" s="87" t="s">
        <v>1</v>
      </c>
      <c r="AD176" s="118">
        <v>22</v>
      </c>
    </row>
    <row r="177" spans="1:30" ht="16" x14ac:dyDescent="0.2">
      <c r="A177" s="21">
        <v>44281</v>
      </c>
      <c r="B177" s="1" t="s">
        <v>38</v>
      </c>
      <c r="C177" s="9" t="s">
        <v>39</v>
      </c>
      <c r="D177" s="1" t="s">
        <v>40</v>
      </c>
      <c r="E177" s="9" t="s">
        <v>41</v>
      </c>
      <c r="F177" s="92">
        <v>0.5</v>
      </c>
      <c r="G177" s="93" t="s">
        <v>1</v>
      </c>
      <c r="H177" s="94">
        <v>0.5</v>
      </c>
      <c r="I177" s="94" t="s">
        <v>1</v>
      </c>
      <c r="J177" s="94" t="s">
        <v>1</v>
      </c>
      <c r="K177" s="94" t="s">
        <v>1</v>
      </c>
      <c r="L177" s="94" t="s">
        <v>1</v>
      </c>
      <c r="M177" s="94" t="s">
        <v>1</v>
      </c>
      <c r="N177" s="92" t="s">
        <v>1</v>
      </c>
      <c r="O177" s="121">
        <v>1</v>
      </c>
      <c r="P177" s="118" t="s">
        <v>1</v>
      </c>
      <c r="Q177" s="93">
        <v>0.5</v>
      </c>
      <c r="R177" s="94" t="s">
        <v>1</v>
      </c>
      <c r="S177" s="92" t="s">
        <v>1</v>
      </c>
      <c r="T177" s="121" t="s">
        <v>1</v>
      </c>
      <c r="U177" s="118" t="s">
        <v>1</v>
      </c>
      <c r="V177" s="93" t="s">
        <v>1</v>
      </c>
      <c r="W177" s="94" t="s">
        <v>1</v>
      </c>
      <c r="X177" s="94">
        <v>0.5</v>
      </c>
      <c r="Y177" s="94">
        <v>0.5</v>
      </c>
      <c r="Z177" s="94" t="s">
        <v>1</v>
      </c>
      <c r="AA177" s="94" t="s">
        <v>1</v>
      </c>
      <c r="AB177" s="95" t="s">
        <v>1</v>
      </c>
      <c r="AC177" s="87" t="s">
        <v>1</v>
      </c>
      <c r="AD177" s="118">
        <v>22</v>
      </c>
    </row>
    <row r="178" spans="1:30" ht="16" x14ac:dyDescent="0.2">
      <c r="A178" s="21">
        <v>44312</v>
      </c>
      <c r="B178" s="1" t="s">
        <v>65</v>
      </c>
      <c r="C178" s="9" t="s">
        <v>66</v>
      </c>
      <c r="D178" s="1" t="s">
        <v>40</v>
      </c>
      <c r="E178" s="9" t="s">
        <v>41</v>
      </c>
      <c r="F178" s="92">
        <v>0.8</v>
      </c>
      <c r="G178" s="93" t="s">
        <v>1</v>
      </c>
      <c r="H178" s="94">
        <v>0.8</v>
      </c>
      <c r="I178" s="94" t="s">
        <v>1</v>
      </c>
      <c r="J178" s="94" t="s">
        <v>1</v>
      </c>
      <c r="K178" s="94" t="s">
        <v>1</v>
      </c>
      <c r="L178" s="94" t="s">
        <v>1</v>
      </c>
      <c r="M178" s="94" t="s">
        <v>1</v>
      </c>
      <c r="N178" s="92" t="s">
        <v>1</v>
      </c>
      <c r="O178" s="121">
        <v>6</v>
      </c>
      <c r="P178" s="118" t="s">
        <v>1</v>
      </c>
      <c r="Q178" s="93">
        <v>0.8</v>
      </c>
      <c r="R178" s="94" t="s">
        <v>1</v>
      </c>
      <c r="S178" s="92" t="s">
        <v>1</v>
      </c>
      <c r="T178" s="121" t="s">
        <v>1</v>
      </c>
      <c r="U178" s="118" t="s">
        <v>1</v>
      </c>
      <c r="V178" s="93" t="s">
        <v>1</v>
      </c>
      <c r="W178" s="94" t="s">
        <v>1</v>
      </c>
      <c r="X178" s="94">
        <v>0.8</v>
      </c>
      <c r="Y178" s="94">
        <v>0.8</v>
      </c>
      <c r="Z178" s="94" t="s">
        <v>1</v>
      </c>
      <c r="AA178" s="94" t="s">
        <v>1</v>
      </c>
      <c r="AB178" s="95" t="s">
        <v>1</v>
      </c>
      <c r="AC178" s="87" t="s">
        <v>75</v>
      </c>
      <c r="AD178" s="118">
        <v>22</v>
      </c>
    </row>
    <row r="179" spans="1:30" ht="17" thickBot="1" x14ac:dyDescent="0.25">
      <c r="A179" s="22">
        <v>44330</v>
      </c>
      <c r="B179" s="2" t="s">
        <v>65</v>
      </c>
      <c r="C179" s="11" t="s">
        <v>76</v>
      </c>
      <c r="D179" s="2" t="s">
        <v>77</v>
      </c>
      <c r="E179" s="11" t="s">
        <v>41</v>
      </c>
      <c r="F179" s="96">
        <v>0.5</v>
      </c>
      <c r="G179" s="97" t="s">
        <v>1</v>
      </c>
      <c r="H179" s="98">
        <v>0.5</v>
      </c>
      <c r="I179" s="98" t="s">
        <v>1</v>
      </c>
      <c r="J179" s="98" t="s">
        <v>1</v>
      </c>
      <c r="K179" s="98" t="s">
        <v>1</v>
      </c>
      <c r="L179" s="98" t="s">
        <v>1</v>
      </c>
      <c r="M179" s="98" t="s">
        <v>1</v>
      </c>
      <c r="N179" s="96" t="s">
        <v>1</v>
      </c>
      <c r="O179" s="122">
        <v>1</v>
      </c>
      <c r="P179" s="119" t="s">
        <v>1</v>
      </c>
      <c r="Q179" s="97">
        <v>0.5</v>
      </c>
      <c r="R179" s="98" t="s">
        <v>1</v>
      </c>
      <c r="S179" s="96" t="s">
        <v>1</v>
      </c>
      <c r="T179" s="122" t="s">
        <v>1</v>
      </c>
      <c r="U179" s="119" t="s">
        <v>1</v>
      </c>
      <c r="V179" s="97" t="s">
        <v>1</v>
      </c>
      <c r="W179" s="98" t="s">
        <v>1</v>
      </c>
      <c r="X179" s="98" t="s">
        <v>1</v>
      </c>
      <c r="Y179" s="98">
        <v>0.5</v>
      </c>
      <c r="Z179" s="98" t="s">
        <v>1</v>
      </c>
      <c r="AA179" s="98" t="s">
        <v>1</v>
      </c>
      <c r="AB179" s="99" t="s">
        <v>1</v>
      </c>
      <c r="AC179" s="88" t="s">
        <v>1</v>
      </c>
      <c r="AD179" s="119">
        <v>22</v>
      </c>
    </row>
    <row r="180" spans="1:30" ht="16" x14ac:dyDescent="0.2">
      <c r="A180" s="21">
        <v>44350</v>
      </c>
      <c r="B180" s="1" t="s">
        <v>38</v>
      </c>
      <c r="C180" s="9" t="s">
        <v>39</v>
      </c>
      <c r="D180" s="1" t="s">
        <v>77</v>
      </c>
      <c r="E180" s="9" t="s">
        <v>41</v>
      </c>
      <c r="F180" s="92">
        <v>0.5</v>
      </c>
      <c r="G180" s="93" t="s">
        <v>1</v>
      </c>
      <c r="H180" s="94">
        <v>0.5</v>
      </c>
      <c r="I180" s="94" t="s">
        <v>1</v>
      </c>
      <c r="J180" s="94" t="s">
        <v>1</v>
      </c>
      <c r="K180" s="94" t="s">
        <v>1</v>
      </c>
      <c r="L180" s="94" t="s">
        <v>1</v>
      </c>
      <c r="M180" s="94" t="s">
        <v>1</v>
      </c>
      <c r="N180" s="92" t="s">
        <v>1</v>
      </c>
      <c r="O180" s="121">
        <v>1</v>
      </c>
      <c r="P180" s="118" t="s">
        <v>1</v>
      </c>
      <c r="Q180" s="93">
        <v>0.5</v>
      </c>
      <c r="R180" s="94" t="s">
        <v>1</v>
      </c>
      <c r="S180" s="92" t="s">
        <v>1</v>
      </c>
      <c r="T180" s="121" t="s">
        <v>1</v>
      </c>
      <c r="U180" s="118" t="s">
        <v>1</v>
      </c>
      <c r="V180" s="93" t="s">
        <v>1</v>
      </c>
      <c r="W180" s="94" t="s">
        <v>1</v>
      </c>
      <c r="X180" s="94">
        <v>0.5</v>
      </c>
      <c r="Y180" s="94">
        <v>0.5</v>
      </c>
      <c r="Z180" s="94" t="s">
        <v>1</v>
      </c>
      <c r="AA180" s="94" t="s">
        <v>1</v>
      </c>
      <c r="AB180" s="95" t="s">
        <v>1</v>
      </c>
      <c r="AC180" s="87" t="s">
        <v>41</v>
      </c>
      <c r="AD180" s="118">
        <v>23</v>
      </c>
    </row>
    <row r="181" spans="1:30" ht="16" x14ac:dyDescent="0.2">
      <c r="A181" s="21">
        <v>44360</v>
      </c>
      <c r="B181" s="1" t="s">
        <v>38</v>
      </c>
      <c r="C181" s="9" t="s">
        <v>39</v>
      </c>
      <c r="D181" s="1" t="s">
        <v>77</v>
      </c>
      <c r="E181" s="9" t="s">
        <v>41</v>
      </c>
      <c r="F181" s="92">
        <v>0.5</v>
      </c>
      <c r="G181" s="93" t="s">
        <v>1</v>
      </c>
      <c r="H181" s="94">
        <v>0.5</v>
      </c>
      <c r="I181" s="94" t="s">
        <v>1</v>
      </c>
      <c r="J181" s="94" t="s">
        <v>1</v>
      </c>
      <c r="K181" s="94" t="s">
        <v>1</v>
      </c>
      <c r="L181" s="94" t="s">
        <v>1</v>
      </c>
      <c r="M181" s="94" t="s">
        <v>1</v>
      </c>
      <c r="N181" s="92" t="s">
        <v>1</v>
      </c>
      <c r="O181" s="121">
        <v>1</v>
      </c>
      <c r="P181" s="118" t="s">
        <v>1</v>
      </c>
      <c r="Q181" s="93">
        <v>0.5</v>
      </c>
      <c r="R181" s="94" t="s">
        <v>1</v>
      </c>
      <c r="S181" s="92" t="s">
        <v>1</v>
      </c>
      <c r="T181" s="121" t="s">
        <v>1</v>
      </c>
      <c r="U181" s="118" t="s">
        <v>1</v>
      </c>
      <c r="V181" s="93" t="s">
        <v>1</v>
      </c>
      <c r="W181" s="94" t="s">
        <v>1</v>
      </c>
      <c r="X181" s="94" t="s">
        <v>1</v>
      </c>
      <c r="Y181" s="94">
        <v>0.5</v>
      </c>
      <c r="Z181" s="94" t="s">
        <v>1</v>
      </c>
      <c r="AA181" s="94" t="s">
        <v>1</v>
      </c>
      <c r="AB181" s="95" t="s">
        <v>1</v>
      </c>
      <c r="AC181" s="87" t="s">
        <v>78</v>
      </c>
      <c r="AD181" s="118">
        <v>23</v>
      </c>
    </row>
    <row r="182" spans="1:30" ht="16" x14ac:dyDescent="0.2">
      <c r="A182" s="21">
        <v>44374</v>
      </c>
      <c r="B182" s="1" t="s">
        <v>38</v>
      </c>
      <c r="C182" s="9" t="s">
        <v>39</v>
      </c>
      <c r="D182" s="1" t="s">
        <v>77</v>
      </c>
      <c r="E182" s="9" t="s">
        <v>79</v>
      </c>
      <c r="F182" s="92">
        <v>0.8</v>
      </c>
      <c r="G182" s="93" t="s">
        <v>1</v>
      </c>
      <c r="H182" s="94">
        <v>0.8</v>
      </c>
      <c r="I182" s="94" t="s">
        <v>1</v>
      </c>
      <c r="J182" s="94" t="s">
        <v>1</v>
      </c>
      <c r="K182" s="94" t="s">
        <v>1</v>
      </c>
      <c r="L182" s="94" t="s">
        <v>1</v>
      </c>
      <c r="M182" s="94" t="s">
        <v>1</v>
      </c>
      <c r="N182" s="92" t="s">
        <v>1</v>
      </c>
      <c r="O182" s="121">
        <v>2</v>
      </c>
      <c r="P182" s="118" t="s">
        <v>1</v>
      </c>
      <c r="Q182" s="93">
        <v>0.8</v>
      </c>
      <c r="R182" s="94" t="s">
        <v>1</v>
      </c>
      <c r="S182" s="92" t="s">
        <v>1</v>
      </c>
      <c r="T182" s="121" t="s">
        <v>1</v>
      </c>
      <c r="U182" s="118" t="s">
        <v>1</v>
      </c>
      <c r="V182" s="93" t="s">
        <v>1</v>
      </c>
      <c r="W182" s="94">
        <v>0.8</v>
      </c>
      <c r="X182" s="94">
        <v>0.8</v>
      </c>
      <c r="Y182" s="94">
        <v>0.8</v>
      </c>
      <c r="Z182" s="94" t="s">
        <v>1</v>
      </c>
      <c r="AA182" s="94" t="s">
        <v>1</v>
      </c>
      <c r="AB182" s="95" t="s">
        <v>1</v>
      </c>
      <c r="AC182" s="87" t="s">
        <v>80</v>
      </c>
      <c r="AD182" s="118">
        <v>23</v>
      </c>
    </row>
    <row r="183" spans="1:30" ht="16" x14ac:dyDescent="0.2">
      <c r="A183" s="21">
        <v>44386</v>
      </c>
      <c r="B183" s="1" t="s">
        <v>65</v>
      </c>
      <c r="C183" s="9" t="s">
        <v>76</v>
      </c>
      <c r="D183" s="1" t="s">
        <v>77</v>
      </c>
      <c r="E183" s="9" t="s">
        <v>41</v>
      </c>
      <c r="F183" s="92">
        <v>1</v>
      </c>
      <c r="G183" s="93" t="s">
        <v>1</v>
      </c>
      <c r="H183" s="94">
        <v>1</v>
      </c>
      <c r="I183" s="94" t="s">
        <v>1</v>
      </c>
      <c r="J183" s="94" t="s">
        <v>1</v>
      </c>
      <c r="K183" s="94" t="s">
        <v>1</v>
      </c>
      <c r="L183" s="94" t="s">
        <v>1</v>
      </c>
      <c r="M183" s="94" t="s">
        <v>1</v>
      </c>
      <c r="N183" s="92" t="s">
        <v>1</v>
      </c>
      <c r="O183" s="121">
        <v>1</v>
      </c>
      <c r="P183" s="118" t="s">
        <v>1</v>
      </c>
      <c r="Q183" s="93">
        <v>1</v>
      </c>
      <c r="R183" s="94" t="s">
        <v>1</v>
      </c>
      <c r="S183" s="92" t="s">
        <v>1</v>
      </c>
      <c r="T183" s="121" t="s">
        <v>1</v>
      </c>
      <c r="U183" s="118" t="s">
        <v>1</v>
      </c>
      <c r="V183" s="93" t="s">
        <v>1</v>
      </c>
      <c r="W183" s="94">
        <v>1</v>
      </c>
      <c r="X183" s="94" t="s">
        <v>1</v>
      </c>
      <c r="Y183" s="94">
        <v>1</v>
      </c>
      <c r="Z183" s="94" t="s">
        <v>1</v>
      </c>
      <c r="AA183" s="94" t="s">
        <v>1</v>
      </c>
      <c r="AB183" s="95" t="s">
        <v>1</v>
      </c>
      <c r="AC183" s="87" t="s">
        <v>81</v>
      </c>
      <c r="AD183" s="118">
        <v>23</v>
      </c>
    </row>
    <row r="184" spans="1:30" ht="16" x14ac:dyDescent="0.2">
      <c r="A184" s="21">
        <v>44418</v>
      </c>
      <c r="B184" s="1" t="s">
        <v>65</v>
      </c>
      <c r="C184" s="9" t="s">
        <v>76</v>
      </c>
      <c r="D184" s="1" t="s">
        <v>40</v>
      </c>
      <c r="E184" s="9" t="s">
        <v>82</v>
      </c>
      <c r="F184" s="92">
        <v>2.7</v>
      </c>
      <c r="G184" s="93" t="s">
        <v>1</v>
      </c>
      <c r="H184" s="94">
        <v>2.7</v>
      </c>
      <c r="I184" s="94" t="s">
        <v>1</v>
      </c>
      <c r="J184" s="94" t="s">
        <v>1</v>
      </c>
      <c r="K184" s="94" t="s">
        <v>1</v>
      </c>
      <c r="L184" s="94" t="s">
        <v>1</v>
      </c>
      <c r="M184" s="94" t="s">
        <v>1</v>
      </c>
      <c r="N184" s="92" t="s">
        <v>1</v>
      </c>
      <c r="O184" s="121">
        <v>1</v>
      </c>
      <c r="P184" s="118" t="s">
        <v>1</v>
      </c>
      <c r="Q184" s="93">
        <v>2.7</v>
      </c>
      <c r="R184" s="94" t="s">
        <v>1</v>
      </c>
      <c r="S184" s="92" t="s">
        <v>1</v>
      </c>
      <c r="T184" s="121" t="s">
        <v>1</v>
      </c>
      <c r="U184" s="118" t="s">
        <v>1</v>
      </c>
      <c r="V184" s="93" t="s">
        <v>1</v>
      </c>
      <c r="W184" s="94">
        <v>2.7</v>
      </c>
      <c r="X184" s="94" t="s">
        <v>1</v>
      </c>
      <c r="Y184" s="94">
        <v>2.7</v>
      </c>
      <c r="Z184" s="94" t="s">
        <v>1</v>
      </c>
      <c r="AA184" s="94" t="s">
        <v>1</v>
      </c>
      <c r="AB184" s="95" t="s">
        <v>1</v>
      </c>
      <c r="AC184" s="87" t="s">
        <v>83</v>
      </c>
      <c r="AD184" s="118">
        <v>23</v>
      </c>
    </row>
    <row r="185" spans="1:30" ht="16" x14ac:dyDescent="0.2">
      <c r="A185" s="21">
        <v>44418</v>
      </c>
      <c r="B185" s="1" t="s">
        <v>65</v>
      </c>
      <c r="C185" s="9" t="s">
        <v>76</v>
      </c>
      <c r="D185" s="1" t="s">
        <v>82</v>
      </c>
      <c r="E185" s="9" t="s">
        <v>84</v>
      </c>
      <c r="F185" s="92">
        <v>0.8</v>
      </c>
      <c r="G185" s="93" t="s">
        <v>1</v>
      </c>
      <c r="H185" s="94">
        <v>0.8</v>
      </c>
      <c r="I185" s="94" t="s">
        <v>1</v>
      </c>
      <c r="J185" s="94" t="s">
        <v>1</v>
      </c>
      <c r="K185" s="94" t="s">
        <v>1</v>
      </c>
      <c r="L185" s="94" t="s">
        <v>1</v>
      </c>
      <c r="M185" s="94" t="s">
        <v>1</v>
      </c>
      <c r="N185" s="92" t="s">
        <v>1</v>
      </c>
      <c r="O185" s="121">
        <v>1</v>
      </c>
      <c r="P185" s="118" t="s">
        <v>1</v>
      </c>
      <c r="Q185" s="93">
        <v>0.8</v>
      </c>
      <c r="R185" s="94" t="s">
        <v>1</v>
      </c>
      <c r="S185" s="92" t="s">
        <v>1</v>
      </c>
      <c r="T185" s="121" t="s">
        <v>1</v>
      </c>
      <c r="U185" s="118" t="s">
        <v>1</v>
      </c>
      <c r="V185" s="93" t="s">
        <v>1</v>
      </c>
      <c r="W185" s="94">
        <v>0.8</v>
      </c>
      <c r="X185" s="94" t="s">
        <v>1</v>
      </c>
      <c r="Y185" s="94">
        <v>0.8</v>
      </c>
      <c r="Z185" s="94" t="s">
        <v>1</v>
      </c>
      <c r="AA185" s="94" t="s">
        <v>1</v>
      </c>
      <c r="AB185" s="95" t="s">
        <v>1</v>
      </c>
      <c r="AC185" s="87" t="s">
        <v>83</v>
      </c>
      <c r="AD185" s="118">
        <v>23</v>
      </c>
    </row>
    <row r="186" spans="1:30" ht="16" x14ac:dyDescent="0.2">
      <c r="A186" s="21">
        <v>44418</v>
      </c>
      <c r="B186" s="1" t="s">
        <v>65</v>
      </c>
      <c r="C186" s="9" t="s">
        <v>76</v>
      </c>
      <c r="D186" s="1" t="s">
        <v>84</v>
      </c>
      <c r="E186" s="9" t="s">
        <v>40</v>
      </c>
      <c r="F186" s="92">
        <v>1.8</v>
      </c>
      <c r="G186" s="93" t="s">
        <v>1</v>
      </c>
      <c r="H186" s="94">
        <v>1.8</v>
      </c>
      <c r="I186" s="94" t="s">
        <v>1</v>
      </c>
      <c r="J186" s="94" t="s">
        <v>1</v>
      </c>
      <c r="K186" s="94" t="s">
        <v>1</v>
      </c>
      <c r="L186" s="94" t="s">
        <v>1</v>
      </c>
      <c r="M186" s="94" t="s">
        <v>1</v>
      </c>
      <c r="N186" s="92" t="s">
        <v>1</v>
      </c>
      <c r="O186" s="121">
        <v>1</v>
      </c>
      <c r="P186" s="118" t="s">
        <v>1</v>
      </c>
      <c r="Q186" s="93">
        <v>1.8</v>
      </c>
      <c r="R186" s="94" t="s">
        <v>1</v>
      </c>
      <c r="S186" s="92" t="s">
        <v>1</v>
      </c>
      <c r="T186" s="121" t="s">
        <v>1</v>
      </c>
      <c r="U186" s="118" t="s">
        <v>1</v>
      </c>
      <c r="V186" s="93" t="s">
        <v>1</v>
      </c>
      <c r="W186" s="94">
        <v>1.8</v>
      </c>
      <c r="X186" s="94" t="s">
        <v>1</v>
      </c>
      <c r="Y186" s="94">
        <v>1.8</v>
      </c>
      <c r="Z186" s="94" t="s">
        <v>1</v>
      </c>
      <c r="AA186" s="94" t="s">
        <v>1</v>
      </c>
      <c r="AB186" s="95" t="s">
        <v>1</v>
      </c>
      <c r="AC186" s="87" t="s">
        <v>83</v>
      </c>
      <c r="AD186" s="118">
        <v>23</v>
      </c>
    </row>
    <row r="187" spans="1:30" ht="17" thickBot="1" x14ac:dyDescent="0.25">
      <c r="A187" s="22">
        <v>44425</v>
      </c>
      <c r="B187" s="2" t="s">
        <v>65</v>
      </c>
      <c r="C187" s="11" t="s">
        <v>76</v>
      </c>
      <c r="D187" s="2" t="s">
        <v>77</v>
      </c>
      <c r="E187" s="11" t="s">
        <v>41</v>
      </c>
      <c r="F187" s="96">
        <v>0.5</v>
      </c>
      <c r="G187" s="97" t="s">
        <v>1</v>
      </c>
      <c r="H187" s="98">
        <v>0.5</v>
      </c>
      <c r="I187" s="98" t="s">
        <v>1</v>
      </c>
      <c r="J187" s="98" t="s">
        <v>1</v>
      </c>
      <c r="K187" s="98" t="s">
        <v>1</v>
      </c>
      <c r="L187" s="98" t="s">
        <v>1</v>
      </c>
      <c r="M187" s="98" t="s">
        <v>1</v>
      </c>
      <c r="N187" s="96" t="s">
        <v>1</v>
      </c>
      <c r="O187" s="122">
        <v>1</v>
      </c>
      <c r="P187" s="119" t="s">
        <v>1</v>
      </c>
      <c r="Q187" s="97">
        <v>0.5</v>
      </c>
      <c r="R187" s="98" t="s">
        <v>1</v>
      </c>
      <c r="S187" s="96" t="s">
        <v>1</v>
      </c>
      <c r="T187" s="122" t="s">
        <v>1</v>
      </c>
      <c r="U187" s="119" t="s">
        <v>1</v>
      </c>
      <c r="V187" s="97" t="s">
        <v>1</v>
      </c>
      <c r="W187" s="98" t="s">
        <v>1</v>
      </c>
      <c r="X187" s="98" t="s">
        <v>1</v>
      </c>
      <c r="Y187" s="98">
        <v>0.5</v>
      </c>
      <c r="Z187" s="98" t="s">
        <v>1</v>
      </c>
      <c r="AA187" s="98" t="s">
        <v>1</v>
      </c>
      <c r="AB187" s="99" t="s">
        <v>1</v>
      </c>
      <c r="AC187" s="88" t="s">
        <v>274</v>
      </c>
      <c r="AD187" s="119">
        <v>23</v>
      </c>
    </row>
    <row r="188" spans="1:30" ht="16" x14ac:dyDescent="0.2">
      <c r="A188" s="21">
        <v>44435</v>
      </c>
      <c r="B188" s="1" t="s">
        <v>65</v>
      </c>
      <c r="C188" s="9" t="s">
        <v>76</v>
      </c>
      <c r="D188" s="1" t="s">
        <v>40</v>
      </c>
      <c r="E188" s="9" t="s">
        <v>41</v>
      </c>
      <c r="F188" s="92">
        <v>1</v>
      </c>
      <c r="G188" s="93" t="s">
        <v>1</v>
      </c>
      <c r="H188" s="94">
        <v>1</v>
      </c>
      <c r="I188" s="94" t="s">
        <v>1</v>
      </c>
      <c r="J188" s="94" t="s">
        <v>1</v>
      </c>
      <c r="K188" s="94" t="s">
        <v>1</v>
      </c>
      <c r="L188" s="94" t="s">
        <v>1</v>
      </c>
      <c r="M188" s="94" t="s">
        <v>1</v>
      </c>
      <c r="N188" s="92" t="s">
        <v>1</v>
      </c>
      <c r="O188" s="121">
        <v>1</v>
      </c>
      <c r="P188" s="118" t="s">
        <v>1</v>
      </c>
      <c r="Q188" s="93">
        <v>1</v>
      </c>
      <c r="R188" s="94" t="s">
        <v>1</v>
      </c>
      <c r="S188" s="92" t="s">
        <v>1</v>
      </c>
      <c r="T188" s="121" t="s">
        <v>1</v>
      </c>
      <c r="U188" s="118" t="s">
        <v>1</v>
      </c>
      <c r="V188" s="93" t="s">
        <v>1</v>
      </c>
      <c r="W188" s="94">
        <v>1</v>
      </c>
      <c r="X188" s="94" t="s">
        <v>1</v>
      </c>
      <c r="Y188" s="94">
        <v>1</v>
      </c>
      <c r="Z188" s="94" t="s">
        <v>1</v>
      </c>
      <c r="AA188" s="94" t="s">
        <v>1</v>
      </c>
      <c r="AB188" s="95" t="s">
        <v>1</v>
      </c>
      <c r="AC188" s="87" t="s">
        <v>1</v>
      </c>
      <c r="AD188" s="118">
        <v>24</v>
      </c>
    </row>
    <row r="189" spans="1:30" ht="16" x14ac:dyDescent="0.2">
      <c r="A189" s="21">
        <v>44441</v>
      </c>
      <c r="B189" s="1" t="s">
        <v>48</v>
      </c>
      <c r="C189" s="9" t="s">
        <v>49</v>
      </c>
      <c r="D189" s="1" t="s">
        <v>40</v>
      </c>
      <c r="E189" s="9" t="s">
        <v>85</v>
      </c>
      <c r="F189" s="92">
        <v>1.3</v>
      </c>
      <c r="G189" s="93" t="s">
        <v>1</v>
      </c>
      <c r="H189" s="94">
        <v>1.3</v>
      </c>
      <c r="I189" s="94" t="s">
        <v>1</v>
      </c>
      <c r="J189" s="94" t="s">
        <v>1</v>
      </c>
      <c r="K189" s="94" t="s">
        <v>1</v>
      </c>
      <c r="L189" s="94" t="s">
        <v>1</v>
      </c>
      <c r="M189" s="94" t="s">
        <v>1</v>
      </c>
      <c r="N189" s="92" t="s">
        <v>1</v>
      </c>
      <c r="O189" s="121">
        <v>1</v>
      </c>
      <c r="P189" s="118" t="s">
        <v>1</v>
      </c>
      <c r="Q189" s="93">
        <v>1.3</v>
      </c>
      <c r="R189" s="94" t="s">
        <v>1</v>
      </c>
      <c r="S189" s="92" t="s">
        <v>1</v>
      </c>
      <c r="T189" s="121" t="s">
        <v>1</v>
      </c>
      <c r="U189" s="118" t="s">
        <v>1</v>
      </c>
      <c r="V189" s="93" t="s">
        <v>1</v>
      </c>
      <c r="W189" s="94">
        <v>1.3</v>
      </c>
      <c r="X189" s="94" t="s">
        <v>1</v>
      </c>
      <c r="Y189" s="94">
        <v>1.3</v>
      </c>
      <c r="Z189" s="94" t="s">
        <v>1</v>
      </c>
      <c r="AA189" s="94" t="s">
        <v>1</v>
      </c>
      <c r="AB189" s="95" t="s">
        <v>1</v>
      </c>
      <c r="AC189" s="87" t="s">
        <v>86</v>
      </c>
      <c r="AD189" s="118">
        <v>24</v>
      </c>
    </row>
    <row r="190" spans="1:30" ht="16" x14ac:dyDescent="0.2">
      <c r="A190" s="21">
        <v>44441</v>
      </c>
      <c r="B190" s="1" t="s">
        <v>48</v>
      </c>
      <c r="C190" s="9" t="s">
        <v>49</v>
      </c>
      <c r="D190" s="1" t="s">
        <v>85</v>
      </c>
      <c r="E190" s="9" t="s">
        <v>45</v>
      </c>
      <c r="F190" s="92">
        <v>0.3</v>
      </c>
      <c r="G190" s="93" t="s">
        <v>1</v>
      </c>
      <c r="H190" s="94">
        <v>0.3</v>
      </c>
      <c r="I190" s="94" t="s">
        <v>1</v>
      </c>
      <c r="J190" s="94" t="s">
        <v>1</v>
      </c>
      <c r="K190" s="94" t="s">
        <v>1</v>
      </c>
      <c r="L190" s="94" t="s">
        <v>1</v>
      </c>
      <c r="M190" s="94" t="s">
        <v>1</v>
      </c>
      <c r="N190" s="92" t="s">
        <v>1</v>
      </c>
      <c r="O190" s="121">
        <v>1</v>
      </c>
      <c r="P190" s="118" t="s">
        <v>1</v>
      </c>
      <c r="Q190" s="93">
        <v>0.3</v>
      </c>
      <c r="R190" s="94" t="s">
        <v>1</v>
      </c>
      <c r="S190" s="92" t="s">
        <v>1</v>
      </c>
      <c r="T190" s="121" t="s">
        <v>1</v>
      </c>
      <c r="U190" s="118" t="s">
        <v>1</v>
      </c>
      <c r="V190" s="93" t="s">
        <v>1</v>
      </c>
      <c r="W190" s="94">
        <v>0.3</v>
      </c>
      <c r="X190" s="94" t="s">
        <v>1</v>
      </c>
      <c r="Y190" s="94">
        <v>0.3</v>
      </c>
      <c r="Z190" s="94" t="s">
        <v>1</v>
      </c>
      <c r="AA190" s="94" t="s">
        <v>1</v>
      </c>
      <c r="AB190" s="95" t="s">
        <v>1</v>
      </c>
      <c r="AC190" s="87" t="s">
        <v>87</v>
      </c>
      <c r="AD190" s="118">
        <v>24</v>
      </c>
    </row>
    <row r="191" spans="1:30" ht="16" x14ac:dyDescent="0.2">
      <c r="A191" s="21">
        <v>44441</v>
      </c>
      <c r="B191" s="1" t="s">
        <v>48</v>
      </c>
      <c r="C191" s="9" t="s">
        <v>49</v>
      </c>
      <c r="D191" s="1" t="s">
        <v>45</v>
      </c>
      <c r="E191" s="9" t="s">
        <v>40</v>
      </c>
      <c r="F191" s="92">
        <v>1.1000000000000001</v>
      </c>
      <c r="G191" s="93" t="s">
        <v>1</v>
      </c>
      <c r="H191" s="94">
        <v>1.1000000000000001</v>
      </c>
      <c r="I191" s="94" t="s">
        <v>1</v>
      </c>
      <c r="J191" s="94" t="s">
        <v>1</v>
      </c>
      <c r="K191" s="94" t="s">
        <v>1</v>
      </c>
      <c r="L191" s="94" t="s">
        <v>1</v>
      </c>
      <c r="M191" s="94" t="s">
        <v>1</v>
      </c>
      <c r="N191" s="92" t="s">
        <v>1</v>
      </c>
      <c r="O191" s="121">
        <v>1</v>
      </c>
      <c r="P191" s="118" t="s">
        <v>1</v>
      </c>
      <c r="Q191" s="93">
        <v>1.1000000000000001</v>
      </c>
      <c r="R191" s="94" t="s">
        <v>1</v>
      </c>
      <c r="S191" s="92" t="s">
        <v>1</v>
      </c>
      <c r="T191" s="121" t="s">
        <v>1</v>
      </c>
      <c r="U191" s="118" t="s">
        <v>1</v>
      </c>
      <c r="V191" s="93" t="s">
        <v>1</v>
      </c>
      <c r="W191" s="94">
        <v>1.1000000000000001</v>
      </c>
      <c r="X191" s="94" t="s">
        <v>1</v>
      </c>
      <c r="Y191" s="94">
        <v>1.1000000000000001</v>
      </c>
      <c r="Z191" s="94" t="s">
        <v>1</v>
      </c>
      <c r="AA191" s="94" t="s">
        <v>1</v>
      </c>
      <c r="AB191" s="95" t="s">
        <v>1</v>
      </c>
      <c r="AC191" s="87" t="s">
        <v>88</v>
      </c>
      <c r="AD191" s="118">
        <v>24</v>
      </c>
    </row>
    <row r="192" spans="1:30" ht="16" x14ac:dyDescent="0.2">
      <c r="A192" s="21">
        <v>44450</v>
      </c>
      <c r="B192" s="1" t="s">
        <v>48</v>
      </c>
      <c r="C192" s="9" t="s">
        <v>49</v>
      </c>
      <c r="D192" s="1" t="s">
        <v>40</v>
      </c>
      <c r="E192" s="9" t="s">
        <v>41</v>
      </c>
      <c r="F192" s="92">
        <v>0.8</v>
      </c>
      <c r="G192" s="93" t="s">
        <v>1</v>
      </c>
      <c r="H192" s="94">
        <v>0.8</v>
      </c>
      <c r="I192" s="94" t="s">
        <v>1</v>
      </c>
      <c r="J192" s="94" t="s">
        <v>1</v>
      </c>
      <c r="K192" s="94" t="s">
        <v>1</v>
      </c>
      <c r="L192" s="94" t="s">
        <v>1</v>
      </c>
      <c r="M192" s="94" t="s">
        <v>1</v>
      </c>
      <c r="N192" s="92" t="s">
        <v>1</v>
      </c>
      <c r="O192" s="121">
        <v>1</v>
      </c>
      <c r="P192" s="118" t="s">
        <v>1</v>
      </c>
      <c r="Q192" s="93">
        <v>0.8</v>
      </c>
      <c r="R192" s="94" t="s">
        <v>1</v>
      </c>
      <c r="S192" s="92" t="s">
        <v>1</v>
      </c>
      <c r="T192" s="121" t="s">
        <v>1</v>
      </c>
      <c r="U192" s="118" t="s">
        <v>1</v>
      </c>
      <c r="V192" s="93" t="s">
        <v>1</v>
      </c>
      <c r="W192" s="94" t="s">
        <v>1</v>
      </c>
      <c r="X192" s="94">
        <v>0.8</v>
      </c>
      <c r="Y192" s="94">
        <v>0.8</v>
      </c>
      <c r="Z192" s="94" t="s">
        <v>1</v>
      </c>
      <c r="AA192" s="94" t="s">
        <v>1</v>
      </c>
      <c r="AB192" s="95" t="s">
        <v>1</v>
      </c>
      <c r="AC192" s="87" t="s">
        <v>1</v>
      </c>
      <c r="AD192" s="118">
        <v>24</v>
      </c>
    </row>
    <row r="193" spans="1:30" ht="16" x14ac:dyDescent="0.2">
      <c r="A193" s="21">
        <v>44471</v>
      </c>
      <c r="B193" s="1" t="s">
        <v>65</v>
      </c>
      <c r="C193" s="9" t="s">
        <v>66</v>
      </c>
      <c r="D193" s="1" t="s">
        <v>40</v>
      </c>
      <c r="E193" s="9" t="s">
        <v>41</v>
      </c>
      <c r="F193" s="92">
        <v>0.7</v>
      </c>
      <c r="G193" s="93" t="s">
        <v>1</v>
      </c>
      <c r="H193" s="94">
        <v>0.7</v>
      </c>
      <c r="I193" s="94" t="s">
        <v>1</v>
      </c>
      <c r="J193" s="94" t="s">
        <v>1</v>
      </c>
      <c r="K193" s="94" t="s">
        <v>1</v>
      </c>
      <c r="L193" s="94" t="s">
        <v>1</v>
      </c>
      <c r="M193" s="94" t="s">
        <v>1</v>
      </c>
      <c r="N193" s="92" t="s">
        <v>1</v>
      </c>
      <c r="O193" s="121">
        <v>4</v>
      </c>
      <c r="P193" s="118" t="s">
        <v>1</v>
      </c>
      <c r="Q193" s="93">
        <v>0.7</v>
      </c>
      <c r="R193" s="94" t="s">
        <v>1</v>
      </c>
      <c r="S193" s="92" t="s">
        <v>1</v>
      </c>
      <c r="T193" s="121" t="s">
        <v>1</v>
      </c>
      <c r="U193" s="118" t="s">
        <v>1</v>
      </c>
      <c r="V193" s="93" t="s">
        <v>1</v>
      </c>
      <c r="W193" s="94" t="s">
        <v>1</v>
      </c>
      <c r="X193" s="94">
        <v>0.7</v>
      </c>
      <c r="Y193" s="94">
        <v>0.7</v>
      </c>
      <c r="Z193" s="94" t="s">
        <v>1</v>
      </c>
      <c r="AA193" s="94" t="s">
        <v>1</v>
      </c>
      <c r="AB193" s="95" t="s">
        <v>1</v>
      </c>
      <c r="AC193" s="87" t="s">
        <v>89</v>
      </c>
      <c r="AD193" s="118">
        <v>24</v>
      </c>
    </row>
    <row r="194" spans="1:30" ht="16" x14ac:dyDescent="0.2">
      <c r="A194" s="21">
        <v>44477</v>
      </c>
      <c r="B194" s="1" t="s">
        <v>65</v>
      </c>
      <c r="C194" s="9" t="s">
        <v>66</v>
      </c>
      <c r="D194" s="1" t="s">
        <v>40</v>
      </c>
      <c r="E194" s="9" t="s">
        <v>90</v>
      </c>
      <c r="F194" s="92">
        <v>2.7</v>
      </c>
      <c r="G194" s="93" t="s">
        <v>1</v>
      </c>
      <c r="H194" s="94">
        <v>2.7</v>
      </c>
      <c r="I194" s="94" t="s">
        <v>1</v>
      </c>
      <c r="J194" s="94" t="s">
        <v>1</v>
      </c>
      <c r="K194" s="94" t="s">
        <v>1</v>
      </c>
      <c r="L194" s="94" t="s">
        <v>1</v>
      </c>
      <c r="M194" s="94" t="s">
        <v>1</v>
      </c>
      <c r="N194" s="92" t="s">
        <v>1</v>
      </c>
      <c r="O194" s="121">
        <v>2</v>
      </c>
      <c r="P194" s="118" t="s">
        <v>1</v>
      </c>
      <c r="Q194" s="93">
        <v>2.7</v>
      </c>
      <c r="R194" s="94" t="s">
        <v>1</v>
      </c>
      <c r="S194" s="92" t="s">
        <v>1</v>
      </c>
      <c r="T194" s="121" t="s">
        <v>1</v>
      </c>
      <c r="U194" s="118" t="s">
        <v>1</v>
      </c>
      <c r="V194" s="93" t="s">
        <v>1</v>
      </c>
      <c r="W194" s="94">
        <v>2.7</v>
      </c>
      <c r="X194" s="94" t="s">
        <v>1</v>
      </c>
      <c r="Y194" s="94">
        <v>2.7</v>
      </c>
      <c r="Z194" s="94" t="s">
        <v>1</v>
      </c>
      <c r="AA194" s="94" t="s">
        <v>1</v>
      </c>
      <c r="AB194" s="95" t="s">
        <v>1</v>
      </c>
      <c r="AC194" s="87" t="s">
        <v>1</v>
      </c>
      <c r="AD194" s="118">
        <v>24</v>
      </c>
    </row>
    <row r="195" spans="1:30" ht="17" thickBot="1" x14ac:dyDescent="0.25">
      <c r="A195" s="22">
        <v>44479</v>
      </c>
      <c r="B195" s="2" t="s">
        <v>65</v>
      </c>
      <c r="C195" s="11" t="s">
        <v>66</v>
      </c>
      <c r="D195" s="2" t="s">
        <v>90</v>
      </c>
      <c r="E195" s="11" t="s">
        <v>40</v>
      </c>
      <c r="F195" s="96">
        <v>2.4</v>
      </c>
      <c r="G195" s="97" t="s">
        <v>1</v>
      </c>
      <c r="H195" s="98">
        <v>2.4</v>
      </c>
      <c r="I195" s="98" t="s">
        <v>1</v>
      </c>
      <c r="J195" s="98" t="s">
        <v>1</v>
      </c>
      <c r="K195" s="98" t="s">
        <v>1</v>
      </c>
      <c r="L195" s="98" t="s">
        <v>1</v>
      </c>
      <c r="M195" s="98" t="s">
        <v>1</v>
      </c>
      <c r="N195" s="96" t="s">
        <v>1</v>
      </c>
      <c r="O195" s="122">
        <v>1</v>
      </c>
      <c r="P195" s="119" t="s">
        <v>1</v>
      </c>
      <c r="Q195" s="97">
        <v>2.4</v>
      </c>
      <c r="R195" s="98" t="s">
        <v>1</v>
      </c>
      <c r="S195" s="96" t="s">
        <v>1</v>
      </c>
      <c r="T195" s="122" t="s">
        <v>1</v>
      </c>
      <c r="U195" s="119" t="s">
        <v>1</v>
      </c>
      <c r="V195" s="97" t="s">
        <v>1</v>
      </c>
      <c r="W195" s="98">
        <v>2.4</v>
      </c>
      <c r="X195" s="98" t="s">
        <v>1</v>
      </c>
      <c r="Y195" s="98">
        <v>2.4</v>
      </c>
      <c r="Z195" s="98" t="s">
        <v>1</v>
      </c>
      <c r="AA195" s="98" t="s">
        <v>1</v>
      </c>
      <c r="AB195" s="99" t="s">
        <v>1</v>
      </c>
      <c r="AC195" s="88" t="s">
        <v>1</v>
      </c>
      <c r="AD195" s="119">
        <v>24</v>
      </c>
    </row>
    <row r="196" spans="1:30" ht="16" x14ac:dyDescent="0.2">
      <c r="A196" s="21">
        <v>44491</v>
      </c>
      <c r="B196" s="1" t="s">
        <v>38</v>
      </c>
      <c r="C196" s="9" t="s">
        <v>46</v>
      </c>
      <c r="D196" s="1" t="s">
        <v>40</v>
      </c>
      <c r="E196" s="9" t="s">
        <v>41</v>
      </c>
      <c r="F196" s="92">
        <v>0.5</v>
      </c>
      <c r="G196" s="93" t="s">
        <v>1</v>
      </c>
      <c r="H196" s="94">
        <v>0.5</v>
      </c>
      <c r="I196" s="94" t="s">
        <v>1</v>
      </c>
      <c r="J196" s="94" t="s">
        <v>1</v>
      </c>
      <c r="K196" s="94" t="s">
        <v>1</v>
      </c>
      <c r="L196" s="94" t="s">
        <v>1</v>
      </c>
      <c r="M196" s="94" t="s">
        <v>1</v>
      </c>
      <c r="N196" s="92" t="s">
        <v>1</v>
      </c>
      <c r="O196" s="121">
        <v>1</v>
      </c>
      <c r="P196" s="118" t="s">
        <v>1</v>
      </c>
      <c r="Q196" s="93">
        <v>0.5</v>
      </c>
      <c r="R196" s="94" t="s">
        <v>1</v>
      </c>
      <c r="S196" s="92" t="s">
        <v>1</v>
      </c>
      <c r="T196" s="121" t="s">
        <v>1</v>
      </c>
      <c r="U196" s="118" t="s">
        <v>1</v>
      </c>
      <c r="V196" s="93" t="s">
        <v>1</v>
      </c>
      <c r="W196" s="94" t="s">
        <v>1</v>
      </c>
      <c r="X196" s="94">
        <v>0.5</v>
      </c>
      <c r="Y196" s="94">
        <v>0.5</v>
      </c>
      <c r="Z196" s="94" t="s">
        <v>1</v>
      </c>
      <c r="AA196" s="94" t="s">
        <v>1</v>
      </c>
      <c r="AB196" s="95" t="s">
        <v>1</v>
      </c>
      <c r="AC196" s="87" t="s">
        <v>1</v>
      </c>
      <c r="AD196" s="118">
        <v>25</v>
      </c>
    </row>
    <row r="197" spans="1:30" ht="16" x14ac:dyDescent="0.2">
      <c r="A197" s="21">
        <v>44527</v>
      </c>
      <c r="B197" s="1" t="s">
        <v>38</v>
      </c>
      <c r="C197" s="9" t="s">
        <v>46</v>
      </c>
      <c r="D197" s="1" t="s">
        <v>40</v>
      </c>
      <c r="E197" s="9" t="s">
        <v>53</v>
      </c>
      <c r="F197" s="92">
        <v>2.6</v>
      </c>
      <c r="G197" s="93" t="s">
        <v>1</v>
      </c>
      <c r="H197" s="94">
        <v>2.6</v>
      </c>
      <c r="I197" s="94" t="s">
        <v>1</v>
      </c>
      <c r="J197" s="94" t="s">
        <v>1</v>
      </c>
      <c r="K197" s="94" t="s">
        <v>1</v>
      </c>
      <c r="L197" s="94" t="s">
        <v>1</v>
      </c>
      <c r="M197" s="94" t="s">
        <v>1</v>
      </c>
      <c r="N197" s="92" t="s">
        <v>1</v>
      </c>
      <c r="O197" s="121">
        <v>2</v>
      </c>
      <c r="P197" s="118" t="s">
        <v>1</v>
      </c>
      <c r="Q197" s="93">
        <v>2.6</v>
      </c>
      <c r="R197" s="94" t="s">
        <v>1</v>
      </c>
      <c r="S197" s="92" t="s">
        <v>1</v>
      </c>
      <c r="T197" s="121" t="s">
        <v>1</v>
      </c>
      <c r="U197" s="118" t="s">
        <v>1</v>
      </c>
      <c r="V197" s="93" t="s">
        <v>1</v>
      </c>
      <c r="W197" s="94">
        <v>2.6</v>
      </c>
      <c r="X197" s="94" t="s">
        <v>1</v>
      </c>
      <c r="Y197" s="94">
        <v>2.6</v>
      </c>
      <c r="Z197" s="94" t="s">
        <v>1</v>
      </c>
      <c r="AA197" s="94" t="s">
        <v>1</v>
      </c>
      <c r="AB197" s="95" t="s">
        <v>1</v>
      </c>
      <c r="AC197" s="87" t="s">
        <v>91</v>
      </c>
      <c r="AD197" s="118">
        <v>25</v>
      </c>
    </row>
    <row r="198" spans="1:30" ht="16" x14ac:dyDescent="0.2">
      <c r="A198" s="21">
        <v>44531</v>
      </c>
      <c r="B198" s="1" t="s">
        <v>48</v>
      </c>
      <c r="C198" s="9" t="s">
        <v>49</v>
      </c>
      <c r="D198" s="1" t="s">
        <v>84</v>
      </c>
      <c r="E198" s="9" t="s">
        <v>51</v>
      </c>
      <c r="F198" s="92">
        <v>2.1</v>
      </c>
      <c r="G198" s="93" t="s">
        <v>1</v>
      </c>
      <c r="H198" s="94">
        <v>2.1</v>
      </c>
      <c r="I198" s="94" t="s">
        <v>1</v>
      </c>
      <c r="J198" s="94" t="s">
        <v>1</v>
      </c>
      <c r="K198" s="94" t="s">
        <v>1</v>
      </c>
      <c r="L198" s="94" t="s">
        <v>1</v>
      </c>
      <c r="M198" s="94" t="s">
        <v>1</v>
      </c>
      <c r="N198" s="92" t="s">
        <v>1</v>
      </c>
      <c r="O198" s="121">
        <v>1</v>
      </c>
      <c r="P198" s="118" t="s">
        <v>1</v>
      </c>
      <c r="Q198" s="93">
        <v>2.1</v>
      </c>
      <c r="R198" s="94" t="s">
        <v>1</v>
      </c>
      <c r="S198" s="92" t="s">
        <v>1</v>
      </c>
      <c r="T198" s="121" t="s">
        <v>1</v>
      </c>
      <c r="U198" s="118" t="s">
        <v>1</v>
      </c>
      <c r="V198" s="93" t="s">
        <v>1</v>
      </c>
      <c r="W198" s="94">
        <v>2.1</v>
      </c>
      <c r="X198" s="94" t="s">
        <v>1</v>
      </c>
      <c r="Y198" s="94">
        <v>2.1</v>
      </c>
      <c r="Z198" s="94" t="s">
        <v>1</v>
      </c>
      <c r="AA198" s="94" t="s">
        <v>1</v>
      </c>
      <c r="AB198" s="95" t="s">
        <v>1</v>
      </c>
      <c r="AC198" s="87" t="s">
        <v>1</v>
      </c>
      <c r="AD198" s="118">
        <v>25</v>
      </c>
    </row>
    <row r="199" spans="1:30" ht="16" x14ac:dyDescent="0.2">
      <c r="A199" s="21">
        <v>44532</v>
      </c>
      <c r="B199" s="1" t="s">
        <v>48</v>
      </c>
      <c r="C199" s="9" t="s">
        <v>49</v>
      </c>
      <c r="D199" s="1" t="s">
        <v>92</v>
      </c>
      <c r="E199" s="9" t="s">
        <v>92</v>
      </c>
      <c r="F199" s="92">
        <v>1.9</v>
      </c>
      <c r="G199" s="93" t="s">
        <v>1</v>
      </c>
      <c r="H199" s="94">
        <v>1.9</v>
      </c>
      <c r="I199" s="94" t="s">
        <v>1</v>
      </c>
      <c r="J199" s="94" t="s">
        <v>1</v>
      </c>
      <c r="K199" s="94" t="s">
        <v>1</v>
      </c>
      <c r="L199" s="94" t="s">
        <v>1</v>
      </c>
      <c r="M199" s="94" t="s">
        <v>1</v>
      </c>
      <c r="N199" s="92" t="s">
        <v>1</v>
      </c>
      <c r="O199" s="121">
        <v>1</v>
      </c>
      <c r="P199" s="118" t="s">
        <v>1</v>
      </c>
      <c r="Q199" s="93">
        <v>1.9</v>
      </c>
      <c r="R199" s="94" t="s">
        <v>1</v>
      </c>
      <c r="S199" s="92" t="s">
        <v>1</v>
      </c>
      <c r="T199" s="121" t="s">
        <v>1</v>
      </c>
      <c r="U199" s="118" t="s">
        <v>1</v>
      </c>
      <c r="V199" s="93" t="s">
        <v>1</v>
      </c>
      <c r="W199" s="94">
        <v>1.9</v>
      </c>
      <c r="X199" s="94" t="s">
        <v>1</v>
      </c>
      <c r="Y199" s="94">
        <v>1.9</v>
      </c>
      <c r="Z199" s="94" t="s">
        <v>1</v>
      </c>
      <c r="AA199" s="94" t="s">
        <v>1</v>
      </c>
      <c r="AB199" s="95" t="s">
        <v>1</v>
      </c>
      <c r="AC199" s="87" t="s">
        <v>93</v>
      </c>
      <c r="AD199" s="118">
        <v>25</v>
      </c>
    </row>
    <row r="200" spans="1:30" ht="16" x14ac:dyDescent="0.2">
      <c r="A200" s="21">
        <v>44533</v>
      </c>
      <c r="B200" s="1" t="s">
        <v>48</v>
      </c>
      <c r="C200" s="9" t="s">
        <v>49</v>
      </c>
      <c r="D200" s="1" t="s">
        <v>92</v>
      </c>
      <c r="E200" s="9" t="s">
        <v>92</v>
      </c>
      <c r="F200" s="92">
        <v>2</v>
      </c>
      <c r="G200" s="93" t="s">
        <v>1</v>
      </c>
      <c r="H200" s="94">
        <v>2</v>
      </c>
      <c r="I200" s="94" t="s">
        <v>1</v>
      </c>
      <c r="J200" s="94" t="s">
        <v>1</v>
      </c>
      <c r="K200" s="94" t="s">
        <v>1</v>
      </c>
      <c r="L200" s="94" t="s">
        <v>1</v>
      </c>
      <c r="M200" s="94" t="s">
        <v>1</v>
      </c>
      <c r="N200" s="92" t="s">
        <v>1</v>
      </c>
      <c r="O200" s="121">
        <v>1</v>
      </c>
      <c r="P200" s="118" t="s">
        <v>1</v>
      </c>
      <c r="Q200" s="93">
        <v>2</v>
      </c>
      <c r="R200" s="94" t="s">
        <v>1</v>
      </c>
      <c r="S200" s="92" t="s">
        <v>1</v>
      </c>
      <c r="T200" s="121" t="s">
        <v>1</v>
      </c>
      <c r="U200" s="118" t="s">
        <v>1</v>
      </c>
      <c r="V200" s="93" t="s">
        <v>1</v>
      </c>
      <c r="W200" s="94">
        <v>2</v>
      </c>
      <c r="X200" s="94" t="s">
        <v>1</v>
      </c>
      <c r="Y200" s="94">
        <v>2</v>
      </c>
      <c r="Z200" s="94" t="s">
        <v>1</v>
      </c>
      <c r="AA200" s="94" t="s">
        <v>1</v>
      </c>
      <c r="AB200" s="95" t="s">
        <v>1</v>
      </c>
      <c r="AC200" s="87" t="s">
        <v>94</v>
      </c>
      <c r="AD200" s="118">
        <v>25</v>
      </c>
    </row>
    <row r="201" spans="1:30" ht="16" x14ac:dyDescent="0.2">
      <c r="A201" s="21">
        <v>44534</v>
      </c>
      <c r="B201" s="1" t="s">
        <v>48</v>
      </c>
      <c r="C201" s="9" t="s">
        <v>49</v>
      </c>
      <c r="D201" s="1" t="s">
        <v>92</v>
      </c>
      <c r="E201" s="9" t="s">
        <v>92</v>
      </c>
      <c r="F201" s="92">
        <v>1.9</v>
      </c>
      <c r="G201" s="93" t="s">
        <v>1</v>
      </c>
      <c r="H201" s="94">
        <v>1.9</v>
      </c>
      <c r="I201" s="94" t="s">
        <v>1</v>
      </c>
      <c r="J201" s="94" t="s">
        <v>1</v>
      </c>
      <c r="K201" s="94" t="s">
        <v>1</v>
      </c>
      <c r="L201" s="94" t="s">
        <v>1</v>
      </c>
      <c r="M201" s="94" t="s">
        <v>1</v>
      </c>
      <c r="N201" s="92" t="s">
        <v>1</v>
      </c>
      <c r="O201" s="121">
        <v>1</v>
      </c>
      <c r="P201" s="118" t="s">
        <v>1</v>
      </c>
      <c r="Q201" s="93">
        <v>1.9</v>
      </c>
      <c r="R201" s="94" t="s">
        <v>1</v>
      </c>
      <c r="S201" s="92" t="s">
        <v>1</v>
      </c>
      <c r="T201" s="121" t="s">
        <v>1</v>
      </c>
      <c r="U201" s="118" t="s">
        <v>1</v>
      </c>
      <c r="V201" s="93" t="s">
        <v>1</v>
      </c>
      <c r="W201" s="94">
        <v>1.9</v>
      </c>
      <c r="X201" s="94" t="s">
        <v>1</v>
      </c>
      <c r="Y201" s="94">
        <v>1.9</v>
      </c>
      <c r="Z201" s="94" t="s">
        <v>1</v>
      </c>
      <c r="AA201" s="94" t="s">
        <v>1</v>
      </c>
      <c r="AB201" s="95" t="s">
        <v>1</v>
      </c>
      <c r="AC201" s="87" t="s">
        <v>95</v>
      </c>
      <c r="AD201" s="118">
        <v>25</v>
      </c>
    </row>
    <row r="202" spans="1:30" ht="16" x14ac:dyDescent="0.2">
      <c r="A202" s="21">
        <v>44535</v>
      </c>
      <c r="B202" s="1" t="s">
        <v>48</v>
      </c>
      <c r="C202" s="9" t="s">
        <v>49</v>
      </c>
      <c r="D202" s="1" t="s">
        <v>45</v>
      </c>
      <c r="E202" s="9" t="s">
        <v>40</v>
      </c>
      <c r="F202" s="92">
        <v>1.1000000000000001</v>
      </c>
      <c r="G202" s="93" t="s">
        <v>1</v>
      </c>
      <c r="H202" s="94">
        <v>1.1000000000000001</v>
      </c>
      <c r="I202" s="94" t="s">
        <v>1</v>
      </c>
      <c r="J202" s="94" t="s">
        <v>1</v>
      </c>
      <c r="K202" s="94" t="s">
        <v>1</v>
      </c>
      <c r="L202" s="94" t="s">
        <v>1</v>
      </c>
      <c r="M202" s="94" t="s">
        <v>1</v>
      </c>
      <c r="N202" s="92" t="s">
        <v>1</v>
      </c>
      <c r="O202" s="121">
        <v>1</v>
      </c>
      <c r="P202" s="118" t="s">
        <v>1</v>
      </c>
      <c r="Q202" s="93">
        <v>1.1000000000000001</v>
      </c>
      <c r="R202" s="94" t="s">
        <v>1</v>
      </c>
      <c r="S202" s="92" t="s">
        <v>1</v>
      </c>
      <c r="T202" s="121" t="s">
        <v>1</v>
      </c>
      <c r="U202" s="118" t="s">
        <v>1</v>
      </c>
      <c r="V202" s="93" t="s">
        <v>1</v>
      </c>
      <c r="W202" s="94">
        <v>1.1000000000000001</v>
      </c>
      <c r="X202" s="94" t="s">
        <v>1</v>
      </c>
      <c r="Y202" s="94">
        <v>1.1000000000000001</v>
      </c>
      <c r="Z202" s="94" t="s">
        <v>1</v>
      </c>
      <c r="AA202" s="94" t="s">
        <v>1</v>
      </c>
      <c r="AB202" s="95" t="s">
        <v>1</v>
      </c>
      <c r="AC202" s="87" t="s">
        <v>1</v>
      </c>
      <c r="AD202" s="118">
        <v>25</v>
      </c>
    </row>
    <row r="203" spans="1:30" ht="17" thickBot="1" x14ac:dyDescent="0.25">
      <c r="A203" s="22">
        <v>44548</v>
      </c>
      <c r="B203" s="2" t="s">
        <v>48</v>
      </c>
      <c r="C203" s="11" t="s">
        <v>49</v>
      </c>
      <c r="D203" s="2" t="s">
        <v>40</v>
      </c>
      <c r="E203" s="11" t="s">
        <v>40</v>
      </c>
      <c r="F203" s="96">
        <v>0.5</v>
      </c>
      <c r="G203" s="97" t="s">
        <v>1</v>
      </c>
      <c r="H203" s="98">
        <v>0.5</v>
      </c>
      <c r="I203" s="98" t="s">
        <v>1</v>
      </c>
      <c r="J203" s="98" t="s">
        <v>1</v>
      </c>
      <c r="K203" s="98" t="s">
        <v>1</v>
      </c>
      <c r="L203" s="98" t="s">
        <v>1</v>
      </c>
      <c r="M203" s="98" t="s">
        <v>1</v>
      </c>
      <c r="N203" s="96" t="s">
        <v>1</v>
      </c>
      <c r="O203" s="122">
        <v>3</v>
      </c>
      <c r="P203" s="119" t="s">
        <v>1</v>
      </c>
      <c r="Q203" s="97">
        <v>0.5</v>
      </c>
      <c r="R203" s="98" t="s">
        <v>1</v>
      </c>
      <c r="S203" s="96" t="s">
        <v>1</v>
      </c>
      <c r="T203" s="122" t="s">
        <v>1</v>
      </c>
      <c r="U203" s="119" t="s">
        <v>1</v>
      </c>
      <c r="V203" s="97" t="s">
        <v>1</v>
      </c>
      <c r="W203" s="98" t="s">
        <v>1</v>
      </c>
      <c r="X203" s="98" t="s">
        <v>1</v>
      </c>
      <c r="Y203" s="98">
        <v>0.5</v>
      </c>
      <c r="Z203" s="98" t="s">
        <v>1</v>
      </c>
      <c r="AA203" s="98" t="s">
        <v>1</v>
      </c>
      <c r="AB203" s="99" t="s">
        <v>1</v>
      </c>
      <c r="AC203" s="88" t="s">
        <v>96</v>
      </c>
      <c r="AD203" s="119">
        <v>25</v>
      </c>
    </row>
    <row r="204" spans="1:30" ht="16" x14ac:dyDescent="0.2">
      <c r="A204" s="25">
        <v>44561</v>
      </c>
      <c r="B204" s="3" t="s">
        <v>65</v>
      </c>
      <c r="C204" s="13" t="s">
        <v>66</v>
      </c>
      <c r="D204" s="3" t="s">
        <v>40</v>
      </c>
      <c r="E204" s="13" t="s">
        <v>40</v>
      </c>
      <c r="F204" s="100">
        <v>2.4</v>
      </c>
      <c r="G204" s="101" t="s">
        <v>1</v>
      </c>
      <c r="H204" s="102">
        <v>2.4</v>
      </c>
      <c r="I204" s="102" t="s">
        <v>1</v>
      </c>
      <c r="J204" s="102" t="s">
        <v>1</v>
      </c>
      <c r="K204" s="102" t="s">
        <v>1</v>
      </c>
      <c r="L204" s="102" t="s">
        <v>1</v>
      </c>
      <c r="M204" s="102" t="s">
        <v>1</v>
      </c>
      <c r="N204" s="100" t="s">
        <v>1</v>
      </c>
      <c r="O204" s="123">
        <v>1</v>
      </c>
      <c r="P204" s="120" t="s">
        <v>1</v>
      </c>
      <c r="Q204" s="101">
        <v>2.4</v>
      </c>
      <c r="R204" s="102" t="s">
        <v>1</v>
      </c>
      <c r="S204" s="100" t="s">
        <v>1</v>
      </c>
      <c r="T204" s="123" t="s">
        <v>1</v>
      </c>
      <c r="U204" s="120" t="s">
        <v>1</v>
      </c>
      <c r="V204" s="101" t="s">
        <v>1</v>
      </c>
      <c r="W204" s="102">
        <v>2.4</v>
      </c>
      <c r="X204" s="102" t="s">
        <v>1</v>
      </c>
      <c r="Y204" s="102">
        <v>2.4</v>
      </c>
      <c r="Z204" s="102" t="s">
        <v>1</v>
      </c>
      <c r="AA204" s="102" t="s">
        <v>1</v>
      </c>
      <c r="AB204" s="103" t="s">
        <v>1</v>
      </c>
      <c r="AC204" s="89" t="s">
        <v>97</v>
      </c>
      <c r="AD204" s="118">
        <v>26</v>
      </c>
    </row>
    <row r="205" spans="1:30" ht="16" x14ac:dyDescent="0.2">
      <c r="A205" s="23">
        <v>44596</v>
      </c>
      <c r="B205" s="4" t="s">
        <v>38</v>
      </c>
      <c r="C205" s="14" t="s">
        <v>46</v>
      </c>
      <c r="D205" s="4" t="s">
        <v>40</v>
      </c>
      <c r="E205" s="14" t="s">
        <v>41</v>
      </c>
      <c r="F205" s="104">
        <v>0.5</v>
      </c>
      <c r="G205" s="105" t="s">
        <v>1</v>
      </c>
      <c r="H205" s="106">
        <v>0.5</v>
      </c>
      <c r="I205" s="106" t="s">
        <v>1</v>
      </c>
      <c r="J205" s="106" t="s">
        <v>1</v>
      </c>
      <c r="K205" s="106" t="s">
        <v>1</v>
      </c>
      <c r="L205" s="106" t="s">
        <v>1</v>
      </c>
      <c r="M205" s="106" t="s">
        <v>1</v>
      </c>
      <c r="N205" s="104" t="s">
        <v>1</v>
      </c>
      <c r="O205" s="124">
        <v>3</v>
      </c>
      <c r="P205" s="125" t="s">
        <v>1</v>
      </c>
      <c r="Q205" s="105">
        <v>0.5</v>
      </c>
      <c r="R205" s="106" t="s">
        <v>1</v>
      </c>
      <c r="S205" s="104" t="s">
        <v>1</v>
      </c>
      <c r="T205" s="124" t="s">
        <v>1</v>
      </c>
      <c r="U205" s="125" t="s">
        <v>1</v>
      </c>
      <c r="V205" s="105" t="s">
        <v>1</v>
      </c>
      <c r="W205" s="106" t="s">
        <v>1</v>
      </c>
      <c r="X205" s="106" t="s">
        <v>1</v>
      </c>
      <c r="Y205" s="106">
        <v>0.5</v>
      </c>
      <c r="Z205" s="106" t="s">
        <v>1</v>
      </c>
      <c r="AA205" s="106" t="s">
        <v>1</v>
      </c>
      <c r="AB205" s="107" t="s">
        <v>1</v>
      </c>
      <c r="AC205" s="90" t="s">
        <v>98</v>
      </c>
      <c r="AD205" s="118">
        <v>26</v>
      </c>
    </row>
    <row r="206" spans="1:30" ht="16" x14ac:dyDescent="0.2">
      <c r="A206" s="21">
        <v>44605</v>
      </c>
      <c r="B206" s="1" t="s">
        <v>48</v>
      </c>
      <c r="C206" s="9" t="s">
        <v>49</v>
      </c>
      <c r="D206" s="1" t="s">
        <v>53</v>
      </c>
      <c r="E206" s="9" t="s">
        <v>99</v>
      </c>
      <c r="F206" s="92">
        <v>1.4</v>
      </c>
      <c r="G206" s="93" t="s">
        <v>1</v>
      </c>
      <c r="H206" s="94">
        <v>1.4</v>
      </c>
      <c r="I206" s="94" t="s">
        <v>1</v>
      </c>
      <c r="J206" s="94" t="s">
        <v>1</v>
      </c>
      <c r="K206" s="94" t="s">
        <v>1</v>
      </c>
      <c r="L206" s="94" t="s">
        <v>1</v>
      </c>
      <c r="M206" s="94" t="s">
        <v>1</v>
      </c>
      <c r="N206" s="92" t="s">
        <v>1</v>
      </c>
      <c r="O206" s="121">
        <v>1</v>
      </c>
      <c r="P206" s="118" t="s">
        <v>1</v>
      </c>
      <c r="Q206" s="93">
        <v>1.4</v>
      </c>
      <c r="R206" s="94" t="s">
        <v>1</v>
      </c>
      <c r="S206" s="92" t="s">
        <v>1</v>
      </c>
      <c r="T206" s="121" t="s">
        <v>1</v>
      </c>
      <c r="U206" s="118" t="s">
        <v>1</v>
      </c>
      <c r="V206" s="93" t="s">
        <v>1</v>
      </c>
      <c r="W206" s="94">
        <v>1.4</v>
      </c>
      <c r="X206" s="94" t="s">
        <v>1</v>
      </c>
      <c r="Y206" s="94">
        <v>1.4</v>
      </c>
      <c r="Z206" s="94" t="s">
        <v>1</v>
      </c>
      <c r="AA206" s="94" t="s">
        <v>1</v>
      </c>
      <c r="AB206" s="95" t="s">
        <v>1</v>
      </c>
      <c r="AC206" s="87" t="s">
        <v>1</v>
      </c>
      <c r="AD206" s="118">
        <v>26</v>
      </c>
    </row>
    <row r="207" spans="1:30" ht="16" x14ac:dyDescent="0.2">
      <c r="A207" s="21">
        <v>44605</v>
      </c>
      <c r="B207" s="1" t="s">
        <v>48</v>
      </c>
      <c r="C207" s="9" t="s">
        <v>49</v>
      </c>
      <c r="D207" s="1" t="s">
        <v>99</v>
      </c>
      <c r="E207" s="9" t="s">
        <v>64</v>
      </c>
      <c r="F207" s="92">
        <v>0.5</v>
      </c>
      <c r="G207" s="93" t="s">
        <v>1</v>
      </c>
      <c r="H207" s="94">
        <v>0.5</v>
      </c>
      <c r="I207" s="94" t="s">
        <v>1</v>
      </c>
      <c r="J207" s="94" t="s">
        <v>1</v>
      </c>
      <c r="K207" s="94" t="s">
        <v>1</v>
      </c>
      <c r="L207" s="94" t="s">
        <v>1</v>
      </c>
      <c r="M207" s="94" t="s">
        <v>1</v>
      </c>
      <c r="N207" s="92" t="s">
        <v>1</v>
      </c>
      <c r="O207" s="121">
        <v>1</v>
      </c>
      <c r="P207" s="118" t="s">
        <v>1</v>
      </c>
      <c r="Q207" s="93">
        <v>0.5</v>
      </c>
      <c r="R207" s="94" t="s">
        <v>1</v>
      </c>
      <c r="S207" s="92" t="s">
        <v>1</v>
      </c>
      <c r="T207" s="121" t="s">
        <v>1</v>
      </c>
      <c r="U207" s="118" t="s">
        <v>1</v>
      </c>
      <c r="V207" s="93" t="s">
        <v>1</v>
      </c>
      <c r="W207" s="94">
        <v>0.5</v>
      </c>
      <c r="X207" s="94" t="s">
        <v>1</v>
      </c>
      <c r="Y207" s="94">
        <v>0.5</v>
      </c>
      <c r="Z207" s="94" t="s">
        <v>1</v>
      </c>
      <c r="AA207" s="94" t="s">
        <v>1</v>
      </c>
      <c r="AB207" s="95" t="s">
        <v>1</v>
      </c>
      <c r="AC207" s="87" t="s">
        <v>1</v>
      </c>
      <c r="AD207" s="118">
        <v>26</v>
      </c>
    </row>
    <row r="208" spans="1:30" ht="16" x14ac:dyDescent="0.2">
      <c r="A208" s="21">
        <v>44610</v>
      </c>
      <c r="B208" s="1" t="s">
        <v>48</v>
      </c>
      <c r="C208" s="9" t="s">
        <v>49</v>
      </c>
      <c r="D208" s="1" t="s">
        <v>85</v>
      </c>
      <c r="E208" s="9" t="s">
        <v>40</v>
      </c>
      <c r="F208" s="92">
        <v>1.8</v>
      </c>
      <c r="G208" s="93" t="s">
        <v>1</v>
      </c>
      <c r="H208" s="94">
        <v>1.8</v>
      </c>
      <c r="I208" s="94" t="s">
        <v>1</v>
      </c>
      <c r="J208" s="94" t="s">
        <v>1</v>
      </c>
      <c r="K208" s="94" t="s">
        <v>1</v>
      </c>
      <c r="L208" s="94" t="s">
        <v>1</v>
      </c>
      <c r="M208" s="94" t="s">
        <v>1</v>
      </c>
      <c r="N208" s="92" t="s">
        <v>1</v>
      </c>
      <c r="O208" s="121">
        <v>2</v>
      </c>
      <c r="P208" s="118" t="s">
        <v>1</v>
      </c>
      <c r="Q208" s="93">
        <v>1.8</v>
      </c>
      <c r="R208" s="94" t="s">
        <v>1</v>
      </c>
      <c r="S208" s="92" t="s">
        <v>1</v>
      </c>
      <c r="T208" s="121" t="s">
        <v>1</v>
      </c>
      <c r="U208" s="118" t="s">
        <v>1</v>
      </c>
      <c r="V208" s="93" t="s">
        <v>1</v>
      </c>
      <c r="W208" s="94">
        <v>1.8</v>
      </c>
      <c r="X208" s="94" t="s">
        <v>1</v>
      </c>
      <c r="Y208" s="94">
        <v>1.8</v>
      </c>
      <c r="Z208" s="94" t="s">
        <v>1</v>
      </c>
      <c r="AA208" s="94" t="s">
        <v>1</v>
      </c>
      <c r="AB208" s="95" t="s">
        <v>1</v>
      </c>
      <c r="AC208" s="87" t="s">
        <v>1</v>
      </c>
      <c r="AD208" s="118">
        <v>26</v>
      </c>
    </row>
    <row r="209" spans="1:30" ht="16" x14ac:dyDescent="0.2">
      <c r="A209" s="21">
        <v>44625</v>
      </c>
      <c r="B209" s="1" t="s">
        <v>65</v>
      </c>
      <c r="C209" s="9" t="s">
        <v>66</v>
      </c>
      <c r="D209" s="1" t="s">
        <v>40</v>
      </c>
      <c r="E209" s="9" t="s">
        <v>100</v>
      </c>
      <c r="F209" s="92">
        <v>1.2</v>
      </c>
      <c r="G209" s="93" t="s">
        <v>1</v>
      </c>
      <c r="H209" s="94">
        <v>1.2</v>
      </c>
      <c r="I209" s="94" t="s">
        <v>1</v>
      </c>
      <c r="J209" s="94" t="s">
        <v>1</v>
      </c>
      <c r="K209" s="94" t="s">
        <v>1</v>
      </c>
      <c r="L209" s="94" t="s">
        <v>1</v>
      </c>
      <c r="M209" s="94" t="s">
        <v>1</v>
      </c>
      <c r="N209" s="92" t="s">
        <v>1</v>
      </c>
      <c r="O209" s="121">
        <v>1</v>
      </c>
      <c r="P209" s="118" t="s">
        <v>1</v>
      </c>
      <c r="Q209" s="93">
        <v>1.2</v>
      </c>
      <c r="R209" s="94" t="s">
        <v>1</v>
      </c>
      <c r="S209" s="92" t="s">
        <v>1</v>
      </c>
      <c r="T209" s="121" t="s">
        <v>1</v>
      </c>
      <c r="U209" s="118" t="s">
        <v>1</v>
      </c>
      <c r="V209" s="93" t="s">
        <v>1</v>
      </c>
      <c r="W209" s="94">
        <v>1.2</v>
      </c>
      <c r="X209" s="94" t="s">
        <v>1</v>
      </c>
      <c r="Y209" s="94">
        <v>1.2</v>
      </c>
      <c r="Z209" s="94" t="s">
        <v>1</v>
      </c>
      <c r="AA209" s="94" t="s">
        <v>1</v>
      </c>
      <c r="AB209" s="95" t="s">
        <v>1</v>
      </c>
      <c r="AC209" s="87" t="s">
        <v>101</v>
      </c>
      <c r="AD209" s="118">
        <v>26</v>
      </c>
    </row>
    <row r="210" spans="1:30" ht="16" x14ac:dyDescent="0.2">
      <c r="A210" s="21">
        <v>44625</v>
      </c>
      <c r="B210" s="1" t="s">
        <v>65</v>
      </c>
      <c r="C210" s="9" t="s">
        <v>66</v>
      </c>
      <c r="D210" s="1" t="s">
        <v>100</v>
      </c>
      <c r="E210" s="9" t="s">
        <v>40</v>
      </c>
      <c r="F210" s="92">
        <v>1.1000000000000001</v>
      </c>
      <c r="G210" s="93" t="s">
        <v>1</v>
      </c>
      <c r="H210" s="94">
        <v>1.1000000000000001</v>
      </c>
      <c r="I210" s="94" t="s">
        <v>1</v>
      </c>
      <c r="J210" s="94" t="s">
        <v>1</v>
      </c>
      <c r="K210" s="94" t="s">
        <v>1</v>
      </c>
      <c r="L210" s="94" t="s">
        <v>1</v>
      </c>
      <c r="M210" s="94" t="s">
        <v>1</v>
      </c>
      <c r="N210" s="92" t="s">
        <v>1</v>
      </c>
      <c r="O210" s="121">
        <v>1</v>
      </c>
      <c r="P210" s="118" t="s">
        <v>1</v>
      </c>
      <c r="Q210" s="93">
        <v>1.1000000000000001</v>
      </c>
      <c r="R210" s="94" t="s">
        <v>1</v>
      </c>
      <c r="S210" s="92" t="s">
        <v>1</v>
      </c>
      <c r="T210" s="121" t="s">
        <v>1</v>
      </c>
      <c r="U210" s="118" t="s">
        <v>1</v>
      </c>
      <c r="V210" s="93" t="s">
        <v>1</v>
      </c>
      <c r="W210" s="94">
        <v>1.1000000000000001</v>
      </c>
      <c r="X210" s="94" t="s">
        <v>1</v>
      </c>
      <c r="Y210" s="94">
        <v>1.1000000000000001</v>
      </c>
      <c r="Z210" s="94" t="s">
        <v>1</v>
      </c>
      <c r="AA210" s="94" t="s">
        <v>1</v>
      </c>
      <c r="AB210" s="95" t="s">
        <v>1</v>
      </c>
      <c r="AC210" s="87" t="s">
        <v>102</v>
      </c>
      <c r="AD210" s="118">
        <v>26</v>
      </c>
    </row>
    <row r="211" spans="1:30" ht="17" thickBot="1" x14ac:dyDescent="0.25">
      <c r="A211" s="22">
        <v>44631</v>
      </c>
      <c r="B211" s="2" t="s">
        <v>65</v>
      </c>
      <c r="C211" s="11" t="s">
        <v>66</v>
      </c>
      <c r="D211" s="2" t="s">
        <v>40</v>
      </c>
      <c r="E211" s="11" t="s">
        <v>45</v>
      </c>
      <c r="F211" s="96">
        <v>1</v>
      </c>
      <c r="G211" s="97" t="s">
        <v>1</v>
      </c>
      <c r="H211" s="98">
        <v>1</v>
      </c>
      <c r="I211" s="98" t="s">
        <v>1</v>
      </c>
      <c r="J211" s="98" t="s">
        <v>1</v>
      </c>
      <c r="K211" s="98" t="s">
        <v>1</v>
      </c>
      <c r="L211" s="98" t="s">
        <v>1</v>
      </c>
      <c r="M211" s="98" t="s">
        <v>1</v>
      </c>
      <c r="N211" s="96" t="s">
        <v>1</v>
      </c>
      <c r="O211" s="122">
        <v>1</v>
      </c>
      <c r="P211" s="119" t="s">
        <v>1</v>
      </c>
      <c r="Q211" s="97">
        <v>1</v>
      </c>
      <c r="R211" s="98" t="s">
        <v>1</v>
      </c>
      <c r="S211" s="96" t="s">
        <v>1</v>
      </c>
      <c r="T211" s="122" t="s">
        <v>1</v>
      </c>
      <c r="U211" s="119" t="s">
        <v>1</v>
      </c>
      <c r="V211" s="97" t="s">
        <v>1</v>
      </c>
      <c r="W211" s="98">
        <v>1</v>
      </c>
      <c r="X211" s="98" t="s">
        <v>1</v>
      </c>
      <c r="Y211" s="98">
        <v>1</v>
      </c>
      <c r="Z211" s="98" t="s">
        <v>1</v>
      </c>
      <c r="AA211" s="98" t="s">
        <v>1</v>
      </c>
      <c r="AB211" s="99" t="s">
        <v>1</v>
      </c>
      <c r="AC211" s="88" t="s">
        <v>1</v>
      </c>
      <c r="AD211" s="119">
        <v>26</v>
      </c>
    </row>
    <row r="212" spans="1:30" ht="16" x14ac:dyDescent="0.2">
      <c r="A212" s="21">
        <v>44633</v>
      </c>
      <c r="B212" s="1" t="s">
        <v>65</v>
      </c>
      <c r="C212" s="9" t="s">
        <v>66</v>
      </c>
      <c r="D212" s="1" t="s">
        <v>45</v>
      </c>
      <c r="E212" s="9" t="s">
        <v>40</v>
      </c>
      <c r="F212" s="92">
        <v>1</v>
      </c>
      <c r="G212" s="93" t="s">
        <v>1</v>
      </c>
      <c r="H212" s="94">
        <v>1</v>
      </c>
      <c r="I212" s="94" t="s">
        <v>1</v>
      </c>
      <c r="J212" s="94" t="s">
        <v>1</v>
      </c>
      <c r="K212" s="94" t="s">
        <v>1</v>
      </c>
      <c r="L212" s="94" t="s">
        <v>1</v>
      </c>
      <c r="M212" s="94" t="s">
        <v>1</v>
      </c>
      <c r="N212" s="92" t="s">
        <v>1</v>
      </c>
      <c r="O212" s="121">
        <v>1</v>
      </c>
      <c r="P212" s="118" t="s">
        <v>1</v>
      </c>
      <c r="Q212" s="93">
        <v>1</v>
      </c>
      <c r="R212" s="94" t="s">
        <v>1</v>
      </c>
      <c r="S212" s="92" t="s">
        <v>1</v>
      </c>
      <c r="T212" s="121" t="s">
        <v>1</v>
      </c>
      <c r="U212" s="118" t="s">
        <v>1</v>
      </c>
      <c r="V212" s="165" t="s">
        <v>1</v>
      </c>
      <c r="W212" s="153">
        <v>1</v>
      </c>
      <c r="X212" s="153" t="s">
        <v>1</v>
      </c>
      <c r="Y212" s="153">
        <v>1</v>
      </c>
      <c r="Z212" s="153" t="s">
        <v>1</v>
      </c>
      <c r="AA212" s="153" t="s">
        <v>1</v>
      </c>
      <c r="AB212" s="166" t="s">
        <v>1</v>
      </c>
      <c r="AC212" s="87" t="s">
        <v>1</v>
      </c>
      <c r="AD212" s="118">
        <v>27</v>
      </c>
    </row>
    <row r="213" spans="1:30" ht="16" x14ac:dyDescent="0.2">
      <c r="A213" s="21">
        <v>44639</v>
      </c>
      <c r="B213" s="1" t="s">
        <v>48</v>
      </c>
      <c r="C213" s="9" t="s">
        <v>49</v>
      </c>
      <c r="D213" s="1" t="s">
        <v>40</v>
      </c>
      <c r="E213" s="9" t="s">
        <v>103</v>
      </c>
      <c r="F213" s="92">
        <v>1.3</v>
      </c>
      <c r="G213" s="93" t="s">
        <v>1</v>
      </c>
      <c r="H213" s="94">
        <v>1.3</v>
      </c>
      <c r="I213" s="94" t="s">
        <v>1</v>
      </c>
      <c r="J213" s="94" t="s">
        <v>1</v>
      </c>
      <c r="K213" s="94" t="s">
        <v>1</v>
      </c>
      <c r="L213" s="94" t="s">
        <v>1</v>
      </c>
      <c r="M213" s="94" t="s">
        <v>1</v>
      </c>
      <c r="N213" s="92" t="s">
        <v>1</v>
      </c>
      <c r="O213" s="121">
        <v>1</v>
      </c>
      <c r="P213" s="118" t="s">
        <v>1</v>
      </c>
      <c r="Q213" s="93">
        <v>1.3</v>
      </c>
      <c r="R213" s="94" t="s">
        <v>1</v>
      </c>
      <c r="S213" s="92" t="s">
        <v>1</v>
      </c>
      <c r="T213" s="121" t="s">
        <v>1</v>
      </c>
      <c r="U213" s="118" t="s">
        <v>1</v>
      </c>
      <c r="V213" s="167" t="s">
        <v>1</v>
      </c>
      <c r="W213" s="94">
        <v>1.3</v>
      </c>
      <c r="X213" s="94" t="s">
        <v>1</v>
      </c>
      <c r="Y213" s="94">
        <v>1.3</v>
      </c>
      <c r="Z213" s="94" t="s">
        <v>1</v>
      </c>
      <c r="AA213" s="94" t="s">
        <v>1</v>
      </c>
      <c r="AB213" s="168" t="s">
        <v>1</v>
      </c>
      <c r="AC213" s="87" t="s">
        <v>104</v>
      </c>
      <c r="AD213" s="118">
        <v>27</v>
      </c>
    </row>
    <row r="214" spans="1:30" ht="16" x14ac:dyDescent="0.2">
      <c r="A214" s="21">
        <v>44644</v>
      </c>
      <c r="B214" s="1" t="s">
        <v>105</v>
      </c>
      <c r="C214" s="9" t="s">
        <v>106</v>
      </c>
      <c r="D214" s="1" t="s">
        <v>50</v>
      </c>
      <c r="E214" s="9" t="s">
        <v>50</v>
      </c>
      <c r="F214" s="92">
        <v>2.4</v>
      </c>
      <c r="G214" s="93" t="s">
        <v>1</v>
      </c>
      <c r="H214" s="94">
        <v>2.4</v>
      </c>
      <c r="I214" s="94" t="s">
        <v>1</v>
      </c>
      <c r="J214" s="94" t="s">
        <v>1</v>
      </c>
      <c r="K214" s="94" t="s">
        <v>1</v>
      </c>
      <c r="L214" s="94" t="s">
        <v>1</v>
      </c>
      <c r="M214" s="94" t="s">
        <v>1</v>
      </c>
      <c r="N214" s="92" t="s">
        <v>1</v>
      </c>
      <c r="O214" s="121">
        <v>1</v>
      </c>
      <c r="P214" s="118" t="s">
        <v>1</v>
      </c>
      <c r="Q214" s="93">
        <v>2.4</v>
      </c>
      <c r="R214" s="94" t="s">
        <v>1</v>
      </c>
      <c r="S214" s="92">
        <v>2.4</v>
      </c>
      <c r="T214" s="121">
        <v>3</v>
      </c>
      <c r="U214" s="118" t="s">
        <v>328</v>
      </c>
      <c r="V214" s="167" t="s">
        <v>1</v>
      </c>
      <c r="W214" s="94">
        <v>2.4</v>
      </c>
      <c r="X214" s="94" t="s">
        <v>1</v>
      </c>
      <c r="Y214" s="94">
        <v>2.4</v>
      </c>
      <c r="Z214" s="94" t="s">
        <v>1</v>
      </c>
      <c r="AA214" s="94">
        <v>2.4</v>
      </c>
      <c r="AB214" s="168" t="s">
        <v>1</v>
      </c>
      <c r="AC214" s="87" t="s">
        <v>107</v>
      </c>
      <c r="AD214" s="118">
        <v>27</v>
      </c>
    </row>
    <row r="215" spans="1:30" ht="16" x14ac:dyDescent="0.2">
      <c r="A215" s="21">
        <v>44668</v>
      </c>
      <c r="B215" s="1" t="s">
        <v>105</v>
      </c>
      <c r="C215" s="9" t="s">
        <v>106</v>
      </c>
      <c r="D215" s="1" t="s">
        <v>50</v>
      </c>
      <c r="E215" s="9" t="s">
        <v>50</v>
      </c>
      <c r="F215" s="92">
        <v>2.9</v>
      </c>
      <c r="G215" s="93" t="s">
        <v>1</v>
      </c>
      <c r="H215" s="94">
        <v>2.9</v>
      </c>
      <c r="I215" s="94" t="s">
        <v>1</v>
      </c>
      <c r="J215" s="94" t="s">
        <v>1</v>
      </c>
      <c r="K215" s="94" t="s">
        <v>1</v>
      </c>
      <c r="L215" s="94" t="s">
        <v>1</v>
      </c>
      <c r="M215" s="94" t="s">
        <v>1</v>
      </c>
      <c r="N215" s="92" t="s">
        <v>1</v>
      </c>
      <c r="O215" s="121">
        <v>1</v>
      </c>
      <c r="P215" s="118" t="s">
        <v>1</v>
      </c>
      <c r="Q215" s="93">
        <v>2.9</v>
      </c>
      <c r="R215" s="94" t="s">
        <v>1</v>
      </c>
      <c r="S215" s="92">
        <v>2.9</v>
      </c>
      <c r="T215" s="121">
        <v>3</v>
      </c>
      <c r="U215" s="118" t="s">
        <v>329</v>
      </c>
      <c r="V215" s="167" t="s">
        <v>1</v>
      </c>
      <c r="W215" s="94">
        <v>2.9</v>
      </c>
      <c r="X215" s="94" t="s">
        <v>1</v>
      </c>
      <c r="Y215" s="94">
        <v>2.9</v>
      </c>
      <c r="Z215" s="94" t="s">
        <v>1</v>
      </c>
      <c r="AA215" s="94">
        <v>2.9</v>
      </c>
      <c r="AB215" s="168" t="s">
        <v>1</v>
      </c>
      <c r="AC215" s="87" t="s">
        <v>107</v>
      </c>
      <c r="AD215" s="118">
        <v>27</v>
      </c>
    </row>
    <row r="216" spans="1:30" ht="16" x14ac:dyDescent="0.2">
      <c r="A216" s="21">
        <v>44671</v>
      </c>
      <c r="B216" s="1" t="s">
        <v>105</v>
      </c>
      <c r="C216" s="1" t="s">
        <v>106</v>
      </c>
      <c r="D216" s="8" t="s">
        <v>50</v>
      </c>
      <c r="E216" s="1" t="s">
        <v>50</v>
      </c>
      <c r="F216" s="147">
        <v>2.1</v>
      </c>
      <c r="G216" s="93" t="s">
        <v>1</v>
      </c>
      <c r="H216" s="94">
        <v>2.1</v>
      </c>
      <c r="I216" s="94" t="s">
        <v>1</v>
      </c>
      <c r="J216" s="94" t="s">
        <v>1</v>
      </c>
      <c r="K216" s="94" t="s">
        <v>1</v>
      </c>
      <c r="L216" s="94" t="s">
        <v>1</v>
      </c>
      <c r="M216" s="94" t="s">
        <v>1</v>
      </c>
      <c r="N216" s="94" t="s">
        <v>1</v>
      </c>
      <c r="O216" s="121">
        <v>1</v>
      </c>
      <c r="P216" s="133" t="s">
        <v>1</v>
      </c>
      <c r="Q216" s="93">
        <v>2.1</v>
      </c>
      <c r="R216" s="94" t="s">
        <v>1</v>
      </c>
      <c r="S216" s="94">
        <v>2.1</v>
      </c>
      <c r="T216" s="121">
        <v>2</v>
      </c>
      <c r="U216" s="118" t="s">
        <v>328</v>
      </c>
      <c r="V216" s="167" t="s">
        <v>1</v>
      </c>
      <c r="W216" s="94">
        <v>2.1</v>
      </c>
      <c r="X216" s="94" t="s">
        <v>1</v>
      </c>
      <c r="Y216" s="94">
        <v>2.1</v>
      </c>
      <c r="Z216" s="94" t="s">
        <v>1</v>
      </c>
      <c r="AA216" s="94">
        <v>2.1</v>
      </c>
      <c r="AB216" s="168" t="s">
        <v>1</v>
      </c>
      <c r="AC216" s="148" t="s">
        <v>107</v>
      </c>
      <c r="AD216" s="118">
        <v>27</v>
      </c>
    </row>
    <row r="217" spans="1:30" ht="16" x14ac:dyDescent="0.2">
      <c r="A217" s="21">
        <v>44681</v>
      </c>
      <c r="B217" s="1" t="s">
        <v>65</v>
      </c>
      <c r="C217" s="9" t="s">
        <v>66</v>
      </c>
      <c r="D217" s="1" t="s">
        <v>40</v>
      </c>
      <c r="E217" s="9" t="s">
        <v>59</v>
      </c>
      <c r="F217" s="92">
        <v>1.4</v>
      </c>
      <c r="G217" s="93" t="s">
        <v>1</v>
      </c>
      <c r="H217" s="94">
        <v>1.4</v>
      </c>
      <c r="I217" s="94" t="s">
        <v>1</v>
      </c>
      <c r="J217" s="94" t="s">
        <v>1</v>
      </c>
      <c r="K217" s="94" t="s">
        <v>1</v>
      </c>
      <c r="L217" s="94" t="s">
        <v>1</v>
      </c>
      <c r="M217" s="94" t="s">
        <v>1</v>
      </c>
      <c r="N217" s="92" t="s">
        <v>1</v>
      </c>
      <c r="O217" s="121">
        <v>2</v>
      </c>
      <c r="P217" s="118" t="s">
        <v>1</v>
      </c>
      <c r="Q217" s="93">
        <v>1.4</v>
      </c>
      <c r="R217" s="94" t="s">
        <v>1</v>
      </c>
      <c r="S217" s="92" t="s">
        <v>1</v>
      </c>
      <c r="T217" s="121" t="s">
        <v>1</v>
      </c>
      <c r="U217" s="118" t="s">
        <v>1</v>
      </c>
      <c r="V217" s="167" t="s">
        <v>1</v>
      </c>
      <c r="W217" s="94">
        <v>1.4</v>
      </c>
      <c r="X217" s="94" t="s">
        <v>1</v>
      </c>
      <c r="Y217" s="94">
        <v>1.4</v>
      </c>
      <c r="Z217" s="94" t="s">
        <v>1</v>
      </c>
      <c r="AA217" s="94" t="s">
        <v>1</v>
      </c>
      <c r="AB217" s="168" t="s">
        <v>1</v>
      </c>
      <c r="AC217" s="87" t="s">
        <v>1</v>
      </c>
      <c r="AD217" s="118">
        <v>27</v>
      </c>
    </row>
    <row r="218" spans="1:30" ht="16" x14ac:dyDescent="0.2">
      <c r="A218" s="21">
        <v>44694</v>
      </c>
      <c r="B218" s="1" t="s">
        <v>65</v>
      </c>
      <c r="C218" s="9" t="s">
        <v>66</v>
      </c>
      <c r="D218" s="1" t="s">
        <v>77</v>
      </c>
      <c r="E218" s="9" t="s">
        <v>40</v>
      </c>
      <c r="F218" s="92">
        <v>0.9</v>
      </c>
      <c r="G218" s="93" t="s">
        <v>1</v>
      </c>
      <c r="H218" s="94">
        <v>0.9</v>
      </c>
      <c r="I218" s="94" t="s">
        <v>1</v>
      </c>
      <c r="J218" s="94" t="s">
        <v>1</v>
      </c>
      <c r="K218" s="94" t="s">
        <v>1</v>
      </c>
      <c r="L218" s="94" t="s">
        <v>1</v>
      </c>
      <c r="M218" s="94" t="s">
        <v>1</v>
      </c>
      <c r="N218" s="92" t="s">
        <v>1</v>
      </c>
      <c r="O218" s="121" t="s">
        <v>1</v>
      </c>
      <c r="P218" s="118">
        <v>6</v>
      </c>
      <c r="Q218" s="93" t="s">
        <v>1</v>
      </c>
      <c r="R218" s="94">
        <v>0.9</v>
      </c>
      <c r="S218" s="92" t="s">
        <v>1</v>
      </c>
      <c r="T218" s="121" t="s">
        <v>1</v>
      </c>
      <c r="U218" s="118" t="s">
        <v>1</v>
      </c>
      <c r="V218" s="167" t="s">
        <v>1</v>
      </c>
      <c r="W218" s="94" t="s">
        <v>1</v>
      </c>
      <c r="X218" s="94" t="s">
        <v>1</v>
      </c>
      <c r="Y218" s="94">
        <v>0.9</v>
      </c>
      <c r="Z218" s="94" t="s">
        <v>1</v>
      </c>
      <c r="AA218" s="94" t="s">
        <v>1</v>
      </c>
      <c r="AB218" s="168" t="s">
        <v>1</v>
      </c>
      <c r="AC218" s="87" t="s">
        <v>108</v>
      </c>
      <c r="AD218" s="118">
        <v>27</v>
      </c>
    </row>
    <row r="219" spans="1:30" ht="17" thickBot="1" x14ac:dyDescent="0.25">
      <c r="A219" s="22">
        <v>44705</v>
      </c>
      <c r="B219" s="2" t="s">
        <v>48</v>
      </c>
      <c r="C219" s="11" t="s">
        <v>109</v>
      </c>
      <c r="D219" s="2" t="s">
        <v>40</v>
      </c>
      <c r="E219" s="11" t="s">
        <v>40</v>
      </c>
      <c r="F219" s="96">
        <v>0.7</v>
      </c>
      <c r="G219" s="97" t="s">
        <v>1</v>
      </c>
      <c r="H219" s="98">
        <v>0.7</v>
      </c>
      <c r="I219" s="98" t="s">
        <v>1</v>
      </c>
      <c r="J219" s="98" t="s">
        <v>1</v>
      </c>
      <c r="K219" s="98" t="s">
        <v>1</v>
      </c>
      <c r="L219" s="98" t="s">
        <v>1</v>
      </c>
      <c r="M219" s="98" t="s">
        <v>1</v>
      </c>
      <c r="N219" s="96" t="s">
        <v>1</v>
      </c>
      <c r="O219" s="122">
        <v>1</v>
      </c>
      <c r="P219" s="119" t="s">
        <v>1</v>
      </c>
      <c r="Q219" s="97">
        <v>0.7</v>
      </c>
      <c r="R219" s="98" t="s">
        <v>1</v>
      </c>
      <c r="S219" s="96" t="s">
        <v>1</v>
      </c>
      <c r="T219" s="122" t="s">
        <v>1</v>
      </c>
      <c r="U219" s="119" t="s">
        <v>1</v>
      </c>
      <c r="V219" s="169" t="s">
        <v>1</v>
      </c>
      <c r="W219" s="98">
        <v>0.7</v>
      </c>
      <c r="X219" s="98" t="s">
        <v>1</v>
      </c>
      <c r="Y219" s="98">
        <v>0.7</v>
      </c>
      <c r="Z219" s="98" t="s">
        <v>1</v>
      </c>
      <c r="AA219" s="98" t="s">
        <v>1</v>
      </c>
      <c r="AB219" s="170" t="s">
        <v>1</v>
      </c>
      <c r="AC219" s="88" t="s">
        <v>275</v>
      </c>
      <c r="AD219" s="119">
        <v>27</v>
      </c>
    </row>
    <row r="220" spans="1:30" ht="16" x14ac:dyDescent="0.2">
      <c r="A220" s="149">
        <v>44722</v>
      </c>
      <c r="B220" s="150" t="s">
        <v>65</v>
      </c>
      <c r="C220" s="18" t="s">
        <v>66</v>
      </c>
      <c r="D220" s="150" t="s">
        <v>40</v>
      </c>
      <c r="E220" s="18" t="s">
        <v>41</v>
      </c>
      <c r="F220" s="151">
        <v>0.4</v>
      </c>
      <c r="G220" s="152" t="s">
        <v>1</v>
      </c>
      <c r="H220" s="153">
        <v>0.4</v>
      </c>
      <c r="I220" s="153" t="s">
        <v>1</v>
      </c>
      <c r="J220" s="153" t="s">
        <v>1</v>
      </c>
      <c r="K220" s="153" t="s">
        <v>1</v>
      </c>
      <c r="L220" s="153" t="s">
        <v>1</v>
      </c>
      <c r="M220" s="153" t="s">
        <v>1</v>
      </c>
      <c r="N220" s="151" t="s">
        <v>1</v>
      </c>
      <c r="O220" s="154" t="s">
        <v>1</v>
      </c>
      <c r="P220" s="155">
        <v>3</v>
      </c>
      <c r="Q220" s="152" t="s">
        <v>1</v>
      </c>
      <c r="R220" s="153">
        <v>0.4</v>
      </c>
      <c r="S220" s="151" t="s">
        <v>1</v>
      </c>
      <c r="T220" s="154" t="s">
        <v>1</v>
      </c>
      <c r="U220" s="155" t="s">
        <v>1</v>
      </c>
      <c r="V220" s="152" t="s">
        <v>1</v>
      </c>
      <c r="W220" s="153" t="s">
        <v>1</v>
      </c>
      <c r="X220" s="153" t="s">
        <v>1</v>
      </c>
      <c r="Y220" s="153">
        <v>0.4</v>
      </c>
      <c r="Z220" s="153" t="s">
        <v>1</v>
      </c>
      <c r="AA220" s="153" t="s">
        <v>1</v>
      </c>
      <c r="AB220" s="156" t="s">
        <v>1</v>
      </c>
      <c r="AC220" s="91" t="s">
        <v>108</v>
      </c>
      <c r="AD220" s="157">
        <v>28</v>
      </c>
    </row>
    <row r="221" spans="1:30" ht="16" x14ac:dyDescent="0.2">
      <c r="A221" s="158">
        <v>44730</v>
      </c>
      <c r="B221" s="1" t="s">
        <v>38</v>
      </c>
      <c r="C221" s="9" t="s">
        <v>39</v>
      </c>
      <c r="D221" s="1" t="s">
        <v>40</v>
      </c>
      <c r="E221" s="9" t="s">
        <v>41</v>
      </c>
      <c r="F221" s="92">
        <v>0.7</v>
      </c>
      <c r="G221" s="93" t="s">
        <v>1</v>
      </c>
      <c r="H221" s="94">
        <v>0.7</v>
      </c>
      <c r="I221" s="94" t="s">
        <v>1</v>
      </c>
      <c r="J221" s="94" t="s">
        <v>1</v>
      </c>
      <c r="K221" s="94" t="s">
        <v>1</v>
      </c>
      <c r="L221" s="94" t="s">
        <v>1</v>
      </c>
      <c r="M221" s="94" t="s">
        <v>1</v>
      </c>
      <c r="N221" s="92" t="s">
        <v>1</v>
      </c>
      <c r="O221" s="121">
        <v>2</v>
      </c>
      <c r="P221" s="118" t="s">
        <v>1</v>
      </c>
      <c r="Q221" s="93">
        <v>0.7</v>
      </c>
      <c r="R221" s="94" t="s">
        <v>1</v>
      </c>
      <c r="S221" s="92" t="s">
        <v>1</v>
      </c>
      <c r="T221" s="121" t="s">
        <v>1</v>
      </c>
      <c r="U221" s="118" t="s">
        <v>1</v>
      </c>
      <c r="V221" s="93" t="s">
        <v>1</v>
      </c>
      <c r="W221" s="94" t="s">
        <v>1</v>
      </c>
      <c r="X221" s="94" t="s">
        <v>1</v>
      </c>
      <c r="Y221" s="94">
        <v>0.7</v>
      </c>
      <c r="Z221" s="94" t="s">
        <v>1</v>
      </c>
      <c r="AA221" s="94" t="s">
        <v>1</v>
      </c>
      <c r="AB221" s="95" t="s">
        <v>1</v>
      </c>
      <c r="AC221" s="87" t="s">
        <v>1</v>
      </c>
      <c r="AD221" s="159">
        <v>28</v>
      </c>
    </row>
    <row r="222" spans="1:30" ht="16" x14ac:dyDescent="0.2">
      <c r="A222" s="158">
        <v>44736</v>
      </c>
      <c r="B222" s="1" t="s">
        <v>48</v>
      </c>
      <c r="C222" s="9" t="s">
        <v>49</v>
      </c>
      <c r="D222" s="1" t="s">
        <v>40</v>
      </c>
      <c r="E222" s="9" t="s">
        <v>41</v>
      </c>
      <c r="F222" s="92">
        <v>0.9</v>
      </c>
      <c r="G222" s="93" t="s">
        <v>1</v>
      </c>
      <c r="H222" s="94">
        <v>0.9</v>
      </c>
      <c r="I222" s="94" t="s">
        <v>1</v>
      </c>
      <c r="J222" s="94" t="s">
        <v>1</v>
      </c>
      <c r="K222" s="94" t="s">
        <v>1</v>
      </c>
      <c r="L222" s="94" t="s">
        <v>1</v>
      </c>
      <c r="M222" s="94" t="s">
        <v>1</v>
      </c>
      <c r="N222" s="92" t="s">
        <v>1</v>
      </c>
      <c r="O222" s="121" t="s">
        <v>1</v>
      </c>
      <c r="P222" s="118">
        <v>6</v>
      </c>
      <c r="Q222" s="93" t="s">
        <v>1</v>
      </c>
      <c r="R222" s="94">
        <v>0.9</v>
      </c>
      <c r="S222" s="92" t="s">
        <v>1</v>
      </c>
      <c r="T222" s="121" t="s">
        <v>1</v>
      </c>
      <c r="U222" s="118" t="s">
        <v>1</v>
      </c>
      <c r="V222" s="93" t="s">
        <v>1</v>
      </c>
      <c r="W222" s="94" t="s">
        <v>1</v>
      </c>
      <c r="X222" s="94" t="s">
        <v>1</v>
      </c>
      <c r="Y222" s="94">
        <v>0.9</v>
      </c>
      <c r="Z222" s="94" t="s">
        <v>1</v>
      </c>
      <c r="AA222" s="94" t="s">
        <v>1</v>
      </c>
      <c r="AB222" s="95" t="s">
        <v>1</v>
      </c>
      <c r="AC222" s="87" t="s">
        <v>108</v>
      </c>
      <c r="AD222" s="159">
        <v>28</v>
      </c>
    </row>
    <row r="223" spans="1:30" ht="16" x14ac:dyDescent="0.2">
      <c r="A223" s="158">
        <v>44744</v>
      </c>
      <c r="B223" s="1" t="s">
        <v>48</v>
      </c>
      <c r="C223" s="9" t="s">
        <v>49</v>
      </c>
      <c r="D223" s="1" t="s">
        <v>40</v>
      </c>
      <c r="E223" s="9" t="s">
        <v>41</v>
      </c>
      <c r="F223" s="92">
        <v>0.8</v>
      </c>
      <c r="G223" s="93" t="s">
        <v>1</v>
      </c>
      <c r="H223" s="94">
        <v>0.8</v>
      </c>
      <c r="I223" s="94" t="s">
        <v>1</v>
      </c>
      <c r="J223" s="94" t="s">
        <v>1</v>
      </c>
      <c r="K223" s="94" t="s">
        <v>1</v>
      </c>
      <c r="L223" s="94" t="s">
        <v>1</v>
      </c>
      <c r="M223" s="94" t="s">
        <v>1</v>
      </c>
      <c r="N223" s="92" t="s">
        <v>1</v>
      </c>
      <c r="O223" s="121">
        <v>1</v>
      </c>
      <c r="P223" s="118" t="s">
        <v>1</v>
      </c>
      <c r="Q223" s="93">
        <v>0.8</v>
      </c>
      <c r="R223" s="94" t="s">
        <v>1</v>
      </c>
      <c r="S223" s="92" t="s">
        <v>1</v>
      </c>
      <c r="T223" s="121" t="s">
        <v>1</v>
      </c>
      <c r="U223" s="118" t="s">
        <v>1</v>
      </c>
      <c r="V223" s="93" t="s">
        <v>1</v>
      </c>
      <c r="W223" s="94" t="s">
        <v>1</v>
      </c>
      <c r="X223" s="94" t="s">
        <v>1</v>
      </c>
      <c r="Y223" s="94">
        <v>0.8</v>
      </c>
      <c r="Z223" s="94" t="s">
        <v>1</v>
      </c>
      <c r="AA223" s="94" t="s">
        <v>1</v>
      </c>
      <c r="AB223" s="95" t="s">
        <v>1</v>
      </c>
      <c r="AC223" s="87" t="s">
        <v>1</v>
      </c>
      <c r="AD223" s="159">
        <v>28</v>
      </c>
    </row>
    <row r="224" spans="1:30" ht="16" x14ac:dyDescent="0.2">
      <c r="A224" s="158">
        <v>44758</v>
      </c>
      <c r="B224" s="1" t="s">
        <v>65</v>
      </c>
      <c r="C224" s="9" t="s">
        <v>66</v>
      </c>
      <c r="D224" s="1" t="s">
        <v>77</v>
      </c>
      <c r="E224" s="9" t="s">
        <v>41</v>
      </c>
      <c r="F224" s="92">
        <v>0.7</v>
      </c>
      <c r="G224" s="93" t="s">
        <v>1</v>
      </c>
      <c r="H224" s="94">
        <v>0.7</v>
      </c>
      <c r="I224" s="94" t="s">
        <v>1</v>
      </c>
      <c r="J224" s="94" t="s">
        <v>1</v>
      </c>
      <c r="K224" s="94" t="s">
        <v>1</v>
      </c>
      <c r="L224" s="94" t="s">
        <v>1</v>
      </c>
      <c r="M224" s="94" t="s">
        <v>1</v>
      </c>
      <c r="N224" s="92" t="s">
        <v>1</v>
      </c>
      <c r="O224" s="121">
        <v>1</v>
      </c>
      <c r="P224" s="118" t="s">
        <v>1</v>
      </c>
      <c r="Q224" s="93">
        <v>0.7</v>
      </c>
      <c r="R224" s="94" t="s">
        <v>1</v>
      </c>
      <c r="S224" s="92" t="s">
        <v>1</v>
      </c>
      <c r="T224" s="121" t="s">
        <v>1</v>
      </c>
      <c r="U224" s="118" t="s">
        <v>1</v>
      </c>
      <c r="V224" s="93" t="s">
        <v>1</v>
      </c>
      <c r="W224" s="94" t="s">
        <v>1</v>
      </c>
      <c r="X224" s="94" t="s">
        <v>1</v>
      </c>
      <c r="Y224" s="94">
        <v>0.7</v>
      </c>
      <c r="Z224" s="94" t="s">
        <v>1</v>
      </c>
      <c r="AA224" s="94" t="s">
        <v>1</v>
      </c>
      <c r="AB224" s="95" t="s">
        <v>1</v>
      </c>
      <c r="AC224" s="87" t="s">
        <v>1</v>
      </c>
      <c r="AD224" s="159">
        <v>28</v>
      </c>
    </row>
    <row r="225" spans="1:30" ht="16" x14ac:dyDescent="0.2">
      <c r="A225" s="158">
        <v>44785</v>
      </c>
      <c r="B225" s="1" t="s">
        <v>65</v>
      </c>
      <c r="C225" s="9" t="s">
        <v>66</v>
      </c>
      <c r="D225" s="1" t="s">
        <v>40</v>
      </c>
      <c r="E225" s="9" t="s">
        <v>41</v>
      </c>
      <c r="F225" s="92">
        <v>0.4</v>
      </c>
      <c r="G225" s="93" t="s">
        <v>1</v>
      </c>
      <c r="H225" s="94">
        <v>0.4</v>
      </c>
      <c r="I225" s="94" t="s">
        <v>1</v>
      </c>
      <c r="J225" s="94" t="s">
        <v>1</v>
      </c>
      <c r="K225" s="94" t="s">
        <v>1</v>
      </c>
      <c r="L225" s="94" t="s">
        <v>1</v>
      </c>
      <c r="M225" s="94" t="s">
        <v>1</v>
      </c>
      <c r="N225" s="92" t="s">
        <v>1</v>
      </c>
      <c r="O225" s="121" t="s">
        <v>1</v>
      </c>
      <c r="P225" s="118">
        <v>3</v>
      </c>
      <c r="Q225" s="93" t="s">
        <v>1</v>
      </c>
      <c r="R225" s="94">
        <v>0.4</v>
      </c>
      <c r="S225" s="92" t="s">
        <v>1</v>
      </c>
      <c r="T225" s="121" t="s">
        <v>1</v>
      </c>
      <c r="U225" s="118" t="s">
        <v>1</v>
      </c>
      <c r="V225" s="93" t="s">
        <v>1</v>
      </c>
      <c r="W225" s="94" t="s">
        <v>1</v>
      </c>
      <c r="X225" s="94" t="s">
        <v>1</v>
      </c>
      <c r="Y225" s="94">
        <v>0.4</v>
      </c>
      <c r="Z225" s="94" t="s">
        <v>1</v>
      </c>
      <c r="AA225" s="94" t="s">
        <v>1</v>
      </c>
      <c r="AB225" s="95" t="s">
        <v>1</v>
      </c>
      <c r="AC225" s="87" t="s">
        <v>108</v>
      </c>
      <c r="AD225" s="159">
        <v>28</v>
      </c>
    </row>
    <row r="226" spans="1:30" ht="16" x14ac:dyDescent="0.2">
      <c r="A226" s="158">
        <v>44792</v>
      </c>
      <c r="B226" s="1" t="s">
        <v>65</v>
      </c>
      <c r="C226" s="9" t="s">
        <v>66</v>
      </c>
      <c r="D226" s="1" t="s">
        <v>40</v>
      </c>
      <c r="E226" s="9" t="s">
        <v>41</v>
      </c>
      <c r="F226" s="92">
        <v>0.6</v>
      </c>
      <c r="G226" s="93" t="s">
        <v>1</v>
      </c>
      <c r="H226" s="94">
        <v>0.6</v>
      </c>
      <c r="I226" s="94" t="s">
        <v>1</v>
      </c>
      <c r="J226" s="94" t="s">
        <v>1</v>
      </c>
      <c r="K226" s="94" t="s">
        <v>1</v>
      </c>
      <c r="L226" s="94" t="s">
        <v>1</v>
      </c>
      <c r="M226" s="94" t="s">
        <v>1</v>
      </c>
      <c r="N226" s="92" t="s">
        <v>1</v>
      </c>
      <c r="O226" s="121">
        <v>1</v>
      </c>
      <c r="P226" s="118" t="s">
        <v>1</v>
      </c>
      <c r="Q226" s="93">
        <v>0.6</v>
      </c>
      <c r="R226" s="94" t="s">
        <v>1</v>
      </c>
      <c r="S226" s="92" t="s">
        <v>1</v>
      </c>
      <c r="T226" s="121" t="s">
        <v>1</v>
      </c>
      <c r="U226" s="118" t="s">
        <v>1</v>
      </c>
      <c r="V226" s="93" t="s">
        <v>1</v>
      </c>
      <c r="W226" s="94" t="s">
        <v>1</v>
      </c>
      <c r="X226" s="94" t="s">
        <v>1</v>
      </c>
      <c r="Y226" s="94">
        <v>0.6</v>
      </c>
      <c r="Z226" s="94" t="s">
        <v>1</v>
      </c>
      <c r="AA226" s="94" t="s">
        <v>1</v>
      </c>
      <c r="AB226" s="95" t="s">
        <v>1</v>
      </c>
      <c r="AC226" s="87" t="s">
        <v>1</v>
      </c>
      <c r="AD226" s="159">
        <v>28</v>
      </c>
    </row>
    <row r="227" spans="1:30" ht="17" thickBot="1" x14ac:dyDescent="0.25">
      <c r="A227" s="160">
        <v>44835</v>
      </c>
      <c r="B227" s="2" t="s">
        <v>65</v>
      </c>
      <c r="C227" s="11" t="s">
        <v>66</v>
      </c>
      <c r="D227" s="2" t="s">
        <v>40</v>
      </c>
      <c r="E227" s="9" t="s">
        <v>41</v>
      </c>
      <c r="F227" s="96">
        <v>0.7</v>
      </c>
      <c r="G227" s="97" t="s">
        <v>1</v>
      </c>
      <c r="H227" s="98">
        <v>0.7</v>
      </c>
      <c r="I227" s="98" t="s">
        <v>1</v>
      </c>
      <c r="J227" s="98" t="s">
        <v>1</v>
      </c>
      <c r="K227" s="98" t="s">
        <v>1</v>
      </c>
      <c r="L227" s="98" t="s">
        <v>1</v>
      </c>
      <c r="M227" s="98" t="s">
        <v>1</v>
      </c>
      <c r="N227" s="96" t="s">
        <v>1</v>
      </c>
      <c r="O227" s="122">
        <v>4</v>
      </c>
      <c r="P227" s="119" t="s">
        <v>1</v>
      </c>
      <c r="Q227" s="97">
        <v>0.7</v>
      </c>
      <c r="R227" s="98" t="s">
        <v>1</v>
      </c>
      <c r="S227" s="96" t="s">
        <v>1</v>
      </c>
      <c r="T227" s="122" t="s">
        <v>1</v>
      </c>
      <c r="U227" s="119" t="s">
        <v>1</v>
      </c>
      <c r="V227" s="97" t="s">
        <v>1</v>
      </c>
      <c r="W227" s="98" t="s">
        <v>1</v>
      </c>
      <c r="X227" s="98" t="s">
        <v>1</v>
      </c>
      <c r="Y227" s="98">
        <v>0.7</v>
      </c>
      <c r="Z227" s="98" t="s">
        <v>1</v>
      </c>
      <c r="AA227" s="98" t="s">
        <v>1</v>
      </c>
      <c r="AB227" s="99" t="s">
        <v>1</v>
      </c>
      <c r="AC227" s="88" t="s">
        <v>110</v>
      </c>
      <c r="AD227" s="161">
        <v>28</v>
      </c>
    </row>
    <row r="228" spans="1:30" ht="16" x14ac:dyDescent="0.2">
      <c r="A228" s="25">
        <v>44836</v>
      </c>
      <c r="B228" s="3" t="s">
        <v>65</v>
      </c>
      <c r="C228" s="3" t="s">
        <v>66</v>
      </c>
      <c r="D228" s="12" t="s">
        <v>40</v>
      </c>
      <c r="E228" s="3" t="s">
        <v>276</v>
      </c>
      <c r="F228" s="147">
        <v>0.4</v>
      </c>
      <c r="G228" s="93" t="s">
        <v>1</v>
      </c>
      <c r="H228" s="94">
        <v>0.4</v>
      </c>
      <c r="I228" s="94" t="s">
        <v>1</v>
      </c>
      <c r="J228" s="94" t="s">
        <v>1</v>
      </c>
      <c r="K228" s="94" t="s">
        <v>1</v>
      </c>
      <c r="L228" s="94" t="s">
        <v>1</v>
      </c>
      <c r="M228" s="94" t="s">
        <v>1</v>
      </c>
      <c r="N228" s="94" t="s">
        <v>1</v>
      </c>
      <c r="O228" s="121">
        <v>2</v>
      </c>
      <c r="P228" s="133" t="s">
        <v>1</v>
      </c>
      <c r="Q228" s="93">
        <v>0.4</v>
      </c>
      <c r="R228" s="94" t="s">
        <v>1</v>
      </c>
      <c r="S228" s="94" t="s">
        <v>1</v>
      </c>
      <c r="T228" s="121" t="s">
        <v>1</v>
      </c>
      <c r="U228" s="133" t="s">
        <v>1</v>
      </c>
      <c r="V228" s="93" t="s">
        <v>1</v>
      </c>
      <c r="W228" s="94" t="s">
        <v>1</v>
      </c>
      <c r="X228" s="94" t="s">
        <v>1</v>
      </c>
      <c r="Y228" s="94">
        <v>0.4</v>
      </c>
      <c r="Z228" s="94" t="s">
        <v>1</v>
      </c>
      <c r="AA228" s="94" t="s">
        <v>1</v>
      </c>
      <c r="AB228" s="92" t="s">
        <v>1</v>
      </c>
      <c r="AC228" s="162" t="s">
        <v>110</v>
      </c>
      <c r="AD228" s="118">
        <v>29</v>
      </c>
    </row>
    <row r="229" spans="1:30" ht="16" x14ac:dyDescent="0.2">
      <c r="A229" s="25">
        <v>44836</v>
      </c>
      <c r="B229" s="3" t="s">
        <v>65</v>
      </c>
      <c r="C229" s="3" t="s">
        <v>66</v>
      </c>
      <c r="D229" s="12" t="s">
        <v>40</v>
      </c>
      <c r="E229" s="3" t="s">
        <v>41</v>
      </c>
      <c r="F229" s="147">
        <v>0.6</v>
      </c>
      <c r="G229" s="93" t="s">
        <v>1</v>
      </c>
      <c r="H229" s="94">
        <v>0.6</v>
      </c>
      <c r="I229" s="94" t="s">
        <v>1</v>
      </c>
      <c r="J229" s="94" t="s">
        <v>1</v>
      </c>
      <c r="K229" s="94" t="s">
        <v>1</v>
      </c>
      <c r="L229" s="94" t="s">
        <v>1</v>
      </c>
      <c r="M229" s="94" t="s">
        <v>1</v>
      </c>
      <c r="N229" s="94" t="s">
        <v>1</v>
      </c>
      <c r="O229" s="121">
        <v>3</v>
      </c>
      <c r="P229" s="133" t="s">
        <v>1</v>
      </c>
      <c r="Q229" s="93">
        <v>0.6</v>
      </c>
      <c r="R229" s="94" t="s">
        <v>1</v>
      </c>
      <c r="S229" s="94" t="s">
        <v>1</v>
      </c>
      <c r="T229" s="121" t="s">
        <v>1</v>
      </c>
      <c r="U229" s="133" t="s">
        <v>1</v>
      </c>
      <c r="V229" s="93" t="s">
        <v>1</v>
      </c>
      <c r="W229" s="94" t="s">
        <v>1</v>
      </c>
      <c r="X229" s="94" t="s">
        <v>1</v>
      </c>
      <c r="Y229" s="94">
        <v>0.6</v>
      </c>
      <c r="Z229" s="94" t="s">
        <v>1</v>
      </c>
      <c r="AA229" s="94" t="s">
        <v>1</v>
      </c>
      <c r="AB229" s="92" t="s">
        <v>1</v>
      </c>
      <c r="AC229" s="163" t="s">
        <v>110</v>
      </c>
      <c r="AD229" s="118">
        <v>29</v>
      </c>
    </row>
    <row r="230" spans="1:30" ht="16" x14ac:dyDescent="0.2">
      <c r="A230" s="25">
        <v>44836</v>
      </c>
      <c r="B230" s="3" t="s">
        <v>65</v>
      </c>
      <c r="C230" s="3" t="s">
        <v>66</v>
      </c>
      <c r="D230" s="12" t="s">
        <v>40</v>
      </c>
      <c r="E230" s="3" t="s">
        <v>41</v>
      </c>
      <c r="F230" s="147">
        <v>0.7</v>
      </c>
      <c r="G230" s="93" t="s">
        <v>1</v>
      </c>
      <c r="H230" s="94">
        <v>0.7</v>
      </c>
      <c r="I230" s="94" t="s">
        <v>1</v>
      </c>
      <c r="J230" s="94" t="s">
        <v>1</v>
      </c>
      <c r="K230" s="94" t="s">
        <v>1</v>
      </c>
      <c r="L230" s="94" t="s">
        <v>1</v>
      </c>
      <c r="M230" s="94" t="s">
        <v>1</v>
      </c>
      <c r="N230" s="94" t="s">
        <v>1</v>
      </c>
      <c r="O230" s="121">
        <v>4</v>
      </c>
      <c r="P230" s="133" t="s">
        <v>1</v>
      </c>
      <c r="Q230" s="93">
        <v>0.7</v>
      </c>
      <c r="R230" s="94" t="s">
        <v>1</v>
      </c>
      <c r="S230" s="94" t="s">
        <v>1</v>
      </c>
      <c r="T230" s="121" t="s">
        <v>1</v>
      </c>
      <c r="U230" s="133" t="s">
        <v>1</v>
      </c>
      <c r="V230" s="93" t="s">
        <v>1</v>
      </c>
      <c r="W230" s="94" t="s">
        <v>1</v>
      </c>
      <c r="X230" s="94" t="s">
        <v>1</v>
      </c>
      <c r="Y230" s="94">
        <v>0.7</v>
      </c>
      <c r="Z230" s="94" t="s">
        <v>1</v>
      </c>
      <c r="AA230" s="94" t="s">
        <v>1</v>
      </c>
      <c r="AB230" s="92" t="s">
        <v>1</v>
      </c>
      <c r="AC230" s="163" t="s">
        <v>110</v>
      </c>
      <c r="AD230" s="118">
        <v>29</v>
      </c>
    </row>
    <row r="231" spans="1:30" ht="16" x14ac:dyDescent="0.2">
      <c r="A231" s="25">
        <v>44849</v>
      </c>
      <c r="B231" s="3" t="s">
        <v>65</v>
      </c>
      <c r="C231" s="3" t="s">
        <v>66</v>
      </c>
      <c r="D231" s="12" t="s">
        <v>40</v>
      </c>
      <c r="E231" s="3" t="s">
        <v>82</v>
      </c>
      <c r="F231" s="147">
        <v>2.4</v>
      </c>
      <c r="G231" s="93" t="s">
        <v>1</v>
      </c>
      <c r="H231" s="94">
        <v>2.4</v>
      </c>
      <c r="I231" s="94" t="s">
        <v>1</v>
      </c>
      <c r="J231" s="94" t="s">
        <v>1</v>
      </c>
      <c r="K231" s="94" t="s">
        <v>1</v>
      </c>
      <c r="L231" s="94" t="s">
        <v>1</v>
      </c>
      <c r="M231" s="94" t="s">
        <v>1</v>
      </c>
      <c r="N231" s="94" t="s">
        <v>1</v>
      </c>
      <c r="O231" s="121">
        <v>1</v>
      </c>
      <c r="P231" s="133" t="s">
        <v>1</v>
      </c>
      <c r="Q231" s="93">
        <v>2.4</v>
      </c>
      <c r="R231" s="94" t="s">
        <v>1</v>
      </c>
      <c r="S231" s="94" t="s">
        <v>1</v>
      </c>
      <c r="T231" s="121" t="s">
        <v>1</v>
      </c>
      <c r="U231" s="133" t="s">
        <v>1</v>
      </c>
      <c r="V231" s="93" t="s">
        <v>1</v>
      </c>
      <c r="W231" s="94">
        <v>2.4</v>
      </c>
      <c r="X231" s="94" t="s">
        <v>1</v>
      </c>
      <c r="Y231" s="94">
        <v>2.4</v>
      </c>
      <c r="Z231" s="94" t="s">
        <v>1</v>
      </c>
      <c r="AA231" s="94" t="s">
        <v>1</v>
      </c>
      <c r="AB231" s="92" t="s">
        <v>1</v>
      </c>
      <c r="AC231" s="163" t="s">
        <v>111</v>
      </c>
      <c r="AD231" s="118">
        <v>29</v>
      </c>
    </row>
    <row r="232" spans="1:30" ht="16" x14ac:dyDescent="0.2">
      <c r="A232" s="25">
        <v>44850</v>
      </c>
      <c r="B232" s="3" t="s">
        <v>65</v>
      </c>
      <c r="C232" s="3" t="s">
        <v>66</v>
      </c>
      <c r="D232" s="12" t="s">
        <v>82</v>
      </c>
      <c r="E232" s="3" t="s">
        <v>40</v>
      </c>
      <c r="F232" s="147">
        <v>2.6</v>
      </c>
      <c r="G232" s="93" t="s">
        <v>1</v>
      </c>
      <c r="H232" s="94">
        <v>2.6</v>
      </c>
      <c r="I232" s="94" t="s">
        <v>1</v>
      </c>
      <c r="J232" s="94" t="s">
        <v>1</v>
      </c>
      <c r="K232" s="94" t="s">
        <v>1</v>
      </c>
      <c r="L232" s="94" t="s">
        <v>1</v>
      </c>
      <c r="M232" s="94" t="s">
        <v>1</v>
      </c>
      <c r="N232" s="94" t="s">
        <v>1</v>
      </c>
      <c r="O232" s="121">
        <v>1</v>
      </c>
      <c r="P232" s="133" t="s">
        <v>1</v>
      </c>
      <c r="Q232" s="93">
        <v>2.6</v>
      </c>
      <c r="R232" s="94" t="s">
        <v>1</v>
      </c>
      <c r="S232" s="94" t="s">
        <v>1</v>
      </c>
      <c r="T232" s="121" t="s">
        <v>1</v>
      </c>
      <c r="U232" s="133" t="s">
        <v>1</v>
      </c>
      <c r="V232" s="93" t="s">
        <v>1</v>
      </c>
      <c r="W232" s="94">
        <v>2.6</v>
      </c>
      <c r="X232" s="94" t="s">
        <v>1</v>
      </c>
      <c r="Y232" s="94">
        <v>2.6</v>
      </c>
      <c r="Z232" s="94" t="s">
        <v>1</v>
      </c>
      <c r="AA232" s="94" t="s">
        <v>1</v>
      </c>
      <c r="AB232" s="92" t="s">
        <v>1</v>
      </c>
      <c r="AC232" s="163" t="s">
        <v>112</v>
      </c>
      <c r="AD232" s="118">
        <v>29</v>
      </c>
    </row>
    <row r="233" spans="1:30" ht="16" x14ac:dyDescent="0.2">
      <c r="A233" s="25">
        <v>44857</v>
      </c>
      <c r="B233" s="3" t="s">
        <v>65</v>
      </c>
      <c r="C233" s="3" t="s">
        <v>66</v>
      </c>
      <c r="D233" s="12" t="s">
        <v>40</v>
      </c>
      <c r="E233" s="3" t="s">
        <v>103</v>
      </c>
      <c r="F233" s="147">
        <v>0.8</v>
      </c>
      <c r="G233" s="93" t="s">
        <v>1</v>
      </c>
      <c r="H233" s="94">
        <v>0.8</v>
      </c>
      <c r="I233" s="94" t="s">
        <v>1</v>
      </c>
      <c r="J233" s="94" t="s">
        <v>1</v>
      </c>
      <c r="K233" s="94" t="s">
        <v>1</v>
      </c>
      <c r="L233" s="94" t="s">
        <v>1</v>
      </c>
      <c r="M233" s="94" t="s">
        <v>1</v>
      </c>
      <c r="N233" s="94" t="s">
        <v>1</v>
      </c>
      <c r="O233" s="121">
        <v>1</v>
      </c>
      <c r="P233" s="133" t="s">
        <v>1</v>
      </c>
      <c r="Q233" s="93">
        <v>0.8</v>
      </c>
      <c r="R233" s="94" t="s">
        <v>1</v>
      </c>
      <c r="S233" s="94" t="s">
        <v>1</v>
      </c>
      <c r="T233" s="121" t="s">
        <v>1</v>
      </c>
      <c r="U233" s="133" t="s">
        <v>1</v>
      </c>
      <c r="V233" s="93" t="s">
        <v>1</v>
      </c>
      <c r="W233" s="94">
        <v>0.8</v>
      </c>
      <c r="X233" s="94" t="s">
        <v>1</v>
      </c>
      <c r="Y233" s="94">
        <v>0.8</v>
      </c>
      <c r="Z233" s="94" t="s">
        <v>1</v>
      </c>
      <c r="AA233" s="94" t="s">
        <v>1</v>
      </c>
      <c r="AB233" s="92" t="s">
        <v>1</v>
      </c>
      <c r="AC233" s="163" t="s">
        <v>113</v>
      </c>
      <c r="AD233" s="118">
        <v>29</v>
      </c>
    </row>
    <row r="234" spans="1:30" ht="16" x14ac:dyDescent="0.2">
      <c r="A234" s="21">
        <v>44857</v>
      </c>
      <c r="B234" s="1" t="s">
        <v>65</v>
      </c>
      <c r="C234" s="1" t="s">
        <v>66</v>
      </c>
      <c r="D234" s="8" t="s">
        <v>103</v>
      </c>
      <c r="E234" s="1" t="s">
        <v>103</v>
      </c>
      <c r="F234" s="147">
        <v>3.5</v>
      </c>
      <c r="G234" s="93" t="s">
        <v>1</v>
      </c>
      <c r="H234" s="94">
        <v>3.5</v>
      </c>
      <c r="I234" s="94" t="s">
        <v>1</v>
      </c>
      <c r="J234" s="94" t="s">
        <v>1</v>
      </c>
      <c r="K234" s="94" t="s">
        <v>1</v>
      </c>
      <c r="L234" s="94" t="s">
        <v>1</v>
      </c>
      <c r="M234" s="94" t="s">
        <v>1</v>
      </c>
      <c r="N234" s="94" t="s">
        <v>1</v>
      </c>
      <c r="O234" s="121">
        <v>12</v>
      </c>
      <c r="P234" s="133" t="s">
        <v>1</v>
      </c>
      <c r="Q234" s="93">
        <v>3.5</v>
      </c>
      <c r="R234" s="94" t="s">
        <v>1</v>
      </c>
      <c r="S234" s="94" t="s">
        <v>1</v>
      </c>
      <c r="T234" s="121" t="s">
        <v>1</v>
      </c>
      <c r="U234" s="133" t="s">
        <v>1</v>
      </c>
      <c r="V234" s="93" t="s">
        <v>1</v>
      </c>
      <c r="W234" s="94" t="s">
        <v>1</v>
      </c>
      <c r="X234" s="94" t="s">
        <v>1</v>
      </c>
      <c r="Y234" s="94">
        <v>3.5</v>
      </c>
      <c r="Z234" s="94" t="s">
        <v>1</v>
      </c>
      <c r="AA234" s="94" t="s">
        <v>1</v>
      </c>
      <c r="AB234" s="92" t="s">
        <v>1</v>
      </c>
      <c r="AC234" s="163" t="s">
        <v>114</v>
      </c>
      <c r="AD234" s="118">
        <v>29</v>
      </c>
    </row>
    <row r="235" spans="1:30" ht="17" thickBot="1" x14ac:dyDescent="0.25">
      <c r="A235" s="22">
        <v>44857</v>
      </c>
      <c r="B235" s="2" t="s">
        <v>65</v>
      </c>
      <c r="C235" s="11" t="s">
        <v>66</v>
      </c>
      <c r="D235" s="2" t="s">
        <v>103</v>
      </c>
      <c r="E235" s="11" t="s">
        <v>40</v>
      </c>
      <c r="F235" s="96">
        <v>0.8</v>
      </c>
      <c r="G235" s="97" t="s">
        <v>1</v>
      </c>
      <c r="H235" s="98">
        <v>0.8</v>
      </c>
      <c r="I235" s="98" t="s">
        <v>1</v>
      </c>
      <c r="J235" s="98" t="s">
        <v>1</v>
      </c>
      <c r="K235" s="98" t="s">
        <v>1</v>
      </c>
      <c r="L235" s="98" t="s">
        <v>1</v>
      </c>
      <c r="M235" s="98" t="s">
        <v>1</v>
      </c>
      <c r="N235" s="96" t="s">
        <v>1</v>
      </c>
      <c r="O235" s="122">
        <v>1</v>
      </c>
      <c r="P235" s="119" t="s">
        <v>1</v>
      </c>
      <c r="Q235" s="97">
        <v>0.8</v>
      </c>
      <c r="R235" s="98" t="s">
        <v>1</v>
      </c>
      <c r="S235" s="96" t="s">
        <v>1</v>
      </c>
      <c r="T235" s="122" t="s">
        <v>1</v>
      </c>
      <c r="U235" s="119" t="s">
        <v>1</v>
      </c>
      <c r="V235" s="97" t="s">
        <v>1</v>
      </c>
      <c r="W235" s="98">
        <v>0.8</v>
      </c>
      <c r="X235" s="98" t="s">
        <v>1</v>
      </c>
      <c r="Y235" s="98">
        <v>0.8</v>
      </c>
      <c r="Z235" s="98" t="s">
        <v>1</v>
      </c>
      <c r="AA235" s="98" t="s">
        <v>1</v>
      </c>
      <c r="AB235" s="96" t="s">
        <v>1</v>
      </c>
      <c r="AC235" s="164" t="s">
        <v>115</v>
      </c>
      <c r="AD235" s="119">
        <v>29</v>
      </c>
    </row>
    <row r="236" spans="1:30" ht="16" x14ac:dyDescent="0.2">
      <c r="A236" s="21">
        <v>44876</v>
      </c>
      <c r="B236" s="1" t="s">
        <v>38</v>
      </c>
      <c r="C236" s="9" t="s">
        <v>39</v>
      </c>
      <c r="D236" s="1" t="s">
        <v>40</v>
      </c>
      <c r="E236" s="9" t="s">
        <v>40</v>
      </c>
      <c r="F236" s="92">
        <v>0.8</v>
      </c>
      <c r="G236" s="93" t="s">
        <v>1</v>
      </c>
      <c r="H236" s="94">
        <v>0.8</v>
      </c>
      <c r="I236" s="94" t="s">
        <v>1</v>
      </c>
      <c r="J236" s="94" t="s">
        <v>1</v>
      </c>
      <c r="K236" s="94" t="s">
        <v>1</v>
      </c>
      <c r="L236" s="94" t="s">
        <v>1</v>
      </c>
      <c r="M236" s="94" t="s">
        <v>1</v>
      </c>
      <c r="N236" s="92" t="s">
        <v>1</v>
      </c>
      <c r="O236" s="121" t="s">
        <v>1</v>
      </c>
      <c r="P236" s="118">
        <v>4</v>
      </c>
      <c r="Q236" s="93" t="s">
        <v>1</v>
      </c>
      <c r="R236" s="94">
        <v>0.8</v>
      </c>
      <c r="S236" s="92" t="s">
        <v>1</v>
      </c>
      <c r="T236" s="121" t="s">
        <v>1</v>
      </c>
      <c r="U236" s="118" t="s">
        <v>1</v>
      </c>
      <c r="V236" s="93" t="s">
        <v>1</v>
      </c>
      <c r="W236" s="94" t="s">
        <v>1</v>
      </c>
      <c r="X236" s="94" t="s">
        <v>1</v>
      </c>
      <c r="Y236" s="94">
        <v>0.8</v>
      </c>
      <c r="Z236" s="94" t="s">
        <v>1</v>
      </c>
      <c r="AA236" s="94" t="s">
        <v>1</v>
      </c>
      <c r="AB236" s="95" t="s">
        <v>1</v>
      </c>
      <c r="AC236" s="87" t="s">
        <v>116</v>
      </c>
      <c r="AD236" s="118">
        <v>30</v>
      </c>
    </row>
    <row r="237" spans="1:30" ht="16" x14ac:dyDescent="0.2">
      <c r="A237" s="21">
        <v>44892</v>
      </c>
      <c r="B237" s="1" t="s">
        <v>65</v>
      </c>
      <c r="C237" s="9" t="s">
        <v>66</v>
      </c>
      <c r="D237" s="1" t="s">
        <v>40</v>
      </c>
      <c r="E237" s="9" t="s">
        <v>40</v>
      </c>
      <c r="F237" s="92">
        <v>1.2</v>
      </c>
      <c r="G237" s="93" t="s">
        <v>1</v>
      </c>
      <c r="H237" s="94">
        <v>1.2</v>
      </c>
      <c r="I237" s="94" t="s">
        <v>1</v>
      </c>
      <c r="J237" s="94" t="s">
        <v>1</v>
      </c>
      <c r="K237" s="94" t="s">
        <v>1</v>
      </c>
      <c r="L237" s="94" t="s">
        <v>1</v>
      </c>
      <c r="M237" s="94" t="s">
        <v>1</v>
      </c>
      <c r="N237" s="92" t="s">
        <v>1</v>
      </c>
      <c r="O237" s="121">
        <v>1</v>
      </c>
      <c r="P237" s="118" t="s">
        <v>1</v>
      </c>
      <c r="Q237" s="93">
        <v>1.2</v>
      </c>
      <c r="R237" s="94" t="s">
        <v>1</v>
      </c>
      <c r="S237" s="92" t="s">
        <v>1</v>
      </c>
      <c r="T237" s="121" t="s">
        <v>1</v>
      </c>
      <c r="U237" s="118" t="s">
        <v>1</v>
      </c>
      <c r="V237" s="93" t="s">
        <v>1</v>
      </c>
      <c r="W237" s="94" t="s">
        <v>1</v>
      </c>
      <c r="X237" s="94" t="s">
        <v>1</v>
      </c>
      <c r="Y237" s="94">
        <v>1.2</v>
      </c>
      <c r="Z237" s="94" t="s">
        <v>1</v>
      </c>
      <c r="AA237" s="94" t="s">
        <v>1</v>
      </c>
      <c r="AB237" s="95" t="s">
        <v>1</v>
      </c>
      <c r="AC237" s="87" t="s">
        <v>117</v>
      </c>
      <c r="AD237" s="118">
        <v>30</v>
      </c>
    </row>
    <row r="238" spans="1:30" ht="16" x14ac:dyDescent="0.2">
      <c r="A238" s="21">
        <v>44926</v>
      </c>
      <c r="B238" s="1" t="s">
        <v>38</v>
      </c>
      <c r="C238" s="9" t="s">
        <v>46</v>
      </c>
      <c r="D238" s="1" t="s">
        <v>40</v>
      </c>
      <c r="E238" s="9" t="s">
        <v>41</v>
      </c>
      <c r="F238" s="92">
        <v>0.6</v>
      </c>
      <c r="G238" s="93" t="s">
        <v>1</v>
      </c>
      <c r="H238" s="94">
        <v>0.6</v>
      </c>
      <c r="I238" s="94" t="s">
        <v>1</v>
      </c>
      <c r="J238" s="94" t="s">
        <v>1</v>
      </c>
      <c r="K238" s="94" t="s">
        <v>1</v>
      </c>
      <c r="L238" s="94" t="s">
        <v>1</v>
      </c>
      <c r="M238" s="94" t="s">
        <v>1</v>
      </c>
      <c r="N238" s="92" t="s">
        <v>1</v>
      </c>
      <c r="O238" s="121">
        <v>3</v>
      </c>
      <c r="P238" s="118" t="s">
        <v>1</v>
      </c>
      <c r="Q238" s="93">
        <v>0.6</v>
      </c>
      <c r="R238" s="94" t="s">
        <v>1</v>
      </c>
      <c r="S238" s="92" t="s">
        <v>1</v>
      </c>
      <c r="T238" s="121" t="s">
        <v>1</v>
      </c>
      <c r="U238" s="118" t="s">
        <v>1</v>
      </c>
      <c r="V238" s="93" t="s">
        <v>1</v>
      </c>
      <c r="W238" s="94" t="s">
        <v>1</v>
      </c>
      <c r="X238" s="94">
        <v>0.6</v>
      </c>
      <c r="Y238" s="94">
        <v>0.6</v>
      </c>
      <c r="Z238" s="94" t="s">
        <v>1</v>
      </c>
      <c r="AA238" s="94" t="s">
        <v>1</v>
      </c>
      <c r="AB238" s="95" t="s">
        <v>1</v>
      </c>
      <c r="AC238" s="87" t="s">
        <v>118</v>
      </c>
      <c r="AD238" s="118">
        <v>30</v>
      </c>
    </row>
    <row r="239" spans="1:30" ht="16" x14ac:dyDescent="0.2">
      <c r="A239" s="21">
        <v>44946</v>
      </c>
      <c r="B239" s="1" t="s">
        <v>65</v>
      </c>
      <c r="C239" s="9" t="s">
        <v>66</v>
      </c>
      <c r="D239" s="1" t="s">
        <v>40</v>
      </c>
      <c r="E239" s="9" t="s">
        <v>51</v>
      </c>
      <c r="F239" s="92">
        <v>3.6</v>
      </c>
      <c r="G239" s="93" t="s">
        <v>1</v>
      </c>
      <c r="H239" s="94">
        <v>3.6</v>
      </c>
      <c r="I239" s="94" t="s">
        <v>1</v>
      </c>
      <c r="J239" s="94" t="s">
        <v>1</v>
      </c>
      <c r="K239" s="94" t="s">
        <v>1</v>
      </c>
      <c r="L239" s="94" t="s">
        <v>1</v>
      </c>
      <c r="M239" s="94" t="s">
        <v>1</v>
      </c>
      <c r="N239" s="92" t="s">
        <v>1</v>
      </c>
      <c r="O239" s="121">
        <v>1</v>
      </c>
      <c r="P239" s="118" t="s">
        <v>1</v>
      </c>
      <c r="Q239" s="93">
        <v>3.6</v>
      </c>
      <c r="R239" s="94" t="s">
        <v>1</v>
      </c>
      <c r="S239" s="92" t="s">
        <v>1</v>
      </c>
      <c r="T239" s="121" t="s">
        <v>1</v>
      </c>
      <c r="U239" s="118" t="s">
        <v>1</v>
      </c>
      <c r="V239" s="93" t="s">
        <v>1</v>
      </c>
      <c r="W239" s="94">
        <v>3.6</v>
      </c>
      <c r="X239" s="94" t="s">
        <v>1</v>
      </c>
      <c r="Y239" s="94">
        <v>3.6</v>
      </c>
      <c r="Z239" s="94" t="s">
        <v>1</v>
      </c>
      <c r="AA239" s="94" t="s">
        <v>1</v>
      </c>
      <c r="AB239" s="95" t="s">
        <v>1</v>
      </c>
      <c r="AC239" s="87" t="s">
        <v>119</v>
      </c>
      <c r="AD239" s="118">
        <v>30</v>
      </c>
    </row>
    <row r="240" spans="1:30" ht="16" x14ac:dyDescent="0.2">
      <c r="A240" s="21">
        <v>44947</v>
      </c>
      <c r="B240" s="1" t="s">
        <v>65</v>
      </c>
      <c r="C240" s="9" t="s">
        <v>66</v>
      </c>
      <c r="D240" s="1" t="s">
        <v>51</v>
      </c>
      <c r="E240" s="9" t="s">
        <v>51</v>
      </c>
      <c r="F240" s="92">
        <v>1.4</v>
      </c>
      <c r="G240" s="93" t="s">
        <v>1</v>
      </c>
      <c r="H240" s="94">
        <v>1.4</v>
      </c>
      <c r="I240" s="94" t="s">
        <v>1</v>
      </c>
      <c r="J240" s="94" t="s">
        <v>1</v>
      </c>
      <c r="K240" s="94" t="s">
        <v>1</v>
      </c>
      <c r="L240" s="94" t="s">
        <v>1</v>
      </c>
      <c r="M240" s="94" t="s">
        <v>1</v>
      </c>
      <c r="N240" s="92" t="s">
        <v>1</v>
      </c>
      <c r="O240" s="121">
        <v>5</v>
      </c>
      <c r="P240" s="118" t="s">
        <v>1</v>
      </c>
      <c r="Q240" s="93">
        <v>1.4</v>
      </c>
      <c r="R240" s="94" t="s">
        <v>1</v>
      </c>
      <c r="S240" s="92" t="s">
        <v>1</v>
      </c>
      <c r="T240" s="121" t="s">
        <v>1</v>
      </c>
      <c r="U240" s="118" t="s">
        <v>1</v>
      </c>
      <c r="V240" s="93" t="s">
        <v>1</v>
      </c>
      <c r="W240" s="94" t="s">
        <v>1</v>
      </c>
      <c r="X240" s="94" t="s">
        <v>1</v>
      </c>
      <c r="Y240" s="94">
        <v>1.4</v>
      </c>
      <c r="Z240" s="94" t="s">
        <v>1</v>
      </c>
      <c r="AA240" s="94" t="s">
        <v>1</v>
      </c>
      <c r="AB240" s="95" t="s">
        <v>1</v>
      </c>
      <c r="AC240" s="87" t="s">
        <v>120</v>
      </c>
      <c r="AD240" s="118">
        <v>30</v>
      </c>
    </row>
    <row r="241" spans="1:30" ht="16" x14ac:dyDescent="0.2">
      <c r="A241" s="21">
        <v>44967</v>
      </c>
      <c r="B241" s="1" t="s">
        <v>65</v>
      </c>
      <c r="C241" s="9" t="s">
        <v>66</v>
      </c>
      <c r="D241" s="1" t="s">
        <v>40</v>
      </c>
      <c r="E241" s="9" t="s">
        <v>51</v>
      </c>
      <c r="F241" s="92">
        <v>4.3</v>
      </c>
      <c r="G241" s="93" t="s">
        <v>1</v>
      </c>
      <c r="H241" s="94">
        <v>4.3</v>
      </c>
      <c r="I241" s="94" t="s">
        <v>1</v>
      </c>
      <c r="J241" s="94" t="s">
        <v>1</v>
      </c>
      <c r="K241" s="94" t="s">
        <v>1</v>
      </c>
      <c r="L241" s="94" t="s">
        <v>1</v>
      </c>
      <c r="M241" s="94" t="s">
        <v>1</v>
      </c>
      <c r="N241" s="92" t="s">
        <v>1</v>
      </c>
      <c r="O241" s="121">
        <v>2</v>
      </c>
      <c r="P241" s="118" t="s">
        <v>1</v>
      </c>
      <c r="Q241" s="93">
        <v>4.3</v>
      </c>
      <c r="R241" s="94" t="s">
        <v>1</v>
      </c>
      <c r="S241" s="92" t="s">
        <v>1</v>
      </c>
      <c r="T241" s="121" t="s">
        <v>1</v>
      </c>
      <c r="U241" s="118" t="s">
        <v>1</v>
      </c>
      <c r="V241" s="93" t="s">
        <v>1</v>
      </c>
      <c r="W241" s="94">
        <v>4.3</v>
      </c>
      <c r="X241" s="94" t="s">
        <v>1</v>
      </c>
      <c r="Y241" s="94">
        <v>4.3</v>
      </c>
      <c r="Z241" s="94" t="s">
        <v>1</v>
      </c>
      <c r="AA241" s="94" t="s">
        <v>1</v>
      </c>
      <c r="AB241" s="95" t="s">
        <v>1</v>
      </c>
      <c r="AC241" s="87" t="s">
        <v>1</v>
      </c>
      <c r="AD241" s="118">
        <v>30</v>
      </c>
    </row>
    <row r="242" spans="1:30" ht="16" x14ac:dyDescent="0.2">
      <c r="A242" s="21">
        <v>44970</v>
      </c>
      <c r="B242" s="1" t="s">
        <v>65</v>
      </c>
      <c r="C242" s="9" t="s">
        <v>66</v>
      </c>
      <c r="D242" s="1" t="s">
        <v>51</v>
      </c>
      <c r="E242" s="9" t="s">
        <v>40</v>
      </c>
      <c r="F242" s="92">
        <v>4.3</v>
      </c>
      <c r="G242" s="93" t="s">
        <v>1</v>
      </c>
      <c r="H242" s="94">
        <v>4.3</v>
      </c>
      <c r="I242" s="94" t="s">
        <v>1</v>
      </c>
      <c r="J242" s="94" t="s">
        <v>1</v>
      </c>
      <c r="K242" s="94" t="s">
        <v>1</v>
      </c>
      <c r="L242" s="94" t="s">
        <v>1</v>
      </c>
      <c r="M242" s="94" t="s">
        <v>1</v>
      </c>
      <c r="N242" s="92" t="s">
        <v>1</v>
      </c>
      <c r="O242" s="121">
        <v>2</v>
      </c>
      <c r="P242" s="118" t="s">
        <v>1</v>
      </c>
      <c r="Q242" s="93">
        <v>4.3</v>
      </c>
      <c r="R242" s="94" t="s">
        <v>1</v>
      </c>
      <c r="S242" s="92" t="s">
        <v>1</v>
      </c>
      <c r="T242" s="121" t="s">
        <v>1</v>
      </c>
      <c r="U242" s="118" t="s">
        <v>1</v>
      </c>
      <c r="V242" s="93" t="s">
        <v>1</v>
      </c>
      <c r="W242" s="94">
        <v>4.3</v>
      </c>
      <c r="X242" s="94" t="s">
        <v>1</v>
      </c>
      <c r="Y242" s="94">
        <v>4.3</v>
      </c>
      <c r="Z242" s="94" t="s">
        <v>1</v>
      </c>
      <c r="AA242" s="94" t="s">
        <v>1</v>
      </c>
      <c r="AB242" s="95" t="s">
        <v>1</v>
      </c>
      <c r="AC242" s="87" t="s">
        <v>1</v>
      </c>
      <c r="AD242" s="118">
        <v>30</v>
      </c>
    </row>
    <row r="243" spans="1:30" ht="17" thickBot="1" x14ac:dyDescent="0.25">
      <c r="A243" s="22">
        <v>44995</v>
      </c>
      <c r="B243" s="2" t="s">
        <v>38</v>
      </c>
      <c r="C243" s="11" t="s">
        <v>39</v>
      </c>
      <c r="D243" s="2" t="s">
        <v>40</v>
      </c>
      <c r="E243" s="11" t="s">
        <v>40</v>
      </c>
      <c r="F243" s="96">
        <v>0.7</v>
      </c>
      <c r="G243" s="97" t="s">
        <v>1</v>
      </c>
      <c r="H243" s="98">
        <v>0.7</v>
      </c>
      <c r="I243" s="98" t="s">
        <v>1</v>
      </c>
      <c r="J243" s="98" t="s">
        <v>1</v>
      </c>
      <c r="K243" s="98" t="s">
        <v>1</v>
      </c>
      <c r="L243" s="98" t="s">
        <v>1</v>
      </c>
      <c r="M243" s="98" t="s">
        <v>1</v>
      </c>
      <c r="N243" s="96" t="s">
        <v>1</v>
      </c>
      <c r="O243" s="122" t="s">
        <v>1</v>
      </c>
      <c r="P243" s="119">
        <v>5</v>
      </c>
      <c r="Q243" s="97" t="s">
        <v>1</v>
      </c>
      <c r="R243" s="98">
        <v>0.7</v>
      </c>
      <c r="S243" s="96" t="s">
        <v>1</v>
      </c>
      <c r="T243" s="122" t="s">
        <v>1</v>
      </c>
      <c r="U243" s="119" t="s">
        <v>1</v>
      </c>
      <c r="V243" s="97" t="s">
        <v>1</v>
      </c>
      <c r="W243" s="98" t="s">
        <v>1</v>
      </c>
      <c r="X243" s="98" t="s">
        <v>1</v>
      </c>
      <c r="Y243" s="98">
        <v>0.7</v>
      </c>
      <c r="Z243" s="98" t="s">
        <v>1</v>
      </c>
      <c r="AA243" s="98" t="s">
        <v>1</v>
      </c>
      <c r="AB243" s="99" t="s">
        <v>1</v>
      </c>
      <c r="AC243" s="88" t="s">
        <v>121</v>
      </c>
      <c r="AD243" s="119">
        <v>30</v>
      </c>
    </row>
    <row r="244" spans="1:30" ht="16" x14ac:dyDescent="0.2">
      <c r="A244" s="21">
        <v>45001</v>
      </c>
      <c r="B244" s="1" t="s">
        <v>38</v>
      </c>
      <c r="C244" s="9" t="s">
        <v>39</v>
      </c>
      <c r="D244" s="1" t="s">
        <v>40</v>
      </c>
      <c r="E244" s="9" t="s">
        <v>41</v>
      </c>
      <c r="F244" s="92">
        <v>0.3</v>
      </c>
      <c r="G244" s="93" t="s">
        <v>1</v>
      </c>
      <c r="H244" s="94">
        <v>0.3</v>
      </c>
      <c r="I244" s="94" t="s">
        <v>1</v>
      </c>
      <c r="J244" s="94" t="s">
        <v>1</v>
      </c>
      <c r="K244" s="94" t="s">
        <v>1</v>
      </c>
      <c r="L244" s="94" t="s">
        <v>1</v>
      </c>
      <c r="M244" s="94" t="s">
        <v>1</v>
      </c>
      <c r="N244" s="92" t="s">
        <v>1</v>
      </c>
      <c r="O244" s="121">
        <v>1</v>
      </c>
      <c r="P244" s="118" t="s">
        <v>1</v>
      </c>
      <c r="Q244" s="93">
        <v>0.3</v>
      </c>
      <c r="R244" s="94" t="s">
        <v>1</v>
      </c>
      <c r="S244" s="92" t="s">
        <v>1</v>
      </c>
      <c r="T244" s="121" t="s">
        <v>1</v>
      </c>
      <c r="U244" s="118" t="s">
        <v>1</v>
      </c>
      <c r="V244" s="93" t="s">
        <v>1</v>
      </c>
      <c r="W244" s="94" t="s">
        <v>1</v>
      </c>
      <c r="X244" s="94" t="s">
        <v>1</v>
      </c>
      <c r="Y244" s="94">
        <v>0.3</v>
      </c>
      <c r="Z244" s="94" t="s">
        <v>1</v>
      </c>
      <c r="AA244" s="94" t="s">
        <v>1</v>
      </c>
      <c r="AB244" s="95" t="s">
        <v>1</v>
      </c>
      <c r="AC244" s="87" t="s">
        <v>122</v>
      </c>
      <c r="AD244" s="118">
        <v>31</v>
      </c>
    </row>
    <row r="245" spans="1:30" ht="16" x14ac:dyDescent="0.2">
      <c r="A245" s="21">
        <v>45017</v>
      </c>
      <c r="B245" s="1" t="s">
        <v>38</v>
      </c>
      <c r="C245" s="9" t="s">
        <v>46</v>
      </c>
      <c r="D245" s="1" t="s">
        <v>40</v>
      </c>
      <c r="E245" s="9" t="s">
        <v>40</v>
      </c>
      <c r="F245" s="92">
        <v>1.8</v>
      </c>
      <c r="G245" s="93" t="s">
        <v>1</v>
      </c>
      <c r="H245" s="94">
        <v>1.8</v>
      </c>
      <c r="I245" s="94" t="s">
        <v>1</v>
      </c>
      <c r="J245" s="94" t="s">
        <v>1</v>
      </c>
      <c r="K245" s="94" t="s">
        <v>1</v>
      </c>
      <c r="L245" s="94" t="s">
        <v>1</v>
      </c>
      <c r="M245" s="94" t="s">
        <v>1</v>
      </c>
      <c r="N245" s="92" t="s">
        <v>1</v>
      </c>
      <c r="O245" s="121">
        <v>1</v>
      </c>
      <c r="P245" s="118" t="s">
        <v>1</v>
      </c>
      <c r="Q245" s="93">
        <v>1.8</v>
      </c>
      <c r="R245" s="94" t="s">
        <v>1</v>
      </c>
      <c r="S245" s="92" t="s">
        <v>1</v>
      </c>
      <c r="T245" s="121" t="s">
        <v>1</v>
      </c>
      <c r="U245" s="118" t="s">
        <v>1</v>
      </c>
      <c r="V245" s="93" t="s">
        <v>1</v>
      </c>
      <c r="W245" s="94">
        <v>1.8</v>
      </c>
      <c r="X245" s="94" t="s">
        <v>1</v>
      </c>
      <c r="Y245" s="94">
        <v>1.8</v>
      </c>
      <c r="Z245" s="94" t="s">
        <v>1</v>
      </c>
      <c r="AA245" s="94" t="s">
        <v>1</v>
      </c>
      <c r="AB245" s="95" t="s">
        <v>1</v>
      </c>
      <c r="AC245" s="87" t="s">
        <v>123</v>
      </c>
      <c r="AD245" s="118">
        <v>31</v>
      </c>
    </row>
    <row r="246" spans="1:30" ht="16" x14ac:dyDescent="0.2">
      <c r="A246" s="21">
        <v>45024</v>
      </c>
      <c r="B246" s="1" t="s">
        <v>65</v>
      </c>
      <c r="C246" s="9" t="s">
        <v>66</v>
      </c>
      <c r="D246" s="1" t="s">
        <v>40</v>
      </c>
      <c r="E246" s="9" t="s">
        <v>40</v>
      </c>
      <c r="F246" s="92">
        <v>0.8</v>
      </c>
      <c r="G246" s="93" t="s">
        <v>1</v>
      </c>
      <c r="H246" s="94">
        <v>0.8</v>
      </c>
      <c r="I246" s="94" t="s">
        <v>1</v>
      </c>
      <c r="J246" s="94" t="s">
        <v>1</v>
      </c>
      <c r="K246" s="94" t="s">
        <v>1</v>
      </c>
      <c r="L246" s="94" t="s">
        <v>1</v>
      </c>
      <c r="M246" s="94" t="s">
        <v>1</v>
      </c>
      <c r="N246" s="92" t="s">
        <v>1</v>
      </c>
      <c r="O246" s="121">
        <v>1</v>
      </c>
      <c r="P246" s="118" t="s">
        <v>1</v>
      </c>
      <c r="Q246" s="93">
        <v>0.8</v>
      </c>
      <c r="R246" s="94" t="s">
        <v>1</v>
      </c>
      <c r="S246" s="92" t="s">
        <v>1</v>
      </c>
      <c r="T246" s="121" t="s">
        <v>1</v>
      </c>
      <c r="U246" s="118" t="s">
        <v>1</v>
      </c>
      <c r="V246" s="93" t="s">
        <v>1</v>
      </c>
      <c r="W246" s="94" t="s">
        <v>1</v>
      </c>
      <c r="X246" s="94" t="s">
        <v>1</v>
      </c>
      <c r="Y246" s="94">
        <v>0.8</v>
      </c>
      <c r="Z246" s="94" t="s">
        <v>1</v>
      </c>
      <c r="AA246" s="94" t="s">
        <v>1</v>
      </c>
      <c r="AB246" s="95" t="s">
        <v>1</v>
      </c>
      <c r="AC246" s="87" t="s">
        <v>124</v>
      </c>
      <c r="AD246" s="118">
        <v>31</v>
      </c>
    </row>
    <row r="247" spans="1:30" ht="16" x14ac:dyDescent="0.2">
      <c r="A247" s="21">
        <v>45030</v>
      </c>
      <c r="B247" s="1" t="s">
        <v>38</v>
      </c>
      <c r="C247" s="9" t="s">
        <v>39</v>
      </c>
      <c r="D247" s="1" t="s">
        <v>40</v>
      </c>
      <c r="E247" s="9" t="s">
        <v>41</v>
      </c>
      <c r="F247" s="92">
        <v>1</v>
      </c>
      <c r="G247" s="93" t="s">
        <v>1</v>
      </c>
      <c r="H247" s="94">
        <v>1</v>
      </c>
      <c r="I247" s="94" t="s">
        <v>1</v>
      </c>
      <c r="J247" s="94" t="s">
        <v>1</v>
      </c>
      <c r="K247" s="94" t="s">
        <v>1</v>
      </c>
      <c r="L247" s="94" t="s">
        <v>1</v>
      </c>
      <c r="M247" s="94" t="s">
        <v>1</v>
      </c>
      <c r="N247" s="92" t="s">
        <v>1</v>
      </c>
      <c r="O247" s="121" t="s">
        <v>1</v>
      </c>
      <c r="P247" s="118">
        <v>2</v>
      </c>
      <c r="Q247" s="93" t="s">
        <v>1</v>
      </c>
      <c r="R247" s="94">
        <v>1</v>
      </c>
      <c r="S247" s="92" t="s">
        <v>1</v>
      </c>
      <c r="T247" s="121" t="s">
        <v>1</v>
      </c>
      <c r="U247" s="118" t="s">
        <v>1</v>
      </c>
      <c r="V247" s="93" t="s">
        <v>1</v>
      </c>
      <c r="W247" s="94" t="s">
        <v>1</v>
      </c>
      <c r="X247" s="94" t="s">
        <v>1</v>
      </c>
      <c r="Y247" s="94">
        <v>1</v>
      </c>
      <c r="Z247" s="94" t="s">
        <v>1</v>
      </c>
      <c r="AA247" s="94" t="s">
        <v>1</v>
      </c>
      <c r="AB247" s="95" t="s">
        <v>1</v>
      </c>
      <c r="AC247" s="87" t="s">
        <v>121</v>
      </c>
      <c r="AD247" s="118">
        <v>31</v>
      </c>
    </row>
    <row r="248" spans="1:30" ht="16" x14ac:dyDescent="0.2">
      <c r="A248" s="21">
        <v>45051</v>
      </c>
      <c r="B248" s="1" t="s">
        <v>65</v>
      </c>
      <c r="C248" s="9" t="s">
        <v>66</v>
      </c>
      <c r="D248" s="1" t="s">
        <v>77</v>
      </c>
      <c r="E248" s="9" t="s">
        <v>41</v>
      </c>
      <c r="F248" s="92">
        <v>0.5</v>
      </c>
      <c r="G248" s="93" t="s">
        <v>1</v>
      </c>
      <c r="H248" s="94">
        <v>0.5</v>
      </c>
      <c r="I248" s="94" t="s">
        <v>1</v>
      </c>
      <c r="J248" s="94" t="s">
        <v>1</v>
      </c>
      <c r="K248" s="94" t="s">
        <v>1</v>
      </c>
      <c r="L248" s="94" t="s">
        <v>1</v>
      </c>
      <c r="M248" s="94" t="s">
        <v>1</v>
      </c>
      <c r="N248" s="92" t="s">
        <v>1</v>
      </c>
      <c r="O248" s="121" t="s">
        <v>1</v>
      </c>
      <c r="P248" s="118">
        <v>4</v>
      </c>
      <c r="Q248" s="93" t="s">
        <v>1</v>
      </c>
      <c r="R248" s="94">
        <v>0.5</v>
      </c>
      <c r="S248" s="92" t="s">
        <v>1</v>
      </c>
      <c r="T248" s="121" t="s">
        <v>1</v>
      </c>
      <c r="U248" s="118" t="s">
        <v>1</v>
      </c>
      <c r="V248" s="93" t="s">
        <v>1</v>
      </c>
      <c r="W248" s="94" t="s">
        <v>1</v>
      </c>
      <c r="X248" s="94" t="s">
        <v>1</v>
      </c>
      <c r="Y248" s="94">
        <v>0.5</v>
      </c>
      <c r="Z248" s="94" t="s">
        <v>1</v>
      </c>
      <c r="AA248" s="94" t="s">
        <v>1</v>
      </c>
      <c r="AB248" s="95" t="s">
        <v>1</v>
      </c>
      <c r="AC248" s="87" t="s">
        <v>121</v>
      </c>
      <c r="AD248" s="118">
        <v>31</v>
      </c>
    </row>
    <row r="249" spans="1:30" ht="16" x14ac:dyDescent="0.2">
      <c r="A249" s="21">
        <v>45054</v>
      </c>
      <c r="B249" s="1" t="s">
        <v>65</v>
      </c>
      <c r="C249" s="9" t="s">
        <v>66</v>
      </c>
      <c r="D249" s="1" t="s">
        <v>40</v>
      </c>
      <c r="E249" s="9" t="s">
        <v>44</v>
      </c>
      <c r="F249" s="92">
        <v>1.3</v>
      </c>
      <c r="G249" s="93" t="s">
        <v>1</v>
      </c>
      <c r="H249" s="94">
        <v>1.3</v>
      </c>
      <c r="I249" s="94" t="s">
        <v>1</v>
      </c>
      <c r="J249" s="94" t="s">
        <v>1</v>
      </c>
      <c r="K249" s="94" t="s">
        <v>1</v>
      </c>
      <c r="L249" s="94" t="s">
        <v>1</v>
      </c>
      <c r="M249" s="94" t="s">
        <v>1</v>
      </c>
      <c r="N249" s="92" t="s">
        <v>1</v>
      </c>
      <c r="O249" s="121">
        <v>2</v>
      </c>
      <c r="P249" s="118" t="s">
        <v>1</v>
      </c>
      <c r="Q249" s="93">
        <v>1.3</v>
      </c>
      <c r="R249" s="94" t="s">
        <v>1</v>
      </c>
      <c r="S249" s="92" t="s">
        <v>1</v>
      </c>
      <c r="T249" s="121" t="s">
        <v>1</v>
      </c>
      <c r="U249" s="118" t="s">
        <v>1</v>
      </c>
      <c r="V249" s="93" t="s">
        <v>1</v>
      </c>
      <c r="W249" s="94">
        <v>1.3</v>
      </c>
      <c r="X249" s="94" t="s">
        <v>1</v>
      </c>
      <c r="Y249" s="94">
        <v>1.3</v>
      </c>
      <c r="Z249" s="94" t="s">
        <v>1</v>
      </c>
      <c r="AA249" s="94" t="s">
        <v>1</v>
      </c>
      <c r="AB249" s="95" t="s">
        <v>1</v>
      </c>
      <c r="AC249" s="87" t="s">
        <v>125</v>
      </c>
      <c r="AD249" s="118">
        <v>31</v>
      </c>
    </row>
    <row r="250" spans="1:30" ht="16" x14ac:dyDescent="0.2">
      <c r="A250" s="21">
        <v>45059</v>
      </c>
      <c r="B250" s="1" t="s">
        <v>65</v>
      </c>
      <c r="C250" s="9" t="s">
        <v>66</v>
      </c>
      <c r="D250" s="1" t="s">
        <v>40</v>
      </c>
      <c r="E250" s="9" t="s">
        <v>40</v>
      </c>
      <c r="F250" s="92">
        <v>0.6</v>
      </c>
      <c r="G250" s="93" t="s">
        <v>1</v>
      </c>
      <c r="H250" s="94">
        <v>0.6</v>
      </c>
      <c r="I250" s="94" t="s">
        <v>1</v>
      </c>
      <c r="J250" s="94" t="s">
        <v>1</v>
      </c>
      <c r="K250" s="94" t="s">
        <v>1</v>
      </c>
      <c r="L250" s="94" t="s">
        <v>1</v>
      </c>
      <c r="M250" s="94" t="s">
        <v>1</v>
      </c>
      <c r="N250" s="92" t="s">
        <v>1</v>
      </c>
      <c r="O250" s="121">
        <v>1</v>
      </c>
      <c r="P250" s="118" t="s">
        <v>1</v>
      </c>
      <c r="Q250" s="93">
        <v>0.6</v>
      </c>
      <c r="R250" s="94" t="s">
        <v>1</v>
      </c>
      <c r="S250" s="92" t="s">
        <v>1</v>
      </c>
      <c r="T250" s="121" t="s">
        <v>1</v>
      </c>
      <c r="U250" s="118" t="s">
        <v>1</v>
      </c>
      <c r="V250" s="93" t="s">
        <v>1</v>
      </c>
      <c r="W250" s="94">
        <v>0.6</v>
      </c>
      <c r="X250" s="94" t="s">
        <v>1</v>
      </c>
      <c r="Y250" s="94">
        <v>0.6</v>
      </c>
      <c r="Z250" s="94" t="s">
        <v>1</v>
      </c>
      <c r="AA250" s="94" t="s">
        <v>1</v>
      </c>
      <c r="AB250" s="95" t="s">
        <v>1</v>
      </c>
      <c r="AC250" s="87" t="s">
        <v>126</v>
      </c>
      <c r="AD250" s="118">
        <v>31</v>
      </c>
    </row>
    <row r="251" spans="1:30" ht="17" thickBot="1" x14ac:dyDescent="0.25">
      <c r="A251" s="22">
        <v>45076</v>
      </c>
      <c r="B251" s="2" t="s">
        <v>48</v>
      </c>
      <c r="C251" s="11" t="s">
        <v>49</v>
      </c>
      <c r="D251" s="2" t="s">
        <v>40</v>
      </c>
      <c r="E251" s="11" t="s">
        <v>41</v>
      </c>
      <c r="F251" s="96">
        <v>1.2</v>
      </c>
      <c r="G251" s="97" t="s">
        <v>1</v>
      </c>
      <c r="H251" s="98">
        <v>1.2</v>
      </c>
      <c r="I251" s="98" t="s">
        <v>1</v>
      </c>
      <c r="J251" s="98" t="s">
        <v>1</v>
      </c>
      <c r="K251" s="98" t="s">
        <v>1</v>
      </c>
      <c r="L251" s="98" t="s">
        <v>1</v>
      </c>
      <c r="M251" s="98" t="s">
        <v>1</v>
      </c>
      <c r="N251" s="96" t="s">
        <v>1</v>
      </c>
      <c r="O251" s="122">
        <v>1</v>
      </c>
      <c r="P251" s="119" t="s">
        <v>1</v>
      </c>
      <c r="Q251" s="97">
        <v>1.2</v>
      </c>
      <c r="R251" s="98" t="s">
        <v>1</v>
      </c>
      <c r="S251" s="96" t="s">
        <v>1</v>
      </c>
      <c r="T251" s="122" t="s">
        <v>1</v>
      </c>
      <c r="U251" s="119" t="s">
        <v>1</v>
      </c>
      <c r="V251" s="97" t="s">
        <v>1</v>
      </c>
      <c r="W251" s="98">
        <v>1.2</v>
      </c>
      <c r="X251" s="98" t="s">
        <v>1</v>
      </c>
      <c r="Y251" s="98">
        <v>1.2</v>
      </c>
      <c r="Z251" s="98" t="s">
        <v>1</v>
      </c>
      <c r="AA251" s="98" t="s">
        <v>1</v>
      </c>
      <c r="AB251" s="99" t="s">
        <v>1</v>
      </c>
      <c r="AC251" s="88" t="s">
        <v>127</v>
      </c>
      <c r="AD251" s="119">
        <v>31</v>
      </c>
    </row>
    <row r="252" spans="1:30" ht="16" x14ac:dyDescent="0.2">
      <c r="A252" s="21">
        <v>45090</v>
      </c>
      <c r="B252" s="1" t="s">
        <v>38</v>
      </c>
      <c r="C252" s="9" t="s">
        <v>39</v>
      </c>
      <c r="D252" s="1" t="s">
        <v>40</v>
      </c>
      <c r="E252" s="9" t="s">
        <v>40</v>
      </c>
      <c r="F252" s="92">
        <v>1</v>
      </c>
      <c r="G252" s="93" t="s">
        <v>1</v>
      </c>
      <c r="H252" s="94">
        <v>1</v>
      </c>
      <c r="I252" s="94" t="s">
        <v>1</v>
      </c>
      <c r="J252" s="94" t="s">
        <v>1</v>
      </c>
      <c r="K252" s="94" t="s">
        <v>1</v>
      </c>
      <c r="L252" s="94" t="s">
        <v>1</v>
      </c>
      <c r="M252" s="94" t="s">
        <v>1</v>
      </c>
      <c r="N252" s="92" t="s">
        <v>1</v>
      </c>
      <c r="O252" s="121">
        <v>4</v>
      </c>
      <c r="P252" s="118" t="s">
        <v>1</v>
      </c>
      <c r="Q252" s="93">
        <v>1</v>
      </c>
      <c r="R252" s="94" t="s">
        <v>1</v>
      </c>
      <c r="S252" s="92" t="s">
        <v>1</v>
      </c>
      <c r="T252" s="121" t="s">
        <v>1</v>
      </c>
      <c r="U252" s="118" t="s">
        <v>1</v>
      </c>
      <c r="V252" s="93" t="s">
        <v>1</v>
      </c>
      <c r="W252" s="94">
        <v>1</v>
      </c>
      <c r="X252" s="94" t="s">
        <v>1</v>
      </c>
      <c r="Y252" s="94">
        <v>1</v>
      </c>
      <c r="Z252" s="94" t="s">
        <v>1</v>
      </c>
      <c r="AA252" s="94" t="s">
        <v>1</v>
      </c>
      <c r="AB252" s="95" t="s">
        <v>1</v>
      </c>
      <c r="AC252" s="87" t="s">
        <v>128</v>
      </c>
      <c r="AD252" s="118">
        <v>32</v>
      </c>
    </row>
    <row r="253" spans="1:30" ht="16" x14ac:dyDescent="0.2">
      <c r="A253" s="21">
        <v>45094</v>
      </c>
      <c r="B253" s="1" t="s">
        <v>65</v>
      </c>
      <c r="C253" s="9" t="s">
        <v>66</v>
      </c>
      <c r="D253" s="1" t="s">
        <v>40</v>
      </c>
      <c r="E253" s="9" t="s">
        <v>40</v>
      </c>
      <c r="F253" s="92">
        <v>0.4</v>
      </c>
      <c r="G253" s="93" t="s">
        <v>1</v>
      </c>
      <c r="H253" s="94">
        <v>0.4</v>
      </c>
      <c r="I253" s="94" t="s">
        <v>1</v>
      </c>
      <c r="J253" s="94" t="s">
        <v>1</v>
      </c>
      <c r="K253" s="94" t="s">
        <v>1</v>
      </c>
      <c r="L253" s="94" t="s">
        <v>1</v>
      </c>
      <c r="M253" s="94" t="s">
        <v>1</v>
      </c>
      <c r="N253" s="92" t="s">
        <v>1</v>
      </c>
      <c r="O253" s="121">
        <v>3</v>
      </c>
      <c r="P253" s="118" t="s">
        <v>1</v>
      </c>
      <c r="Q253" s="93">
        <v>0.4</v>
      </c>
      <c r="R253" s="94" t="s">
        <v>1</v>
      </c>
      <c r="S253" s="92" t="s">
        <v>1</v>
      </c>
      <c r="T253" s="121" t="s">
        <v>1</v>
      </c>
      <c r="U253" s="118" t="s">
        <v>1</v>
      </c>
      <c r="V253" s="93" t="s">
        <v>1</v>
      </c>
      <c r="W253" s="94" t="s">
        <v>1</v>
      </c>
      <c r="X253" s="94" t="s">
        <v>1</v>
      </c>
      <c r="Y253" s="94">
        <v>0.4</v>
      </c>
      <c r="Z253" s="94" t="s">
        <v>1</v>
      </c>
      <c r="AA253" s="94" t="s">
        <v>1</v>
      </c>
      <c r="AB253" s="95" t="s">
        <v>1</v>
      </c>
      <c r="AC253" s="87" t="s">
        <v>129</v>
      </c>
      <c r="AD253" s="118">
        <v>32</v>
      </c>
    </row>
    <row r="254" spans="1:30" ht="16" x14ac:dyDescent="0.2">
      <c r="A254" s="21">
        <v>45122</v>
      </c>
      <c r="B254" s="1" t="s">
        <v>65</v>
      </c>
      <c r="C254" s="9" t="s">
        <v>66</v>
      </c>
      <c r="D254" s="1" t="s">
        <v>40</v>
      </c>
      <c r="E254" s="9" t="s">
        <v>45</v>
      </c>
      <c r="F254" s="92">
        <v>1.1000000000000001</v>
      </c>
      <c r="G254" s="93" t="s">
        <v>1</v>
      </c>
      <c r="H254" s="94">
        <v>1.1000000000000001</v>
      </c>
      <c r="I254" s="94" t="s">
        <v>1</v>
      </c>
      <c r="J254" s="94" t="s">
        <v>1</v>
      </c>
      <c r="K254" s="94" t="s">
        <v>1</v>
      </c>
      <c r="L254" s="94" t="s">
        <v>1</v>
      </c>
      <c r="M254" s="94" t="s">
        <v>1</v>
      </c>
      <c r="N254" s="92" t="s">
        <v>1</v>
      </c>
      <c r="O254" s="121">
        <v>1</v>
      </c>
      <c r="P254" s="118" t="s">
        <v>1</v>
      </c>
      <c r="Q254" s="93">
        <v>1.1000000000000001</v>
      </c>
      <c r="R254" s="94" t="s">
        <v>1</v>
      </c>
      <c r="S254" s="92" t="s">
        <v>1</v>
      </c>
      <c r="T254" s="121" t="s">
        <v>1</v>
      </c>
      <c r="U254" s="118" t="s">
        <v>1</v>
      </c>
      <c r="V254" s="93" t="s">
        <v>1</v>
      </c>
      <c r="W254" s="94">
        <v>1.1000000000000001</v>
      </c>
      <c r="X254" s="94" t="s">
        <v>1</v>
      </c>
      <c r="Y254" s="94">
        <v>1.1000000000000001</v>
      </c>
      <c r="Z254" s="94" t="s">
        <v>1</v>
      </c>
      <c r="AA254" s="94" t="s">
        <v>1</v>
      </c>
      <c r="AB254" s="95" t="s">
        <v>1</v>
      </c>
      <c r="AC254" s="87" t="s">
        <v>1</v>
      </c>
      <c r="AD254" s="118">
        <v>32</v>
      </c>
    </row>
    <row r="255" spans="1:30" ht="16" x14ac:dyDescent="0.2">
      <c r="A255" s="21">
        <v>45123</v>
      </c>
      <c r="B255" s="1" t="s">
        <v>65</v>
      </c>
      <c r="C255" s="9" t="s">
        <v>66</v>
      </c>
      <c r="D255" s="1" t="s">
        <v>45</v>
      </c>
      <c r="E255" s="9" t="s">
        <v>40</v>
      </c>
      <c r="F255" s="92">
        <v>1.2</v>
      </c>
      <c r="G255" s="93" t="s">
        <v>1</v>
      </c>
      <c r="H255" s="94">
        <v>1.2</v>
      </c>
      <c r="I255" s="94" t="s">
        <v>1</v>
      </c>
      <c r="J255" s="94" t="s">
        <v>1</v>
      </c>
      <c r="K255" s="94" t="s">
        <v>1</v>
      </c>
      <c r="L255" s="94" t="s">
        <v>1</v>
      </c>
      <c r="M255" s="94" t="s">
        <v>1</v>
      </c>
      <c r="N255" s="92" t="s">
        <v>1</v>
      </c>
      <c r="O255" s="121">
        <v>1</v>
      </c>
      <c r="P255" s="118" t="s">
        <v>1</v>
      </c>
      <c r="Q255" s="93">
        <v>1.2</v>
      </c>
      <c r="R255" s="94" t="s">
        <v>1</v>
      </c>
      <c r="S255" s="92" t="s">
        <v>1</v>
      </c>
      <c r="T255" s="121" t="s">
        <v>1</v>
      </c>
      <c r="U255" s="118" t="s">
        <v>1</v>
      </c>
      <c r="V255" s="93" t="s">
        <v>1</v>
      </c>
      <c r="W255" s="94">
        <v>1.2</v>
      </c>
      <c r="X255" s="94" t="s">
        <v>1</v>
      </c>
      <c r="Y255" s="94">
        <v>1.2</v>
      </c>
      <c r="Z255" s="94" t="s">
        <v>1</v>
      </c>
      <c r="AA255" s="94" t="s">
        <v>1</v>
      </c>
      <c r="AB255" s="95" t="s">
        <v>1</v>
      </c>
      <c r="AC255" s="87" t="s">
        <v>1</v>
      </c>
      <c r="AD255" s="118">
        <v>32</v>
      </c>
    </row>
    <row r="256" spans="1:30" ht="16" x14ac:dyDescent="0.2">
      <c r="A256" s="21">
        <v>45149</v>
      </c>
      <c r="B256" s="1" t="s">
        <v>65</v>
      </c>
      <c r="C256" s="9" t="s">
        <v>66</v>
      </c>
      <c r="D256" s="1" t="s">
        <v>40</v>
      </c>
      <c r="E256" s="9" t="s">
        <v>40</v>
      </c>
      <c r="F256" s="92">
        <v>1.1000000000000001</v>
      </c>
      <c r="G256" s="93" t="s">
        <v>1</v>
      </c>
      <c r="H256" s="94">
        <v>1.1000000000000001</v>
      </c>
      <c r="I256" s="94" t="s">
        <v>1</v>
      </c>
      <c r="J256" s="94" t="s">
        <v>1</v>
      </c>
      <c r="K256" s="94" t="s">
        <v>1</v>
      </c>
      <c r="L256" s="94" t="s">
        <v>1</v>
      </c>
      <c r="M256" s="94" t="s">
        <v>1</v>
      </c>
      <c r="N256" s="92" t="s">
        <v>1</v>
      </c>
      <c r="O256" s="121" t="s">
        <v>1</v>
      </c>
      <c r="P256" s="118">
        <v>2</v>
      </c>
      <c r="Q256" s="93" t="s">
        <v>1</v>
      </c>
      <c r="R256" s="94">
        <v>1.1000000000000001</v>
      </c>
      <c r="S256" s="92" t="s">
        <v>1</v>
      </c>
      <c r="T256" s="121" t="s">
        <v>1</v>
      </c>
      <c r="U256" s="118" t="s">
        <v>1</v>
      </c>
      <c r="V256" s="93" t="s">
        <v>1</v>
      </c>
      <c r="W256" s="94">
        <v>1.1000000000000001</v>
      </c>
      <c r="X256" s="94" t="s">
        <v>1</v>
      </c>
      <c r="Y256" s="94">
        <v>1.1000000000000001</v>
      </c>
      <c r="Z256" s="94" t="s">
        <v>1</v>
      </c>
      <c r="AA256" s="94" t="s">
        <v>1</v>
      </c>
      <c r="AB256" s="95" t="s">
        <v>1</v>
      </c>
      <c r="AC256" s="87" t="s">
        <v>130</v>
      </c>
      <c r="AD256" s="118">
        <v>32</v>
      </c>
    </row>
    <row r="257" spans="1:30" ht="16" x14ac:dyDescent="0.2">
      <c r="A257" s="21">
        <v>45159</v>
      </c>
      <c r="B257" s="1" t="s">
        <v>48</v>
      </c>
      <c r="C257" s="9" t="s">
        <v>49</v>
      </c>
      <c r="D257" s="1" t="s">
        <v>40</v>
      </c>
      <c r="E257" s="9" t="s">
        <v>41</v>
      </c>
      <c r="F257" s="92">
        <v>1</v>
      </c>
      <c r="G257" s="93" t="s">
        <v>1</v>
      </c>
      <c r="H257" s="94">
        <v>1</v>
      </c>
      <c r="I257" s="94" t="s">
        <v>1</v>
      </c>
      <c r="J257" s="94" t="s">
        <v>1</v>
      </c>
      <c r="K257" s="94" t="s">
        <v>1</v>
      </c>
      <c r="L257" s="94" t="s">
        <v>1</v>
      </c>
      <c r="M257" s="94" t="s">
        <v>1</v>
      </c>
      <c r="N257" s="92" t="s">
        <v>1</v>
      </c>
      <c r="O257" s="121">
        <v>1</v>
      </c>
      <c r="P257" s="118" t="s">
        <v>1</v>
      </c>
      <c r="Q257" s="93">
        <v>1</v>
      </c>
      <c r="R257" s="94" t="s">
        <v>1</v>
      </c>
      <c r="S257" s="92" t="s">
        <v>1</v>
      </c>
      <c r="T257" s="121" t="s">
        <v>1</v>
      </c>
      <c r="U257" s="118" t="s">
        <v>1</v>
      </c>
      <c r="V257" s="93" t="s">
        <v>1</v>
      </c>
      <c r="W257" s="94" t="s">
        <v>1</v>
      </c>
      <c r="X257" s="94" t="s">
        <v>1</v>
      </c>
      <c r="Y257" s="94">
        <v>1</v>
      </c>
      <c r="Z257" s="94" t="s">
        <v>1</v>
      </c>
      <c r="AA257" s="94" t="s">
        <v>1</v>
      </c>
      <c r="AB257" s="95" t="s">
        <v>1</v>
      </c>
      <c r="AC257" s="87" t="s">
        <v>131</v>
      </c>
      <c r="AD257" s="118">
        <v>32</v>
      </c>
    </row>
    <row r="258" spans="1:30" ht="16" x14ac:dyDescent="0.2">
      <c r="A258" s="21">
        <v>45162</v>
      </c>
      <c r="B258" s="1" t="s">
        <v>48</v>
      </c>
      <c r="C258" s="9" t="s">
        <v>49</v>
      </c>
      <c r="D258" s="1" t="s">
        <v>77</v>
      </c>
      <c r="E258" s="9" t="s">
        <v>41</v>
      </c>
      <c r="F258" s="92">
        <v>1.3</v>
      </c>
      <c r="G258" s="93" t="s">
        <v>1</v>
      </c>
      <c r="H258" s="94">
        <v>1.3</v>
      </c>
      <c r="I258" s="94" t="s">
        <v>1</v>
      </c>
      <c r="J258" s="94" t="s">
        <v>1</v>
      </c>
      <c r="K258" s="94" t="s">
        <v>1</v>
      </c>
      <c r="L258" s="94" t="s">
        <v>1</v>
      </c>
      <c r="M258" s="94" t="s">
        <v>1</v>
      </c>
      <c r="N258" s="92" t="s">
        <v>1</v>
      </c>
      <c r="O258" s="121">
        <v>1</v>
      </c>
      <c r="P258" s="118" t="s">
        <v>1</v>
      </c>
      <c r="Q258" s="93">
        <v>1.3</v>
      </c>
      <c r="R258" s="94" t="s">
        <v>1</v>
      </c>
      <c r="S258" s="92" t="s">
        <v>1</v>
      </c>
      <c r="T258" s="121" t="s">
        <v>1</v>
      </c>
      <c r="U258" s="118" t="s">
        <v>1</v>
      </c>
      <c r="V258" s="93" t="s">
        <v>1</v>
      </c>
      <c r="W258" s="94" t="s">
        <v>1</v>
      </c>
      <c r="X258" s="94" t="s">
        <v>1</v>
      </c>
      <c r="Y258" s="94">
        <v>1.3</v>
      </c>
      <c r="Z258" s="94" t="s">
        <v>1</v>
      </c>
      <c r="AA258" s="94" t="s">
        <v>1</v>
      </c>
      <c r="AB258" s="95" t="s">
        <v>1</v>
      </c>
      <c r="AC258" s="87" t="s">
        <v>131</v>
      </c>
      <c r="AD258" s="118">
        <v>32</v>
      </c>
    </row>
    <row r="259" spans="1:30" ht="17" thickBot="1" x14ac:dyDescent="0.25">
      <c r="A259" s="21">
        <v>45162</v>
      </c>
      <c r="B259" s="2" t="s">
        <v>38</v>
      </c>
      <c r="C259" s="11" t="s">
        <v>39</v>
      </c>
      <c r="D259" s="2" t="s">
        <v>40</v>
      </c>
      <c r="E259" s="11" t="s">
        <v>41</v>
      </c>
      <c r="F259" s="96">
        <v>1.3</v>
      </c>
      <c r="G259" s="97" t="s">
        <v>1</v>
      </c>
      <c r="H259" s="98">
        <v>1.3</v>
      </c>
      <c r="I259" s="98" t="s">
        <v>1</v>
      </c>
      <c r="J259" s="98" t="s">
        <v>1</v>
      </c>
      <c r="K259" s="98" t="s">
        <v>1</v>
      </c>
      <c r="L259" s="98" t="s">
        <v>1</v>
      </c>
      <c r="M259" s="98" t="s">
        <v>1</v>
      </c>
      <c r="N259" s="96" t="s">
        <v>1</v>
      </c>
      <c r="O259" s="122">
        <v>1</v>
      </c>
      <c r="P259" s="119" t="s">
        <v>1</v>
      </c>
      <c r="Q259" s="97">
        <v>1.3</v>
      </c>
      <c r="R259" s="98" t="s">
        <v>1</v>
      </c>
      <c r="S259" s="96" t="s">
        <v>1</v>
      </c>
      <c r="T259" s="122" t="s">
        <v>1</v>
      </c>
      <c r="U259" s="119" t="s">
        <v>1</v>
      </c>
      <c r="V259" s="97" t="s">
        <v>1</v>
      </c>
      <c r="W259" s="98" t="s">
        <v>1</v>
      </c>
      <c r="X259" s="98" t="s">
        <v>1</v>
      </c>
      <c r="Y259" s="98">
        <v>1.3</v>
      </c>
      <c r="Z259" s="98" t="s">
        <v>1</v>
      </c>
      <c r="AA259" s="98" t="s">
        <v>1</v>
      </c>
      <c r="AB259" s="99" t="s">
        <v>1</v>
      </c>
      <c r="AC259" s="88" t="s">
        <v>132</v>
      </c>
      <c r="AD259" s="119">
        <v>32</v>
      </c>
    </row>
    <row r="260" spans="1:30" ht="16" x14ac:dyDescent="0.2">
      <c r="A260" s="24">
        <v>45176</v>
      </c>
      <c r="B260" s="1" t="s">
        <v>65</v>
      </c>
      <c r="C260" s="9" t="s">
        <v>66</v>
      </c>
      <c r="D260" s="1" t="s">
        <v>40</v>
      </c>
      <c r="E260" s="9" t="s">
        <v>41</v>
      </c>
      <c r="F260" s="92">
        <v>0.5</v>
      </c>
      <c r="G260" s="93" t="s">
        <v>1</v>
      </c>
      <c r="H260" s="94">
        <v>0.5</v>
      </c>
      <c r="I260" s="94" t="s">
        <v>1</v>
      </c>
      <c r="J260" s="94" t="s">
        <v>1</v>
      </c>
      <c r="K260" s="94" t="s">
        <v>1</v>
      </c>
      <c r="L260" s="94" t="s">
        <v>1</v>
      </c>
      <c r="M260" s="94" t="s">
        <v>1</v>
      </c>
      <c r="N260" s="92" t="s">
        <v>1</v>
      </c>
      <c r="O260" s="121">
        <v>1</v>
      </c>
      <c r="P260" s="118" t="s">
        <v>1</v>
      </c>
      <c r="Q260" s="93">
        <v>0.5</v>
      </c>
      <c r="R260" s="94" t="s">
        <v>1</v>
      </c>
      <c r="S260" s="92" t="s">
        <v>1</v>
      </c>
      <c r="T260" s="121" t="s">
        <v>1</v>
      </c>
      <c r="U260" s="118" t="s">
        <v>1</v>
      </c>
      <c r="V260" s="93" t="s">
        <v>1</v>
      </c>
      <c r="W260" s="94" t="s">
        <v>1</v>
      </c>
      <c r="X260" s="94" t="s">
        <v>1</v>
      </c>
      <c r="Y260" s="94">
        <v>0.5</v>
      </c>
      <c r="Z260" s="94" t="s">
        <v>1</v>
      </c>
      <c r="AA260" s="94" t="s">
        <v>1</v>
      </c>
      <c r="AB260" s="95" t="s">
        <v>1</v>
      </c>
      <c r="AC260" s="87" t="s">
        <v>133</v>
      </c>
      <c r="AD260" s="118">
        <v>33</v>
      </c>
    </row>
    <row r="261" spans="1:30" ht="16" x14ac:dyDescent="0.2">
      <c r="A261" s="21">
        <v>45177</v>
      </c>
      <c r="B261" s="1" t="s">
        <v>65</v>
      </c>
      <c r="C261" s="9" t="s">
        <v>66</v>
      </c>
      <c r="D261" s="1" t="s">
        <v>40</v>
      </c>
      <c r="E261" s="9" t="s">
        <v>40</v>
      </c>
      <c r="F261" s="92">
        <v>0.7</v>
      </c>
      <c r="G261" s="93" t="s">
        <v>1</v>
      </c>
      <c r="H261" s="94">
        <v>0.7</v>
      </c>
      <c r="I261" s="94" t="s">
        <v>1</v>
      </c>
      <c r="J261" s="94" t="s">
        <v>1</v>
      </c>
      <c r="K261" s="94" t="s">
        <v>1</v>
      </c>
      <c r="L261" s="94" t="s">
        <v>1</v>
      </c>
      <c r="M261" s="94" t="s">
        <v>1</v>
      </c>
      <c r="N261" s="92" t="s">
        <v>1</v>
      </c>
      <c r="O261" s="121">
        <v>1</v>
      </c>
      <c r="P261" s="118" t="s">
        <v>1</v>
      </c>
      <c r="Q261" s="93">
        <v>0.7</v>
      </c>
      <c r="R261" s="94" t="s">
        <v>1</v>
      </c>
      <c r="S261" s="92" t="s">
        <v>1</v>
      </c>
      <c r="T261" s="121" t="s">
        <v>1</v>
      </c>
      <c r="U261" s="118" t="s">
        <v>1</v>
      </c>
      <c r="V261" s="93" t="s">
        <v>1</v>
      </c>
      <c r="W261" s="94" t="s">
        <v>1</v>
      </c>
      <c r="X261" s="94" t="s">
        <v>1</v>
      </c>
      <c r="Y261" s="94">
        <v>0.7</v>
      </c>
      <c r="Z261" s="94" t="s">
        <v>1</v>
      </c>
      <c r="AA261" s="94" t="s">
        <v>1</v>
      </c>
      <c r="AB261" s="95" t="s">
        <v>1</v>
      </c>
      <c r="AC261" s="87" t="s">
        <v>134</v>
      </c>
      <c r="AD261" s="118">
        <v>33</v>
      </c>
    </row>
    <row r="262" spans="1:30" ht="16" x14ac:dyDescent="0.2">
      <c r="A262" s="21">
        <v>45213</v>
      </c>
      <c r="B262" s="1" t="s">
        <v>65</v>
      </c>
      <c r="C262" s="9" t="s">
        <v>66</v>
      </c>
      <c r="D262" s="1" t="s">
        <v>40</v>
      </c>
      <c r="E262" s="9" t="s">
        <v>41</v>
      </c>
      <c r="F262" s="92">
        <v>2</v>
      </c>
      <c r="G262" s="93" t="s">
        <v>1</v>
      </c>
      <c r="H262" s="94">
        <v>2</v>
      </c>
      <c r="I262" s="94" t="s">
        <v>1</v>
      </c>
      <c r="J262" s="94" t="s">
        <v>1</v>
      </c>
      <c r="K262" s="94" t="s">
        <v>1</v>
      </c>
      <c r="L262" s="94" t="s">
        <v>1</v>
      </c>
      <c r="M262" s="94" t="s">
        <v>1</v>
      </c>
      <c r="N262" s="92" t="s">
        <v>1</v>
      </c>
      <c r="O262" s="121">
        <v>11</v>
      </c>
      <c r="P262" s="118" t="s">
        <v>1</v>
      </c>
      <c r="Q262" s="93">
        <v>2</v>
      </c>
      <c r="R262" s="94" t="s">
        <v>1</v>
      </c>
      <c r="S262" s="92" t="s">
        <v>1</v>
      </c>
      <c r="T262" s="121" t="s">
        <v>1</v>
      </c>
      <c r="U262" s="118" t="s">
        <v>1</v>
      </c>
      <c r="V262" s="93" t="s">
        <v>1</v>
      </c>
      <c r="W262" s="94" t="s">
        <v>1</v>
      </c>
      <c r="X262" s="94" t="s">
        <v>1</v>
      </c>
      <c r="Y262" s="94">
        <v>2</v>
      </c>
      <c r="Z262" s="94" t="s">
        <v>1</v>
      </c>
      <c r="AA262" s="94" t="s">
        <v>1</v>
      </c>
      <c r="AB262" s="95" t="s">
        <v>1</v>
      </c>
      <c r="AC262" s="87" t="s">
        <v>135</v>
      </c>
      <c r="AD262" s="118">
        <v>33</v>
      </c>
    </row>
    <row r="263" spans="1:30" ht="16" x14ac:dyDescent="0.2">
      <c r="A263" s="21">
        <v>45214</v>
      </c>
      <c r="B263" s="1" t="s">
        <v>65</v>
      </c>
      <c r="C263" s="9" t="s">
        <v>66</v>
      </c>
      <c r="D263" s="1" t="s">
        <v>40</v>
      </c>
      <c r="E263" s="9" t="s">
        <v>41</v>
      </c>
      <c r="F263" s="92">
        <v>1.3</v>
      </c>
      <c r="G263" s="93" t="s">
        <v>1</v>
      </c>
      <c r="H263" s="94">
        <v>1.3</v>
      </c>
      <c r="I263" s="94" t="s">
        <v>1</v>
      </c>
      <c r="J263" s="94" t="s">
        <v>1</v>
      </c>
      <c r="K263" s="94" t="s">
        <v>1</v>
      </c>
      <c r="L263" s="94" t="s">
        <v>1</v>
      </c>
      <c r="M263" s="94" t="s">
        <v>1</v>
      </c>
      <c r="N263" s="92" t="s">
        <v>1</v>
      </c>
      <c r="O263" s="121">
        <v>7</v>
      </c>
      <c r="P263" s="118" t="s">
        <v>1</v>
      </c>
      <c r="Q263" s="93">
        <v>1.3</v>
      </c>
      <c r="R263" s="94" t="s">
        <v>1</v>
      </c>
      <c r="S263" s="92" t="s">
        <v>1</v>
      </c>
      <c r="T263" s="121" t="s">
        <v>1</v>
      </c>
      <c r="U263" s="118" t="s">
        <v>1</v>
      </c>
      <c r="V263" s="93" t="s">
        <v>1</v>
      </c>
      <c r="W263" s="94" t="s">
        <v>1</v>
      </c>
      <c r="X263" s="94" t="s">
        <v>1</v>
      </c>
      <c r="Y263" s="94">
        <v>1.3</v>
      </c>
      <c r="Z263" s="94" t="s">
        <v>1</v>
      </c>
      <c r="AA263" s="94" t="s">
        <v>1</v>
      </c>
      <c r="AB263" s="95" t="s">
        <v>1</v>
      </c>
      <c r="AC263" s="87" t="s">
        <v>135</v>
      </c>
      <c r="AD263" s="118">
        <v>33</v>
      </c>
    </row>
    <row r="264" spans="1:30" ht="16" x14ac:dyDescent="0.2">
      <c r="A264" s="21">
        <v>45227</v>
      </c>
      <c r="B264" s="1" t="s">
        <v>48</v>
      </c>
      <c r="C264" s="9" t="s">
        <v>49</v>
      </c>
      <c r="D264" s="1" t="s">
        <v>40</v>
      </c>
      <c r="E264" s="9" t="s">
        <v>90</v>
      </c>
      <c r="F264" s="92">
        <v>3.1</v>
      </c>
      <c r="G264" s="93" t="s">
        <v>1</v>
      </c>
      <c r="H264" s="94">
        <v>3.1</v>
      </c>
      <c r="I264" s="94" t="s">
        <v>1</v>
      </c>
      <c r="J264" s="94" t="s">
        <v>1</v>
      </c>
      <c r="K264" s="94" t="s">
        <v>1</v>
      </c>
      <c r="L264" s="94" t="s">
        <v>1</v>
      </c>
      <c r="M264" s="94" t="s">
        <v>1</v>
      </c>
      <c r="N264" s="92" t="s">
        <v>1</v>
      </c>
      <c r="O264" s="121">
        <v>1</v>
      </c>
      <c r="P264" s="118" t="s">
        <v>1</v>
      </c>
      <c r="Q264" s="93">
        <v>3.1</v>
      </c>
      <c r="R264" s="94" t="s">
        <v>1</v>
      </c>
      <c r="S264" s="92" t="s">
        <v>1</v>
      </c>
      <c r="T264" s="121" t="s">
        <v>1</v>
      </c>
      <c r="U264" s="118" t="s">
        <v>1</v>
      </c>
      <c r="V264" s="93" t="s">
        <v>1</v>
      </c>
      <c r="W264" s="94">
        <v>3.1</v>
      </c>
      <c r="X264" s="94" t="s">
        <v>1</v>
      </c>
      <c r="Y264" s="94">
        <v>3.1</v>
      </c>
      <c r="Z264" s="94" t="s">
        <v>1</v>
      </c>
      <c r="AA264" s="94" t="s">
        <v>1</v>
      </c>
      <c r="AB264" s="95" t="s">
        <v>1</v>
      </c>
      <c r="AC264" s="87" t="s">
        <v>136</v>
      </c>
      <c r="AD264" s="118">
        <v>33</v>
      </c>
    </row>
    <row r="265" spans="1:30" ht="16" x14ac:dyDescent="0.2">
      <c r="A265" s="21">
        <v>45255</v>
      </c>
      <c r="B265" s="1" t="s">
        <v>65</v>
      </c>
      <c r="C265" s="9" t="s">
        <v>66</v>
      </c>
      <c r="D265" s="1" t="s">
        <v>40</v>
      </c>
      <c r="E265" s="9" t="s">
        <v>41</v>
      </c>
      <c r="F265" s="92">
        <v>0.7</v>
      </c>
      <c r="G265" s="93" t="s">
        <v>1</v>
      </c>
      <c r="H265" s="94">
        <v>0.7</v>
      </c>
      <c r="I265" s="94" t="s">
        <v>1</v>
      </c>
      <c r="J265" s="94" t="s">
        <v>1</v>
      </c>
      <c r="K265" s="94" t="s">
        <v>1</v>
      </c>
      <c r="L265" s="94" t="s">
        <v>1</v>
      </c>
      <c r="M265" s="94" t="s">
        <v>1</v>
      </c>
      <c r="N265" s="92" t="s">
        <v>1</v>
      </c>
      <c r="O265" s="121">
        <v>4</v>
      </c>
      <c r="P265" s="118" t="s">
        <v>1</v>
      </c>
      <c r="Q265" s="93">
        <v>0.7</v>
      </c>
      <c r="R265" s="94" t="s">
        <v>1</v>
      </c>
      <c r="S265" s="92" t="s">
        <v>1</v>
      </c>
      <c r="T265" s="121" t="s">
        <v>1</v>
      </c>
      <c r="U265" s="118" t="s">
        <v>1</v>
      </c>
      <c r="V265" s="93" t="s">
        <v>1</v>
      </c>
      <c r="W265" s="94" t="s">
        <v>1</v>
      </c>
      <c r="X265" s="94" t="s">
        <v>1</v>
      </c>
      <c r="Y265" s="94">
        <v>0.7</v>
      </c>
      <c r="Z265" s="94" t="s">
        <v>1</v>
      </c>
      <c r="AA265" s="94" t="s">
        <v>1</v>
      </c>
      <c r="AB265" s="95" t="s">
        <v>1</v>
      </c>
      <c r="AC265" s="87" t="s">
        <v>135</v>
      </c>
      <c r="AD265" s="118">
        <v>33</v>
      </c>
    </row>
    <row r="266" spans="1:30" ht="16" x14ac:dyDescent="0.2">
      <c r="A266" s="21">
        <v>45256</v>
      </c>
      <c r="B266" s="1" t="s">
        <v>65</v>
      </c>
      <c r="C266" s="9" t="s">
        <v>66</v>
      </c>
      <c r="D266" s="1" t="s">
        <v>40</v>
      </c>
      <c r="E266" s="9" t="s">
        <v>41</v>
      </c>
      <c r="F266" s="92">
        <v>0.8</v>
      </c>
      <c r="G266" s="93" t="s">
        <v>1</v>
      </c>
      <c r="H266" s="94">
        <v>0.8</v>
      </c>
      <c r="I266" s="94" t="s">
        <v>1</v>
      </c>
      <c r="J266" s="94" t="s">
        <v>1</v>
      </c>
      <c r="K266" s="94" t="s">
        <v>1</v>
      </c>
      <c r="L266" s="94" t="s">
        <v>1</v>
      </c>
      <c r="M266" s="94" t="s">
        <v>1</v>
      </c>
      <c r="N266" s="92" t="s">
        <v>1</v>
      </c>
      <c r="O266" s="121">
        <v>4</v>
      </c>
      <c r="P266" s="118" t="s">
        <v>1</v>
      </c>
      <c r="Q266" s="93">
        <v>0.8</v>
      </c>
      <c r="R266" s="94" t="s">
        <v>1</v>
      </c>
      <c r="S266" s="92" t="s">
        <v>1</v>
      </c>
      <c r="T266" s="121" t="s">
        <v>1</v>
      </c>
      <c r="U266" s="118" t="s">
        <v>1</v>
      </c>
      <c r="V266" s="93" t="s">
        <v>1</v>
      </c>
      <c r="W266" s="94" t="s">
        <v>1</v>
      </c>
      <c r="X266" s="94" t="s">
        <v>1</v>
      </c>
      <c r="Y266" s="94">
        <v>0.8</v>
      </c>
      <c r="Z266" s="94" t="s">
        <v>1</v>
      </c>
      <c r="AA266" s="94" t="s">
        <v>1</v>
      </c>
      <c r="AB266" s="95" t="s">
        <v>1</v>
      </c>
      <c r="AC266" s="87" t="s">
        <v>135</v>
      </c>
      <c r="AD266" s="118">
        <v>33</v>
      </c>
    </row>
    <row r="267" spans="1:30" ht="17" thickBot="1" x14ac:dyDescent="0.25">
      <c r="A267" s="22">
        <v>45261</v>
      </c>
      <c r="B267" s="2" t="s">
        <v>48</v>
      </c>
      <c r="C267" s="11" t="s">
        <v>49</v>
      </c>
      <c r="D267" s="2" t="s">
        <v>40</v>
      </c>
      <c r="E267" s="11" t="s">
        <v>40</v>
      </c>
      <c r="F267" s="96">
        <v>1.4</v>
      </c>
      <c r="G267" s="97" t="s">
        <v>1</v>
      </c>
      <c r="H267" s="98">
        <v>1.4</v>
      </c>
      <c r="I267" s="98" t="s">
        <v>1</v>
      </c>
      <c r="J267" s="98" t="s">
        <v>1</v>
      </c>
      <c r="K267" s="98" t="s">
        <v>1</v>
      </c>
      <c r="L267" s="98" t="s">
        <v>1</v>
      </c>
      <c r="M267" s="98" t="s">
        <v>1</v>
      </c>
      <c r="N267" s="96" t="s">
        <v>1</v>
      </c>
      <c r="O267" s="122" t="s">
        <v>1</v>
      </c>
      <c r="P267" s="119">
        <v>2</v>
      </c>
      <c r="Q267" s="97" t="s">
        <v>1</v>
      </c>
      <c r="R267" s="98">
        <v>1.4</v>
      </c>
      <c r="S267" s="96" t="s">
        <v>1</v>
      </c>
      <c r="T267" s="122" t="s">
        <v>1</v>
      </c>
      <c r="U267" s="119" t="s">
        <v>1</v>
      </c>
      <c r="V267" s="97" t="s">
        <v>1</v>
      </c>
      <c r="W267" s="98">
        <v>1.4</v>
      </c>
      <c r="X267" s="98" t="s">
        <v>1</v>
      </c>
      <c r="Y267" s="98">
        <v>1.4</v>
      </c>
      <c r="Z267" s="98" t="s">
        <v>1</v>
      </c>
      <c r="AA267" s="98" t="s">
        <v>1</v>
      </c>
      <c r="AB267" s="99" t="s">
        <v>1</v>
      </c>
      <c r="AC267" s="88" t="s">
        <v>137</v>
      </c>
      <c r="AD267" s="119">
        <v>33</v>
      </c>
    </row>
    <row r="268" spans="1:30" ht="16" x14ac:dyDescent="0.2">
      <c r="A268" s="21">
        <v>45267</v>
      </c>
      <c r="B268" s="1" t="s">
        <v>65</v>
      </c>
      <c r="C268" s="9" t="s">
        <v>66</v>
      </c>
      <c r="D268" s="1" t="s">
        <v>40</v>
      </c>
      <c r="E268" s="9" t="s">
        <v>85</v>
      </c>
      <c r="F268" s="92">
        <v>1.6</v>
      </c>
      <c r="G268" s="93" t="s">
        <v>1</v>
      </c>
      <c r="H268" s="94">
        <v>1.6</v>
      </c>
      <c r="I268" s="94" t="s">
        <v>1</v>
      </c>
      <c r="J268" s="94" t="s">
        <v>1</v>
      </c>
      <c r="K268" s="94" t="s">
        <v>1</v>
      </c>
      <c r="L268" s="94" t="s">
        <v>1</v>
      </c>
      <c r="M268" s="94" t="s">
        <v>1</v>
      </c>
      <c r="N268" s="92" t="s">
        <v>1</v>
      </c>
      <c r="O268" s="121">
        <v>2</v>
      </c>
      <c r="P268" s="118" t="s">
        <v>1</v>
      </c>
      <c r="Q268" s="93">
        <v>1.6</v>
      </c>
      <c r="R268" s="94" t="s">
        <v>1</v>
      </c>
      <c r="S268" s="92" t="s">
        <v>1</v>
      </c>
      <c r="T268" s="121" t="s">
        <v>1</v>
      </c>
      <c r="U268" s="118" t="s">
        <v>1</v>
      </c>
      <c r="V268" s="93" t="s">
        <v>1</v>
      </c>
      <c r="W268" s="94">
        <v>1.6</v>
      </c>
      <c r="X268" s="94" t="s">
        <v>1</v>
      </c>
      <c r="Y268" s="94">
        <v>1.6</v>
      </c>
      <c r="Z268" s="94" t="s">
        <v>1</v>
      </c>
      <c r="AA268" s="94" t="s">
        <v>1</v>
      </c>
      <c r="AB268" s="95" t="s">
        <v>1</v>
      </c>
      <c r="AC268" s="87" t="s">
        <v>138</v>
      </c>
      <c r="AD268" s="118">
        <v>34</v>
      </c>
    </row>
    <row r="269" spans="1:30" ht="16" x14ac:dyDescent="0.2">
      <c r="A269" s="21">
        <v>45267</v>
      </c>
      <c r="B269" s="1" t="s">
        <v>65</v>
      </c>
      <c r="C269" s="9" t="s">
        <v>66</v>
      </c>
      <c r="D269" s="1" t="s">
        <v>85</v>
      </c>
      <c r="E269" s="9" t="s">
        <v>40</v>
      </c>
      <c r="F269" s="92">
        <v>1.6</v>
      </c>
      <c r="G269" s="93" t="s">
        <v>1</v>
      </c>
      <c r="H269" s="94">
        <v>1.6</v>
      </c>
      <c r="I269" s="94" t="s">
        <v>1</v>
      </c>
      <c r="J269" s="94" t="s">
        <v>1</v>
      </c>
      <c r="K269" s="94" t="s">
        <v>1</v>
      </c>
      <c r="L269" s="94" t="s">
        <v>1</v>
      </c>
      <c r="M269" s="94" t="s">
        <v>1</v>
      </c>
      <c r="N269" s="92" t="s">
        <v>1</v>
      </c>
      <c r="O269" s="121">
        <v>2</v>
      </c>
      <c r="P269" s="118" t="s">
        <v>1</v>
      </c>
      <c r="Q269" s="93">
        <v>1.6</v>
      </c>
      <c r="R269" s="94" t="s">
        <v>1</v>
      </c>
      <c r="S269" s="92" t="s">
        <v>1</v>
      </c>
      <c r="T269" s="121" t="s">
        <v>1</v>
      </c>
      <c r="U269" s="118" t="s">
        <v>1</v>
      </c>
      <c r="V269" s="93" t="s">
        <v>1</v>
      </c>
      <c r="W269" s="94">
        <v>1.6</v>
      </c>
      <c r="X269" s="94" t="s">
        <v>1</v>
      </c>
      <c r="Y269" s="94">
        <v>1.6</v>
      </c>
      <c r="Z269" s="94" t="s">
        <v>1</v>
      </c>
      <c r="AA269" s="94" t="s">
        <v>1</v>
      </c>
      <c r="AB269" s="95" t="s">
        <v>1</v>
      </c>
      <c r="AC269" s="87" t="s">
        <v>139</v>
      </c>
      <c r="AD269" s="118">
        <v>34</v>
      </c>
    </row>
    <row r="270" spans="1:30" ht="16" x14ac:dyDescent="0.2">
      <c r="A270" s="21">
        <v>45268</v>
      </c>
      <c r="B270" s="1" t="s">
        <v>65</v>
      </c>
      <c r="C270" s="9" t="s">
        <v>66</v>
      </c>
      <c r="D270" s="1" t="s">
        <v>40</v>
      </c>
      <c r="E270" s="9" t="s">
        <v>103</v>
      </c>
      <c r="F270" s="92">
        <v>1.2</v>
      </c>
      <c r="G270" s="93" t="s">
        <v>1</v>
      </c>
      <c r="H270" s="94">
        <v>1.2</v>
      </c>
      <c r="I270" s="94" t="s">
        <v>1</v>
      </c>
      <c r="J270" s="94" t="s">
        <v>1</v>
      </c>
      <c r="K270" s="94" t="s">
        <v>1</v>
      </c>
      <c r="L270" s="94" t="s">
        <v>1</v>
      </c>
      <c r="M270" s="94" t="s">
        <v>1</v>
      </c>
      <c r="N270" s="92" t="s">
        <v>1</v>
      </c>
      <c r="O270" s="121">
        <v>1</v>
      </c>
      <c r="P270" s="118" t="s">
        <v>1</v>
      </c>
      <c r="Q270" s="93">
        <v>1.2</v>
      </c>
      <c r="R270" s="94" t="s">
        <v>1</v>
      </c>
      <c r="S270" s="92" t="s">
        <v>1</v>
      </c>
      <c r="T270" s="121" t="s">
        <v>1</v>
      </c>
      <c r="U270" s="118" t="s">
        <v>1</v>
      </c>
      <c r="V270" s="93" t="s">
        <v>1</v>
      </c>
      <c r="W270" s="94">
        <v>1.2</v>
      </c>
      <c r="X270" s="94" t="s">
        <v>1</v>
      </c>
      <c r="Y270" s="94">
        <v>1.2</v>
      </c>
      <c r="Z270" s="94" t="s">
        <v>1</v>
      </c>
      <c r="AA270" s="94" t="s">
        <v>1</v>
      </c>
      <c r="AB270" s="95" t="s">
        <v>1</v>
      </c>
      <c r="AC270" s="87" t="s">
        <v>140</v>
      </c>
      <c r="AD270" s="118">
        <v>34</v>
      </c>
    </row>
    <row r="271" spans="1:30" ht="16" x14ac:dyDescent="0.2">
      <c r="A271" s="21">
        <v>45269</v>
      </c>
      <c r="B271" s="1" t="s">
        <v>65</v>
      </c>
      <c r="C271" s="9" t="s">
        <v>66</v>
      </c>
      <c r="D271" s="1" t="s">
        <v>103</v>
      </c>
      <c r="E271" s="9" t="s">
        <v>103</v>
      </c>
      <c r="F271" s="92">
        <v>2.2000000000000002</v>
      </c>
      <c r="G271" s="93" t="s">
        <v>1</v>
      </c>
      <c r="H271" s="94">
        <v>2.2000000000000002</v>
      </c>
      <c r="I271" s="94" t="s">
        <v>1</v>
      </c>
      <c r="J271" s="94" t="s">
        <v>1</v>
      </c>
      <c r="K271" s="94" t="s">
        <v>1</v>
      </c>
      <c r="L271" s="94" t="s">
        <v>1</v>
      </c>
      <c r="M271" s="94" t="s">
        <v>1</v>
      </c>
      <c r="N271" s="92" t="s">
        <v>1</v>
      </c>
      <c r="O271" s="121">
        <v>8</v>
      </c>
      <c r="P271" s="118" t="s">
        <v>1</v>
      </c>
      <c r="Q271" s="93">
        <v>2.2000000000000002</v>
      </c>
      <c r="R271" s="94" t="s">
        <v>1</v>
      </c>
      <c r="S271" s="92" t="s">
        <v>1</v>
      </c>
      <c r="T271" s="121" t="s">
        <v>1</v>
      </c>
      <c r="U271" s="118" t="s">
        <v>1</v>
      </c>
      <c r="V271" s="93" t="s">
        <v>1</v>
      </c>
      <c r="W271" s="94" t="s">
        <v>1</v>
      </c>
      <c r="X271" s="94" t="s">
        <v>1</v>
      </c>
      <c r="Y271" s="94">
        <v>2.2000000000000002</v>
      </c>
      <c r="Z271" s="94" t="s">
        <v>1</v>
      </c>
      <c r="AA271" s="94" t="s">
        <v>1</v>
      </c>
      <c r="AB271" s="95" t="s">
        <v>1</v>
      </c>
      <c r="AC271" s="87" t="s">
        <v>114</v>
      </c>
      <c r="AD271" s="118">
        <v>34</v>
      </c>
    </row>
    <row r="272" spans="1:30" ht="16" x14ac:dyDescent="0.2">
      <c r="A272" s="21">
        <v>45269</v>
      </c>
      <c r="B272" s="1" t="s">
        <v>65</v>
      </c>
      <c r="C272" s="9" t="s">
        <v>66</v>
      </c>
      <c r="D272" s="1" t="s">
        <v>103</v>
      </c>
      <c r="E272" s="9" t="s">
        <v>103</v>
      </c>
      <c r="F272" s="92">
        <v>1.4</v>
      </c>
      <c r="G272" s="93" t="s">
        <v>1</v>
      </c>
      <c r="H272" s="94">
        <v>1.4</v>
      </c>
      <c r="I272" s="94" t="s">
        <v>1</v>
      </c>
      <c r="J272" s="94" t="s">
        <v>1</v>
      </c>
      <c r="K272" s="94" t="s">
        <v>1</v>
      </c>
      <c r="L272" s="94" t="s">
        <v>1</v>
      </c>
      <c r="M272" s="94" t="s">
        <v>1</v>
      </c>
      <c r="N272" s="92" t="s">
        <v>1</v>
      </c>
      <c r="O272" s="121">
        <v>6</v>
      </c>
      <c r="P272" s="118" t="s">
        <v>1</v>
      </c>
      <c r="Q272" s="93">
        <v>1.4</v>
      </c>
      <c r="R272" s="94" t="s">
        <v>1</v>
      </c>
      <c r="S272" s="92" t="s">
        <v>1</v>
      </c>
      <c r="T272" s="121" t="s">
        <v>1</v>
      </c>
      <c r="U272" s="118" t="s">
        <v>1</v>
      </c>
      <c r="V272" s="93" t="s">
        <v>1</v>
      </c>
      <c r="W272" s="94" t="s">
        <v>1</v>
      </c>
      <c r="X272" s="94" t="s">
        <v>1</v>
      </c>
      <c r="Y272" s="94">
        <v>1.4</v>
      </c>
      <c r="Z272" s="94" t="s">
        <v>1</v>
      </c>
      <c r="AA272" s="94" t="s">
        <v>1</v>
      </c>
      <c r="AB272" s="95" t="s">
        <v>1</v>
      </c>
      <c r="AC272" s="87" t="s">
        <v>114</v>
      </c>
      <c r="AD272" s="118">
        <v>34</v>
      </c>
    </row>
    <row r="273" spans="1:30" ht="16" x14ac:dyDescent="0.2">
      <c r="A273" s="21">
        <v>45270</v>
      </c>
      <c r="B273" s="1" t="s">
        <v>65</v>
      </c>
      <c r="C273" s="9" t="s">
        <v>66</v>
      </c>
      <c r="D273" s="1" t="s">
        <v>103</v>
      </c>
      <c r="E273" s="9" t="s">
        <v>103</v>
      </c>
      <c r="F273" s="92">
        <v>1.4</v>
      </c>
      <c r="G273" s="93" t="s">
        <v>1</v>
      </c>
      <c r="H273" s="94">
        <v>1.4</v>
      </c>
      <c r="I273" s="94" t="s">
        <v>1</v>
      </c>
      <c r="J273" s="94" t="s">
        <v>1</v>
      </c>
      <c r="K273" s="94" t="s">
        <v>1</v>
      </c>
      <c r="L273" s="94" t="s">
        <v>1</v>
      </c>
      <c r="M273" s="94" t="s">
        <v>1</v>
      </c>
      <c r="N273" s="92" t="s">
        <v>1</v>
      </c>
      <c r="O273" s="121">
        <v>6</v>
      </c>
      <c r="P273" s="118" t="s">
        <v>1</v>
      </c>
      <c r="Q273" s="93">
        <v>1.4</v>
      </c>
      <c r="R273" s="94" t="s">
        <v>1</v>
      </c>
      <c r="S273" s="92" t="s">
        <v>1</v>
      </c>
      <c r="T273" s="121" t="s">
        <v>1</v>
      </c>
      <c r="U273" s="118" t="s">
        <v>1</v>
      </c>
      <c r="V273" s="93" t="s">
        <v>1</v>
      </c>
      <c r="W273" s="94" t="s">
        <v>1</v>
      </c>
      <c r="X273" s="94" t="s">
        <v>1</v>
      </c>
      <c r="Y273" s="94">
        <v>0.4</v>
      </c>
      <c r="Z273" s="94" t="s">
        <v>1</v>
      </c>
      <c r="AA273" s="94" t="s">
        <v>1</v>
      </c>
      <c r="AB273" s="95" t="s">
        <v>1</v>
      </c>
      <c r="AC273" s="87" t="s">
        <v>114</v>
      </c>
      <c r="AD273" s="118">
        <v>34</v>
      </c>
    </row>
    <row r="274" spans="1:30" ht="16" x14ac:dyDescent="0.2">
      <c r="A274" s="21">
        <v>45270</v>
      </c>
      <c r="B274" s="1" t="s">
        <v>65</v>
      </c>
      <c r="C274" s="9" t="s">
        <v>66</v>
      </c>
      <c r="D274" s="1" t="s">
        <v>103</v>
      </c>
      <c r="E274" s="9" t="s">
        <v>40</v>
      </c>
      <c r="F274" s="92">
        <v>0.8</v>
      </c>
      <c r="G274" s="93" t="s">
        <v>1</v>
      </c>
      <c r="H274" s="94">
        <v>0.8</v>
      </c>
      <c r="I274" s="94" t="s">
        <v>1</v>
      </c>
      <c r="J274" s="94" t="s">
        <v>1</v>
      </c>
      <c r="K274" s="94" t="s">
        <v>1</v>
      </c>
      <c r="L274" s="94" t="s">
        <v>1</v>
      </c>
      <c r="M274" s="94" t="s">
        <v>1</v>
      </c>
      <c r="N274" s="92" t="s">
        <v>1</v>
      </c>
      <c r="O274" s="121">
        <v>1</v>
      </c>
      <c r="P274" s="118" t="s">
        <v>1</v>
      </c>
      <c r="Q274" s="93">
        <v>0.8</v>
      </c>
      <c r="R274" s="94" t="s">
        <v>1</v>
      </c>
      <c r="S274" s="92" t="s">
        <v>1</v>
      </c>
      <c r="T274" s="121" t="s">
        <v>1</v>
      </c>
      <c r="U274" s="118" t="s">
        <v>1</v>
      </c>
      <c r="V274" s="93" t="s">
        <v>1</v>
      </c>
      <c r="W274" s="94">
        <v>0.8</v>
      </c>
      <c r="X274" s="94" t="s">
        <v>1</v>
      </c>
      <c r="Y274" s="94">
        <v>0.8</v>
      </c>
      <c r="Z274" s="94" t="s">
        <v>1</v>
      </c>
      <c r="AA274" s="94" t="s">
        <v>1</v>
      </c>
      <c r="AB274" s="95" t="s">
        <v>1</v>
      </c>
      <c r="AC274" s="87" t="s">
        <v>141</v>
      </c>
      <c r="AD274" s="118">
        <v>34</v>
      </c>
    </row>
    <row r="275" spans="1:30" ht="17" thickBot="1" x14ac:dyDescent="0.25">
      <c r="A275" s="22">
        <v>45291</v>
      </c>
      <c r="B275" s="2" t="s">
        <v>38</v>
      </c>
      <c r="C275" s="11" t="s">
        <v>46</v>
      </c>
      <c r="D275" s="2" t="s">
        <v>40</v>
      </c>
      <c r="E275" s="11" t="s">
        <v>64</v>
      </c>
      <c r="F275" s="96">
        <v>1.4</v>
      </c>
      <c r="G275" s="97" t="s">
        <v>1</v>
      </c>
      <c r="H275" s="98">
        <v>1.4</v>
      </c>
      <c r="I275" s="98" t="s">
        <v>1</v>
      </c>
      <c r="J275" s="98" t="s">
        <v>1</v>
      </c>
      <c r="K275" s="98" t="s">
        <v>1</v>
      </c>
      <c r="L275" s="98" t="s">
        <v>1</v>
      </c>
      <c r="M275" s="98" t="s">
        <v>1</v>
      </c>
      <c r="N275" s="96" t="s">
        <v>1</v>
      </c>
      <c r="O275" s="122">
        <v>1</v>
      </c>
      <c r="P275" s="119" t="s">
        <v>1</v>
      </c>
      <c r="Q275" s="97">
        <v>1.4</v>
      </c>
      <c r="R275" s="98" t="s">
        <v>1</v>
      </c>
      <c r="S275" s="96" t="s">
        <v>1</v>
      </c>
      <c r="T275" s="122" t="s">
        <v>1</v>
      </c>
      <c r="U275" s="119" t="s">
        <v>1</v>
      </c>
      <c r="V275" s="97" t="s">
        <v>1</v>
      </c>
      <c r="W275" s="98">
        <v>1.4</v>
      </c>
      <c r="X275" s="98" t="s">
        <v>1</v>
      </c>
      <c r="Y275" s="98">
        <v>0.4</v>
      </c>
      <c r="Z275" s="98" t="s">
        <v>1</v>
      </c>
      <c r="AA275" s="98" t="s">
        <v>1</v>
      </c>
      <c r="AB275" s="99" t="s">
        <v>1</v>
      </c>
      <c r="AC275" s="88" t="s">
        <v>142</v>
      </c>
      <c r="AD275" s="119">
        <v>34</v>
      </c>
    </row>
    <row r="276" spans="1:30" ht="16" x14ac:dyDescent="0.2">
      <c r="A276" s="21">
        <v>45291</v>
      </c>
      <c r="B276" s="1" t="s">
        <v>38</v>
      </c>
      <c r="C276" s="9" t="s">
        <v>46</v>
      </c>
      <c r="D276" s="1" t="s">
        <v>64</v>
      </c>
      <c r="E276" s="9" t="s">
        <v>40</v>
      </c>
      <c r="F276" s="92">
        <v>1.4</v>
      </c>
      <c r="G276" s="93" t="s">
        <v>1</v>
      </c>
      <c r="H276" s="94">
        <v>1.4</v>
      </c>
      <c r="I276" s="94" t="s">
        <v>1</v>
      </c>
      <c r="J276" s="94" t="s">
        <v>1</v>
      </c>
      <c r="K276" s="94" t="s">
        <v>1</v>
      </c>
      <c r="L276" s="94" t="s">
        <v>1</v>
      </c>
      <c r="M276" s="94" t="s">
        <v>1</v>
      </c>
      <c r="N276" s="92" t="s">
        <v>1</v>
      </c>
      <c r="O276" s="121">
        <v>1</v>
      </c>
      <c r="P276" s="118" t="s">
        <v>1</v>
      </c>
      <c r="Q276" s="93">
        <v>1.4</v>
      </c>
      <c r="R276" s="94" t="s">
        <v>1</v>
      </c>
      <c r="S276" s="92" t="s">
        <v>1</v>
      </c>
      <c r="T276" s="121" t="s">
        <v>1</v>
      </c>
      <c r="U276" s="118" t="s">
        <v>1</v>
      </c>
      <c r="V276" s="93" t="s">
        <v>1</v>
      </c>
      <c r="W276" s="94">
        <v>1.4</v>
      </c>
      <c r="X276" s="94" t="s">
        <v>1</v>
      </c>
      <c r="Y276" s="94">
        <v>1.4</v>
      </c>
      <c r="Z276" s="94" t="s">
        <v>1</v>
      </c>
      <c r="AA276" s="94" t="s">
        <v>1</v>
      </c>
      <c r="AB276" s="95" t="s">
        <v>1</v>
      </c>
      <c r="AC276" s="87" t="s">
        <v>143</v>
      </c>
      <c r="AD276" s="118">
        <v>35</v>
      </c>
    </row>
    <row r="277" spans="1:30" ht="16" x14ac:dyDescent="0.2">
      <c r="A277" s="21">
        <v>45310</v>
      </c>
      <c r="B277" s="1" t="s">
        <v>65</v>
      </c>
      <c r="C277" s="9" t="s">
        <v>66</v>
      </c>
      <c r="D277" s="1" t="s">
        <v>40</v>
      </c>
      <c r="E277" s="9" t="s">
        <v>60</v>
      </c>
      <c r="F277" s="92">
        <v>2.7</v>
      </c>
      <c r="G277" s="93" t="s">
        <v>1</v>
      </c>
      <c r="H277" s="94">
        <v>2.7</v>
      </c>
      <c r="I277" s="94" t="s">
        <v>1</v>
      </c>
      <c r="J277" s="94" t="s">
        <v>1</v>
      </c>
      <c r="K277" s="94" t="s">
        <v>1</v>
      </c>
      <c r="L277" s="94" t="s">
        <v>1</v>
      </c>
      <c r="M277" s="94" t="s">
        <v>1</v>
      </c>
      <c r="N277" s="92" t="s">
        <v>1</v>
      </c>
      <c r="O277" s="121">
        <v>1</v>
      </c>
      <c r="P277" s="118" t="s">
        <v>1</v>
      </c>
      <c r="Q277" s="93">
        <v>2.7</v>
      </c>
      <c r="R277" s="94" t="s">
        <v>1</v>
      </c>
      <c r="S277" s="92" t="s">
        <v>1</v>
      </c>
      <c r="T277" s="121" t="s">
        <v>1</v>
      </c>
      <c r="U277" s="118" t="s">
        <v>1</v>
      </c>
      <c r="V277" s="93" t="s">
        <v>1</v>
      </c>
      <c r="W277" s="94">
        <v>2.7</v>
      </c>
      <c r="X277" s="94" t="s">
        <v>1</v>
      </c>
      <c r="Y277" s="94">
        <v>2.7</v>
      </c>
      <c r="Z277" s="94" t="s">
        <v>1</v>
      </c>
      <c r="AA277" s="94" t="s">
        <v>1</v>
      </c>
      <c r="AB277" s="95" t="s">
        <v>1</v>
      </c>
      <c r="AC277" s="87" t="s">
        <v>144</v>
      </c>
      <c r="AD277" s="118">
        <v>35</v>
      </c>
    </row>
    <row r="278" spans="1:30" ht="16" x14ac:dyDescent="0.2">
      <c r="A278" s="21">
        <v>45310</v>
      </c>
      <c r="B278" s="1" t="s">
        <v>38</v>
      </c>
      <c r="C278" s="9" t="s">
        <v>46</v>
      </c>
      <c r="D278" s="1" t="s">
        <v>60</v>
      </c>
      <c r="E278" s="9" t="s">
        <v>51</v>
      </c>
      <c r="F278" s="92">
        <v>2</v>
      </c>
      <c r="G278" s="93" t="s">
        <v>1</v>
      </c>
      <c r="H278" s="94">
        <v>2</v>
      </c>
      <c r="I278" s="94" t="s">
        <v>1</v>
      </c>
      <c r="J278" s="94" t="s">
        <v>1</v>
      </c>
      <c r="K278" s="94" t="s">
        <v>1</v>
      </c>
      <c r="L278" s="94" t="s">
        <v>1</v>
      </c>
      <c r="M278" s="94" t="s">
        <v>1</v>
      </c>
      <c r="N278" s="92" t="s">
        <v>1</v>
      </c>
      <c r="O278" s="121">
        <v>1</v>
      </c>
      <c r="P278" s="118" t="s">
        <v>1</v>
      </c>
      <c r="Q278" s="93">
        <v>2</v>
      </c>
      <c r="R278" s="94" t="s">
        <v>1</v>
      </c>
      <c r="S278" s="92" t="s">
        <v>1</v>
      </c>
      <c r="T278" s="121" t="s">
        <v>1</v>
      </c>
      <c r="U278" s="118" t="s">
        <v>1</v>
      </c>
      <c r="V278" s="93" t="s">
        <v>1</v>
      </c>
      <c r="W278" s="94">
        <v>2</v>
      </c>
      <c r="X278" s="94" t="s">
        <v>1</v>
      </c>
      <c r="Y278" s="94">
        <v>2</v>
      </c>
      <c r="Z278" s="94" t="s">
        <v>1</v>
      </c>
      <c r="AA278" s="94" t="s">
        <v>1</v>
      </c>
      <c r="AB278" s="95" t="s">
        <v>1</v>
      </c>
      <c r="AC278" s="87" t="s">
        <v>145</v>
      </c>
      <c r="AD278" s="118">
        <v>35</v>
      </c>
    </row>
    <row r="279" spans="1:30" ht="16" x14ac:dyDescent="0.2">
      <c r="A279" s="21">
        <v>45311</v>
      </c>
      <c r="B279" s="1" t="s">
        <v>65</v>
      </c>
      <c r="C279" s="9" t="s">
        <v>66</v>
      </c>
      <c r="D279" s="1" t="s">
        <v>51</v>
      </c>
      <c r="E279" s="9" t="s">
        <v>51</v>
      </c>
      <c r="F279" s="92">
        <v>0.5</v>
      </c>
      <c r="G279" s="93" t="s">
        <v>1</v>
      </c>
      <c r="H279" s="94">
        <v>0.5</v>
      </c>
      <c r="I279" s="94" t="s">
        <v>1</v>
      </c>
      <c r="J279" s="94" t="s">
        <v>1</v>
      </c>
      <c r="K279" s="94" t="s">
        <v>1</v>
      </c>
      <c r="L279" s="94" t="s">
        <v>1</v>
      </c>
      <c r="M279" s="94" t="s">
        <v>1</v>
      </c>
      <c r="N279" s="92" t="s">
        <v>1</v>
      </c>
      <c r="O279" s="121">
        <v>3</v>
      </c>
      <c r="P279" s="118" t="s">
        <v>1</v>
      </c>
      <c r="Q279" s="93">
        <v>0.5</v>
      </c>
      <c r="R279" s="94" t="s">
        <v>1</v>
      </c>
      <c r="S279" s="92" t="s">
        <v>1</v>
      </c>
      <c r="T279" s="121" t="s">
        <v>1</v>
      </c>
      <c r="U279" s="118" t="s">
        <v>1</v>
      </c>
      <c r="V279" s="93" t="s">
        <v>1</v>
      </c>
      <c r="W279" s="94" t="s">
        <v>1</v>
      </c>
      <c r="X279" s="94" t="s">
        <v>1</v>
      </c>
      <c r="Y279" s="94">
        <v>0.5</v>
      </c>
      <c r="Z279" s="94" t="s">
        <v>1</v>
      </c>
      <c r="AA279" s="94" t="s">
        <v>1</v>
      </c>
      <c r="AB279" s="95" t="s">
        <v>1</v>
      </c>
      <c r="AC279" s="87" t="s">
        <v>146</v>
      </c>
      <c r="AD279" s="118">
        <v>35</v>
      </c>
    </row>
    <row r="280" spans="1:30" ht="16" x14ac:dyDescent="0.2">
      <c r="A280" s="21">
        <v>45311</v>
      </c>
      <c r="B280" s="1" t="s">
        <v>65</v>
      </c>
      <c r="C280" s="9" t="s">
        <v>66</v>
      </c>
      <c r="D280" s="1" t="s">
        <v>51</v>
      </c>
      <c r="E280" s="9" t="s">
        <v>51</v>
      </c>
      <c r="F280" s="92">
        <v>1</v>
      </c>
      <c r="G280" s="93" t="s">
        <v>1</v>
      </c>
      <c r="H280" s="94">
        <v>1</v>
      </c>
      <c r="I280" s="94" t="s">
        <v>1</v>
      </c>
      <c r="J280" s="94" t="s">
        <v>1</v>
      </c>
      <c r="K280" s="94" t="s">
        <v>1</v>
      </c>
      <c r="L280" s="94" t="s">
        <v>1</v>
      </c>
      <c r="M280" s="94" t="s">
        <v>1</v>
      </c>
      <c r="N280" s="92" t="s">
        <v>1</v>
      </c>
      <c r="O280" s="121">
        <v>1</v>
      </c>
      <c r="P280" s="118" t="s">
        <v>1</v>
      </c>
      <c r="Q280" s="93">
        <v>1</v>
      </c>
      <c r="R280" s="94" t="s">
        <v>1</v>
      </c>
      <c r="S280" s="92" t="s">
        <v>1</v>
      </c>
      <c r="T280" s="121" t="s">
        <v>1</v>
      </c>
      <c r="U280" s="118" t="s">
        <v>1</v>
      </c>
      <c r="V280" s="93" t="s">
        <v>1</v>
      </c>
      <c r="W280" s="94">
        <v>1</v>
      </c>
      <c r="X280" s="94" t="s">
        <v>1</v>
      </c>
      <c r="Y280" s="94">
        <v>1</v>
      </c>
      <c r="Z280" s="94" t="s">
        <v>1</v>
      </c>
      <c r="AA280" s="94" t="s">
        <v>1</v>
      </c>
      <c r="AB280" s="95" t="s">
        <v>1</v>
      </c>
      <c r="AC280" s="87" t="s">
        <v>147</v>
      </c>
      <c r="AD280" s="118">
        <v>35</v>
      </c>
    </row>
    <row r="281" spans="1:30" ht="16" x14ac:dyDescent="0.2">
      <c r="A281" s="21">
        <v>45312</v>
      </c>
      <c r="B281" s="1" t="s">
        <v>65</v>
      </c>
      <c r="C281" s="9" t="s">
        <v>66</v>
      </c>
      <c r="D281" s="1" t="s">
        <v>53</v>
      </c>
      <c r="E281" s="9" t="s">
        <v>40</v>
      </c>
      <c r="F281" s="92">
        <v>1.5</v>
      </c>
      <c r="G281" s="93" t="s">
        <v>1</v>
      </c>
      <c r="H281" s="94">
        <v>1.5</v>
      </c>
      <c r="I281" s="94" t="s">
        <v>1</v>
      </c>
      <c r="J281" s="94" t="s">
        <v>1</v>
      </c>
      <c r="K281" s="94" t="s">
        <v>1</v>
      </c>
      <c r="L281" s="94" t="s">
        <v>1</v>
      </c>
      <c r="M281" s="94" t="s">
        <v>1</v>
      </c>
      <c r="N281" s="92" t="s">
        <v>1</v>
      </c>
      <c r="O281" s="121">
        <v>1</v>
      </c>
      <c r="P281" s="118" t="s">
        <v>1</v>
      </c>
      <c r="Q281" s="93">
        <v>1.5</v>
      </c>
      <c r="R281" s="94" t="s">
        <v>1</v>
      </c>
      <c r="S281" s="92" t="s">
        <v>1</v>
      </c>
      <c r="T281" s="121" t="s">
        <v>1</v>
      </c>
      <c r="U281" s="118" t="s">
        <v>1</v>
      </c>
      <c r="V281" s="93" t="s">
        <v>1</v>
      </c>
      <c r="W281" s="94">
        <v>1.5</v>
      </c>
      <c r="X281" s="94" t="s">
        <v>1</v>
      </c>
      <c r="Y281" s="94">
        <v>1.5</v>
      </c>
      <c r="Z281" s="94" t="s">
        <v>1</v>
      </c>
      <c r="AA281" s="94" t="s">
        <v>1</v>
      </c>
      <c r="AB281" s="95" t="s">
        <v>1</v>
      </c>
      <c r="AC281" s="87" t="s">
        <v>148</v>
      </c>
      <c r="AD281" s="118">
        <v>35</v>
      </c>
    </row>
    <row r="282" spans="1:30" ht="16" x14ac:dyDescent="0.2">
      <c r="A282" s="21">
        <v>45325</v>
      </c>
      <c r="B282" s="1" t="s">
        <v>48</v>
      </c>
      <c r="C282" s="9" t="s">
        <v>49</v>
      </c>
      <c r="D282" s="1" t="s">
        <v>77</v>
      </c>
      <c r="E282" s="9" t="s">
        <v>149</v>
      </c>
      <c r="F282" s="92">
        <v>1.2</v>
      </c>
      <c r="G282" s="93" t="s">
        <v>1</v>
      </c>
      <c r="H282" s="94">
        <v>1.2</v>
      </c>
      <c r="I282" s="94" t="s">
        <v>1</v>
      </c>
      <c r="J282" s="94" t="s">
        <v>1</v>
      </c>
      <c r="K282" s="94" t="s">
        <v>1</v>
      </c>
      <c r="L282" s="94" t="s">
        <v>1</v>
      </c>
      <c r="M282" s="94" t="s">
        <v>1</v>
      </c>
      <c r="N282" s="92" t="s">
        <v>1</v>
      </c>
      <c r="O282" s="121">
        <v>1</v>
      </c>
      <c r="P282" s="118" t="s">
        <v>1</v>
      </c>
      <c r="Q282" s="93">
        <v>1.2</v>
      </c>
      <c r="R282" s="94" t="s">
        <v>1</v>
      </c>
      <c r="S282" s="92" t="s">
        <v>1</v>
      </c>
      <c r="T282" s="121" t="s">
        <v>1</v>
      </c>
      <c r="U282" s="118" t="s">
        <v>1</v>
      </c>
      <c r="V282" s="93" t="s">
        <v>1</v>
      </c>
      <c r="W282" s="94">
        <v>1.2</v>
      </c>
      <c r="X282" s="94" t="s">
        <v>1</v>
      </c>
      <c r="Y282" s="94">
        <v>1.2</v>
      </c>
      <c r="Z282" s="94" t="s">
        <v>1</v>
      </c>
      <c r="AA282" s="94" t="s">
        <v>1</v>
      </c>
      <c r="AB282" s="95" t="s">
        <v>1</v>
      </c>
      <c r="AC282" s="87" t="s">
        <v>150</v>
      </c>
      <c r="AD282" s="118">
        <v>35</v>
      </c>
    </row>
    <row r="283" spans="1:30" ht="17" thickBot="1" x14ac:dyDescent="0.25">
      <c r="A283" s="22">
        <v>45325</v>
      </c>
      <c r="B283" s="2" t="s">
        <v>48</v>
      </c>
      <c r="C283" s="11" t="s">
        <v>49</v>
      </c>
      <c r="D283" s="2" t="s">
        <v>149</v>
      </c>
      <c r="E283" s="11" t="s">
        <v>40</v>
      </c>
      <c r="F283" s="96">
        <v>1.2</v>
      </c>
      <c r="G283" s="97" t="s">
        <v>1</v>
      </c>
      <c r="H283" s="98">
        <v>1.2</v>
      </c>
      <c r="I283" s="98" t="s">
        <v>1</v>
      </c>
      <c r="J283" s="98" t="s">
        <v>1</v>
      </c>
      <c r="K283" s="98" t="s">
        <v>1</v>
      </c>
      <c r="L283" s="98" t="s">
        <v>1</v>
      </c>
      <c r="M283" s="98" t="s">
        <v>1</v>
      </c>
      <c r="N283" s="96" t="s">
        <v>1</v>
      </c>
      <c r="O283" s="122">
        <v>1</v>
      </c>
      <c r="P283" s="119" t="s">
        <v>1</v>
      </c>
      <c r="Q283" s="101">
        <v>1.2</v>
      </c>
      <c r="R283" s="102" t="s">
        <v>1</v>
      </c>
      <c r="S283" s="100" t="s">
        <v>1</v>
      </c>
      <c r="T283" s="122" t="s">
        <v>1</v>
      </c>
      <c r="U283" s="119" t="s">
        <v>1</v>
      </c>
      <c r="V283" s="97" t="s">
        <v>1</v>
      </c>
      <c r="W283" s="98">
        <v>1.2</v>
      </c>
      <c r="X283" s="98" t="s">
        <v>1</v>
      </c>
      <c r="Y283" s="98">
        <v>1.2</v>
      </c>
      <c r="Z283" s="98" t="s">
        <v>1</v>
      </c>
      <c r="AA283" s="98" t="s">
        <v>1</v>
      </c>
      <c r="AB283" s="99" t="s">
        <v>1</v>
      </c>
      <c r="AC283" s="88" t="s">
        <v>151</v>
      </c>
      <c r="AD283" s="119">
        <v>35</v>
      </c>
    </row>
    <row r="284" spans="1:30" ht="16" x14ac:dyDescent="0.2">
      <c r="A284" s="21">
        <v>45359</v>
      </c>
      <c r="B284" s="1" t="s">
        <v>48</v>
      </c>
      <c r="C284" s="9" t="s">
        <v>49</v>
      </c>
      <c r="D284" s="1" t="s">
        <v>40</v>
      </c>
      <c r="E284" s="9" t="s">
        <v>40</v>
      </c>
      <c r="F284" s="92">
        <v>1.1000000000000001</v>
      </c>
      <c r="G284" s="93" t="s">
        <v>1</v>
      </c>
      <c r="H284" s="106">
        <v>1.1000000000000001</v>
      </c>
      <c r="I284" s="94" t="s">
        <v>1</v>
      </c>
      <c r="J284" s="94" t="s">
        <v>1</v>
      </c>
      <c r="K284" s="94" t="s">
        <v>1</v>
      </c>
      <c r="L284" s="94" t="s">
        <v>1</v>
      </c>
      <c r="M284" s="94" t="s">
        <v>1</v>
      </c>
      <c r="N284" s="92" t="s">
        <v>1</v>
      </c>
      <c r="O284" s="121" t="s">
        <v>1</v>
      </c>
      <c r="P284" s="118">
        <v>3</v>
      </c>
      <c r="Q284" s="108" t="s">
        <v>1</v>
      </c>
      <c r="R284" s="109">
        <v>1.1000000000000001</v>
      </c>
      <c r="S284" s="110" t="s">
        <v>1</v>
      </c>
      <c r="T284" s="133" t="s">
        <v>1</v>
      </c>
      <c r="U284" s="118" t="s">
        <v>1</v>
      </c>
      <c r="V284" s="93" t="s">
        <v>1</v>
      </c>
      <c r="W284" s="94">
        <v>1.1000000000000001</v>
      </c>
      <c r="X284" s="94" t="s">
        <v>1</v>
      </c>
      <c r="Y284" s="94">
        <v>1.1000000000000001</v>
      </c>
      <c r="Z284" s="94" t="s">
        <v>1</v>
      </c>
      <c r="AA284" s="94" t="s">
        <v>1</v>
      </c>
      <c r="AB284" s="95" t="s">
        <v>1</v>
      </c>
      <c r="AC284" s="87" t="s">
        <v>130</v>
      </c>
      <c r="AD284" s="118">
        <v>36</v>
      </c>
    </row>
    <row r="285" spans="1:30" ht="16" x14ac:dyDescent="0.2">
      <c r="A285" s="21">
        <v>45360</v>
      </c>
      <c r="B285" s="1" t="s">
        <v>65</v>
      </c>
      <c r="C285" s="9" t="s">
        <v>66</v>
      </c>
      <c r="D285" s="1" t="s">
        <v>40</v>
      </c>
      <c r="E285" s="9" t="s">
        <v>82</v>
      </c>
      <c r="F285" s="92">
        <v>2.4</v>
      </c>
      <c r="G285" s="93" t="s">
        <v>1</v>
      </c>
      <c r="H285" s="94">
        <v>2.4</v>
      </c>
      <c r="I285" s="94" t="s">
        <v>1</v>
      </c>
      <c r="J285" s="94" t="s">
        <v>1</v>
      </c>
      <c r="K285" s="94" t="s">
        <v>1</v>
      </c>
      <c r="L285" s="94" t="s">
        <v>1</v>
      </c>
      <c r="M285" s="94" t="s">
        <v>1</v>
      </c>
      <c r="N285" s="92" t="s">
        <v>1</v>
      </c>
      <c r="O285" s="121" t="s">
        <v>1</v>
      </c>
      <c r="P285" s="118">
        <v>1</v>
      </c>
      <c r="Q285" s="93" t="s">
        <v>1</v>
      </c>
      <c r="R285" s="94">
        <v>2.4</v>
      </c>
      <c r="S285" s="95" t="s">
        <v>1</v>
      </c>
      <c r="T285" s="133" t="s">
        <v>1</v>
      </c>
      <c r="U285" s="118" t="s">
        <v>1</v>
      </c>
      <c r="V285" s="93" t="s">
        <v>1</v>
      </c>
      <c r="W285" s="94">
        <v>2.4</v>
      </c>
      <c r="X285" s="94" t="s">
        <v>1</v>
      </c>
      <c r="Y285" s="94">
        <v>2.4</v>
      </c>
      <c r="Z285" s="94" t="s">
        <v>1</v>
      </c>
      <c r="AA285" s="94" t="s">
        <v>1</v>
      </c>
      <c r="AB285" s="95" t="s">
        <v>1</v>
      </c>
      <c r="AC285" s="87" t="s">
        <v>152</v>
      </c>
      <c r="AD285" s="118">
        <v>36</v>
      </c>
    </row>
    <row r="286" spans="1:30" ht="16" x14ac:dyDescent="0.2">
      <c r="A286" s="21">
        <v>45400</v>
      </c>
      <c r="B286" s="1" t="s">
        <v>38</v>
      </c>
      <c r="C286" s="9" t="s">
        <v>39</v>
      </c>
      <c r="D286" s="1" t="s">
        <v>40</v>
      </c>
      <c r="E286" s="9" t="s">
        <v>41</v>
      </c>
      <c r="F286" s="92">
        <v>0.7</v>
      </c>
      <c r="G286" s="93" t="s">
        <v>1</v>
      </c>
      <c r="H286" s="94">
        <v>0.7</v>
      </c>
      <c r="I286" s="94" t="s">
        <v>1</v>
      </c>
      <c r="J286" s="94" t="s">
        <v>1</v>
      </c>
      <c r="K286" s="94" t="s">
        <v>1</v>
      </c>
      <c r="L286" s="94" t="s">
        <v>1</v>
      </c>
      <c r="M286" s="94" t="s">
        <v>1</v>
      </c>
      <c r="N286" s="92" t="s">
        <v>1</v>
      </c>
      <c r="O286" s="121">
        <v>1</v>
      </c>
      <c r="P286" s="118"/>
      <c r="Q286" s="93">
        <v>0.7</v>
      </c>
      <c r="R286" s="94" t="s">
        <v>1</v>
      </c>
      <c r="S286" s="95" t="s">
        <v>1</v>
      </c>
      <c r="T286" s="133" t="s">
        <v>1</v>
      </c>
      <c r="U286" s="118" t="s">
        <v>1</v>
      </c>
      <c r="V286" s="93" t="s">
        <v>1</v>
      </c>
      <c r="W286" s="94" t="s">
        <v>1</v>
      </c>
      <c r="X286" s="94" t="s">
        <v>1</v>
      </c>
      <c r="Y286" s="94">
        <v>0.7</v>
      </c>
      <c r="Z286" s="94" t="s">
        <v>1</v>
      </c>
      <c r="AA286" s="94">
        <v>0.7</v>
      </c>
      <c r="AB286" s="95" t="s">
        <v>1</v>
      </c>
      <c r="AC286" s="87" t="s">
        <v>153</v>
      </c>
      <c r="AD286" s="118">
        <v>36</v>
      </c>
    </row>
    <row r="287" spans="1:30" ht="16" x14ac:dyDescent="0.2">
      <c r="A287" s="21">
        <v>45402</v>
      </c>
      <c r="B287" s="1" t="s">
        <v>38</v>
      </c>
      <c r="C287" s="9" t="s">
        <v>39</v>
      </c>
      <c r="D287" s="1" t="s">
        <v>40</v>
      </c>
      <c r="E287" s="9" t="s">
        <v>41</v>
      </c>
      <c r="F287" s="92">
        <v>0.8</v>
      </c>
      <c r="G287" s="93" t="s">
        <v>1</v>
      </c>
      <c r="H287" s="94">
        <v>0.8</v>
      </c>
      <c r="I287" s="94" t="s">
        <v>1</v>
      </c>
      <c r="J287" s="94" t="s">
        <v>1</v>
      </c>
      <c r="K287" s="94" t="s">
        <v>1</v>
      </c>
      <c r="L287" s="94" t="s">
        <v>1</v>
      </c>
      <c r="M287" s="94" t="s">
        <v>1</v>
      </c>
      <c r="N287" s="92" t="s">
        <v>1</v>
      </c>
      <c r="O287" s="121">
        <v>5</v>
      </c>
      <c r="P287" s="118"/>
      <c r="Q287" s="93">
        <v>0.8</v>
      </c>
      <c r="R287" s="94" t="s">
        <v>1</v>
      </c>
      <c r="S287" s="95" t="s">
        <v>1</v>
      </c>
      <c r="T287" s="133" t="s">
        <v>1</v>
      </c>
      <c r="U287" s="118" t="s">
        <v>1</v>
      </c>
      <c r="V287" s="93" t="s">
        <v>1</v>
      </c>
      <c r="W287" s="94" t="s">
        <v>1</v>
      </c>
      <c r="X287" s="94" t="s">
        <v>1</v>
      </c>
      <c r="Y287" s="94">
        <v>0.8</v>
      </c>
      <c r="Z287" s="94" t="s">
        <v>1</v>
      </c>
      <c r="AA287" s="94">
        <v>0.8</v>
      </c>
      <c r="AB287" s="95" t="s">
        <v>1</v>
      </c>
      <c r="AC287" s="87" t="s">
        <v>277</v>
      </c>
      <c r="AD287" s="118">
        <v>36</v>
      </c>
    </row>
    <row r="288" spans="1:30" ht="16" x14ac:dyDescent="0.2">
      <c r="A288" s="21">
        <v>45436</v>
      </c>
      <c r="B288" s="1" t="s">
        <v>38</v>
      </c>
      <c r="C288" s="9" t="s">
        <v>39</v>
      </c>
      <c r="D288" s="1" t="s">
        <v>40</v>
      </c>
      <c r="E288" s="9" t="s">
        <v>41</v>
      </c>
      <c r="F288" s="92">
        <v>0.9</v>
      </c>
      <c r="G288" s="93" t="s">
        <v>1</v>
      </c>
      <c r="H288" s="94">
        <v>0.9</v>
      </c>
      <c r="I288" s="94" t="s">
        <v>1</v>
      </c>
      <c r="J288" s="94" t="s">
        <v>1</v>
      </c>
      <c r="K288" s="94" t="s">
        <v>1</v>
      </c>
      <c r="L288" s="94" t="s">
        <v>1</v>
      </c>
      <c r="M288" s="94" t="s">
        <v>1</v>
      </c>
      <c r="N288" s="92" t="s">
        <v>1</v>
      </c>
      <c r="O288" s="121">
        <v>4</v>
      </c>
      <c r="P288" s="118"/>
      <c r="Q288" s="93">
        <v>0.9</v>
      </c>
      <c r="R288" s="94" t="s">
        <v>1</v>
      </c>
      <c r="S288" s="95" t="s">
        <v>1</v>
      </c>
      <c r="T288" s="133" t="s">
        <v>1</v>
      </c>
      <c r="U288" s="118" t="s">
        <v>1</v>
      </c>
      <c r="V288" s="93" t="s">
        <v>1</v>
      </c>
      <c r="W288" s="94" t="s">
        <v>1</v>
      </c>
      <c r="X288" s="94" t="s">
        <v>1</v>
      </c>
      <c r="Y288" s="94">
        <v>0.9</v>
      </c>
      <c r="Z288" s="94" t="s">
        <v>1</v>
      </c>
      <c r="AA288" s="94">
        <v>0.9</v>
      </c>
      <c r="AB288" s="95" t="s">
        <v>1</v>
      </c>
      <c r="AC288" s="87" t="s">
        <v>154</v>
      </c>
      <c r="AD288" s="118">
        <v>36</v>
      </c>
    </row>
    <row r="289" spans="1:30" ht="16" x14ac:dyDescent="0.2">
      <c r="A289" s="21">
        <v>45440</v>
      </c>
      <c r="B289" s="1" t="s">
        <v>38</v>
      </c>
      <c r="C289" s="9" t="s">
        <v>39</v>
      </c>
      <c r="D289" s="1" t="s">
        <v>40</v>
      </c>
      <c r="E289" s="9" t="s">
        <v>41</v>
      </c>
      <c r="F289" s="92">
        <v>0.7</v>
      </c>
      <c r="G289" s="93" t="s">
        <v>1</v>
      </c>
      <c r="H289" s="94">
        <v>0.7</v>
      </c>
      <c r="I289" s="94" t="s">
        <v>1</v>
      </c>
      <c r="J289" s="94" t="s">
        <v>1</v>
      </c>
      <c r="K289" s="94" t="s">
        <v>1</v>
      </c>
      <c r="L289" s="94" t="s">
        <v>1</v>
      </c>
      <c r="M289" s="94" t="s">
        <v>1</v>
      </c>
      <c r="N289" s="92" t="s">
        <v>1</v>
      </c>
      <c r="O289" s="121">
        <v>1</v>
      </c>
      <c r="P289" s="118"/>
      <c r="Q289" s="93">
        <v>0.7</v>
      </c>
      <c r="R289" s="94" t="s">
        <v>1</v>
      </c>
      <c r="S289" s="95" t="s">
        <v>1</v>
      </c>
      <c r="T289" s="133" t="s">
        <v>1</v>
      </c>
      <c r="U289" s="118" t="s">
        <v>1</v>
      </c>
      <c r="V289" s="93" t="s">
        <v>1</v>
      </c>
      <c r="W289" s="94" t="s">
        <v>1</v>
      </c>
      <c r="X289" s="94" t="s">
        <v>1</v>
      </c>
      <c r="Y289" s="94">
        <v>0.7</v>
      </c>
      <c r="Z289" s="94" t="s">
        <v>1</v>
      </c>
      <c r="AA289" s="94">
        <v>0.7</v>
      </c>
      <c r="AB289" s="95" t="s">
        <v>1</v>
      </c>
      <c r="AC289" s="87" t="s">
        <v>278</v>
      </c>
      <c r="AD289" s="118">
        <v>36</v>
      </c>
    </row>
    <row r="290" spans="1:30" ht="16" x14ac:dyDescent="0.2">
      <c r="A290" s="21">
        <v>45442</v>
      </c>
      <c r="B290" s="1" t="s">
        <v>38</v>
      </c>
      <c r="C290" s="9" t="s">
        <v>39</v>
      </c>
      <c r="D290" s="1" t="s">
        <v>40</v>
      </c>
      <c r="E290" s="9" t="s">
        <v>41</v>
      </c>
      <c r="F290" s="92">
        <v>1</v>
      </c>
      <c r="G290" s="93" t="s">
        <v>1</v>
      </c>
      <c r="H290" s="94">
        <v>1</v>
      </c>
      <c r="I290" s="94" t="s">
        <v>1</v>
      </c>
      <c r="J290" s="94" t="s">
        <v>1</v>
      </c>
      <c r="K290" s="94" t="s">
        <v>1</v>
      </c>
      <c r="L290" s="94" t="s">
        <v>1</v>
      </c>
      <c r="M290" s="94" t="s">
        <v>1</v>
      </c>
      <c r="N290" s="92" t="s">
        <v>1</v>
      </c>
      <c r="O290" s="121">
        <v>1</v>
      </c>
      <c r="P290" s="118"/>
      <c r="Q290" s="93">
        <v>1</v>
      </c>
      <c r="R290" s="94" t="s">
        <v>1</v>
      </c>
      <c r="S290" s="95" t="s">
        <v>1</v>
      </c>
      <c r="T290" s="133" t="s">
        <v>1</v>
      </c>
      <c r="U290" s="118" t="s">
        <v>1</v>
      </c>
      <c r="V290" s="93" t="s">
        <v>1</v>
      </c>
      <c r="W290" s="94" t="s">
        <v>1</v>
      </c>
      <c r="X290" s="94" t="s">
        <v>1</v>
      </c>
      <c r="Y290" s="94">
        <v>1</v>
      </c>
      <c r="Z290" s="94" t="s">
        <v>1</v>
      </c>
      <c r="AA290" s="94">
        <v>1</v>
      </c>
      <c r="AB290" s="95" t="s">
        <v>1</v>
      </c>
      <c r="AC290" s="87" t="s">
        <v>155</v>
      </c>
      <c r="AD290" s="118">
        <v>36</v>
      </c>
    </row>
    <row r="291" spans="1:30" ht="17" thickBot="1" x14ac:dyDescent="0.25">
      <c r="A291" s="22">
        <v>45447</v>
      </c>
      <c r="B291" s="2" t="s">
        <v>38</v>
      </c>
      <c r="C291" s="11" t="s">
        <v>39</v>
      </c>
      <c r="D291" s="2" t="s">
        <v>40</v>
      </c>
      <c r="E291" s="9" t="s">
        <v>41</v>
      </c>
      <c r="F291" s="96">
        <v>0.7</v>
      </c>
      <c r="G291" s="97" t="s">
        <v>1</v>
      </c>
      <c r="H291" s="98">
        <v>0.7</v>
      </c>
      <c r="I291" s="98" t="s">
        <v>1</v>
      </c>
      <c r="J291" s="98" t="s">
        <v>1</v>
      </c>
      <c r="K291" s="98" t="s">
        <v>1</v>
      </c>
      <c r="L291" s="98" t="s">
        <v>1</v>
      </c>
      <c r="M291" s="98" t="s">
        <v>1</v>
      </c>
      <c r="N291" s="96" t="s">
        <v>1</v>
      </c>
      <c r="O291" s="123">
        <v>1</v>
      </c>
      <c r="P291" s="120" t="s">
        <v>1</v>
      </c>
      <c r="Q291" s="111">
        <v>0.7</v>
      </c>
      <c r="R291" s="112" t="s">
        <v>1</v>
      </c>
      <c r="S291" s="113" t="s">
        <v>1</v>
      </c>
      <c r="T291" s="134" t="s">
        <v>1</v>
      </c>
      <c r="U291" s="119" t="s">
        <v>1</v>
      </c>
      <c r="V291" s="97" t="s">
        <v>1</v>
      </c>
      <c r="W291" s="98" t="s">
        <v>1</v>
      </c>
      <c r="X291" s="98" t="s">
        <v>1</v>
      </c>
      <c r="Y291" s="98">
        <v>0.7</v>
      </c>
      <c r="Z291" s="98" t="s">
        <v>1</v>
      </c>
      <c r="AA291" s="98">
        <v>0.7</v>
      </c>
      <c r="AB291" s="99" t="s">
        <v>1</v>
      </c>
      <c r="AC291" s="88" t="s">
        <v>156</v>
      </c>
      <c r="AD291" s="119">
        <v>36</v>
      </c>
    </row>
    <row r="292" spans="1:30" ht="16" x14ac:dyDescent="0.2">
      <c r="A292" s="21">
        <v>45449</v>
      </c>
      <c r="B292" s="1" t="s">
        <v>65</v>
      </c>
      <c r="C292" s="9" t="s">
        <v>66</v>
      </c>
      <c r="D292" s="1" t="s">
        <v>40</v>
      </c>
      <c r="E292" s="9" t="s">
        <v>41</v>
      </c>
      <c r="F292" s="92">
        <v>1.2</v>
      </c>
      <c r="G292" s="93" t="s">
        <v>1</v>
      </c>
      <c r="H292" s="94">
        <v>1.2</v>
      </c>
      <c r="I292" s="94" t="s">
        <v>1</v>
      </c>
      <c r="J292" s="94" t="s">
        <v>1</v>
      </c>
      <c r="K292" s="94" t="s">
        <v>1</v>
      </c>
      <c r="L292" s="94" t="s">
        <v>1</v>
      </c>
      <c r="M292" s="94" t="s">
        <v>1</v>
      </c>
      <c r="N292" s="92" t="s">
        <v>1</v>
      </c>
      <c r="O292" s="126">
        <v>2</v>
      </c>
      <c r="P292" s="127" t="s">
        <v>1</v>
      </c>
      <c r="Q292" s="92">
        <v>1.2</v>
      </c>
      <c r="R292" s="114" t="s">
        <v>1</v>
      </c>
      <c r="S292" s="92" t="s">
        <v>1</v>
      </c>
      <c r="T292" s="121" t="s">
        <v>1</v>
      </c>
      <c r="U292" s="118" t="s">
        <v>1</v>
      </c>
      <c r="V292" s="93" t="s">
        <v>1</v>
      </c>
      <c r="W292" s="94">
        <v>1.2</v>
      </c>
      <c r="X292" s="94" t="s">
        <v>1</v>
      </c>
      <c r="Y292" s="94">
        <v>1.2</v>
      </c>
      <c r="Z292" s="94" t="s">
        <v>1</v>
      </c>
      <c r="AA292" s="94">
        <v>1.2</v>
      </c>
      <c r="AB292" s="95" t="s">
        <v>1</v>
      </c>
      <c r="AC292" s="87" t="s">
        <v>157</v>
      </c>
      <c r="AD292" s="118">
        <v>37</v>
      </c>
    </row>
    <row r="293" spans="1:30" ht="16" x14ac:dyDescent="0.2">
      <c r="A293" s="21">
        <v>45454</v>
      </c>
      <c r="B293" s="1" t="s">
        <v>48</v>
      </c>
      <c r="C293" s="9" t="s">
        <v>49</v>
      </c>
      <c r="D293" s="1" t="s">
        <v>40</v>
      </c>
      <c r="E293" s="9" t="s">
        <v>41</v>
      </c>
      <c r="F293" s="92">
        <v>1.3</v>
      </c>
      <c r="G293" s="93" t="s">
        <v>1</v>
      </c>
      <c r="H293" s="94">
        <v>1.3</v>
      </c>
      <c r="I293" s="94" t="s">
        <v>1</v>
      </c>
      <c r="J293" s="94" t="s">
        <v>1</v>
      </c>
      <c r="K293" s="94" t="s">
        <v>1</v>
      </c>
      <c r="L293" s="94" t="s">
        <v>1</v>
      </c>
      <c r="M293" s="94" t="s">
        <v>1</v>
      </c>
      <c r="N293" s="92" t="s">
        <v>1</v>
      </c>
      <c r="O293" s="121">
        <v>3</v>
      </c>
      <c r="P293" s="128" t="s">
        <v>1</v>
      </c>
      <c r="Q293" s="92">
        <v>1.3</v>
      </c>
      <c r="R293" s="115" t="s">
        <v>1</v>
      </c>
      <c r="S293" s="92" t="s">
        <v>1</v>
      </c>
      <c r="T293" s="121" t="s">
        <v>1</v>
      </c>
      <c r="U293" s="118" t="s">
        <v>1</v>
      </c>
      <c r="V293" s="93" t="s">
        <v>1</v>
      </c>
      <c r="W293" s="94" t="s">
        <v>1</v>
      </c>
      <c r="X293" s="94" t="s">
        <v>1</v>
      </c>
      <c r="Y293" s="94">
        <v>1.3</v>
      </c>
      <c r="Z293" s="94" t="s">
        <v>1</v>
      </c>
      <c r="AA293" s="94" t="s">
        <v>1</v>
      </c>
      <c r="AB293" s="95" t="s">
        <v>1</v>
      </c>
      <c r="AC293" s="87" t="s">
        <v>158</v>
      </c>
      <c r="AD293" s="118">
        <v>37</v>
      </c>
    </row>
    <row r="294" spans="1:30" ht="16" x14ac:dyDescent="0.2">
      <c r="A294" s="21">
        <v>45486</v>
      </c>
      <c r="B294" s="1" t="s">
        <v>38</v>
      </c>
      <c r="C294" s="9" t="s">
        <v>39</v>
      </c>
      <c r="D294" s="1" t="s">
        <v>40</v>
      </c>
      <c r="E294" s="9" t="s">
        <v>40</v>
      </c>
      <c r="F294" s="92">
        <v>2.7</v>
      </c>
      <c r="G294" s="93" t="s">
        <v>1</v>
      </c>
      <c r="H294" s="94">
        <v>2.7</v>
      </c>
      <c r="I294" s="94" t="s">
        <v>1</v>
      </c>
      <c r="J294" s="94" t="s">
        <v>1</v>
      </c>
      <c r="K294" s="94" t="s">
        <v>1</v>
      </c>
      <c r="L294" s="94" t="s">
        <v>1</v>
      </c>
      <c r="M294" s="94" t="s">
        <v>1</v>
      </c>
      <c r="N294" s="92" t="s">
        <v>1</v>
      </c>
      <c r="O294" s="121">
        <v>2</v>
      </c>
      <c r="P294" s="128" t="s">
        <v>1</v>
      </c>
      <c r="Q294" s="92">
        <v>2.7</v>
      </c>
      <c r="R294" s="115" t="s">
        <v>1</v>
      </c>
      <c r="S294" s="92" t="s">
        <v>1</v>
      </c>
      <c r="T294" s="121" t="s">
        <v>1</v>
      </c>
      <c r="U294" s="118" t="s">
        <v>1</v>
      </c>
      <c r="V294" s="93" t="s">
        <v>1</v>
      </c>
      <c r="W294" s="94">
        <v>2.7</v>
      </c>
      <c r="X294" s="94" t="s">
        <v>1</v>
      </c>
      <c r="Y294" s="94">
        <v>2.7</v>
      </c>
      <c r="Z294" s="94" t="s">
        <v>1</v>
      </c>
      <c r="AA294" s="94" t="s">
        <v>1</v>
      </c>
      <c r="AB294" s="95" t="s">
        <v>1</v>
      </c>
      <c r="AC294" s="87" t="s">
        <v>159</v>
      </c>
      <c r="AD294" s="118">
        <v>37</v>
      </c>
    </row>
    <row r="295" spans="1:30" ht="16" x14ac:dyDescent="0.2">
      <c r="A295" s="21">
        <v>45491</v>
      </c>
      <c r="B295" s="1" t="s">
        <v>38</v>
      </c>
      <c r="C295" s="9" t="s">
        <v>39</v>
      </c>
      <c r="D295" s="1" t="s">
        <v>40</v>
      </c>
      <c r="E295" s="9" t="s">
        <v>41</v>
      </c>
      <c r="F295" s="92">
        <v>0.7</v>
      </c>
      <c r="G295" s="93" t="s">
        <v>1</v>
      </c>
      <c r="H295" s="94">
        <v>0.7</v>
      </c>
      <c r="I295" s="94" t="s">
        <v>1</v>
      </c>
      <c r="J295" s="94" t="s">
        <v>1</v>
      </c>
      <c r="K295" s="94" t="s">
        <v>1</v>
      </c>
      <c r="L295" s="94" t="s">
        <v>1</v>
      </c>
      <c r="M295" s="94" t="s">
        <v>1</v>
      </c>
      <c r="N295" s="92" t="s">
        <v>1</v>
      </c>
      <c r="O295" s="121">
        <v>3</v>
      </c>
      <c r="P295" s="128" t="s">
        <v>1</v>
      </c>
      <c r="Q295" s="92">
        <v>0.7</v>
      </c>
      <c r="R295" s="115" t="s">
        <v>1</v>
      </c>
      <c r="S295" s="92" t="s">
        <v>1</v>
      </c>
      <c r="T295" s="121" t="s">
        <v>1</v>
      </c>
      <c r="U295" s="118" t="s">
        <v>1</v>
      </c>
      <c r="V295" s="93" t="s">
        <v>1</v>
      </c>
      <c r="W295" s="94" t="s">
        <v>1</v>
      </c>
      <c r="X295" s="94" t="s">
        <v>1</v>
      </c>
      <c r="Y295" s="94">
        <v>0.7</v>
      </c>
      <c r="Z295" s="94" t="s">
        <v>1</v>
      </c>
      <c r="AA295" s="94">
        <v>0.7</v>
      </c>
      <c r="AB295" s="95" t="s">
        <v>1</v>
      </c>
      <c r="AC295" s="87" t="s">
        <v>160</v>
      </c>
      <c r="AD295" s="118">
        <v>37</v>
      </c>
    </row>
    <row r="296" spans="1:30" ht="16" x14ac:dyDescent="0.2">
      <c r="A296" s="21">
        <v>45492</v>
      </c>
      <c r="B296" s="1" t="s">
        <v>38</v>
      </c>
      <c r="C296" s="9" t="s">
        <v>39</v>
      </c>
      <c r="D296" s="1" t="s">
        <v>40</v>
      </c>
      <c r="E296" s="9" t="s">
        <v>41</v>
      </c>
      <c r="F296" s="92">
        <v>0.7</v>
      </c>
      <c r="G296" s="93" t="s">
        <v>1</v>
      </c>
      <c r="H296" s="94">
        <v>0.7</v>
      </c>
      <c r="I296" s="94" t="s">
        <v>1</v>
      </c>
      <c r="J296" s="94" t="s">
        <v>1</v>
      </c>
      <c r="K296" s="94" t="s">
        <v>1</v>
      </c>
      <c r="L296" s="94" t="s">
        <v>1</v>
      </c>
      <c r="M296" s="94" t="s">
        <v>1</v>
      </c>
      <c r="N296" s="92" t="s">
        <v>1</v>
      </c>
      <c r="O296" s="121" t="s">
        <v>1</v>
      </c>
      <c r="P296" s="128">
        <v>4</v>
      </c>
      <c r="Q296" s="92" t="s">
        <v>1</v>
      </c>
      <c r="R296" s="115">
        <v>0.7</v>
      </c>
      <c r="S296" s="92" t="s">
        <v>1</v>
      </c>
      <c r="T296" s="121" t="s">
        <v>1</v>
      </c>
      <c r="U296" s="118" t="s">
        <v>1</v>
      </c>
      <c r="V296" s="93" t="s">
        <v>1</v>
      </c>
      <c r="W296" s="94" t="s">
        <v>1</v>
      </c>
      <c r="X296" s="94" t="s">
        <v>1</v>
      </c>
      <c r="Y296" s="94">
        <v>0.7</v>
      </c>
      <c r="Z296" s="94" t="s">
        <v>1</v>
      </c>
      <c r="AA296" s="94" t="s">
        <v>1</v>
      </c>
      <c r="AB296" s="95" t="s">
        <v>1</v>
      </c>
      <c r="AC296" s="87" t="s">
        <v>121</v>
      </c>
      <c r="AD296" s="118">
        <v>37</v>
      </c>
    </row>
    <row r="297" spans="1:30" ht="16" x14ac:dyDescent="0.2">
      <c r="A297" s="21">
        <v>45497</v>
      </c>
      <c r="B297" s="1" t="s">
        <v>48</v>
      </c>
      <c r="C297" s="9" t="s">
        <v>49</v>
      </c>
      <c r="D297" s="1" t="s">
        <v>40</v>
      </c>
      <c r="E297" s="9" t="s">
        <v>40</v>
      </c>
      <c r="F297" s="92">
        <v>1.7</v>
      </c>
      <c r="G297" s="93" t="s">
        <v>1</v>
      </c>
      <c r="H297" s="94">
        <v>1.7</v>
      </c>
      <c r="I297" s="94" t="s">
        <v>1</v>
      </c>
      <c r="J297" s="94" t="s">
        <v>1</v>
      </c>
      <c r="K297" s="94" t="s">
        <v>1</v>
      </c>
      <c r="L297" s="94" t="s">
        <v>1</v>
      </c>
      <c r="M297" s="94" t="s">
        <v>1</v>
      </c>
      <c r="N297" s="92" t="s">
        <v>1</v>
      </c>
      <c r="O297" s="121">
        <v>1</v>
      </c>
      <c r="P297" s="129" t="s">
        <v>1</v>
      </c>
      <c r="Q297" s="92">
        <v>1.7</v>
      </c>
      <c r="R297" s="115" t="s">
        <v>1</v>
      </c>
      <c r="S297" s="92" t="s">
        <v>1</v>
      </c>
      <c r="T297" s="121" t="s">
        <v>1</v>
      </c>
      <c r="U297" s="118" t="s">
        <v>1</v>
      </c>
      <c r="V297" s="93" t="s">
        <v>1</v>
      </c>
      <c r="W297" s="94">
        <v>1.7</v>
      </c>
      <c r="X297" s="94" t="s">
        <v>1</v>
      </c>
      <c r="Y297" s="94">
        <v>1.7</v>
      </c>
      <c r="Z297" s="94" t="s">
        <v>1</v>
      </c>
      <c r="AA297" s="94">
        <v>1.7</v>
      </c>
      <c r="AB297" s="95" t="s">
        <v>1</v>
      </c>
      <c r="AC297" s="87" t="s">
        <v>161</v>
      </c>
      <c r="AD297" s="118">
        <v>37</v>
      </c>
    </row>
    <row r="298" spans="1:30" ht="16" x14ac:dyDescent="0.2">
      <c r="A298" s="21">
        <v>45505</v>
      </c>
      <c r="B298" s="1" t="s">
        <v>65</v>
      </c>
      <c r="C298" s="9" t="s">
        <v>66</v>
      </c>
      <c r="D298" s="1" t="s">
        <v>40</v>
      </c>
      <c r="E298" s="9" t="s">
        <v>41</v>
      </c>
      <c r="F298" s="92">
        <v>0.3</v>
      </c>
      <c r="G298" s="93" t="s">
        <v>1</v>
      </c>
      <c r="H298" s="94">
        <v>0.3</v>
      </c>
      <c r="I298" s="94" t="s">
        <v>1</v>
      </c>
      <c r="J298" s="94" t="s">
        <v>1</v>
      </c>
      <c r="K298" s="94" t="s">
        <v>1</v>
      </c>
      <c r="L298" s="94" t="s">
        <v>1</v>
      </c>
      <c r="M298" s="94" t="s">
        <v>1</v>
      </c>
      <c r="N298" s="92" t="s">
        <v>1</v>
      </c>
      <c r="O298" s="121">
        <v>2</v>
      </c>
      <c r="P298" s="129" t="s">
        <v>1</v>
      </c>
      <c r="Q298" s="94">
        <v>0.3</v>
      </c>
      <c r="R298" s="94" t="s">
        <v>1</v>
      </c>
      <c r="S298" s="92" t="s">
        <v>1</v>
      </c>
      <c r="T298" s="121" t="s">
        <v>1</v>
      </c>
      <c r="U298" s="118" t="s">
        <v>1</v>
      </c>
      <c r="V298" s="93" t="s">
        <v>1</v>
      </c>
      <c r="W298" s="94" t="s">
        <v>1</v>
      </c>
      <c r="X298" s="94" t="s">
        <v>1</v>
      </c>
      <c r="Y298" s="94">
        <v>0.3</v>
      </c>
      <c r="Z298" s="94" t="s">
        <v>1</v>
      </c>
      <c r="AA298" s="94" t="s">
        <v>1</v>
      </c>
      <c r="AB298" s="95" t="s">
        <v>1</v>
      </c>
      <c r="AC298" s="87" t="s">
        <v>162</v>
      </c>
      <c r="AD298" s="118">
        <v>37</v>
      </c>
    </row>
    <row r="299" spans="1:30" ht="17" thickBot="1" x14ac:dyDescent="0.25">
      <c r="A299" s="22">
        <v>45510</v>
      </c>
      <c r="B299" s="2" t="s">
        <v>38</v>
      </c>
      <c r="C299" s="11" t="s">
        <v>46</v>
      </c>
      <c r="D299" s="2" t="s">
        <v>40</v>
      </c>
      <c r="E299" s="11" t="s">
        <v>40</v>
      </c>
      <c r="F299" s="96">
        <v>3.4</v>
      </c>
      <c r="G299" s="97" t="s">
        <v>1</v>
      </c>
      <c r="H299" s="98">
        <v>3.4</v>
      </c>
      <c r="I299" s="98" t="s">
        <v>1</v>
      </c>
      <c r="J299" s="98" t="s">
        <v>1</v>
      </c>
      <c r="K299" s="98" t="s">
        <v>1</v>
      </c>
      <c r="L299" s="98" t="s">
        <v>1</v>
      </c>
      <c r="M299" s="98" t="s">
        <v>1</v>
      </c>
      <c r="N299" s="96" t="s">
        <v>1</v>
      </c>
      <c r="O299" s="130">
        <v>4</v>
      </c>
      <c r="P299" s="131" t="s">
        <v>1</v>
      </c>
      <c r="Q299" s="98">
        <v>3.4</v>
      </c>
      <c r="R299" s="98" t="s">
        <v>1</v>
      </c>
      <c r="S299" s="96" t="s">
        <v>1</v>
      </c>
      <c r="T299" s="122" t="s">
        <v>1</v>
      </c>
      <c r="U299" s="119" t="s">
        <v>1</v>
      </c>
      <c r="V299" s="97" t="s">
        <v>1</v>
      </c>
      <c r="W299" s="98">
        <v>3.4</v>
      </c>
      <c r="X299" s="98" t="s">
        <v>1</v>
      </c>
      <c r="Y299" s="98">
        <v>3.4</v>
      </c>
      <c r="Z299" s="98" t="s">
        <v>1</v>
      </c>
      <c r="AA299" s="98">
        <v>3.4</v>
      </c>
      <c r="AB299" s="99" t="s">
        <v>1</v>
      </c>
      <c r="AC299" s="87" t="s">
        <v>163</v>
      </c>
      <c r="AD299" s="119">
        <v>37</v>
      </c>
    </row>
    <row r="300" spans="1:30" ht="16" x14ac:dyDescent="0.2">
      <c r="A300" s="21">
        <v>45517</v>
      </c>
      <c r="B300" s="1" t="s">
        <v>38</v>
      </c>
      <c r="C300" s="9" t="s">
        <v>39</v>
      </c>
      <c r="D300" s="1" t="s">
        <v>77</v>
      </c>
      <c r="E300" s="9" t="s">
        <v>40</v>
      </c>
      <c r="F300" s="92">
        <v>3.1</v>
      </c>
      <c r="G300" s="93" t="s">
        <v>1</v>
      </c>
      <c r="H300" s="94">
        <v>3.1</v>
      </c>
      <c r="I300" s="94" t="s">
        <v>1</v>
      </c>
      <c r="J300" s="94" t="s">
        <v>1</v>
      </c>
      <c r="K300" s="94" t="s">
        <v>1</v>
      </c>
      <c r="L300" s="94" t="s">
        <v>1</v>
      </c>
      <c r="M300" s="94" t="s">
        <v>1</v>
      </c>
      <c r="N300" s="92" t="s">
        <v>1</v>
      </c>
      <c r="O300" s="121">
        <v>4</v>
      </c>
      <c r="P300" s="118" t="s">
        <v>1</v>
      </c>
      <c r="Q300" s="93">
        <v>3.1</v>
      </c>
      <c r="R300" s="94" t="s">
        <v>1</v>
      </c>
      <c r="S300" s="92" t="s">
        <v>1</v>
      </c>
      <c r="T300" s="121" t="s">
        <v>1</v>
      </c>
      <c r="U300" s="118" t="s">
        <v>1</v>
      </c>
      <c r="V300" s="93" t="s">
        <v>1</v>
      </c>
      <c r="W300" s="94">
        <v>3.1</v>
      </c>
      <c r="X300" s="94" t="s">
        <v>1</v>
      </c>
      <c r="Y300" s="94">
        <v>3.1</v>
      </c>
      <c r="Z300" s="94" t="s">
        <v>1</v>
      </c>
      <c r="AA300" s="94">
        <v>3.1</v>
      </c>
      <c r="AB300" s="95" t="s">
        <v>1</v>
      </c>
      <c r="AC300" s="91" t="s">
        <v>164</v>
      </c>
      <c r="AD300" s="118">
        <v>38</v>
      </c>
    </row>
    <row r="301" spans="1:30" ht="16" x14ac:dyDescent="0.2">
      <c r="A301" s="21">
        <v>45540</v>
      </c>
      <c r="B301" s="1" t="s">
        <v>48</v>
      </c>
      <c r="C301" s="9" t="s">
        <v>49</v>
      </c>
      <c r="D301" s="1" t="s">
        <v>40</v>
      </c>
      <c r="E301" s="9" t="s">
        <v>40</v>
      </c>
      <c r="F301" s="92">
        <v>1</v>
      </c>
      <c r="G301" s="93" t="s">
        <v>1</v>
      </c>
      <c r="H301" s="94">
        <v>1</v>
      </c>
      <c r="I301" s="94" t="s">
        <v>1</v>
      </c>
      <c r="J301" s="94" t="s">
        <v>1</v>
      </c>
      <c r="K301" s="94" t="s">
        <v>1</v>
      </c>
      <c r="L301" s="94" t="s">
        <v>1</v>
      </c>
      <c r="M301" s="94" t="s">
        <v>1</v>
      </c>
      <c r="N301" s="92" t="s">
        <v>1</v>
      </c>
      <c r="O301" s="121">
        <v>1</v>
      </c>
      <c r="P301" s="118" t="s">
        <v>1</v>
      </c>
      <c r="Q301" s="93">
        <v>1</v>
      </c>
      <c r="R301" s="94" t="s">
        <v>1</v>
      </c>
      <c r="S301" s="92" t="s">
        <v>1</v>
      </c>
      <c r="T301" s="121" t="s">
        <v>1</v>
      </c>
      <c r="U301" s="118" t="s">
        <v>1</v>
      </c>
      <c r="V301" s="93" t="s">
        <v>1</v>
      </c>
      <c r="W301" s="94" t="s">
        <v>1</v>
      </c>
      <c r="X301" s="94" t="s">
        <v>1</v>
      </c>
      <c r="Y301" s="94">
        <v>1</v>
      </c>
      <c r="Z301" s="94" t="s">
        <v>1</v>
      </c>
      <c r="AA301" s="94">
        <v>1</v>
      </c>
      <c r="AB301" s="95" t="s">
        <v>1</v>
      </c>
      <c r="AC301" s="87" t="s">
        <v>165</v>
      </c>
      <c r="AD301" s="118">
        <v>38</v>
      </c>
    </row>
    <row r="302" spans="1:30" ht="16" x14ac:dyDescent="0.2">
      <c r="A302" s="21">
        <v>45541</v>
      </c>
      <c r="B302" s="1" t="s">
        <v>48</v>
      </c>
      <c r="C302" s="9" t="s">
        <v>49</v>
      </c>
      <c r="D302" s="1" t="s">
        <v>40</v>
      </c>
      <c r="E302" s="9" t="s">
        <v>40</v>
      </c>
      <c r="F302" s="92">
        <v>0.7</v>
      </c>
      <c r="G302" s="93" t="s">
        <v>1</v>
      </c>
      <c r="H302" s="94">
        <v>0.7</v>
      </c>
      <c r="I302" s="94" t="s">
        <v>1</v>
      </c>
      <c r="J302" s="94" t="s">
        <v>1</v>
      </c>
      <c r="K302" s="94" t="s">
        <v>1</v>
      </c>
      <c r="L302" s="94" t="s">
        <v>1</v>
      </c>
      <c r="M302" s="94" t="s">
        <v>1</v>
      </c>
      <c r="N302" s="92" t="s">
        <v>1</v>
      </c>
      <c r="O302" s="121">
        <v>1</v>
      </c>
      <c r="P302" s="118" t="s">
        <v>1</v>
      </c>
      <c r="Q302" s="93">
        <v>0.7</v>
      </c>
      <c r="R302" s="94" t="s">
        <v>1</v>
      </c>
      <c r="S302" s="92" t="s">
        <v>1</v>
      </c>
      <c r="T302" s="121" t="s">
        <v>1</v>
      </c>
      <c r="U302" s="118" t="s">
        <v>1</v>
      </c>
      <c r="V302" s="93" t="s">
        <v>1</v>
      </c>
      <c r="W302" s="94" t="s">
        <v>1</v>
      </c>
      <c r="X302" s="94" t="s">
        <v>1</v>
      </c>
      <c r="Y302" s="94">
        <v>0.7</v>
      </c>
      <c r="Z302" s="94" t="s">
        <v>1</v>
      </c>
      <c r="AA302" s="94">
        <v>0.7</v>
      </c>
      <c r="AB302" s="95" t="s">
        <v>1</v>
      </c>
      <c r="AC302" s="87" t="s">
        <v>166</v>
      </c>
      <c r="AD302" s="118">
        <v>38</v>
      </c>
    </row>
    <row r="303" spans="1:30" ht="16" x14ac:dyDescent="0.2">
      <c r="A303" s="21">
        <v>45570</v>
      </c>
      <c r="B303" s="1" t="s">
        <v>65</v>
      </c>
      <c r="C303" s="9" t="s">
        <v>66</v>
      </c>
      <c r="D303" s="1" t="s">
        <v>40</v>
      </c>
      <c r="E303" s="9" t="s">
        <v>59</v>
      </c>
      <c r="F303" s="92">
        <v>0.8</v>
      </c>
      <c r="G303" s="93" t="s">
        <v>1</v>
      </c>
      <c r="H303" s="94">
        <v>0.8</v>
      </c>
      <c r="I303" s="94" t="s">
        <v>1</v>
      </c>
      <c r="J303" s="94" t="s">
        <v>1</v>
      </c>
      <c r="K303" s="94" t="s">
        <v>1</v>
      </c>
      <c r="L303" s="94" t="s">
        <v>1</v>
      </c>
      <c r="M303" s="94" t="s">
        <v>1</v>
      </c>
      <c r="N303" s="92" t="s">
        <v>1</v>
      </c>
      <c r="O303" s="121">
        <v>1</v>
      </c>
      <c r="P303" s="118" t="s">
        <v>1</v>
      </c>
      <c r="Q303" s="93">
        <v>0.8</v>
      </c>
      <c r="R303" s="94" t="s">
        <v>1</v>
      </c>
      <c r="S303" s="92" t="s">
        <v>1</v>
      </c>
      <c r="T303" s="121" t="s">
        <v>1</v>
      </c>
      <c r="U303" s="118" t="s">
        <v>1</v>
      </c>
      <c r="V303" s="93" t="s">
        <v>1</v>
      </c>
      <c r="W303" s="94">
        <v>0.8</v>
      </c>
      <c r="X303" s="94" t="s">
        <v>1</v>
      </c>
      <c r="Y303" s="94">
        <v>0.8</v>
      </c>
      <c r="Z303" s="94" t="s">
        <v>1</v>
      </c>
      <c r="AA303" s="94" t="s">
        <v>1</v>
      </c>
      <c r="AB303" s="95" t="s">
        <v>1</v>
      </c>
      <c r="AC303" s="87" t="s">
        <v>167</v>
      </c>
      <c r="AD303" s="118">
        <v>38</v>
      </c>
    </row>
    <row r="304" spans="1:30" ht="16" x14ac:dyDescent="0.2">
      <c r="A304" s="21">
        <v>45590</v>
      </c>
      <c r="B304" s="1" t="s">
        <v>65</v>
      </c>
      <c r="C304" s="9" t="s">
        <v>66</v>
      </c>
      <c r="D304" s="1" t="s">
        <v>40</v>
      </c>
      <c r="E304" s="9" t="s">
        <v>50</v>
      </c>
      <c r="F304" s="92">
        <v>1.2</v>
      </c>
      <c r="G304" s="93" t="s">
        <v>1</v>
      </c>
      <c r="H304" s="94">
        <v>1.2</v>
      </c>
      <c r="I304" s="94" t="s">
        <v>1</v>
      </c>
      <c r="J304" s="94" t="s">
        <v>1</v>
      </c>
      <c r="K304" s="94" t="s">
        <v>1</v>
      </c>
      <c r="L304" s="94" t="s">
        <v>1</v>
      </c>
      <c r="M304" s="94" t="s">
        <v>1</v>
      </c>
      <c r="N304" s="92" t="s">
        <v>1</v>
      </c>
      <c r="O304" s="121">
        <v>2</v>
      </c>
      <c r="P304" s="118" t="s">
        <v>1</v>
      </c>
      <c r="Q304" s="93">
        <v>1.2</v>
      </c>
      <c r="R304" s="94" t="s">
        <v>1</v>
      </c>
      <c r="S304" s="92" t="s">
        <v>1</v>
      </c>
      <c r="T304" s="121" t="s">
        <v>1</v>
      </c>
      <c r="U304" s="118" t="s">
        <v>1</v>
      </c>
      <c r="V304" s="93" t="s">
        <v>1</v>
      </c>
      <c r="W304" s="94">
        <v>1.2</v>
      </c>
      <c r="X304" s="94" t="s">
        <v>1</v>
      </c>
      <c r="Y304" s="94">
        <v>1.2</v>
      </c>
      <c r="Z304" s="94" t="s">
        <v>1</v>
      </c>
      <c r="AA304" s="94" t="s">
        <v>1</v>
      </c>
      <c r="AB304" s="95" t="s">
        <v>1</v>
      </c>
      <c r="AC304" s="87" t="s">
        <v>168</v>
      </c>
      <c r="AD304" s="118">
        <v>38</v>
      </c>
    </row>
    <row r="305" spans="1:30" ht="16" x14ac:dyDescent="0.2">
      <c r="A305" s="21">
        <v>45592</v>
      </c>
      <c r="B305" s="1" t="s">
        <v>65</v>
      </c>
      <c r="C305" s="9" t="s">
        <v>66</v>
      </c>
      <c r="D305" s="1" t="s">
        <v>40</v>
      </c>
      <c r="E305" s="9" t="s">
        <v>45</v>
      </c>
      <c r="F305" s="92">
        <v>2</v>
      </c>
      <c r="G305" s="93" t="s">
        <v>1</v>
      </c>
      <c r="H305" s="94">
        <v>2</v>
      </c>
      <c r="I305" s="94" t="s">
        <v>1</v>
      </c>
      <c r="J305" s="94" t="s">
        <v>1</v>
      </c>
      <c r="K305" s="94" t="s">
        <v>1</v>
      </c>
      <c r="L305" s="94" t="s">
        <v>1</v>
      </c>
      <c r="M305" s="94" t="s">
        <v>1</v>
      </c>
      <c r="N305" s="92" t="s">
        <v>1</v>
      </c>
      <c r="O305" s="121">
        <v>2</v>
      </c>
      <c r="P305" s="118" t="s">
        <v>1</v>
      </c>
      <c r="Q305" s="93">
        <v>2</v>
      </c>
      <c r="R305" s="94" t="s">
        <v>1</v>
      </c>
      <c r="S305" s="92" t="s">
        <v>1</v>
      </c>
      <c r="T305" s="121" t="s">
        <v>1</v>
      </c>
      <c r="U305" s="118" t="s">
        <v>1</v>
      </c>
      <c r="V305" s="93" t="s">
        <v>1</v>
      </c>
      <c r="W305" s="94">
        <v>2</v>
      </c>
      <c r="X305" s="94" t="s">
        <v>1</v>
      </c>
      <c r="Y305" s="94">
        <v>2</v>
      </c>
      <c r="Z305" s="94" t="s">
        <v>1</v>
      </c>
      <c r="AA305" s="94" t="s">
        <v>1</v>
      </c>
      <c r="AB305" s="95" t="s">
        <v>1</v>
      </c>
      <c r="AC305" s="87" t="s">
        <v>1</v>
      </c>
      <c r="AD305" s="118">
        <v>38</v>
      </c>
    </row>
    <row r="306" spans="1:30" ht="16" x14ac:dyDescent="0.2">
      <c r="A306" s="21">
        <v>45598</v>
      </c>
      <c r="B306" s="1" t="s">
        <v>48</v>
      </c>
      <c r="C306" s="9" t="s">
        <v>49</v>
      </c>
      <c r="D306" s="1" t="s">
        <v>40</v>
      </c>
      <c r="E306" s="9" t="s">
        <v>169</v>
      </c>
      <c r="F306" s="92">
        <v>0.9</v>
      </c>
      <c r="G306" s="93" t="s">
        <v>1</v>
      </c>
      <c r="H306" s="94">
        <v>0.9</v>
      </c>
      <c r="I306" s="94" t="s">
        <v>1</v>
      </c>
      <c r="J306" s="94" t="s">
        <v>1</v>
      </c>
      <c r="K306" s="94" t="s">
        <v>1</v>
      </c>
      <c r="L306" s="94" t="s">
        <v>1</v>
      </c>
      <c r="M306" s="94" t="s">
        <v>1</v>
      </c>
      <c r="N306" s="92" t="s">
        <v>1</v>
      </c>
      <c r="O306" s="121">
        <v>1</v>
      </c>
      <c r="P306" s="118" t="s">
        <v>1</v>
      </c>
      <c r="Q306" s="93">
        <v>0.9</v>
      </c>
      <c r="R306" s="94"/>
      <c r="S306" s="92" t="s">
        <v>1</v>
      </c>
      <c r="T306" s="121" t="s">
        <v>1</v>
      </c>
      <c r="U306" s="118" t="s">
        <v>1</v>
      </c>
      <c r="V306" s="93" t="s">
        <v>1</v>
      </c>
      <c r="W306" s="94">
        <v>0.9</v>
      </c>
      <c r="X306" s="94" t="s">
        <v>1</v>
      </c>
      <c r="Y306" s="94">
        <v>0.9</v>
      </c>
      <c r="Z306" s="94" t="s">
        <v>1</v>
      </c>
      <c r="AA306" s="94" t="s">
        <v>1</v>
      </c>
      <c r="AB306" s="95" t="s">
        <v>1</v>
      </c>
      <c r="AC306" s="87" t="s">
        <v>170</v>
      </c>
      <c r="AD306" s="118">
        <v>38</v>
      </c>
    </row>
    <row r="307" spans="1:30" ht="17" thickBot="1" x14ac:dyDescent="0.25">
      <c r="A307" s="25">
        <v>45598</v>
      </c>
      <c r="B307" s="3" t="s">
        <v>48</v>
      </c>
      <c r="C307" s="13" t="s">
        <v>49</v>
      </c>
      <c r="D307" s="2" t="s">
        <v>169</v>
      </c>
      <c r="E307" s="11" t="s">
        <v>169</v>
      </c>
      <c r="F307" s="96">
        <v>2.2000000000000002</v>
      </c>
      <c r="G307" s="97" t="s">
        <v>1</v>
      </c>
      <c r="H307" s="98">
        <v>2.2000000000000002</v>
      </c>
      <c r="I307" s="98" t="s">
        <v>1</v>
      </c>
      <c r="J307" s="98" t="s">
        <v>1</v>
      </c>
      <c r="K307" s="98" t="s">
        <v>1</v>
      </c>
      <c r="L307" s="98" t="s">
        <v>1</v>
      </c>
      <c r="M307" s="98" t="s">
        <v>1</v>
      </c>
      <c r="N307" s="96" t="s">
        <v>1</v>
      </c>
      <c r="O307" s="122">
        <v>10</v>
      </c>
      <c r="P307" s="119" t="s">
        <v>1</v>
      </c>
      <c r="Q307" s="97">
        <v>2.2000000000000002</v>
      </c>
      <c r="R307" s="98"/>
      <c r="S307" s="96" t="s">
        <v>1</v>
      </c>
      <c r="T307" s="122" t="s">
        <v>1</v>
      </c>
      <c r="U307" s="119" t="s">
        <v>1</v>
      </c>
      <c r="V307" s="97" t="s">
        <v>1</v>
      </c>
      <c r="W307" s="98">
        <v>2.2000000000000002</v>
      </c>
      <c r="X307" s="98" t="s">
        <v>1</v>
      </c>
      <c r="Y307" s="98">
        <v>2.2000000000000002</v>
      </c>
      <c r="Z307" s="98" t="s">
        <v>1</v>
      </c>
      <c r="AA307" s="98" t="s">
        <v>1</v>
      </c>
      <c r="AB307" s="99" t="s">
        <v>1</v>
      </c>
      <c r="AC307" s="88" t="s">
        <v>171</v>
      </c>
      <c r="AD307" s="119">
        <v>38</v>
      </c>
    </row>
    <row r="308" spans="1:30" ht="16" x14ac:dyDescent="0.2">
      <c r="A308" s="44">
        <v>45598</v>
      </c>
      <c r="B308" s="43" t="s">
        <v>48</v>
      </c>
      <c r="C308" s="42" t="s">
        <v>49</v>
      </c>
      <c r="D308" s="1" t="s">
        <v>169</v>
      </c>
      <c r="E308" s="9" t="s">
        <v>40</v>
      </c>
      <c r="F308" s="92">
        <v>1</v>
      </c>
      <c r="G308" s="93" t="s">
        <v>1</v>
      </c>
      <c r="H308" s="94">
        <v>1</v>
      </c>
      <c r="I308" s="94" t="s">
        <v>1</v>
      </c>
      <c r="J308" s="94" t="s">
        <v>1</v>
      </c>
      <c r="K308" s="94" t="s">
        <v>1</v>
      </c>
      <c r="L308" s="94" t="s">
        <v>1</v>
      </c>
      <c r="M308" s="94" t="s">
        <v>1</v>
      </c>
      <c r="N308" s="92" t="s">
        <v>1</v>
      </c>
      <c r="O308" s="121">
        <v>1</v>
      </c>
      <c r="P308" s="118" t="s">
        <v>1</v>
      </c>
      <c r="Q308" s="93">
        <v>1</v>
      </c>
      <c r="R308" s="94" t="s">
        <v>1</v>
      </c>
      <c r="S308" s="92" t="s">
        <v>1</v>
      </c>
      <c r="T308" s="121" t="s">
        <v>1</v>
      </c>
      <c r="U308" s="118" t="s">
        <v>1</v>
      </c>
      <c r="V308" s="93" t="s">
        <v>1</v>
      </c>
      <c r="W308" s="94">
        <v>1</v>
      </c>
      <c r="X308" s="94" t="s">
        <v>1</v>
      </c>
      <c r="Y308" s="94">
        <v>1</v>
      </c>
      <c r="Z308" s="94" t="s">
        <v>1</v>
      </c>
      <c r="AA308" s="94" t="s">
        <v>1</v>
      </c>
      <c r="AB308" s="95" t="s">
        <v>1</v>
      </c>
      <c r="AC308" s="87" t="s">
        <v>172</v>
      </c>
      <c r="AD308" s="118">
        <v>39</v>
      </c>
    </row>
    <row r="309" spans="1:30" ht="16" x14ac:dyDescent="0.2">
      <c r="A309" s="21">
        <v>45610</v>
      </c>
      <c r="B309" s="1" t="s">
        <v>38</v>
      </c>
      <c r="C309" s="9" t="s">
        <v>39</v>
      </c>
      <c r="D309" s="1" t="s">
        <v>77</v>
      </c>
      <c r="E309" s="9" t="s">
        <v>41</v>
      </c>
      <c r="F309" s="92">
        <v>0.9</v>
      </c>
      <c r="G309" s="93" t="s">
        <v>1</v>
      </c>
      <c r="H309" s="94">
        <v>0.9</v>
      </c>
      <c r="I309" s="94" t="s">
        <v>1</v>
      </c>
      <c r="J309" s="94" t="s">
        <v>1</v>
      </c>
      <c r="K309" s="94" t="s">
        <v>1</v>
      </c>
      <c r="L309" s="94" t="s">
        <v>1</v>
      </c>
      <c r="M309" s="94" t="s">
        <v>1</v>
      </c>
      <c r="N309" s="92" t="s">
        <v>1</v>
      </c>
      <c r="O309" s="121">
        <v>3</v>
      </c>
      <c r="P309" s="118" t="s">
        <v>1</v>
      </c>
      <c r="Q309" s="93">
        <v>0.9</v>
      </c>
      <c r="R309" s="94" t="s">
        <v>1</v>
      </c>
      <c r="S309" s="92" t="s">
        <v>1</v>
      </c>
      <c r="T309" s="121" t="s">
        <v>1</v>
      </c>
      <c r="U309" s="118" t="s">
        <v>1</v>
      </c>
      <c r="V309" s="93" t="s">
        <v>1</v>
      </c>
      <c r="W309" s="94" t="s">
        <v>1</v>
      </c>
      <c r="X309" s="94" t="s">
        <v>1</v>
      </c>
      <c r="Y309" s="94">
        <v>0.9</v>
      </c>
      <c r="Z309" s="94" t="s">
        <v>1</v>
      </c>
      <c r="AA309" s="94">
        <v>0.9</v>
      </c>
      <c r="AB309" s="95" t="s">
        <v>1</v>
      </c>
      <c r="AC309" s="87" t="s">
        <v>267</v>
      </c>
      <c r="AD309" s="118">
        <v>39</v>
      </c>
    </row>
    <row r="310" spans="1:30" ht="16" x14ac:dyDescent="0.2">
      <c r="A310" s="21">
        <v>45611</v>
      </c>
      <c r="B310" s="1" t="s">
        <v>48</v>
      </c>
      <c r="C310" s="9" t="s">
        <v>49</v>
      </c>
      <c r="D310" s="1" t="s">
        <v>40</v>
      </c>
      <c r="E310" s="9" t="s">
        <v>41</v>
      </c>
      <c r="F310" s="92">
        <v>1</v>
      </c>
      <c r="G310" s="93" t="s">
        <v>1</v>
      </c>
      <c r="H310" s="94">
        <v>1</v>
      </c>
      <c r="I310" s="94" t="s">
        <v>1</v>
      </c>
      <c r="J310" s="94" t="s">
        <v>1</v>
      </c>
      <c r="K310" s="94" t="s">
        <v>1</v>
      </c>
      <c r="L310" s="94" t="s">
        <v>1</v>
      </c>
      <c r="M310" s="94" t="s">
        <v>1</v>
      </c>
      <c r="N310" s="92" t="s">
        <v>1</v>
      </c>
      <c r="O310" s="121">
        <v>1</v>
      </c>
      <c r="P310" s="118" t="s">
        <v>1</v>
      </c>
      <c r="Q310" s="93">
        <v>1</v>
      </c>
      <c r="R310" s="94" t="s">
        <v>1</v>
      </c>
      <c r="S310" s="92" t="s">
        <v>1</v>
      </c>
      <c r="T310" s="121" t="s">
        <v>1</v>
      </c>
      <c r="U310" s="118" t="s">
        <v>1</v>
      </c>
      <c r="V310" s="93" t="s">
        <v>1</v>
      </c>
      <c r="W310" s="94" t="s">
        <v>1</v>
      </c>
      <c r="X310" s="94" t="s">
        <v>1</v>
      </c>
      <c r="Y310" s="94">
        <v>1</v>
      </c>
      <c r="Z310" s="94" t="s">
        <v>1</v>
      </c>
      <c r="AA310" s="94">
        <v>1</v>
      </c>
      <c r="AB310" s="95" t="s">
        <v>1</v>
      </c>
      <c r="AC310" s="87" t="s">
        <v>268</v>
      </c>
      <c r="AD310" s="118">
        <v>39</v>
      </c>
    </row>
    <row r="311" spans="1:30" ht="16" x14ac:dyDescent="0.2">
      <c r="A311" s="21">
        <v>45616</v>
      </c>
      <c r="B311" s="1" t="s">
        <v>48</v>
      </c>
      <c r="C311" s="9" t="s">
        <v>49</v>
      </c>
      <c r="D311" s="1" t="s">
        <v>77</v>
      </c>
      <c r="E311" s="9" t="s">
        <v>41</v>
      </c>
      <c r="F311" s="92">
        <v>0.8</v>
      </c>
      <c r="G311" s="93" t="s">
        <v>1</v>
      </c>
      <c r="H311" s="94">
        <v>0.8</v>
      </c>
      <c r="I311" s="94" t="s">
        <v>1</v>
      </c>
      <c r="J311" s="94" t="s">
        <v>1</v>
      </c>
      <c r="K311" s="94" t="s">
        <v>1</v>
      </c>
      <c r="L311" s="94" t="s">
        <v>1</v>
      </c>
      <c r="M311" s="94" t="s">
        <v>1</v>
      </c>
      <c r="N311" s="92" t="s">
        <v>1</v>
      </c>
      <c r="O311" s="121">
        <v>1</v>
      </c>
      <c r="P311" s="118" t="s">
        <v>1</v>
      </c>
      <c r="Q311" s="93">
        <v>0.8</v>
      </c>
      <c r="R311" s="94" t="s">
        <v>1</v>
      </c>
      <c r="S311" s="92" t="s">
        <v>1</v>
      </c>
      <c r="T311" s="121" t="s">
        <v>1</v>
      </c>
      <c r="U311" s="118" t="s">
        <v>1</v>
      </c>
      <c r="V311" s="93" t="s">
        <v>1</v>
      </c>
      <c r="W311" s="94" t="s">
        <v>1</v>
      </c>
      <c r="X311" s="94" t="s">
        <v>1</v>
      </c>
      <c r="Y311" s="94">
        <v>0.8</v>
      </c>
      <c r="Z311" s="94" t="s">
        <v>1</v>
      </c>
      <c r="AA311" s="94">
        <v>0.8</v>
      </c>
      <c r="AB311" s="95"/>
      <c r="AC311" s="87" t="s">
        <v>272</v>
      </c>
      <c r="AD311" s="118">
        <v>39</v>
      </c>
    </row>
    <row r="312" spans="1:30" ht="16" x14ac:dyDescent="0.2">
      <c r="A312" s="21">
        <v>45621</v>
      </c>
      <c r="B312" s="1" t="s">
        <v>48</v>
      </c>
      <c r="C312" s="9" t="s">
        <v>49</v>
      </c>
      <c r="D312" s="1" t="s">
        <v>40</v>
      </c>
      <c r="E312" s="9" t="s">
        <v>41</v>
      </c>
      <c r="F312" s="92">
        <v>0.8</v>
      </c>
      <c r="G312" s="93" t="s">
        <v>1</v>
      </c>
      <c r="H312" s="94">
        <v>0.8</v>
      </c>
      <c r="I312" s="94" t="s">
        <v>1</v>
      </c>
      <c r="J312" s="94" t="s">
        <v>1</v>
      </c>
      <c r="K312" s="94" t="s">
        <v>1</v>
      </c>
      <c r="L312" s="94" t="s">
        <v>1</v>
      </c>
      <c r="M312" s="94" t="s">
        <v>1</v>
      </c>
      <c r="N312" s="92" t="s">
        <v>1</v>
      </c>
      <c r="O312" s="121">
        <v>1</v>
      </c>
      <c r="P312" s="118" t="s">
        <v>1</v>
      </c>
      <c r="Q312" s="93">
        <v>0.8</v>
      </c>
      <c r="R312" s="94" t="s">
        <v>1</v>
      </c>
      <c r="S312" s="92" t="s">
        <v>1</v>
      </c>
      <c r="T312" s="121" t="s">
        <v>1</v>
      </c>
      <c r="U312" s="118" t="s">
        <v>1</v>
      </c>
      <c r="V312" s="93" t="s">
        <v>1</v>
      </c>
      <c r="W312" s="94" t="s">
        <v>1</v>
      </c>
      <c r="X312" s="94">
        <v>0.8</v>
      </c>
      <c r="Y312" s="94">
        <v>0.8</v>
      </c>
      <c r="Z312" s="94" t="s">
        <v>1</v>
      </c>
      <c r="AA312" s="94">
        <v>0.8</v>
      </c>
      <c r="AB312" s="95" t="s">
        <v>1</v>
      </c>
      <c r="AC312" s="87" t="s">
        <v>273</v>
      </c>
      <c r="AD312" s="118">
        <v>39</v>
      </c>
    </row>
    <row r="313" spans="1:30" ht="16" x14ac:dyDescent="0.2">
      <c r="A313" s="21">
        <v>45624</v>
      </c>
      <c r="B313" s="1" t="s">
        <v>48</v>
      </c>
      <c r="C313" s="9" t="s">
        <v>49</v>
      </c>
      <c r="D313" s="1" t="s">
        <v>77</v>
      </c>
      <c r="E313" s="9" t="s">
        <v>41</v>
      </c>
      <c r="F313" s="92">
        <v>0.7</v>
      </c>
      <c r="G313" s="93"/>
      <c r="H313" s="94">
        <v>0.7</v>
      </c>
      <c r="I313" s="94"/>
      <c r="J313" s="94"/>
      <c r="K313" s="94"/>
      <c r="L313" s="94"/>
      <c r="M313" s="94"/>
      <c r="N313" s="92"/>
      <c r="O313" s="121">
        <v>2</v>
      </c>
      <c r="P313" s="118"/>
      <c r="Q313" s="93">
        <v>0.7</v>
      </c>
      <c r="R313" s="94"/>
      <c r="S313" s="92"/>
      <c r="T313" s="121"/>
      <c r="U313" s="118"/>
      <c r="V313" s="93"/>
      <c r="W313" s="94"/>
      <c r="X313" s="94"/>
      <c r="Y313" s="94">
        <v>0.7</v>
      </c>
      <c r="Z313" s="94"/>
      <c r="AA313" s="94">
        <v>0.7</v>
      </c>
      <c r="AB313" s="95"/>
      <c r="AC313" s="87" t="s">
        <v>279</v>
      </c>
      <c r="AD313" s="118">
        <v>39</v>
      </c>
    </row>
    <row r="314" spans="1:30" ht="16" x14ac:dyDescent="0.2">
      <c r="A314" s="21">
        <v>45628</v>
      </c>
      <c r="B314" s="1" t="s">
        <v>48</v>
      </c>
      <c r="C314" s="9" t="s">
        <v>49</v>
      </c>
      <c r="D314" s="1" t="s">
        <v>40</v>
      </c>
      <c r="E314" s="9" t="s">
        <v>41</v>
      </c>
      <c r="F314" s="92">
        <v>0.9</v>
      </c>
      <c r="G314" s="93"/>
      <c r="H314" s="94">
        <v>0.9</v>
      </c>
      <c r="I314" s="94"/>
      <c r="J314" s="94"/>
      <c r="K314" s="94"/>
      <c r="L314" s="94"/>
      <c r="M314" s="94"/>
      <c r="N314" s="92"/>
      <c r="O314" s="121">
        <v>2</v>
      </c>
      <c r="P314" s="118"/>
      <c r="Q314" s="93">
        <v>0.9</v>
      </c>
      <c r="R314" s="94"/>
      <c r="S314" s="92"/>
      <c r="T314" s="121"/>
      <c r="U314" s="118"/>
      <c r="V314" s="93"/>
      <c r="W314" s="94"/>
      <c r="X314" s="94"/>
      <c r="Y314" s="94">
        <v>0.9</v>
      </c>
      <c r="Z314" s="94"/>
      <c r="AA314" s="94">
        <v>0.9</v>
      </c>
      <c r="AB314" s="95"/>
      <c r="AC314" s="87" t="s">
        <v>280</v>
      </c>
      <c r="AD314" s="118">
        <v>39</v>
      </c>
    </row>
    <row r="315" spans="1:30" ht="17" thickBot="1" x14ac:dyDescent="0.25">
      <c r="A315" s="45">
        <v>45630</v>
      </c>
      <c r="B315" s="16" t="s">
        <v>48</v>
      </c>
      <c r="C315" s="17" t="s">
        <v>49</v>
      </c>
      <c r="D315" s="2" t="s">
        <v>77</v>
      </c>
      <c r="E315" s="11" t="s">
        <v>41</v>
      </c>
      <c r="F315" s="96">
        <v>0.5</v>
      </c>
      <c r="G315" s="97"/>
      <c r="H315" s="98">
        <v>0.5</v>
      </c>
      <c r="I315" s="98"/>
      <c r="J315" s="98"/>
      <c r="K315" s="98"/>
      <c r="L315" s="98"/>
      <c r="M315" s="98"/>
      <c r="N315" s="96"/>
      <c r="O315" s="122">
        <v>1</v>
      </c>
      <c r="P315" s="119"/>
      <c r="Q315" s="97">
        <v>0.5</v>
      </c>
      <c r="R315" s="98"/>
      <c r="S315" s="96"/>
      <c r="T315" s="122"/>
      <c r="U315" s="119"/>
      <c r="V315" s="97"/>
      <c r="W315" s="98"/>
      <c r="X315" s="98"/>
      <c r="Y315" s="98">
        <v>0.5</v>
      </c>
      <c r="Z315" s="98"/>
      <c r="AA315" s="98">
        <v>0.5</v>
      </c>
      <c r="AB315" s="99"/>
      <c r="AC315" s="88" t="s">
        <v>281</v>
      </c>
      <c r="AD315" s="119">
        <v>39</v>
      </c>
    </row>
    <row r="316" spans="1:30" ht="16" x14ac:dyDescent="0.2">
      <c r="A316" s="21">
        <v>45630</v>
      </c>
      <c r="B316" s="1" t="s">
        <v>48</v>
      </c>
      <c r="C316" s="9" t="s">
        <v>49</v>
      </c>
      <c r="D316" s="1" t="s">
        <v>40</v>
      </c>
      <c r="E316" s="9" t="s">
        <v>41</v>
      </c>
      <c r="F316" s="92">
        <v>0.5</v>
      </c>
      <c r="G316" s="93"/>
      <c r="H316" s="94">
        <v>0.5</v>
      </c>
      <c r="I316" s="94"/>
      <c r="J316" s="94"/>
      <c r="K316" s="94"/>
      <c r="L316" s="94"/>
      <c r="M316" s="94"/>
      <c r="N316" s="92"/>
      <c r="O316" s="121">
        <v>1</v>
      </c>
      <c r="P316" s="118"/>
      <c r="Q316" s="93">
        <v>0.5</v>
      </c>
      <c r="R316" s="94"/>
      <c r="S316" s="92"/>
      <c r="T316" s="121"/>
      <c r="U316" s="118"/>
      <c r="V316" s="93"/>
      <c r="W316" s="94"/>
      <c r="X316" s="94"/>
      <c r="Y316" s="94">
        <v>0.5</v>
      </c>
      <c r="Z316" s="94"/>
      <c r="AA316" s="94"/>
      <c r="AB316" s="95"/>
      <c r="AC316" s="87" t="s">
        <v>282</v>
      </c>
      <c r="AD316" s="118">
        <v>40</v>
      </c>
    </row>
    <row r="317" spans="1:30" ht="16" x14ac:dyDescent="0.2">
      <c r="A317" s="21">
        <v>45632</v>
      </c>
      <c r="B317" s="1" t="s">
        <v>65</v>
      </c>
      <c r="C317" s="9" t="s">
        <v>66</v>
      </c>
      <c r="D317" s="1" t="s">
        <v>40</v>
      </c>
      <c r="E317" s="9" t="s">
        <v>41</v>
      </c>
      <c r="F317" s="92">
        <v>1.1000000000000001</v>
      </c>
      <c r="G317" s="93"/>
      <c r="H317" s="94">
        <v>1.1000000000000001</v>
      </c>
      <c r="I317" s="94"/>
      <c r="J317" s="94"/>
      <c r="K317" s="94"/>
      <c r="L317" s="94"/>
      <c r="M317" s="94"/>
      <c r="N317" s="92"/>
      <c r="O317" s="121">
        <v>5</v>
      </c>
      <c r="P317" s="118"/>
      <c r="Q317" s="93">
        <v>1.1000000000000001</v>
      </c>
      <c r="R317" s="94"/>
      <c r="S317" s="92"/>
      <c r="T317" s="121"/>
      <c r="U317" s="118"/>
      <c r="V317" s="93"/>
      <c r="W317" s="94"/>
      <c r="X317" s="94"/>
      <c r="Y317" s="94">
        <v>1.1000000000000001</v>
      </c>
      <c r="Z317" s="94"/>
      <c r="AA317" s="94"/>
      <c r="AB317" s="95"/>
      <c r="AC317" s="87" t="s">
        <v>283</v>
      </c>
      <c r="AD317" s="118">
        <v>40</v>
      </c>
    </row>
    <row r="318" spans="1:30" ht="16" x14ac:dyDescent="0.2">
      <c r="A318" s="21">
        <v>45645</v>
      </c>
      <c r="B318" s="1" t="s">
        <v>38</v>
      </c>
      <c r="C318" s="9" t="s">
        <v>39</v>
      </c>
      <c r="D318" s="1" t="s">
        <v>40</v>
      </c>
      <c r="E318" s="9" t="s">
        <v>41</v>
      </c>
      <c r="F318" s="92">
        <v>1.1000000000000001</v>
      </c>
      <c r="G318" s="93"/>
      <c r="H318" s="94">
        <v>1.1000000000000001</v>
      </c>
      <c r="I318" s="94"/>
      <c r="J318" s="94"/>
      <c r="K318" s="94"/>
      <c r="L318" s="94"/>
      <c r="M318" s="94"/>
      <c r="N318" s="92"/>
      <c r="O318" s="121">
        <v>1</v>
      </c>
      <c r="P318" s="118"/>
      <c r="Q318" s="93">
        <v>1.1000000000000001</v>
      </c>
      <c r="R318" s="94"/>
      <c r="S318" s="92"/>
      <c r="T318" s="121"/>
      <c r="U318" s="118"/>
      <c r="V318" s="93"/>
      <c r="W318" s="94"/>
      <c r="X318" s="94"/>
      <c r="Y318" s="94">
        <v>1.1000000000000001</v>
      </c>
      <c r="Z318" s="94"/>
      <c r="AA318" s="94"/>
      <c r="AB318" s="95">
        <v>1.1000000000000001</v>
      </c>
      <c r="AC318" s="87" t="s">
        <v>284</v>
      </c>
      <c r="AD318" s="118">
        <v>40</v>
      </c>
    </row>
    <row r="319" spans="1:30" ht="16" x14ac:dyDescent="0.2">
      <c r="A319" s="21">
        <v>45657</v>
      </c>
      <c r="B319" s="1" t="s">
        <v>38</v>
      </c>
      <c r="C319" s="9" t="s">
        <v>46</v>
      </c>
      <c r="D319" s="1" t="s">
        <v>40</v>
      </c>
      <c r="E319" s="9" t="s">
        <v>40</v>
      </c>
      <c r="F319" s="92">
        <v>2.1</v>
      </c>
      <c r="G319" s="93"/>
      <c r="H319" s="94">
        <v>2.1</v>
      </c>
      <c r="I319" s="94"/>
      <c r="J319" s="94"/>
      <c r="K319" s="94"/>
      <c r="L319" s="94"/>
      <c r="M319" s="94"/>
      <c r="N319" s="92"/>
      <c r="O319" s="121">
        <v>2</v>
      </c>
      <c r="P319" s="118"/>
      <c r="Q319" s="93">
        <v>2.1</v>
      </c>
      <c r="R319" s="94"/>
      <c r="S319" s="92"/>
      <c r="T319" s="121"/>
      <c r="U319" s="118"/>
      <c r="V319" s="93"/>
      <c r="W319" s="94">
        <v>2.1</v>
      </c>
      <c r="X319" s="94"/>
      <c r="Y319" s="94">
        <v>2.1</v>
      </c>
      <c r="Z319" s="94"/>
      <c r="AA319" s="94"/>
      <c r="AB319" s="95"/>
      <c r="AC319" s="87" t="s">
        <v>285</v>
      </c>
      <c r="AD319" s="118">
        <v>40</v>
      </c>
    </row>
    <row r="320" spans="1:30" ht="16" x14ac:dyDescent="0.2">
      <c r="A320" s="21">
        <v>45676</v>
      </c>
      <c r="B320" s="1" t="s">
        <v>48</v>
      </c>
      <c r="C320" s="9" t="s">
        <v>49</v>
      </c>
      <c r="D320" s="1" t="s">
        <v>40</v>
      </c>
      <c r="E320" s="9" t="s">
        <v>64</v>
      </c>
      <c r="F320" s="92">
        <v>1.4</v>
      </c>
      <c r="G320" s="93"/>
      <c r="H320" s="94">
        <v>1.4</v>
      </c>
      <c r="I320" s="94"/>
      <c r="J320" s="94"/>
      <c r="K320" s="94"/>
      <c r="L320" s="94"/>
      <c r="M320" s="94"/>
      <c r="N320" s="92"/>
      <c r="O320" s="121">
        <v>1</v>
      </c>
      <c r="P320" s="118"/>
      <c r="Q320" s="93">
        <v>1.4</v>
      </c>
      <c r="R320" s="94"/>
      <c r="S320" s="92"/>
      <c r="T320" s="121"/>
      <c r="U320" s="118"/>
      <c r="V320" s="93"/>
      <c r="W320" s="94">
        <v>1.4</v>
      </c>
      <c r="X320" s="94"/>
      <c r="Y320" s="94">
        <v>1.4</v>
      </c>
      <c r="Z320" s="94"/>
      <c r="AA320" s="94"/>
      <c r="AB320" s="95"/>
      <c r="AC320" s="87"/>
      <c r="AD320" s="118">
        <v>40</v>
      </c>
    </row>
    <row r="321" spans="1:30" ht="16" x14ac:dyDescent="0.2">
      <c r="A321" s="21">
        <v>45676</v>
      </c>
      <c r="B321" s="1" t="s">
        <v>65</v>
      </c>
      <c r="C321" s="9" t="s">
        <v>66</v>
      </c>
      <c r="D321" s="1" t="s">
        <v>64</v>
      </c>
      <c r="E321" s="9" t="s">
        <v>41</v>
      </c>
      <c r="F321" s="92">
        <v>0.8</v>
      </c>
      <c r="G321" s="93" t="s">
        <v>1</v>
      </c>
      <c r="H321" s="94">
        <v>0.8</v>
      </c>
      <c r="I321" s="94" t="s">
        <v>1</v>
      </c>
      <c r="J321" s="94" t="s">
        <v>1</v>
      </c>
      <c r="K321" s="94" t="s">
        <v>1</v>
      </c>
      <c r="L321" s="94" t="s">
        <v>1</v>
      </c>
      <c r="M321" s="94" t="s">
        <v>1</v>
      </c>
      <c r="N321" s="92" t="s">
        <v>1</v>
      </c>
      <c r="O321" s="121">
        <v>4</v>
      </c>
      <c r="P321" s="118" t="s">
        <v>1</v>
      </c>
      <c r="Q321" s="93">
        <v>0.8</v>
      </c>
      <c r="R321" s="94" t="s">
        <v>1</v>
      </c>
      <c r="S321" s="92" t="s">
        <v>1</v>
      </c>
      <c r="T321" s="121" t="s">
        <v>1</v>
      </c>
      <c r="U321" s="118" t="s">
        <v>1</v>
      </c>
      <c r="V321" s="93" t="s">
        <v>1</v>
      </c>
      <c r="W321" s="94" t="s">
        <v>1</v>
      </c>
      <c r="X321" s="94" t="s">
        <v>1</v>
      </c>
      <c r="Y321" s="94">
        <v>0.8</v>
      </c>
      <c r="Z321" s="94" t="s">
        <v>1</v>
      </c>
      <c r="AA321" s="94" t="s">
        <v>1</v>
      </c>
      <c r="AB321" s="95" t="s">
        <v>1</v>
      </c>
      <c r="AC321" s="87" t="s">
        <v>286</v>
      </c>
      <c r="AD321" s="118">
        <v>40</v>
      </c>
    </row>
    <row r="322" spans="1:30" ht="16" x14ac:dyDescent="0.2">
      <c r="A322" s="21">
        <v>45676</v>
      </c>
      <c r="B322" s="1" t="s">
        <v>48</v>
      </c>
      <c r="C322" s="9" t="s">
        <v>49</v>
      </c>
      <c r="D322" s="1" t="s">
        <v>64</v>
      </c>
      <c r="E322" s="9" t="s">
        <v>41</v>
      </c>
      <c r="F322" s="92">
        <v>0.7</v>
      </c>
      <c r="G322" s="93" t="s">
        <v>1</v>
      </c>
      <c r="H322" s="94">
        <v>0.7</v>
      </c>
      <c r="I322" s="94" t="s">
        <v>1</v>
      </c>
      <c r="J322" s="94" t="s">
        <v>1</v>
      </c>
      <c r="K322" s="94" t="s">
        <v>1</v>
      </c>
      <c r="L322" s="94" t="s">
        <v>1</v>
      </c>
      <c r="M322" s="94" t="s">
        <v>1</v>
      </c>
      <c r="N322" s="92" t="s">
        <v>1</v>
      </c>
      <c r="O322" s="121">
        <v>4</v>
      </c>
      <c r="P322" s="118" t="s">
        <v>1</v>
      </c>
      <c r="Q322" s="93">
        <v>0.7</v>
      </c>
      <c r="R322" s="94" t="s">
        <v>1</v>
      </c>
      <c r="S322" s="92" t="s">
        <v>1</v>
      </c>
      <c r="T322" s="121" t="s">
        <v>1</v>
      </c>
      <c r="U322" s="118" t="s">
        <v>1</v>
      </c>
      <c r="V322" s="93" t="s">
        <v>1</v>
      </c>
      <c r="W322" s="94" t="s">
        <v>1</v>
      </c>
      <c r="X322" s="94" t="s">
        <v>1</v>
      </c>
      <c r="Y322" s="94">
        <v>0.7</v>
      </c>
      <c r="Z322" s="94" t="s">
        <v>1</v>
      </c>
      <c r="AA322" s="94" t="s">
        <v>1</v>
      </c>
      <c r="AB322" s="95" t="s">
        <v>1</v>
      </c>
      <c r="AC322" s="87" t="s">
        <v>286</v>
      </c>
      <c r="AD322" s="118">
        <v>40</v>
      </c>
    </row>
    <row r="323" spans="1:30" ht="17" thickBot="1" x14ac:dyDescent="0.25">
      <c r="A323" s="22">
        <v>45676</v>
      </c>
      <c r="B323" s="2" t="s">
        <v>48</v>
      </c>
      <c r="C323" s="11" t="s">
        <v>49</v>
      </c>
      <c r="D323" s="2" t="s">
        <v>64</v>
      </c>
      <c r="E323" s="11" t="s">
        <v>41</v>
      </c>
      <c r="F323" s="96">
        <v>1.3</v>
      </c>
      <c r="G323" s="97" t="s">
        <v>1</v>
      </c>
      <c r="H323" s="98">
        <v>1.3</v>
      </c>
      <c r="I323" s="98" t="s">
        <v>1</v>
      </c>
      <c r="J323" s="98" t="s">
        <v>1</v>
      </c>
      <c r="K323" s="98" t="s">
        <v>1</v>
      </c>
      <c r="L323" s="98" t="s">
        <v>1</v>
      </c>
      <c r="M323" s="98" t="s">
        <v>1</v>
      </c>
      <c r="N323" s="96" t="s">
        <v>1</v>
      </c>
      <c r="O323" s="122">
        <v>5</v>
      </c>
      <c r="P323" s="119" t="s">
        <v>1</v>
      </c>
      <c r="Q323" s="97">
        <v>1.3</v>
      </c>
      <c r="R323" s="98" t="s">
        <v>1</v>
      </c>
      <c r="S323" s="96" t="s">
        <v>1</v>
      </c>
      <c r="T323" s="122" t="s">
        <v>1</v>
      </c>
      <c r="U323" s="119" t="s">
        <v>1</v>
      </c>
      <c r="V323" s="97" t="s">
        <v>1</v>
      </c>
      <c r="W323" s="98" t="s">
        <v>1</v>
      </c>
      <c r="X323" s="98" t="s">
        <v>1</v>
      </c>
      <c r="Y323" s="98">
        <v>1.3</v>
      </c>
      <c r="Z323" s="98" t="s">
        <v>1</v>
      </c>
      <c r="AA323" s="98" t="s">
        <v>1</v>
      </c>
      <c r="AB323" s="99" t="s">
        <v>1</v>
      </c>
      <c r="AC323" s="88" t="s">
        <v>286</v>
      </c>
      <c r="AD323" s="119">
        <v>40</v>
      </c>
    </row>
    <row r="324" spans="1:30" ht="16" x14ac:dyDescent="0.2">
      <c r="A324" s="21">
        <v>45679</v>
      </c>
      <c r="B324" s="1" t="s">
        <v>48</v>
      </c>
      <c r="C324" s="9" t="s">
        <v>49</v>
      </c>
      <c r="D324" s="1" t="s">
        <v>40</v>
      </c>
      <c r="E324" s="9" t="s">
        <v>84</v>
      </c>
      <c r="F324" s="92">
        <v>2.4</v>
      </c>
      <c r="G324" s="93" t="s">
        <v>1</v>
      </c>
      <c r="H324" s="94">
        <v>2.4</v>
      </c>
      <c r="I324" s="94" t="s">
        <v>1</v>
      </c>
      <c r="J324" s="94" t="s">
        <v>1</v>
      </c>
      <c r="K324" s="94" t="s">
        <v>1</v>
      </c>
      <c r="L324" s="94" t="s">
        <v>1</v>
      </c>
      <c r="M324" s="94" t="s">
        <v>1</v>
      </c>
      <c r="N324" s="92" t="s">
        <v>1</v>
      </c>
      <c r="O324" s="121">
        <v>1</v>
      </c>
      <c r="P324" s="118" t="s">
        <v>1</v>
      </c>
      <c r="Q324" s="93">
        <v>2.4</v>
      </c>
      <c r="R324" s="94" t="s">
        <v>1</v>
      </c>
      <c r="S324" s="92" t="s">
        <v>1</v>
      </c>
      <c r="T324" s="121" t="s">
        <v>1</v>
      </c>
      <c r="U324" s="118" t="s">
        <v>1</v>
      </c>
      <c r="V324" s="93" t="s">
        <v>1</v>
      </c>
      <c r="W324" s="94">
        <v>2.4</v>
      </c>
      <c r="X324" s="94" t="s">
        <v>1</v>
      </c>
      <c r="Y324" s="94">
        <v>2.4</v>
      </c>
      <c r="Z324" s="94" t="s">
        <v>1</v>
      </c>
      <c r="AA324" s="94" t="s">
        <v>1</v>
      </c>
      <c r="AB324" s="95" t="s">
        <v>1</v>
      </c>
      <c r="AC324" s="87" t="s">
        <v>1</v>
      </c>
      <c r="AD324" s="118">
        <v>41</v>
      </c>
    </row>
    <row r="325" spans="1:30" ht="16" x14ac:dyDescent="0.2">
      <c r="A325" s="21">
        <v>45679</v>
      </c>
      <c r="B325" s="1" t="s">
        <v>65</v>
      </c>
      <c r="C325" s="9" t="s">
        <v>66</v>
      </c>
      <c r="D325" s="1" t="s">
        <v>84</v>
      </c>
      <c r="E325" s="9" t="s">
        <v>287</v>
      </c>
      <c r="F325" s="92">
        <v>1.5</v>
      </c>
      <c r="G325" s="93"/>
      <c r="H325" s="94">
        <v>1.5</v>
      </c>
      <c r="I325" s="94" t="s">
        <v>1</v>
      </c>
      <c r="J325" s="94" t="s">
        <v>1</v>
      </c>
      <c r="K325" s="94" t="s">
        <v>1</v>
      </c>
      <c r="L325" s="94" t="s">
        <v>1</v>
      </c>
      <c r="M325" s="94" t="s">
        <v>1</v>
      </c>
      <c r="N325" s="92" t="s">
        <v>1</v>
      </c>
      <c r="O325" s="121">
        <v>1</v>
      </c>
      <c r="P325" s="118" t="s">
        <v>1</v>
      </c>
      <c r="Q325" s="93">
        <v>1.5</v>
      </c>
      <c r="R325" s="94" t="s">
        <v>1</v>
      </c>
      <c r="S325" s="92" t="s">
        <v>1</v>
      </c>
      <c r="T325" s="121" t="s">
        <v>1</v>
      </c>
      <c r="U325" s="118" t="s">
        <v>1</v>
      </c>
      <c r="V325" s="93" t="s">
        <v>1</v>
      </c>
      <c r="W325" s="94">
        <v>1.5</v>
      </c>
      <c r="X325" s="94" t="s">
        <v>1</v>
      </c>
      <c r="Y325" s="94">
        <v>1.5</v>
      </c>
      <c r="Z325" s="94" t="s">
        <v>1</v>
      </c>
      <c r="AA325" s="94" t="s">
        <v>1</v>
      </c>
      <c r="AB325" s="95" t="s">
        <v>1</v>
      </c>
      <c r="AC325" s="87" t="s">
        <v>288</v>
      </c>
      <c r="AD325" s="118">
        <v>41</v>
      </c>
    </row>
    <row r="326" spans="1:30" ht="16" x14ac:dyDescent="0.2">
      <c r="A326" s="21">
        <v>45682</v>
      </c>
      <c r="B326" s="1" t="s">
        <v>38</v>
      </c>
      <c r="C326" s="9" t="s">
        <v>39</v>
      </c>
      <c r="D326" s="1" t="s">
        <v>51</v>
      </c>
      <c r="E326" s="9" t="s">
        <v>51</v>
      </c>
      <c r="F326" s="92">
        <v>1.1000000000000001</v>
      </c>
      <c r="G326" s="93" t="s">
        <v>1</v>
      </c>
      <c r="H326" s="94">
        <v>1.1000000000000001</v>
      </c>
      <c r="I326" s="94" t="s">
        <v>1</v>
      </c>
      <c r="J326" s="94" t="s">
        <v>1</v>
      </c>
      <c r="K326" s="94" t="s">
        <v>1</v>
      </c>
      <c r="L326" s="94" t="s">
        <v>1</v>
      </c>
      <c r="M326" s="94" t="s">
        <v>1</v>
      </c>
      <c r="N326" s="92" t="s">
        <v>1</v>
      </c>
      <c r="O326" s="121">
        <v>1</v>
      </c>
      <c r="P326" s="118" t="s">
        <v>1</v>
      </c>
      <c r="Q326" s="93">
        <v>1.1000000000000001</v>
      </c>
      <c r="R326" s="94" t="s">
        <v>1</v>
      </c>
      <c r="S326" s="92" t="s">
        <v>1</v>
      </c>
      <c r="T326" s="121" t="s">
        <v>1</v>
      </c>
      <c r="U326" s="118" t="s">
        <v>1</v>
      </c>
      <c r="V326" s="93" t="s">
        <v>1</v>
      </c>
      <c r="W326" s="94">
        <v>1.1000000000000001</v>
      </c>
      <c r="X326" s="94" t="s">
        <v>1</v>
      </c>
      <c r="Y326" s="94">
        <v>1.1000000000000001</v>
      </c>
      <c r="Z326" s="94" t="s">
        <v>1</v>
      </c>
      <c r="AA326" s="94" t="s">
        <v>1</v>
      </c>
      <c r="AB326" s="95" t="s">
        <v>1</v>
      </c>
      <c r="AC326" s="87" t="s">
        <v>289</v>
      </c>
      <c r="AD326" s="118">
        <v>41</v>
      </c>
    </row>
    <row r="327" spans="1:30" ht="16" x14ac:dyDescent="0.2">
      <c r="A327" s="21">
        <v>45682</v>
      </c>
      <c r="B327" s="1" t="s">
        <v>65</v>
      </c>
      <c r="C327" s="9" t="s">
        <v>66</v>
      </c>
      <c r="D327" s="1" t="s">
        <v>51</v>
      </c>
      <c r="E327" s="9" t="s">
        <v>63</v>
      </c>
      <c r="F327" s="92">
        <v>0.6</v>
      </c>
      <c r="G327" s="93" t="s">
        <v>1</v>
      </c>
      <c r="H327" s="94">
        <v>0.6</v>
      </c>
      <c r="I327" s="94" t="s">
        <v>1</v>
      </c>
      <c r="J327" s="94" t="s">
        <v>1</v>
      </c>
      <c r="K327" s="94" t="s">
        <v>1</v>
      </c>
      <c r="L327" s="94" t="s">
        <v>1</v>
      </c>
      <c r="M327" s="94" t="s">
        <v>1</v>
      </c>
      <c r="N327" s="92" t="s">
        <v>1</v>
      </c>
      <c r="O327" s="121">
        <v>1</v>
      </c>
      <c r="P327" s="118" t="s">
        <v>1</v>
      </c>
      <c r="Q327" s="93">
        <v>0.6</v>
      </c>
      <c r="R327" s="94" t="s">
        <v>1</v>
      </c>
      <c r="S327" s="92" t="s">
        <v>1</v>
      </c>
      <c r="T327" s="121" t="s">
        <v>1</v>
      </c>
      <c r="U327" s="118" t="s">
        <v>1</v>
      </c>
      <c r="V327" s="93" t="s">
        <v>1</v>
      </c>
      <c r="W327" s="94">
        <v>0.6</v>
      </c>
      <c r="X327" s="94" t="s">
        <v>1</v>
      </c>
      <c r="Y327" s="94">
        <v>0.6</v>
      </c>
      <c r="Z327" s="94" t="s">
        <v>1</v>
      </c>
      <c r="AA327" s="94" t="s">
        <v>1</v>
      </c>
      <c r="AB327" s="95" t="s">
        <v>1</v>
      </c>
      <c r="AC327" s="87" t="s">
        <v>1</v>
      </c>
      <c r="AD327" s="118">
        <v>41</v>
      </c>
    </row>
    <row r="328" spans="1:30" ht="16" x14ac:dyDescent="0.2">
      <c r="A328" s="21">
        <v>45682</v>
      </c>
      <c r="B328" s="1" t="s">
        <v>65</v>
      </c>
      <c r="C328" s="9" t="s">
        <v>66</v>
      </c>
      <c r="D328" s="1" t="s">
        <v>63</v>
      </c>
      <c r="E328" s="9" t="s">
        <v>51</v>
      </c>
      <c r="F328" s="92">
        <v>0.6</v>
      </c>
      <c r="G328" s="93" t="s">
        <v>1</v>
      </c>
      <c r="H328" s="94">
        <v>0.6</v>
      </c>
      <c r="I328" s="94" t="s">
        <v>1</v>
      </c>
      <c r="J328" s="94" t="s">
        <v>1</v>
      </c>
      <c r="K328" s="94" t="s">
        <v>1</v>
      </c>
      <c r="L328" s="94" t="s">
        <v>1</v>
      </c>
      <c r="M328" s="94" t="s">
        <v>1</v>
      </c>
      <c r="N328" s="92" t="s">
        <v>1</v>
      </c>
      <c r="O328" s="121">
        <v>1</v>
      </c>
      <c r="P328" s="118" t="s">
        <v>1</v>
      </c>
      <c r="Q328" s="93">
        <v>0.6</v>
      </c>
      <c r="R328" s="94" t="s">
        <v>1</v>
      </c>
      <c r="S328" s="92" t="s">
        <v>1</v>
      </c>
      <c r="T328" s="121" t="s">
        <v>1</v>
      </c>
      <c r="U328" s="118" t="s">
        <v>1</v>
      </c>
      <c r="V328" s="93" t="s">
        <v>1</v>
      </c>
      <c r="W328" s="94">
        <v>0.6</v>
      </c>
      <c r="X328" s="94" t="s">
        <v>1</v>
      </c>
      <c r="Y328" s="94">
        <v>0.6</v>
      </c>
      <c r="Z328" s="94" t="s">
        <v>1</v>
      </c>
      <c r="AA328" s="94" t="s">
        <v>1</v>
      </c>
      <c r="AB328" s="95" t="s">
        <v>1</v>
      </c>
      <c r="AC328" s="87" t="s">
        <v>1</v>
      </c>
      <c r="AD328" s="118">
        <v>41</v>
      </c>
    </row>
    <row r="329" spans="1:30" ht="16" x14ac:dyDescent="0.2">
      <c r="A329" s="21">
        <v>45683</v>
      </c>
      <c r="B329" s="1" t="s">
        <v>38</v>
      </c>
      <c r="C329" s="9" t="s">
        <v>39</v>
      </c>
      <c r="D329" s="1" t="s">
        <v>51</v>
      </c>
      <c r="E329" s="9" t="s">
        <v>60</v>
      </c>
      <c r="F329" s="92">
        <v>2</v>
      </c>
      <c r="G329" s="93" t="s">
        <v>1</v>
      </c>
      <c r="H329" s="94">
        <v>2</v>
      </c>
      <c r="I329" s="94" t="s">
        <v>1</v>
      </c>
      <c r="J329" s="94" t="s">
        <v>1</v>
      </c>
      <c r="K329" s="94" t="s">
        <v>1</v>
      </c>
      <c r="L329" s="94" t="s">
        <v>1</v>
      </c>
      <c r="M329" s="94" t="s">
        <v>1</v>
      </c>
      <c r="N329" s="92" t="s">
        <v>1</v>
      </c>
      <c r="O329" s="121">
        <v>1</v>
      </c>
      <c r="P329" s="118" t="s">
        <v>1</v>
      </c>
      <c r="Q329" s="93">
        <v>2</v>
      </c>
      <c r="R329" s="94"/>
      <c r="S329" s="92" t="s">
        <v>1</v>
      </c>
      <c r="T329" s="121" t="s">
        <v>1</v>
      </c>
      <c r="U329" s="118" t="s">
        <v>1</v>
      </c>
      <c r="V329" s="93" t="s">
        <v>1</v>
      </c>
      <c r="W329" s="94">
        <v>2</v>
      </c>
      <c r="X329" s="94" t="s">
        <v>1</v>
      </c>
      <c r="Y329" s="94">
        <v>2</v>
      </c>
      <c r="Z329" s="94" t="s">
        <v>1</v>
      </c>
      <c r="AA329" s="94"/>
      <c r="AB329" s="95">
        <v>2</v>
      </c>
      <c r="AC329" s="87" t="s">
        <v>290</v>
      </c>
      <c r="AD329" s="118">
        <v>41</v>
      </c>
    </row>
    <row r="330" spans="1:30" ht="16" x14ac:dyDescent="0.2">
      <c r="A330" s="21">
        <v>45683</v>
      </c>
      <c r="B330" s="1" t="s">
        <v>38</v>
      </c>
      <c r="C330" s="9" t="s">
        <v>39</v>
      </c>
      <c r="D330" s="1" t="s">
        <v>60</v>
      </c>
      <c r="E330" s="9" t="s">
        <v>53</v>
      </c>
      <c r="F330" s="92">
        <v>2.1</v>
      </c>
      <c r="G330" s="93" t="s">
        <v>1</v>
      </c>
      <c r="H330" s="94">
        <v>2.1</v>
      </c>
      <c r="I330" s="94" t="s">
        <v>1</v>
      </c>
      <c r="J330" s="94" t="s">
        <v>1</v>
      </c>
      <c r="K330" s="94" t="s">
        <v>1</v>
      </c>
      <c r="L330" s="94" t="s">
        <v>1</v>
      </c>
      <c r="M330" s="94" t="s">
        <v>1</v>
      </c>
      <c r="N330" s="92" t="s">
        <v>1</v>
      </c>
      <c r="O330" s="121">
        <v>1</v>
      </c>
      <c r="P330" s="118" t="s">
        <v>1</v>
      </c>
      <c r="Q330" s="93">
        <v>2.1</v>
      </c>
      <c r="R330" s="94" t="s">
        <v>1</v>
      </c>
      <c r="S330" s="92" t="s">
        <v>1</v>
      </c>
      <c r="T330" s="121" t="s">
        <v>1</v>
      </c>
      <c r="U330" s="118" t="s">
        <v>1</v>
      </c>
      <c r="V330" s="93" t="s">
        <v>1</v>
      </c>
      <c r="W330" s="94">
        <v>2.1</v>
      </c>
      <c r="X330" s="94" t="s">
        <v>1</v>
      </c>
      <c r="Y330" s="94">
        <v>2.1</v>
      </c>
      <c r="Z330" s="94" t="s">
        <v>1</v>
      </c>
      <c r="AA330" s="94" t="s">
        <v>1</v>
      </c>
      <c r="AB330" s="95">
        <v>2.1</v>
      </c>
      <c r="AC330" s="87" t="s">
        <v>290</v>
      </c>
      <c r="AD330" s="118">
        <v>41</v>
      </c>
    </row>
    <row r="331" spans="1:30" ht="17" thickBot="1" x14ac:dyDescent="0.25">
      <c r="A331" s="22">
        <v>45712</v>
      </c>
      <c r="B331" s="2" t="s">
        <v>48</v>
      </c>
      <c r="C331" s="11" t="s">
        <v>49</v>
      </c>
      <c r="D331" s="2" t="s">
        <v>40</v>
      </c>
      <c r="E331" s="11" t="s">
        <v>41</v>
      </c>
      <c r="F331" s="96">
        <v>1.2</v>
      </c>
      <c r="G331" s="97" t="s">
        <v>1</v>
      </c>
      <c r="H331" s="98">
        <v>1.2</v>
      </c>
      <c r="I331" s="98" t="s">
        <v>1</v>
      </c>
      <c r="J331" s="98" t="s">
        <v>1</v>
      </c>
      <c r="K331" s="98" t="s">
        <v>1</v>
      </c>
      <c r="L331" s="98" t="s">
        <v>1</v>
      </c>
      <c r="M331" s="98" t="s">
        <v>1</v>
      </c>
      <c r="N331" s="96" t="s">
        <v>1</v>
      </c>
      <c r="O331" s="122">
        <v>3</v>
      </c>
      <c r="P331" s="119" t="s">
        <v>1</v>
      </c>
      <c r="Q331" s="97">
        <v>1.2</v>
      </c>
      <c r="R331" s="98" t="s">
        <v>1</v>
      </c>
      <c r="S331" s="96" t="s">
        <v>1</v>
      </c>
      <c r="T331" s="122" t="s">
        <v>1</v>
      </c>
      <c r="U331" s="119" t="s">
        <v>1</v>
      </c>
      <c r="V331" s="97" t="s">
        <v>1</v>
      </c>
      <c r="W331" s="98" t="s">
        <v>1</v>
      </c>
      <c r="X331" s="98" t="s">
        <v>1</v>
      </c>
      <c r="Y331" s="98">
        <v>1.2</v>
      </c>
      <c r="Z331" s="98" t="s">
        <v>1</v>
      </c>
      <c r="AA331" s="98" t="s">
        <v>1</v>
      </c>
      <c r="AB331" s="99">
        <v>1.2</v>
      </c>
      <c r="AC331" s="88" t="s">
        <v>291</v>
      </c>
      <c r="AD331" s="119">
        <v>41</v>
      </c>
    </row>
    <row r="332" spans="1:30" ht="16" x14ac:dyDescent="0.2">
      <c r="A332" s="21">
        <v>45718</v>
      </c>
      <c r="B332" s="1" t="s">
        <v>48</v>
      </c>
      <c r="C332" s="9" t="s">
        <v>49</v>
      </c>
      <c r="D332" s="1" t="s">
        <v>40</v>
      </c>
      <c r="E332" s="9" t="s">
        <v>41</v>
      </c>
      <c r="F332" s="92">
        <v>1.2</v>
      </c>
      <c r="G332" s="93" t="s">
        <v>1</v>
      </c>
      <c r="H332" s="94">
        <v>1.2</v>
      </c>
      <c r="I332" s="94" t="s">
        <v>1</v>
      </c>
      <c r="J332" s="94" t="s">
        <v>1</v>
      </c>
      <c r="K332" s="94" t="s">
        <v>1</v>
      </c>
      <c r="L332" s="94" t="s">
        <v>1</v>
      </c>
      <c r="M332" s="94" t="s">
        <v>1</v>
      </c>
      <c r="N332" s="92" t="s">
        <v>1</v>
      </c>
      <c r="O332" s="121">
        <v>3</v>
      </c>
      <c r="P332" s="118" t="s">
        <v>1</v>
      </c>
      <c r="Q332" s="93">
        <v>1.2</v>
      </c>
      <c r="R332" s="94" t="s">
        <v>1</v>
      </c>
      <c r="S332" s="92" t="s">
        <v>1</v>
      </c>
      <c r="T332" s="121" t="s">
        <v>1</v>
      </c>
      <c r="U332" s="118" t="s">
        <v>1</v>
      </c>
      <c r="V332" s="93" t="s">
        <v>1</v>
      </c>
      <c r="W332" s="94" t="s">
        <v>1</v>
      </c>
      <c r="X332" s="94" t="s">
        <v>1</v>
      </c>
      <c r="Y332" s="94">
        <v>1.2</v>
      </c>
      <c r="Z332" s="94" t="s">
        <v>1</v>
      </c>
      <c r="AA332" s="94" t="s">
        <v>1</v>
      </c>
      <c r="AB332" s="95">
        <v>1.2</v>
      </c>
      <c r="AC332" s="87" t="s">
        <v>291</v>
      </c>
      <c r="AD332" s="118">
        <v>42</v>
      </c>
    </row>
    <row r="333" spans="1:30" ht="16" x14ac:dyDescent="0.2">
      <c r="A333" s="21">
        <v>45723</v>
      </c>
      <c r="B333" s="1" t="s">
        <v>48</v>
      </c>
      <c r="C333" s="9" t="s">
        <v>49</v>
      </c>
      <c r="D333" s="1" t="s">
        <v>40</v>
      </c>
      <c r="E333" s="9" t="s">
        <v>41</v>
      </c>
      <c r="F333" s="92">
        <v>0.9</v>
      </c>
      <c r="G333" s="93" t="s">
        <v>1</v>
      </c>
      <c r="H333" s="94">
        <v>0.9</v>
      </c>
      <c r="I333" s="94" t="s">
        <v>1</v>
      </c>
      <c r="J333" s="94" t="s">
        <v>1</v>
      </c>
      <c r="K333" s="94" t="s">
        <v>1</v>
      </c>
      <c r="L333" s="94" t="s">
        <v>1</v>
      </c>
      <c r="M333" s="94" t="s">
        <v>1</v>
      </c>
      <c r="N333" s="92" t="s">
        <v>1</v>
      </c>
      <c r="O333" s="121">
        <v>4</v>
      </c>
      <c r="P333" s="118" t="s">
        <v>1</v>
      </c>
      <c r="Q333" s="93">
        <v>0.9</v>
      </c>
      <c r="R333" s="94" t="s">
        <v>1</v>
      </c>
      <c r="S333" s="92" t="s">
        <v>1</v>
      </c>
      <c r="T333" s="121" t="s">
        <v>1</v>
      </c>
      <c r="U333" s="118" t="s">
        <v>1</v>
      </c>
      <c r="V333" s="93" t="s">
        <v>1</v>
      </c>
      <c r="W333" s="94" t="s">
        <v>1</v>
      </c>
      <c r="X333" s="94" t="s">
        <v>1</v>
      </c>
      <c r="Y333" s="94">
        <v>0.9</v>
      </c>
      <c r="Z333" s="94" t="s">
        <v>1</v>
      </c>
      <c r="AA333" s="94" t="s">
        <v>1</v>
      </c>
      <c r="AB333" s="95">
        <v>0.9</v>
      </c>
      <c r="AC333" s="87" t="s">
        <v>292</v>
      </c>
      <c r="AD333" s="118">
        <v>42</v>
      </c>
    </row>
    <row r="334" spans="1:30" ht="16" x14ac:dyDescent="0.2">
      <c r="A334" s="21">
        <v>45730</v>
      </c>
      <c r="B334" s="1" t="s">
        <v>48</v>
      </c>
      <c r="C334" s="9" t="s">
        <v>49</v>
      </c>
      <c r="D334" s="1" t="s">
        <v>77</v>
      </c>
      <c r="E334" s="9" t="s">
        <v>41</v>
      </c>
      <c r="F334" s="92">
        <v>0.7</v>
      </c>
      <c r="G334" s="93" t="s">
        <v>1</v>
      </c>
      <c r="H334" s="94">
        <v>0.7</v>
      </c>
      <c r="I334" s="94" t="s">
        <v>1</v>
      </c>
      <c r="J334" s="94" t="s">
        <v>1</v>
      </c>
      <c r="K334" s="94" t="s">
        <v>1</v>
      </c>
      <c r="L334" s="94" t="s">
        <v>1</v>
      </c>
      <c r="M334" s="94" t="s">
        <v>1</v>
      </c>
      <c r="N334" s="92" t="s">
        <v>1</v>
      </c>
      <c r="O334" s="121">
        <v>5</v>
      </c>
      <c r="P334" s="118" t="s">
        <v>1</v>
      </c>
      <c r="Q334" s="93">
        <v>0.7</v>
      </c>
      <c r="R334" s="94" t="s">
        <v>1</v>
      </c>
      <c r="S334" s="92" t="s">
        <v>1</v>
      </c>
      <c r="T334" s="121" t="s">
        <v>1</v>
      </c>
      <c r="U334" s="118" t="s">
        <v>1</v>
      </c>
      <c r="V334" s="93" t="s">
        <v>1</v>
      </c>
      <c r="W334" s="94" t="s">
        <v>1</v>
      </c>
      <c r="X334" s="94" t="s">
        <v>1</v>
      </c>
      <c r="Y334" s="94">
        <v>0.7</v>
      </c>
      <c r="Z334" s="94" t="s">
        <v>1</v>
      </c>
      <c r="AA334" s="94">
        <v>0.7</v>
      </c>
      <c r="AB334" s="95" t="s">
        <v>1</v>
      </c>
      <c r="AC334" s="87" t="s">
        <v>293</v>
      </c>
      <c r="AD334" s="118">
        <v>42</v>
      </c>
    </row>
    <row r="335" spans="1:30" ht="16" x14ac:dyDescent="0.2">
      <c r="A335" s="21">
        <v>45737</v>
      </c>
      <c r="B335" s="1" t="s">
        <v>65</v>
      </c>
      <c r="C335" s="9" t="s">
        <v>66</v>
      </c>
      <c r="D335" s="1" t="s">
        <v>40</v>
      </c>
      <c r="E335" s="9" t="s">
        <v>50</v>
      </c>
      <c r="F335" s="92">
        <v>1</v>
      </c>
      <c r="G335" s="93" t="s">
        <v>1</v>
      </c>
      <c r="H335" s="94">
        <v>1</v>
      </c>
      <c r="I335" s="94" t="s">
        <v>1</v>
      </c>
      <c r="J335" s="94" t="s">
        <v>1</v>
      </c>
      <c r="K335" s="94" t="s">
        <v>1</v>
      </c>
      <c r="L335" s="94" t="s">
        <v>1</v>
      </c>
      <c r="M335" s="94" t="s">
        <v>1</v>
      </c>
      <c r="N335" s="92" t="s">
        <v>1</v>
      </c>
      <c r="O335" s="121">
        <v>2</v>
      </c>
      <c r="P335" s="118" t="s">
        <v>1</v>
      </c>
      <c r="Q335" s="93">
        <v>1</v>
      </c>
      <c r="R335" s="94" t="s">
        <v>1</v>
      </c>
      <c r="S335" s="92" t="s">
        <v>1</v>
      </c>
      <c r="T335" s="121" t="s">
        <v>1</v>
      </c>
      <c r="U335" s="118" t="s">
        <v>1</v>
      </c>
      <c r="V335" s="93" t="s">
        <v>1</v>
      </c>
      <c r="W335" s="94" t="s">
        <v>1</v>
      </c>
      <c r="X335" s="94" t="s">
        <v>1</v>
      </c>
      <c r="Y335" s="94">
        <v>1</v>
      </c>
      <c r="Z335" s="94" t="s">
        <v>1</v>
      </c>
      <c r="AA335" s="94">
        <v>1</v>
      </c>
      <c r="AB335" s="95" t="s">
        <v>1</v>
      </c>
      <c r="AC335" s="87" t="s">
        <v>294</v>
      </c>
      <c r="AD335" s="118">
        <v>42</v>
      </c>
    </row>
    <row r="336" spans="1:30" ht="16" x14ac:dyDescent="0.2">
      <c r="A336" s="21">
        <v>45739</v>
      </c>
      <c r="B336" s="1" t="s">
        <v>38</v>
      </c>
      <c r="C336" s="9" t="s">
        <v>39</v>
      </c>
      <c r="D336" s="1" t="s">
        <v>77</v>
      </c>
      <c r="E336" s="9" t="s">
        <v>41</v>
      </c>
      <c r="F336" s="92">
        <v>1</v>
      </c>
      <c r="G336" s="93" t="s">
        <v>1</v>
      </c>
      <c r="H336" s="94">
        <v>1</v>
      </c>
      <c r="I336" s="94" t="s">
        <v>1</v>
      </c>
      <c r="J336" s="94" t="s">
        <v>1</v>
      </c>
      <c r="K336" s="94" t="s">
        <v>1</v>
      </c>
      <c r="L336" s="94" t="s">
        <v>1</v>
      </c>
      <c r="M336" s="94" t="s">
        <v>1</v>
      </c>
      <c r="N336" s="92" t="s">
        <v>1</v>
      </c>
      <c r="O336" s="121">
        <v>4</v>
      </c>
      <c r="P336" s="118" t="s">
        <v>1</v>
      </c>
      <c r="Q336" s="93">
        <v>1</v>
      </c>
      <c r="R336" s="94" t="s">
        <v>1</v>
      </c>
      <c r="S336" s="92" t="s">
        <v>1</v>
      </c>
      <c r="T336" s="121" t="s">
        <v>1</v>
      </c>
      <c r="U336" s="118" t="s">
        <v>1</v>
      </c>
      <c r="V336" s="93" t="s">
        <v>1</v>
      </c>
      <c r="W336" s="94" t="s">
        <v>1</v>
      </c>
      <c r="X336" s="94" t="s">
        <v>1</v>
      </c>
      <c r="Y336" s="94">
        <v>1</v>
      </c>
      <c r="Z336" s="94" t="s">
        <v>1</v>
      </c>
      <c r="AA336" s="94" t="s">
        <v>1</v>
      </c>
      <c r="AB336" s="95" t="s">
        <v>1</v>
      </c>
      <c r="AC336" s="87" t="s">
        <v>295</v>
      </c>
      <c r="AD336" s="118">
        <v>42</v>
      </c>
    </row>
    <row r="337" spans="1:30" ht="16" x14ac:dyDescent="0.2">
      <c r="A337" s="21">
        <v>45744</v>
      </c>
      <c r="B337" s="1" t="s">
        <v>48</v>
      </c>
      <c r="C337" s="9" t="s">
        <v>49</v>
      </c>
      <c r="D337" s="1" t="s">
        <v>40</v>
      </c>
      <c r="E337" s="9" t="s">
        <v>40</v>
      </c>
      <c r="F337" s="92">
        <v>2.4</v>
      </c>
      <c r="G337" s="93" t="s">
        <v>1</v>
      </c>
      <c r="H337" s="94">
        <v>2.4</v>
      </c>
      <c r="I337" s="94" t="s">
        <v>1</v>
      </c>
      <c r="J337" s="94" t="s">
        <v>1</v>
      </c>
      <c r="K337" s="94" t="s">
        <v>1</v>
      </c>
      <c r="L337" s="94" t="s">
        <v>1</v>
      </c>
      <c r="M337" s="94" t="s">
        <v>1</v>
      </c>
      <c r="N337" s="92" t="s">
        <v>1</v>
      </c>
      <c r="O337" s="121">
        <v>5</v>
      </c>
      <c r="P337" s="118" t="s">
        <v>1</v>
      </c>
      <c r="Q337" s="93">
        <v>2.4</v>
      </c>
      <c r="R337" s="94" t="s">
        <v>1</v>
      </c>
      <c r="S337" s="92" t="s">
        <v>1</v>
      </c>
      <c r="T337" s="121" t="s">
        <v>1</v>
      </c>
      <c r="U337" s="118" t="s">
        <v>1</v>
      </c>
      <c r="V337" s="93" t="s">
        <v>1</v>
      </c>
      <c r="W337" s="94">
        <v>2.4</v>
      </c>
      <c r="X337" s="94" t="s">
        <v>1</v>
      </c>
      <c r="Y337" s="94">
        <v>2.4</v>
      </c>
      <c r="Z337" s="94" t="s">
        <v>1</v>
      </c>
      <c r="AA337" s="94">
        <v>2.4</v>
      </c>
      <c r="AB337" s="95" t="s">
        <v>1</v>
      </c>
      <c r="AC337" s="87" t="s">
        <v>296</v>
      </c>
      <c r="AD337" s="118">
        <v>42</v>
      </c>
    </row>
    <row r="338" spans="1:30" ht="16" x14ac:dyDescent="0.2">
      <c r="A338" s="21">
        <v>45744</v>
      </c>
      <c r="B338" s="1" t="s">
        <v>48</v>
      </c>
      <c r="C338" s="9" t="s">
        <v>49</v>
      </c>
      <c r="D338" s="1" t="s">
        <v>40</v>
      </c>
      <c r="E338" s="9" t="s">
        <v>41</v>
      </c>
      <c r="F338" s="92">
        <v>0.7</v>
      </c>
      <c r="G338" s="93" t="s">
        <v>1</v>
      </c>
      <c r="H338" s="94">
        <v>0.7</v>
      </c>
      <c r="I338" s="94" t="s">
        <v>1</v>
      </c>
      <c r="J338" s="94" t="s">
        <v>1</v>
      </c>
      <c r="K338" s="94" t="s">
        <v>1</v>
      </c>
      <c r="L338" s="94" t="s">
        <v>1</v>
      </c>
      <c r="M338" s="94" t="s">
        <v>1</v>
      </c>
      <c r="N338" s="92" t="s">
        <v>1</v>
      </c>
      <c r="O338" s="121"/>
      <c r="P338" s="118">
        <v>4</v>
      </c>
      <c r="Q338" s="93"/>
      <c r="R338" s="94">
        <v>0.7</v>
      </c>
      <c r="S338" s="92" t="s">
        <v>1</v>
      </c>
      <c r="T338" s="121" t="s">
        <v>1</v>
      </c>
      <c r="U338" s="118" t="s">
        <v>1</v>
      </c>
      <c r="V338" s="93" t="s">
        <v>1</v>
      </c>
      <c r="W338" s="94" t="s">
        <v>1</v>
      </c>
      <c r="X338" s="94" t="s">
        <v>1</v>
      </c>
      <c r="Y338" s="94">
        <v>0.7</v>
      </c>
      <c r="Z338" s="94" t="s">
        <v>1</v>
      </c>
      <c r="AA338" s="94">
        <v>0.7</v>
      </c>
      <c r="AB338" s="95" t="s">
        <v>1</v>
      </c>
      <c r="AC338" s="87" t="s">
        <v>297</v>
      </c>
      <c r="AD338" s="118">
        <v>42</v>
      </c>
    </row>
    <row r="339" spans="1:30" ht="17" thickBot="1" x14ac:dyDescent="0.25">
      <c r="A339" s="22">
        <v>45744</v>
      </c>
      <c r="B339" s="2" t="s">
        <v>48</v>
      </c>
      <c r="C339" s="11" t="s">
        <v>49</v>
      </c>
      <c r="D339" s="2" t="s">
        <v>77</v>
      </c>
      <c r="E339" s="11" t="s">
        <v>41</v>
      </c>
      <c r="F339" s="96">
        <v>1</v>
      </c>
      <c r="G339" s="97" t="s">
        <v>1</v>
      </c>
      <c r="H339" s="98">
        <v>1</v>
      </c>
      <c r="I339" s="98" t="s">
        <v>1</v>
      </c>
      <c r="J339" s="98" t="s">
        <v>1</v>
      </c>
      <c r="K339" s="98" t="s">
        <v>1</v>
      </c>
      <c r="L339" s="98" t="s">
        <v>1</v>
      </c>
      <c r="M339" s="98" t="s">
        <v>1</v>
      </c>
      <c r="N339" s="96" t="s">
        <v>1</v>
      </c>
      <c r="O339" s="122" t="s">
        <v>1</v>
      </c>
      <c r="P339" s="119">
        <v>6</v>
      </c>
      <c r="Q339" s="97" t="s">
        <v>1</v>
      </c>
      <c r="R339" s="98">
        <v>1</v>
      </c>
      <c r="S339" s="96" t="s">
        <v>1</v>
      </c>
      <c r="T339" s="122" t="s">
        <v>1</v>
      </c>
      <c r="U339" s="119" t="s">
        <v>1</v>
      </c>
      <c r="V339" s="97" t="s">
        <v>1</v>
      </c>
      <c r="W339" s="98" t="s">
        <v>1</v>
      </c>
      <c r="X339" s="98" t="s">
        <v>1</v>
      </c>
      <c r="Y339" s="98">
        <v>1</v>
      </c>
      <c r="Z339" s="98" t="s">
        <v>1</v>
      </c>
      <c r="AA339" s="98" t="s">
        <v>1</v>
      </c>
      <c r="AB339" s="99">
        <v>1</v>
      </c>
      <c r="AC339" s="88" t="s">
        <v>298</v>
      </c>
      <c r="AD339" s="119">
        <v>42</v>
      </c>
    </row>
    <row r="340" spans="1:30" ht="16" x14ac:dyDescent="0.2">
      <c r="A340" s="21">
        <v>45744</v>
      </c>
      <c r="B340" s="1" t="s">
        <v>48</v>
      </c>
      <c r="C340" s="9" t="s">
        <v>49</v>
      </c>
      <c r="D340" s="1" t="s">
        <v>40</v>
      </c>
      <c r="E340" s="9" t="s">
        <v>41</v>
      </c>
      <c r="F340" s="92">
        <v>0.7</v>
      </c>
      <c r="G340" s="93" t="s">
        <v>1</v>
      </c>
      <c r="H340" s="94">
        <v>0.7</v>
      </c>
      <c r="I340" s="94" t="s">
        <v>1</v>
      </c>
      <c r="J340" s="94" t="s">
        <v>1</v>
      </c>
      <c r="K340" s="94" t="s">
        <v>1</v>
      </c>
      <c r="L340" s="94" t="s">
        <v>1</v>
      </c>
      <c r="M340" s="94" t="s">
        <v>1</v>
      </c>
      <c r="N340" s="92" t="s">
        <v>1</v>
      </c>
      <c r="O340" s="121" t="s">
        <v>1</v>
      </c>
      <c r="P340" s="118">
        <v>6</v>
      </c>
      <c r="Q340" s="93" t="s">
        <v>1</v>
      </c>
      <c r="R340" s="94">
        <v>0.7</v>
      </c>
      <c r="S340" s="92" t="s">
        <v>1</v>
      </c>
      <c r="T340" s="121" t="s">
        <v>1</v>
      </c>
      <c r="U340" s="118" t="s">
        <v>1</v>
      </c>
      <c r="V340" s="93" t="s">
        <v>1</v>
      </c>
      <c r="W340" s="94" t="s">
        <v>1</v>
      </c>
      <c r="X340" s="94" t="s">
        <v>1</v>
      </c>
      <c r="Y340" s="94">
        <v>0.7</v>
      </c>
      <c r="Z340" s="94" t="s">
        <v>1</v>
      </c>
      <c r="AA340" s="94" t="s">
        <v>1</v>
      </c>
      <c r="AB340" s="95">
        <v>0.7</v>
      </c>
      <c r="AC340" s="87" t="s">
        <v>299</v>
      </c>
      <c r="AD340" s="118">
        <v>43</v>
      </c>
    </row>
    <row r="341" spans="1:30" ht="16" x14ac:dyDescent="0.2">
      <c r="A341" s="21">
        <v>45745</v>
      </c>
      <c r="B341" s="1" t="s">
        <v>38</v>
      </c>
      <c r="C341" s="9" t="s">
        <v>39</v>
      </c>
      <c r="D341" s="1" t="s">
        <v>40</v>
      </c>
      <c r="E341" s="9" t="s">
        <v>41</v>
      </c>
      <c r="F341" s="92">
        <v>0.3</v>
      </c>
      <c r="G341" s="93"/>
      <c r="H341" s="94">
        <v>0.3</v>
      </c>
      <c r="I341" s="94" t="s">
        <v>1</v>
      </c>
      <c r="J341" s="94" t="s">
        <v>1</v>
      </c>
      <c r="K341" s="94" t="s">
        <v>1</v>
      </c>
      <c r="L341" s="94" t="s">
        <v>1</v>
      </c>
      <c r="M341" s="94" t="s">
        <v>1</v>
      </c>
      <c r="N341" s="92" t="s">
        <v>1</v>
      </c>
      <c r="O341" s="121">
        <v>1</v>
      </c>
      <c r="P341" s="118" t="s">
        <v>1</v>
      </c>
      <c r="Q341" s="93">
        <v>0.3</v>
      </c>
      <c r="R341" s="94" t="s">
        <v>1</v>
      </c>
      <c r="S341" s="92" t="s">
        <v>1</v>
      </c>
      <c r="T341" s="121" t="s">
        <v>1</v>
      </c>
      <c r="U341" s="118" t="s">
        <v>1</v>
      </c>
      <c r="V341" s="93" t="s">
        <v>1</v>
      </c>
      <c r="W341" s="94" t="s">
        <v>1</v>
      </c>
      <c r="X341" s="94" t="s">
        <v>1</v>
      </c>
      <c r="Y341" s="94">
        <v>0.3</v>
      </c>
      <c r="Z341" s="94" t="s">
        <v>1</v>
      </c>
      <c r="AA341" s="94" t="s">
        <v>1</v>
      </c>
      <c r="AB341" s="95" t="s">
        <v>1</v>
      </c>
      <c r="AC341" s="87" t="s">
        <v>122</v>
      </c>
      <c r="AD341" s="118">
        <v>43</v>
      </c>
    </row>
    <row r="342" spans="1:30" ht="16" x14ac:dyDescent="0.2">
      <c r="A342" s="21">
        <v>45747</v>
      </c>
      <c r="B342" s="1" t="s">
        <v>48</v>
      </c>
      <c r="C342" s="9" t="s">
        <v>49</v>
      </c>
      <c r="D342" s="1" t="s">
        <v>40</v>
      </c>
      <c r="E342" s="9" t="s">
        <v>300</v>
      </c>
      <c r="F342" s="92">
        <v>1</v>
      </c>
      <c r="G342" s="93" t="s">
        <v>1</v>
      </c>
      <c r="H342" s="94">
        <v>1</v>
      </c>
      <c r="I342" s="94" t="s">
        <v>1</v>
      </c>
      <c r="J342" s="94" t="s">
        <v>1</v>
      </c>
      <c r="K342" s="94" t="s">
        <v>1</v>
      </c>
      <c r="L342" s="94" t="s">
        <v>1</v>
      </c>
      <c r="M342" s="94" t="s">
        <v>1</v>
      </c>
      <c r="N342" s="92" t="s">
        <v>1</v>
      </c>
      <c r="O342" s="121">
        <v>2</v>
      </c>
      <c r="P342" s="118" t="s">
        <v>1</v>
      </c>
      <c r="Q342" s="93">
        <v>1</v>
      </c>
      <c r="R342" s="94" t="s">
        <v>1</v>
      </c>
      <c r="S342" s="92" t="s">
        <v>1</v>
      </c>
      <c r="T342" s="121" t="s">
        <v>1</v>
      </c>
      <c r="U342" s="118" t="s">
        <v>1</v>
      </c>
      <c r="V342" s="93" t="s">
        <v>1</v>
      </c>
      <c r="W342" s="94">
        <v>1</v>
      </c>
      <c r="X342" s="94" t="s">
        <v>1</v>
      </c>
      <c r="Y342" s="94">
        <v>1</v>
      </c>
      <c r="Z342" s="94" t="s">
        <v>1</v>
      </c>
      <c r="AA342" s="94">
        <v>1</v>
      </c>
      <c r="AB342" s="95" t="s">
        <v>1</v>
      </c>
      <c r="AC342" s="87" t="s">
        <v>301</v>
      </c>
      <c r="AD342" s="118">
        <v>43</v>
      </c>
    </row>
    <row r="343" spans="1:30" ht="16" x14ac:dyDescent="0.2">
      <c r="A343" s="21">
        <v>45753</v>
      </c>
      <c r="B343" s="1" t="s">
        <v>65</v>
      </c>
      <c r="C343" s="9" t="s">
        <v>66</v>
      </c>
      <c r="D343" s="1" t="s">
        <v>40</v>
      </c>
      <c r="E343" s="9" t="s">
        <v>302</v>
      </c>
      <c r="F343" s="92">
        <v>0.6</v>
      </c>
      <c r="G343" s="93" t="s">
        <v>1</v>
      </c>
      <c r="H343" s="94">
        <v>0.6</v>
      </c>
      <c r="I343" s="94" t="s">
        <v>1</v>
      </c>
      <c r="J343" s="94" t="s">
        <v>1</v>
      </c>
      <c r="K343" s="94" t="s">
        <v>1</v>
      </c>
      <c r="L343" s="94" t="s">
        <v>1</v>
      </c>
      <c r="M343" s="94" t="s">
        <v>1</v>
      </c>
      <c r="N343" s="92" t="s">
        <v>1</v>
      </c>
      <c r="O343" s="121">
        <v>2</v>
      </c>
      <c r="P343" s="118" t="s">
        <v>1</v>
      </c>
      <c r="Q343" s="93">
        <v>0.6</v>
      </c>
      <c r="R343" s="94" t="s">
        <v>1</v>
      </c>
      <c r="S343" s="92" t="s">
        <v>1</v>
      </c>
      <c r="T343" s="121" t="s">
        <v>1</v>
      </c>
      <c r="U343" s="118" t="s">
        <v>1</v>
      </c>
      <c r="V343" s="93" t="s">
        <v>1</v>
      </c>
      <c r="W343" s="94">
        <v>0.6</v>
      </c>
      <c r="X343" s="94" t="s">
        <v>1</v>
      </c>
      <c r="Y343" s="94">
        <v>0.6</v>
      </c>
      <c r="Z343" s="94" t="s">
        <v>1</v>
      </c>
      <c r="AA343" s="94" t="s">
        <v>1</v>
      </c>
      <c r="AB343" s="95" t="s">
        <v>1</v>
      </c>
      <c r="AC343" s="87" t="s">
        <v>304</v>
      </c>
      <c r="AD343" s="118">
        <v>43</v>
      </c>
    </row>
    <row r="344" spans="1:30" ht="16" x14ac:dyDescent="0.2">
      <c r="A344" s="21">
        <v>45753</v>
      </c>
      <c r="B344" s="1" t="s">
        <v>65</v>
      </c>
      <c r="C344" s="9" t="s">
        <v>66</v>
      </c>
      <c r="D344" s="1" t="s">
        <v>302</v>
      </c>
      <c r="E344" s="9" t="s">
        <v>41</v>
      </c>
      <c r="F344" s="92">
        <v>2.1</v>
      </c>
      <c r="G344" s="93" t="s">
        <v>1</v>
      </c>
      <c r="H344" s="94">
        <v>2.1</v>
      </c>
      <c r="I344" s="94" t="s">
        <v>1</v>
      </c>
      <c r="J344" s="94" t="s">
        <v>1</v>
      </c>
      <c r="K344" s="94" t="s">
        <v>1</v>
      </c>
      <c r="L344" s="94" t="s">
        <v>1</v>
      </c>
      <c r="M344" s="94" t="s">
        <v>1</v>
      </c>
      <c r="N344" s="92" t="s">
        <v>1</v>
      </c>
      <c r="O344" s="121">
        <v>6</v>
      </c>
      <c r="P344" s="118" t="s">
        <v>1</v>
      </c>
      <c r="Q344" s="93">
        <v>2.1</v>
      </c>
      <c r="R344" s="94" t="s">
        <v>1</v>
      </c>
      <c r="S344" s="92" t="s">
        <v>1</v>
      </c>
      <c r="T344" s="121" t="s">
        <v>1</v>
      </c>
      <c r="U344" s="118" t="s">
        <v>1</v>
      </c>
      <c r="V344" s="93" t="s">
        <v>1</v>
      </c>
      <c r="W344" s="94" t="s">
        <v>1</v>
      </c>
      <c r="X344" s="94" t="s">
        <v>1</v>
      </c>
      <c r="Y344" s="94">
        <v>2.1</v>
      </c>
      <c r="Z344" s="94" t="s">
        <v>1</v>
      </c>
      <c r="AA344" s="94" t="s">
        <v>1</v>
      </c>
      <c r="AB344" s="95" t="s">
        <v>1</v>
      </c>
      <c r="AC344" s="87" t="s">
        <v>303</v>
      </c>
      <c r="AD344" s="118">
        <v>43</v>
      </c>
    </row>
    <row r="345" spans="1:30" ht="16" x14ac:dyDescent="0.2">
      <c r="A345" s="21">
        <v>45763</v>
      </c>
      <c r="B345" s="1" t="s">
        <v>48</v>
      </c>
      <c r="C345" s="9" t="s">
        <v>49</v>
      </c>
      <c r="D345" s="1" t="s">
        <v>40</v>
      </c>
      <c r="E345" s="9" t="s">
        <v>305</v>
      </c>
      <c r="F345" s="92">
        <v>0.5</v>
      </c>
      <c r="G345" s="93" t="s">
        <v>1</v>
      </c>
      <c r="H345" s="94">
        <v>0.5</v>
      </c>
      <c r="I345" s="94" t="s">
        <v>1</v>
      </c>
      <c r="J345" s="94" t="s">
        <v>1</v>
      </c>
      <c r="K345" s="94" t="s">
        <v>1</v>
      </c>
      <c r="L345" s="94" t="s">
        <v>1</v>
      </c>
      <c r="M345" s="94" t="s">
        <v>1</v>
      </c>
      <c r="N345" s="92" t="s">
        <v>1</v>
      </c>
      <c r="O345" s="121">
        <v>1</v>
      </c>
      <c r="P345" s="118" t="s">
        <v>1</v>
      </c>
      <c r="Q345" s="93">
        <v>0.5</v>
      </c>
      <c r="R345" s="94" t="s">
        <v>1</v>
      </c>
      <c r="S345" s="92" t="s">
        <v>1</v>
      </c>
      <c r="T345" s="121" t="s">
        <v>1</v>
      </c>
      <c r="U345" s="118" t="s">
        <v>1</v>
      </c>
      <c r="V345" s="93" t="s">
        <v>1</v>
      </c>
      <c r="W345" s="94">
        <v>0.5</v>
      </c>
      <c r="X345" s="94" t="s">
        <v>1</v>
      </c>
      <c r="Y345" s="94">
        <v>0.5</v>
      </c>
      <c r="Z345" s="94" t="s">
        <v>1</v>
      </c>
      <c r="AA345" s="94">
        <v>0.5</v>
      </c>
      <c r="AB345" s="95"/>
      <c r="AC345" s="87" t="s">
        <v>306</v>
      </c>
      <c r="AD345" s="118">
        <v>43</v>
      </c>
    </row>
    <row r="346" spans="1:30" ht="16" x14ac:dyDescent="0.2">
      <c r="A346" s="21">
        <v>45763</v>
      </c>
      <c r="B346" s="1" t="s">
        <v>48</v>
      </c>
      <c r="C346" s="9" t="s">
        <v>49</v>
      </c>
      <c r="D346" s="1" t="s">
        <v>305</v>
      </c>
      <c r="E346" s="9" t="s">
        <v>40</v>
      </c>
      <c r="F346" s="92">
        <v>0.6</v>
      </c>
      <c r="G346" s="93" t="s">
        <v>1</v>
      </c>
      <c r="H346" s="94">
        <v>0.6</v>
      </c>
      <c r="I346" s="94" t="s">
        <v>1</v>
      </c>
      <c r="J346" s="94" t="s">
        <v>1</v>
      </c>
      <c r="K346" s="94" t="s">
        <v>1</v>
      </c>
      <c r="L346" s="94" t="s">
        <v>1</v>
      </c>
      <c r="M346" s="94" t="s">
        <v>1</v>
      </c>
      <c r="N346" s="92" t="s">
        <v>1</v>
      </c>
      <c r="O346" s="121">
        <v>1</v>
      </c>
      <c r="P346" s="118" t="s">
        <v>307</v>
      </c>
      <c r="Q346" s="93">
        <v>0.6</v>
      </c>
      <c r="R346" s="94" t="s">
        <v>1</v>
      </c>
      <c r="S346" s="92" t="s">
        <v>1</v>
      </c>
      <c r="T346" s="121" t="s">
        <v>1</v>
      </c>
      <c r="U346" s="118" t="s">
        <v>1</v>
      </c>
      <c r="V346" s="93" t="s">
        <v>1</v>
      </c>
      <c r="W346" s="94">
        <v>0.6</v>
      </c>
      <c r="X346" s="94" t="s">
        <v>1</v>
      </c>
      <c r="Y346" s="94">
        <v>0.6</v>
      </c>
      <c r="Z346" s="94" t="s">
        <v>1</v>
      </c>
      <c r="AA346" s="94">
        <v>0.6</v>
      </c>
      <c r="AB346" s="95"/>
      <c r="AC346" s="87" t="s">
        <v>308</v>
      </c>
      <c r="AD346" s="118">
        <v>43</v>
      </c>
    </row>
    <row r="347" spans="1:30" ht="17" thickBot="1" x14ac:dyDescent="0.25">
      <c r="A347" s="22">
        <v>45763</v>
      </c>
      <c r="B347" s="2" t="s">
        <v>48</v>
      </c>
      <c r="C347" s="11" t="s">
        <v>309</v>
      </c>
      <c r="D347" s="2" t="s">
        <v>40</v>
      </c>
      <c r="E347" s="11" t="s">
        <v>41</v>
      </c>
      <c r="F347" s="96">
        <v>0.9</v>
      </c>
      <c r="G347" s="97" t="s">
        <v>1</v>
      </c>
      <c r="H347" s="98">
        <v>0.9</v>
      </c>
      <c r="I347" s="98" t="s">
        <v>1</v>
      </c>
      <c r="J347" s="98" t="s">
        <v>1</v>
      </c>
      <c r="K347" s="98" t="s">
        <v>1</v>
      </c>
      <c r="L347" s="98" t="s">
        <v>1</v>
      </c>
      <c r="M347" s="98" t="s">
        <v>1</v>
      </c>
      <c r="N347" s="96" t="s">
        <v>1</v>
      </c>
      <c r="O347" s="122">
        <v>2</v>
      </c>
      <c r="P347" s="119" t="s">
        <v>1</v>
      </c>
      <c r="Q347" s="97">
        <v>0.9</v>
      </c>
      <c r="R347" s="98" t="s">
        <v>1</v>
      </c>
      <c r="S347" s="96" t="s">
        <v>1</v>
      </c>
      <c r="T347" s="122" t="s">
        <v>1</v>
      </c>
      <c r="U347" s="119" t="s">
        <v>1</v>
      </c>
      <c r="V347" s="97" t="s">
        <v>1</v>
      </c>
      <c r="W347" s="98" t="s">
        <v>1</v>
      </c>
      <c r="X347" s="98" t="s">
        <v>1</v>
      </c>
      <c r="Y347" s="98">
        <v>0.9</v>
      </c>
      <c r="Z347" s="98" t="s">
        <v>1</v>
      </c>
      <c r="AA347" s="98" t="s">
        <v>1</v>
      </c>
      <c r="AB347" s="99">
        <v>0.9</v>
      </c>
      <c r="AC347" s="88" t="s">
        <v>310</v>
      </c>
      <c r="AD347" s="119">
        <v>43</v>
      </c>
    </row>
    <row r="348" spans="1:30" ht="16" x14ac:dyDescent="0.2">
      <c r="A348" s="21">
        <v>45770</v>
      </c>
      <c r="B348" s="1" t="s">
        <v>48</v>
      </c>
      <c r="C348" s="9" t="s">
        <v>49</v>
      </c>
      <c r="D348" s="1" t="s">
        <v>40</v>
      </c>
      <c r="E348" s="9" t="s">
        <v>41</v>
      </c>
      <c r="F348" s="92">
        <v>0.7</v>
      </c>
      <c r="G348" s="93" t="s">
        <v>1</v>
      </c>
      <c r="H348" s="94">
        <v>0.7</v>
      </c>
      <c r="I348" s="94" t="s">
        <v>1</v>
      </c>
      <c r="J348" s="94" t="s">
        <v>1</v>
      </c>
      <c r="K348" s="94" t="s">
        <v>1</v>
      </c>
      <c r="L348" s="94" t="s">
        <v>1</v>
      </c>
      <c r="M348" s="94" t="s">
        <v>1</v>
      </c>
      <c r="N348" s="92" t="s">
        <v>1</v>
      </c>
      <c r="O348" s="121">
        <v>1</v>
      </c>
      <c r="P348" s="118" t="s">
        <v>1</v>
      </c>
      <c r="Q348" s="93">
        <v>0.7</v>
      </c>
      <c r="R348" s="94" t="s">
        <v>1</v>
      </c>
      <c r="S348" s="92" t="s">
        <v>1</v>
      </c>
      <c r="T348" s="121" t="s">
        <v>1</v>
      </c>
      <c r="U348" s="118" t="s">
        <v>1</v>
      </c>
      <c r="V348" s="93" t="s">
        <v>1</v>
      </c>
      <c r="W348" s="94" t="s">
        <v>1</v>
      </c>
      <c r="X348" s="94" t="s">
        <v>1</v>
      </c>
      <c r="Y348" s="94">
        <v>0.7</v>
      </c>
      <c r="Z348" s="94" t="s">
        <v>1</v>
      </c>
      <c r="AA348" s="94" t="s">
        <v>1</v>
      </c>
      <c r="AB348" s="95" t="s">
        <v>1</v>
      </c>
      <c r="AC348" s="87" t="s">
        <v>311</v>
      </c>
      <c r="AD348" s="118">
        <v>44</v>
      </c>
    </row>
    <row r="349" spans="1:30" ht="16" x14ac:dyDescent="0.2">
      <c r="A349" s="21">
        <v>45776</v>
      </c>
      <c r="B349" s="1" t="s">
        <v>48</v>
      </c>
      <c r="C349" s="9" t="s">
        <v>49</v>
      </c>
      <c r="D349" s="1" t="s">
        <v>40</v>
      </c>
      <c r="E349" s="9" t="s">
        <v>41</v>
      </c>
      <c r="F349" s="92">
        <v>0.8</v>
      </c>
      <c r="G349" s="93" t="s">
        <v>1</v>
      </c>
      <c r="H349" s="94">
        <v>0.8</v>
      </c>
      <c r="I349" s="94" t="s">
        <v>1</v>
      </c>
      <c r="J349" s="94" t="s">
        <v>1</v>
      </c>
      <c r="K349" s="94" t="s">
        <v>1</v>
      </c>
      <c r="L349" s="94" t="s">
        <v>1</v>
      </c>
      <c r="M349" s="94" t="s">
        <v>1</v>
      </c>
      <c r="N349" s="92" t="s">
        <v>1</v>
      </c>
      <c r="O349" s="121">
        <v>1</v>
      </c>
      <c r="P349" s="118" t="s">
        <v>1</v>
      </c>
      <c r="Q349" s="93">
        <v>0.8</v>
      </c>
      <c r="R349" s="94" t="s">
        <v>1</v>
      </c>
      <c r="S349" s="92" t="s">
        <v>1</v>
      </c>
      <c r="T349" s="121" t="s">
        <v>1</v>
      </c>
      <c r="U349" s="118" t="s">
        <v>1</v>
      </c>
      <c r="V349" s="93" t="s">
        <v>1</v>
      </c>
      <c r="W349" s="94" t="s">
        <v>1</v>
      </c>
      <c r="X349" s="94" t="s">
        <v>1</v>
      </c>
      <c r="Y349" s="94">
        <v>0.8</v>
      </c>
      <c r="Z349" s="94" t="s">
        <v>1</v>
      </c>
      <c r="AA349" s="94" t="s">
        <v>1</v>
      </c>
      <c r="AB349" s="95">
        <v>0.8</v>
      </c>
      <c r="AC349" s="87" t="s">
        <v>312</v>
      </c>
      <c r="AD349" s="118">
        <v>44</v>
      </c>
    </row>
    <row r="350" spans="1:30" ht="16" x14ac:dyDescent="0.2">
      <c r="A350" s="21">
        <v>45776</v>
      </c>
      <c r="B350" s="1" t="s">
        <v>48</v>
      </c>
      <c r="C350" s="9" t="s">
        <v>49</v>
      </c>
      <c r="D350" s="1" t="s">
        <v>40</v>
      </c>
      <c r="E350" s="9" t="s">
        <v>41</v>
      </c>
      <c r="F350" s="92">
        <v>0.8</v>
      </c>
      <c r="G350" s="93" t="s">
        <v>1</v>
      </c>
      <c r="H350" s="94">
        <v>0.8</v>
      </c>
      <c r="I350" s="94" t="s">
        <v>1</v>
      </c>
      <c r="J350" s="94" t="s">
        <v>1</v>
      </c>
      <c r="K350" s="94" t="s">
        <v>1</v>
      </c>
      <c r="L350" s="94" t="s">
        <v>1</v>
      </c>
      <c r="M350" s="94" t="s">
        <v>1</v>
      </c>
      <c r="N350" s="92" t="s">
        <v>1</v>
      </c>
      <c r="O350" s="121">
        <v>1</v>
      </c>
      <c r="P350" s="118" t="s">
        <v>1</v>
      </c>
      <c r="Q350" s="93">
        <v>0.8</v>
      </c>
      <c r="R350" s="94" t="s">
        <v>1</v>
      </c>
      <c r="S350" s="92" t="s">
        <v>1</v>
      </c>
      <c r="T350" s="121" t="s">
        <v>1</v>
      </c>
      <c r="U350" s="118" t="s">
        <v>1</v>
      </c>
      <c r="V350" s="93" t="s">
        <v>1</v>
      </c>
      <c r="W350" s="94" t="s">
        <v>1</v>
      </c>
      <c r="X350" s="94" t="s">
        <v>1</v>
      </c>
      <c r="Y350" s="94">
        <v>0.8</v>
      </c>
      <c r="Z350" s="94" t="s">
        <v>1</v>
      </c>
      <c r="AA350" s="94" t="s">
        <v>1</v>
      </c>
      <c r="AB350" s="95">
        <v>0.8</v>
      </c>
      <c r="AC350" s="87" t="s">
        <v>313</v>
      </c>
      <c r="AD350" s="118">
        <v>44</v>
      </c>
    </row>
    <row r="351" spans="1:30" ht="16" x14ac:dyDescent="0.2">
      <c r="A351" s="21">
        <v>45780</v>
      </c>
      <c r="B351" s="1" t="s">
        <v>38</v>
      </c>
      <c r="C351" s="9" t="s">
        <v>46</v>
      </c>
      <c r="D351" s="1" t="s">
        <v>40</v>
      </c>
      <c r="E351" s="9" t="s">
        <v>45</v>
      </c>
      <c r="F351" s="92">
        <v>1.6</v>
      </c>
      <c r="G351" s="93" t="s">
        <v>1</v>
      </c>
      <c r="H351" s="94">
        <v>1.6</v>
      </c>
      <c r="I351" s="94" t="s">
        <v>1</v>
      </c>
      <c r="J351" s="94" t="s">
        <v>1</v>
      </c>
      <c r="K351" s="94" t="s">
        <v>1</v>
      </c>
      <c r="L351" s="94" t="s">
        <v>1</v>
      </c>
      <c r="M351" s="94" t="s">
        <v>1</v>
      </c>
      <c r="N351" s="92" t="s">
        <v>1</v>
      </c>
      <c r="O351" s="121">
        <v>1</v>
      </c>
      <c r="P351" s="118" t="s">
        <v>1</v>
      </c>
      <c r="Q351" s="93">
        <v>1.6</v>
      </c>
      <c r="R351" s="94" t="s">
        <v>1</v>
      </c>
      <c r="S351" s="92" t="s">
        <v>1</v>
      </c>
      <c r="T351" s="121" t="s">
        <v>1</v>
      </c>
      <c r="U351" s="118" t="s">
        <v>1</v>
      </c>
      <c r="V351" s="93" t="s">
        <v>1</v>
      </c>
      <c r="W351" s="94">
        <v>1.6</v>
      </c>
      <c r="X351" s="94" t="s">
        <v>1</v>
      </c>
      <c r="Y351" s="94">
        <v>1.6</v>
      </c>
      <c r="Z351" s="94" t="s">
        <v>1</v>
      </c>
      <c r="AA351" s="94" t="s">
        <v>1</v>
      </c>
      <c r="AB351" s="95" t="s">
        <v>1</v>
      </c>
      <c r="AC351" s="87" t="s">
        <v>1</v>
      </c>
      <c r="AD351" s="118">
        <v>44</v>
      </c>
    </row>
    <row r="352" spans="1:30" ht="16" x14ac:dyDescent="0.2">
      <c r="A352" s="21">
        <v>45781</v>
      </c>
      <c r="B352" s="1" t="s">
        <v>38</v>
      </c>
      <c r="C352" s="9" t="s">
        <v>46</v>
      </c>
      <c r="D352" s="1" t="s">
        <v>45</v>
      </c>
      <c r="E352" s="9" t="s">
        <v>40</v>
      </c>
      <c r="F352" s="92">
        <v>1.5</v>
      </c>
      <c r="G352" s="93" t="s">
        <v>1</v>
      </c>
      <c r="H352" s="94">
        <v>1.5</v>
      </c>
      <c r="I352" s="94" t="s">
        <v>1</v>
      </c>
      <c r="J352" s="94" t="s">
        <v>1</v>
      </c>
      <c r="K352" s="94" t="s">
        <v>1</v>
      </c>
      <c r="L352" s="94" t="s">
        <v>1</v>
      </c>
      <c r="M352" s="94" t="s">
        <v>1</v>
      </c>
      <c r="N352" s="92" t="s">
        <v>1</v>
      </c>
      <c r="O352" s="121">
        <v>1</v>
      </c>
      <c r="P352" s="118" t="s">
        <v>1</v>
      </c>
      <c r="Q352" s="93">
        <v>1.5</v>
      </c>
      <c r="R352" s="94" t="s">
        <v>1</v>
      </c>
      <c r="S352" s="92" t="s">
        <v>1</v>
      </c>
      <c r="T352" s="121" t="s">
        <v>1</v>
      </c>
      <c r="U352" s="118" t="s">
        <v>1</v>
      </c>
      <c r="V352" s="93" t="s">
        <v>1</v>
      </c>
      <c r="W352" s="94">
        <v>1.5</v>
      </c>
      <c r="X352" s="94" t="s">
        <v>1</v>
      </c>
      <c r="Y352" s="94">
        <v>1.5</v>
      </c>
      <c r="Z352" s="94" t="s">
        <v>1</v>
      </c>
      <c r="AA352" s="94" t="s">
        <v>1</v>
      </c>
      <c r="AB352" s="95" t="s">
        <v>1</v>
      </c>
      <c r="AC352" s="87" t="s">
        <v>314</v>
      </c>
      <c r="AD352" s="118">
        <v>44</v>
      </c>
    </row>
    <row r="353" spans="1:30" ht="16" x14ac:dyDescent="0.2">
      <c r="A353" s="21">
        <v>45789</v>
      </c>
      <c r="B353" s="1" t="s">
        <v>48</v>
      </c>
      <c r="C353" s="9" t="s">
        <v>49</v>
      </c>
      <c r="D353" s="1" t="s">
        <v>40</v>
      </c>
      <c r="E353" s="9" t="s">
        <v>41</v>
      </c>
      <c r="F353" s="92">
        <v>0.6</v>
      </c>
      <c r="G353" s="93" t="s">
        <v>1</v>
      </c>
      <c r="H353" s="94">
        <v>0.6</v>
      </c>
      <c r="I353" s="94" t="s">
        <v>1</v>
      </c>
      <c r="J353" s="94" t="s">
        <v>1</v>
      </c>
      <c r="K353" s="94" t="s">
        <v>1</v>
      </c>
      <c r="L353" s="94" t="s">
        <v>1</v>
      </c>
      <c r="M353" s="94" t="s">
        <v>1</v>
      </c>
      <c r="N353" s="92" t="s">
        <v>1</v>
      </c>
      <c r="O353" s="121">
        <v>1</v>
      </c>
      <c r="P353" s="118" t="s">
        <v>1</v>
      </c>
      <c r="Q353" s="93">
        <v>0.6</v>
      </c>
      <c r="R353" s="94" t="s">
        <v>1</v>
      </c>
      <c r="S353" s="92" t="s">
        <v>1</v>
      </c>
      <c r="T353" s="121" t="s">
        <v>1</v>
      </c>
      <c r="U353" s="118" t="s">
        <v>1</v>
      </c>
      <c r="V353" s="93" t="s">
        <v>1</v>
      </c>
      <c r="W353" s="94" t="s">
        <v>1</v>
      </c>
      <c r="X353" s="94" t="s">
        <v>1</v>
      </c>
      <c r="Y353" s="94">
        <v>0.6</v>
      </c>
      <c r="Z353" s="94" t="s">
        <v>1</v>
      </c>
      <c r="AA353" s="94">
        <v>0.6</v>
      </c>
      <c r="AB353" s="95" t="s">
        <v>1</v>
      </c>
      <c r="AC353" s="87" t="s">
        <v>315</v>
      </c>
      <c r="AD353" s="118">
        <v>44</v>
      </c>
    </row>
    <row r="354" spans="1:30" ht="16" x14ac:dyDescent="0.2">
      <c r="A354" s="21">
        <v>45791</v>
      </c>
      <c r="B354" s="1" t="s">
        <v>316</v>
      </c>
      <c r="C354" s="9" t="s">
        <v>49</v>
      </c>
      <c r="D354" s="1" t="s">
        <v>40</v>
      </c>
      <c r="E354" s="9" t="s">
        <v>41</v>
      </c>
      <c r="F354" s="92">
        <v>0.4</v>
      </c>
      <c r="G354" s="93" t="s">
        <v>1</v>
      </c>
      <c r="H354" s="94">
        <v>0.4</v>
      </c>
      <c r="I354" s="94" t="s">
        <v>1</v>
      </c>
      <c r="J354" s="94" t="s">
        <v>1</v>
      </c>
      <c r="K354" s="94" t="s">
        <v>1</v>
      </c>
      <c r="L354" s="94" t="s">
        <v>1</v>
      </c>
      <c r="M354" s="94" t="s">
        <v>1</v>
      </c>
      <c r="N354" s="92" t="s">
        <v>1</v>
      </c>
      <c r="O354" s="121">
        <v>1</v>
      </c>
      <c r="P354" s="118" t="s">
        <v>1</v>
      </c>
      <c r="Q354" s="93">
        <v>0.4</v>
      </c>
      <c r="R354" s="94" t="s">
        <v>1</v>
      </c>
      <c r="S354" s="92" t="s">
        <v>1</v>
      </c>
      <c r="T354" s="121" t="s">
        <v>1</v>
      </c>
      <c r="U354" s="118" t="s">
        <v>1</v>
      </c>
      <c r="V354" s="93" t="s">
        <v>1</v>
      </c>
      <c r="W354" s="94" t="s">
        <v>1</v>
      </c>
      <c r="X354" s="94" t="s">
        <v>1</v>
      </c>
      <c r="Y354" s="94">
        <v>0.4</v>
      </c>
      <c r="Z354" s="94" t="s">
        <v>1</v>
      </c>
      <c r="AA354" s="94" t="s">
        <v>1</v>
      </c>
      <c r="AB354" s="95">
        <v>0.4</v>
      </c>
      <c r="AC354" s="87" t="s">
        <v>317</v>
      </c>
      <c r="AD354" s="118">
        <v>44</v>
      </c>
    </row>
    <row r="355" spans="1:30" ht="17" thickBot="1" x14ac:dyDescent="0.25">
      <c r="A355" s="21">
        <v>45797</v>
      </c>
      <c r="B355" s="2" t="s">
        <v>48</v>
      </c>
      <c r="C355" s="11" t="s">
        <v>49</v>
      </c>
      <c r="D355" s="2" t="s">
        <v>77</v>
      </c>
      <c r="E355" s="11" t="s">
        <v>40</v>
      </c>
      <c r="F355" s="96">
        <v>1</v>
      </c>
      <c r="G355" s="97" t="s">
        <v>1</v>
      </c>
      <c r="H355" s="98">
        <v>1</v>
      </c>
      <c r="I355" s="98" t="s">
        <v>1</v>
      </c>
      <c r="J355" s="98" t="s">
        <v>1</v>
      </c>
      <c r="K355" s="98" t="s">
        <v>1</v>
      </c>
      <c r="L355" s="98" t="s">
        <v>1</v>
      </c>
      <c r="M355" s="98" t="s">
        <v>1</v>
      </c>
      <c r="N355" s="96" t="s">
        <v>1</v>
      </c>
      <c r="O355" s="122">
        <v>2</v>
      </c>
      <c r="P355" s="119" t="s">
        <v>1</v>
      </c>
      <c r="Q355" s="97" t="s">
        <v>319</v>
      </c>
      <c r="R355" s="98" t="s">
        <v>1</v>
      </c>
      <c r="S355" s="96" t="s">
        <v>1</v>
      </c>
      <c r="T355" s="122" t="s">
        <v>1</v>
      </c>
      <c r="U355" s="119" t="s">
        <v>1</v>
      </c>
      <c r="V355" s="97" t="s">
        <v>1</v>
      </c>
      <c r="W355" s="98">
        <v>1</v>
      </c>
      <c r="X355" s="98" t="s">
        <v>1</v>
      </c>
      <c r="Y355" s="98">
        <v>1</v>
      </c>
      <c r="Z355" s="98" t="s">
        <v>1</v>
      </c>
      <c r="AA355" s="98" t="s">
        <v>1</v>
      </c>
      <c r="AB355" s="99" t="s">
        <v>1</v>
      </c>
      <c r="AC355" s="88" t="s">
        <v>318</v>
      </c>
      <c r="AD355" s="119">
        <v>44</v>
      </c>
    </row>
    <row r="356" spans="1:30" ht="16" x14ac:dyDescent="0.2">
      <c r="A356" s="24">
        <v>45807</v>
      </c>
      <c r="B356" s="1" t="s">
        <v>38</v>
      </c>
      <c r="C356" s="9" t="s">
        <v>39</v>
      </c>
      <c r="D356" s="1" t="s">
        <v>40</v>
      </c>
      <c r="E356" s="9" t="s">
        <v>41</v>
      </c>
      <c r="F356" s="92">
        <v>0.9</v>
      </c>
      <c r="G356" s="93" t="s">
        <v>1</v>
      </c>
      <c r="H356" s="94">
        <v>0.9</v>
      </c>
      <c r="I356" s="94" t="s">
        <v>1</v>
      </c>
      <c r="J356" s="94" t="s">
        <v>1</v>
      </c>
      <c r="K356" s="94" t="s">
        <v>1</v>
      </c>
      <c r="L356" s="94" t="s">
        <v>1</v>
      </c>
      <c r="M356" s="94" t="s">
        <v>1</v>
      </c>
      <c r="N356" s="92" t="s">
        <v>1</v>
      </c>
      <c r="O356" s="121" t="s">
        <v>1</v>
      </c>
      <c r="P356" s="118">
        <v>5</v>
      </c>
      <c r="Q356" s="93">
        <v>0.9</v>
      </c>
      <c r="R356" s="94" t="s">
        <v>1</v>
      </c>
      <c r="S356" s="92" t="s">
        <v>1</v>
      </c>
      <c r="T356" s="121" t="s">
        <v>1</v>
      </c>
      <c r="U356" s="118" t="s">
        <v>1</v>
      </c>
      <c r="V356" s="93" t="s">
        <v>1</v>
      </c>
      <c r="W356" s="94" t="s">
        <v>1</v>
      </c>
      <c r="X356" s="94" t="s">
        <v>1</v>
      </c>
      <c r="Y356" s="94">
        <v>0.9</v>
      </c>
      <c r="Z356" s="94" t="s">
        <v>1</v>
      </c>
      <c r="AA356" s="94" t="s">
        <v>1</v>
      </c>
      <c r="AB356" s="95">
        <v>0.9</v>
      </c>
      <c r="AC356" s="87" t="s">
        <v>320</v>
      </c>
      <c r="AD356" s="118">
        <v>45</v>
      </c>
    </row>
    <row r="357" spans="1:30" ht="16" x14ac:dyDescent="0.2">
      <c r="A357" s="21">
        <v>45814</v>
      </c>
      <c r="B357" s="1" t="s">
        <v>38</v>
      </c>
      <c r="C357" s="9" t="s">
        <v>39</v>
      </c>
      <c r="D357" s="1" t="s">
        <v>40</v>
      </c>
      <c r="E357" s="9" t="s">
        <v>41</v>
      </c>
      <c r="F357" s="92">
        <v>1.6</v>
      </c>
      <c r="G357" s="93" t="s">
        <v>1</v>
      </c>
      <c r="H357" s="94">
        <v>1.6</v>
      </c>
      <c r="I357" s="94" t="s">
        <v>1</v>
      </c>
      <c r="J357" s="94" t="s">
        <v>1</v>
      </c>
      <c r="K357" s="94" t="s">
        <v>1</v>
      </c>
      <c r="L357" s="94" t="s">
        <v>1</v>
      </c>
      <c r="M357" s="94" t="s">
        <v>1</v>
      </c>
      <c r="N357" s="92" t="s">
        <v>1</v>
      </c>
      <c r="O357" s="121">
        <v>4</v>
      </c>
      <c r="P357" s="118" t="s">
        <v>1</v>
      </c>
      <c r="Q357" s="93">
        <v>1.6</v>
      </c>
      <c r="R357" s="94" t="s">
        <v>1</v>
      </c>
      <c r="S357" s="92" t="s">
        <v>1</v>
      </c>
      <c r="T357" s="121" t="s">
        <v>1</v>
      </c>
      <c r="U357" s="118" t="s">
        <v>1</v>
      </c>
      <c r="V357" s="93" t="s">
        <v>1</v>
      </c>
      <c r="W357" s="94" t="s">
        <v>1</v>
      </c>
      <c r="X357" s="94" t="s">
        <v>1</v>
      </c>
      <c r="Y357" s="94">
        <v>1.6</v>
      </c>
      <c r="Z357" s="94" t="s">
        <v>1</v>
      </c>
      <c r="AA357" s="94" t="s">
        <v>1</v>
      </c>
      <c r="AB357" s="95">
        <v>1.6</v>
      </c>
      <c r="AC357" s="87" t="s">
        <v>321</v>
      </c>
      <c r="AD357" s="118">
        <v>45</v>
      </c>
    </row>
    <row r="358" spans="1:30" ht="16" x14ac:dyDescent="0.2">
      <c r="A358" s="21">
        <v>45792</v>
      </c>
      <c r="B358" s="1" t="s">
        <v>38</v>
      </c>
      <c r="C358" s="9" t="s">
        <v>39</v>
      </c>
      <c r="D358" s="1" t="s">
        <v>40</v>
      </c>
      <c r="E358" s="9" t="s">
        <v>41</v>
      </c>
      <c r="F358" s="92">
        <v>1.4</v>
      </c>
      <c r="G358" s="93" t="s">
        <v>1</v>
      </c>
      <c r="H358" s="94">
        <v>1.4</v>
      </c>
      <c r="I358" s="94" t="s">
        <v>1</v>
      </c>
      <c r="J358" s="94" t="s">
        <v>1</v>
      </c>
      <c r="K358" s="94" t="s">
        <v>1</v>
      </c>
      <c r="L358" s="94" t="s">
        <v>1</v>
      </c>
      <c r="M358" s="94" t="s">
        <v>1</v>
      </c>
      <c r="N358" s="92" t="s">
        <v>1</v>
      </c>
      <c r="O358" s="121">
        <v>2</v>
      </c>
      <c r="P358" s="118" t="s">
        <v>1</v>
      </c>
      <c r="Q358" s="93">
        <v>1.4</v>
      </c>
      <c r="R358" s="94"/>
      <c r="S358" s="92" t="s">
        <v>1</v>
      </c>
      <c r="T358" s="121" t="s">
        <v>1</v>
      </c>
      <c r="U358" s="118" t="s">
        <v>1</v>
      </c>
      <c r="V358" s="93" t="s">
        <v>1</v>
      </c>
      <c r="W358" s="94" t="s">
        <v>1</v>
      </c>
      <c r="X358" s="94" t="s">
        <v>1</v>
      </c>
      <c r="Y358" s="94">
        <v>1.4</v>
      </c>
      <c r="Z358" s="94" t="s">
        <v>1</v>
      </c>
      <c r="AA358" s="94" t="s">
        <v>1</v>
      </c>
      <c r="AB358" s="95">
        <v>1.4</v>
      </c>
      <c r="AC358" s="87" t="s">
        <v>321</v>
      </c>
      <c r="AD358" s="118">
        <v>45</v>
      </c>
    </row>
    <row r="359" spans="1:30" ht="16" x14ac:dyDescent="0.2">
      <c r="A359" s="21">
        <v>45828</v>
      </c>
      <c r="B359" s="1" t="s">
        <v>48</v>
      </c>
      <c r="C359" s="9" t="s">
        <v>309</v>
      </c>
      <c r="D359" s="1" t="s">
        <v>40</v>
      </c>
      <c r="E359" s="9" t="s">
        <v>41</v>
      </c>
      <c r="F359" s="92">
        <v>0.8</v>
      </c>
      <c r="G359" s="93" t="s">
        <v>1</v>
      </c>
      <c r="H359" s="94">
        <v>0.8</v>
      </c>
      <c r="I359" s="94" t="s">
        <v>1</v>
      </c>
      <c r="J359" s="94" t="s">
        <v>1</v>
      </c>
      <c r="K359" s="94" t="s">
        <v>1</v>
      </c>
      <c r="L359" s="94" t="s">
        <v>1</v>
      </c>
      <c r="M359" s="94" t="s">
        <v>1</v>
      </c>
      <c r="N359" s="92" t="s">
        <v>1</v>
      </c>
      <c r="O359" s="121" t="s">
        <v>1</v>
      </c>
      <c r="P359" s="118">
        <v>4</v>
      </c>
      <c r="Q359" s="93" t="s">
        <v>1</v>
      </c>
      <c r="R359" s="94">
        <v>0.8</v>
      </c>
      <c r="S359" s="92" t="s">
        <v>1</v>
      </c>
      <c r="T359" s="121" t="s">
        <v>1</v>
      </c>
      <c r="U359" s="118" t="s">
        <v>1</v>
      </c>
      <c r="V359" s="93" t="s">
        <v>1</v>
      </c>
      <c r="W359" s="94" t="s">
        <v>1</v>
      </c>
      <c r="X359" s="94" t="s">
        <v>1</v>
      </c>
      <c r="Y359" s="94">
        <v>0.8</v>
      </c>
      <c r="Z359" s="94" t="s">
        <v>1</v>
      </c>
      <c r="AA359" s="94" t="s">
        <v>1</v>
      </c>
      <c r="AB359" s="95">
        <v>0.8</v>
      </c>
      <c r="AC359" s="87" t="s">
        <v>323</v>
      </c>
      <c r="AD359" s="118">
        <v>45</v>
      </c>
    </row>
    <row r="360" spans="1:30" ht="16" x14ac:dyDescent="0.2">
      <c r="A360" s="21">
        <v>45828</v>
      </c>
      <c r="B360" s="1" t="s">
        <v>38</v>
      </c>
      <c r="C360" s="9" t="s">
        <v>39</v>
      </c>
      <c r="D360" s="1" t="s">
        <v>40</v>
      </c>
      <c r="E360" s="9" t="s">
        <v>41</v>
      </c>
      <c r="F360" s="92">
        <v>0.7</v>
      </c>
      <c r="G360" s="93" t="s">
        <v>1</v>
      </c>
      <c r="H360" s="94">
        <v>0.7</v>
      </c>
      <c r="I360" s="94" t="s">
        <v>1</v>
      </c>
      <c r="J360" s="94" t="s">
        <v>1</v>
      </c>
      <c r="K360" s="94" t="s">
        <v>1</v>
      </c>
      <c r="L360" s="94" t="s">
        <v>1</v>
      </c>
      <c r="M360" s="94" t="s">
        <v>1</v>
      </c>
      <c r="N360" s="92" t="s">
        <v>1</v>
      </c>
      <c r="O360" s="121" t="s">
        <v>1</v>
      </c>
      <c r="P360" s="118">
        <v>4</v>
      </c>
      <c r="Q360" s="93" t="s">
        <v>1</v>
      </c>
      <c r="R360" s="94">
        <v>0.7</v>
      </c>
      <c r="S360" s="92" t="s">
        <v>1</v>
      </c>
      <c r="T360" s="121" t="s">
        <v>1</v>
      </c>
      <c r="U360" s="118" t="s">
        <v>1</v>
      </c>
      <c r="V360" s="93" t="s">
        <v>1</v>
      </c>
      <c r="W360" s="94" t="s">
        <v>1</v>
      </c>
      <c r="X360" s="94" t="s">
        <v>1</v>
      </c>
      <c r="Y360" s="94">
        <v>0.7</v>
      </c>
      <c r="Z360" s="94" t="s">
        <v>1</v>
      </c>
      <c r="AA360" s="94" t="s">
        <v>1</v>
      </c>
      <c r="AB360" s="95">
        <v>0.7</v>
      </c>
      <c r="AC360" s="87" t="s">
        <v>324</v>
      </c>
      <c r="AD360" s="118">
        <v>45</v>
      </c>
    </row>
    <row r="361" spans="1:30" ht="16" x14ac:dyDescent="0.2">
      <c r="A361" s="21">
        <v>45828</v>
      </c>
      <c r="B361" s="1" t="s">
        <v>65</v>
      </c>
      <c r="C361" s="9" t="s">
        <v>322</v>
      </c>
      <c r="D361" s="1" t="s">
        <v>40</v>
      </c>
      <c r="E361" s="9" t="s">
        <v>41</v>
      </c>
      <c r="F361" s="92">
        <v>0.7</v>
      </c>
      <c r="G361" s="93" t="s">
        <v>1</v>
      </c>
      <c r="H361" s="94">
        <v>0.7</v>
      </c>
      <c r="I361" s="94" t="s">
        <v>1</v>
      </c>
      <c r="J361" s="94" t="s">
        <v>1</v>
      </c>
      <c r="K361" s="94" t="s">
        <v>1</v>
      </c>
      <c r="L361" s="94" t="s">
        <v>1</v>
      </c>
      <c r="M361" s="94" t="s">
        <v>1</v>
      </c>
      <c r="N361" s="92" t="s">
        <v>1</v>
      </c>
      <c r="O361" s="121" t="s">
        <v>1</v>
      </c>
      <c r="P361" s="118">
        <v>5</v>
      </c>
      <c r="Q361" s="93" t="s">
        <v>1</v>
      </c>
      <c r="R361" s="94">
        <v>0.7</v>
      </c>
      <c r="S361" s="92" t="s">
        <v>1</v>
      </c>
      <c r="T361" s="121" t="s">
        <v>1</v>
      </c>
      <c r="U361" s="118" t="s">
        <v>1</v>
      </c>
      <c r="V361" s="93" t="s">
        <v>1</v>
      </c>
      <c r="W361" s="94" t="s">
        <v>1</v>
      </c>
      <c r="X361" s="94" t="s">
        <v>1</v>
      </c>
      <c r="Y361" s="94">
        <v>0.7</v>
      </c>
      <c r="Z361" s="94" t="s">
        <v>1</v>
      </c>
      <c r="AA361" s="94" t="s">
        <v>1</v>
      </c>
      <c r="AB361" s="95">
        <v>0.7</v>
      </c>
      <c r="AC361" s="87" t="s">
        <v>325</v>
      </c>
      <c r="AD361" s="118">
        <v>45</v>
      </c>
    </row>
    <row r="362" spans="1:30" ht="16" x14ac:dyDescent="0.2">
      <c r="A362" s="21">
        <v>45831</v>
      </c>
      <c r="B362" s="1" t="s">
        <v>38</v>
      </c>
      <c r="C362" s="9" t="s">
        <v>39</v>
      </c>
      <c r="D362" s="1" t="s">
        <v>40</v>
      </c>
      <c r="E362" s="9" t="s">
        <v>41</v>
      </c>
      <c r="F362" s="92">
        <v>1.3</v>
      </c>
      <c r="G362" s="93" t="s">
        <v>1</v>
      </c>
      <c r="H362" s="94">
        <v>1.3</v>
      </c>
      <c r="I362" s="94" t="s">
        <v>1</v>
      </c>
      <c r="J362" s="94" t="s">
        <v>1</v>
      </c>
      <c r="K362" s="94" t="s">
        <v>1</v>
      </c>
      <c r="L362" s="94" t="s">
        <v>1</v>
      </c>
      <c r="M362" s="94" t="s">
        <v>1</v>
      </c>
      <c r="N362" s="92" t="s">
        <v>1</v>
      </c>
      <c r="O362" s="121">
        <v>3</v>
      </c>
      <c r="P362" s="118" t="s">
        <v>1</v>
      </c>
      <c r="Q362" s="93">
        <v>1.3</v>
      </c>
      <c r="R362" s="94" t="s">
        <v>1</v>
      </c>
      <c r="S362" s="92" t="s">
        <v>1</v>
      </c>
      <c r="T362" s="121" t="s">
        <v>1</v>
      </c>
      <c r="U362" s="118" t="s">
        <v>1</v>
      </c>
      <c r="V362" s="93" t="s">
        <v>1</v>
      </c>
      <c r="W362" s="94" t="s">
        <v>1</v>
      </c>
      <c r="X362" s="94" t="s">
        <v>1</v>
      </c>
      <c r="Y362" s="94">
        <v>1.3</v>
      </c>
      <c r="Z362" s="94" t="s">
        <v>1</v>
      </c>
      <c r="AA362" s="94" t="s">
        <v>1</v>
      </c>
      <c r="AB362" s="95">
        <v>1.3</v>
      </c>
      <c r="AC362" s="87" t="s">
        <v>321</v>
      </c>
      <c r="AD362" s="118">
        <v>45</v>
      </c>
    </row>
    <row r="363" spans="1:30" ht="17" thickBot="1" x14ac:dyDescent="0.25">
      <c r="A363" s="22">
        <v>45841</v>
      </c>
      <c r="B363" s="2" t="s">
        <v>105</v>
      </c>
      <c r="C363" s="11" t="s">
        <v>106</v>
      </c>
      <c r="D363" s="2" t="s">
        <v>50</v>
      </c>
      <c r="E363" s="11" t="s">
        <v>50</v>
      </c>
      <c r="F363" s="96">
        <v>2.1</v>
      </c>
      <c r="G363" s="97" t="s">
        <v>1</v>
      </c>
      <c r="H363" s="98">
        <v>2.1</v>
      </c>
      <c r="I363" s="98" t="s">
        <v>1</v>
      </c>
      <c r="J363" s="98" t="s">
        <v>1</v>
      </c>
      <c r="K363" s="98" t="s">
        <v>1</v>
      </c>
      <c r="L363" s="98" t="s">
        <v>1</v>
      </c>
      <c r="M363" s="98" t="s">
        <v>1</v>
      </c>
      <c r="N363" s="96" t="s">
        <v>1</v>
      </c>
      <c r="O363" s="122">
        <v>1</v>
      </c>
      <c r="P363" s="119" t="s">
        <v>1</v>
      </c>
      <c r="Q363" s="97">
        <v>1</v>
      </c>
      <c r="R363" s="98" t="s">
        <v>1</v>
      </c>
      <c r="S363" s="96">
        <v>2.1</v>
      </c>
      <c r="T363" s="122">
        <v>2</v>
      </c>
      <c r="U363" s="119" t="s">
        <v>328</v>
      </c>
      <c r="V363" s="97" t="s">
        <v>1</v>
      </c>
      <c r="W363" s="98">
        <v>2.1</v>
      </c>
      <c r="X363" s="98" t="s">
        <v>1</v>
      </c>
      <c r="Y363" s="98">
        <v>2.1</v>
      </c>
      <c r="Z363" s="98" t="s">
        <v>1</v>
      </c>
      <c r="AA363" s="98">
        <v>2.1</v>
      </c>
      <c r="AB363" s="99" t="s">
        <v>1</v>
      </c>
      <c r="AC363" s="88" t="s">
        <v>107</v>
      </c>
      <c r="AD363" s="119">
        <v>45</v>
      </c>
    </row>
    <row r="364" spans="1:30" ht="16" x14ac:dyDescent="0.2">
      <c r="A364" s="21">
        <v>45848</v>
      </c>
      <c r="B364" s="1" t="s">
        <v>105</v>
      </c>
      <c r="C364" s="9" t="s">
        <v>106</v>
      </c>
      <c r="D364" s="1" t="s">
        <v>50</v>
      </c>
      <c r="E364" s="9" t="s">
        <v>50</v>
      </c>
      <c r="F364" s="92">
        <v>2.7</v>
      </c>
      <c r="G364" s="93" t="s">
        <v>1</v>
      </c>
      <c r="H364" s="94">
        <v>2.7</v>
      </c>
      <c r="I364" s="94" t="s">
        <v>1</v>
      </c>
      <c r="J364" s="94" t="s">
        <v>1</v>
      </c>
      <c r="K364" s="94" t="s">
        <v>1</v>
      </c>
      <c r="L364" s="94" t="s">
        <v>1</v>
      </c>
      <c r="M364" s="94" t="s">
        <v>1</v>
      </c>
      <c r="N364" s="92" t="s">
        <v>1</v>
      </c>
      <c r="O364" s="121">
        <v>1</v>
      </c>
      <c r="P364" s="118" t="s">
        <v>1</v>
      </c>
      <c r="Q364" s="93">
        <v>2.7</v>
      </c>
      <c r="R364" s="94" t="s">
        <v>1</v>
      </c>
      <c r="S364" s="92">
        <v>2.7</v>
      </c>
      <c r="T364" s="121">
        <v>2</v>
      </c>
      <c r="U364" s="118" t="s">
        <v>328</v>
      </c>
      <c r="V364" s="93" t="s">
        <v>1</v>
      </c>
      <c r="W364" s="94">
        <v>2.7</v>
      </c>
      <c r="X364" s="94" t="s">
        <v>1</v>
      </c>
      <c r="Y364" s="94">
        <v>2.7</v>
      </c>
      <c r="Z364" s="94" t="s">
        <v>1</v>
      </c>
      <c r="AA364" s="94">
        <v>2.7</v>
      </c>
      <c r="AB364" s="95" t="s">
        <v>1</v>
      </c>
      <c r="AC364" s="87" t="s">
        <v>107</v>
      </c>
      <c r="AD364" s="118">
        <v>46</v>
      </c>
    </row>
    <row r="365" spans="1:30" ht="16" x14ac:dyDescent="0.2">
      <c r="A365" s="21">
        <v>45850</v>
      </c>
      <c r="B365" s="1" t="s">
        <v>48</v>
      </c>
      <c r="C365" s="9" t="s">
        <v>49</v>
      </c>
      <c r="D365" s="1" t="s">
        <v>50</v>
      </c>
      <c r="E365" s="9" t="s">
        <v>41</v>
      </c>
      <c r="F365" s="92">
        <v>1.2</v>
      </c>
      <c r="G365" s="93" t="s">
        <v>1</v>
      </c>
      <c r="H365" s="94">
        <v>1.2</v>
      </c>
      <c r="I365" s="94" t="s">
        <v>1</v>
      </c>
      <c r="J365" s="94" t="s">
        <v>1</v>
      </c>
      <c r="K365" s="94" t="s">
        <v>1</v>
      </c>
      <c r="L365" s="94" t="s">
        <v>1</v>
      </c>
      <c r="M365" s="94" t="s">
        <v>1</v>
      </c>
      <c r="N365" s="92" t="s">
        <v>1</v>
      </c>
      <c r="O365" s="121">
        <v>1</v>
      </c>
      <c r="P365" s="118" t="s">
        <v>1</v>
      </c>
      <c r="Q365" s="93">
        <v>1.2</v>
      </c>
      <c r="R365" s="94" t="s">
        <v>1</v>
      </c>
      <c r="S365" s="92" t="s">
        <v>1</v>
      </c>
      <c r="T365" s="121" t="s">
        <v>1</v>
      </c>
      <c r="U365" s="118" t="s">
        <v>1</v>
      </c>
      <c r="V365" s="93" t="s">
        <v>1</v>
      </c>
      <c r="W365" s="94" t="s">
        <v>1</v>
      </c>
      <c r="X365" s="94" t="s">
        <v>1</v>
      </c>
      <c r="Y365" s="94">
        <v>1.2</v>
      </c>
      <c r="Z365" s="94" t="s">
        <v>1</v>
      </c>
      <c r="AA365" s="94" t="s">
        <v>1</v>
      </c>
      <c r="AB365" s="95">
        <v>1.2</v>
      </c>
      <c r="AC365" s="87" t="s">
        <v>326</v>
      </c>
      <c r="AD365" s="118">
        <v>46</v>
      </c>
    </row>
    <row r="366" spans="1:30" ht="16" x14ac:dyDescent="0.2">
      <c r="A366" s="21">
        <v>45854</v>
      </c>
      <c r="B366" s="1" t="s">
        <v>105</v>
      </c>
      <c r="C366" s="9" t="s">
        <v>106</v>
      </c>
      <c r="D366" s="1" t="s">
        <v>50</v>
      </c>
      <c r="E366" s="9" t="s">
        <v>50</v>
      </c>
      <c r="F366" s="92">
        <v>2.4</v>
      </c>
      <c r="G366" s="93" t="s">
        <v>1</v>
      </c>
      <c r="H366" s="94">
        <v>2.4</v>
      </c>
      <c r="I366" s="94" t="s">
        <v>1</v>
      </c>
      <c r="J366" s="94" t="s">
        <v>1</v>
      </c>
      <c r="K366" s="94" t="s">
        <v>1</v>
      </c>
      <c r="L366" s="94" t="s">
        <v>1</v>
      </c>
      <c r="M366" s="94" t="s">
        <v>1</v>
      </c>
      <c r="N366" s="92" t="s">
        <v>1</v>
      </c>
      <c r="O366" s="121">
        <v>1</v>
      </c>
      <c r="P366" s="118" t="s">
        <v>1</v>
      </c>
      <c r="Q366" s="93">
        <v>2.4</v>
      </c>
      <c r="R366" s="94" t="s">
        <v>1</v>
      </c>
      <c r="S366" s="92">
        <v>2.4</v>
      </c>
      <c r="T366" s="121">
        <v>2</v>
      </c>
      <c r="U366" s="118" t="s">
        <v>328</v>
      </c>
      <c r="V366" s="93" t="s">
        <v>1</v>
      </c>
      <c r="W366" s="94">
        <v>2.4</v>
      </c>
      <c r="X366" s="94" t="s">
        <v>1</v>
      </c>
      <c r="Y366" s="94">
        <v>2.4</v>
      </c>
      <c r="Z366" s="94" t="s">
        <v>1</v>
      </c>
      <c r="AA366" s="94">
        <v>2.4</v>
      </c>
      <c r="AB366" s="95" t="s">
        <v>1</v>
      </c>
      <c r="AC366" s="87" t="s">
        <v>107</v>
      </c>
      <c r="AD366" s="118">
        <v>46</v>
      </c>
    </row>
    <row r="367" spans="1:30" ht="16" x14ac:dyDescent="0.2">
      <c r="A367" s="21">
        <v>45856</v>
      </c>
      <c r="B367" s="1" t="s">
        <v>48</v>
      </c>
      <c r="C367" s="9" t="s">
        <v>49</v>
      </c>
      <c r="D367" s="1" t="s">
        <v>40</v>
      </c>
      <c r="E367" s="9" t="s">
        <v>41</v>
      </c>
      <c r="F367" s="92">
        <v>0.9</v>
      </c>
      <c r="G367" s="93" t="s">
        <v>1</v>
      </c>
      <c r="H367" s="94">
        <v>0.9</v>
      </c>
      <c r="I367" s="94" t="s">
        <v>1</v>
      </c>
      <c r="J367" s="94" t="s">
        <v>1</v>
      </c>
      <c r="K367" s="94" t="s">
        <v>1</v>
      </c>
      <c r="L367" s="94" t="s">
        <v>1</v>
      </c>
      <c r="M367" s="94" t="s">
        <v>1</v>
      </c>
      <c r="N367" s="92" t="s">
        <v>1</v>
      </c>
      <c r="O367" s="121">
        <v>1</v>
      </c>
      <c r="P367" s="118" t="s">
        <v>1</v>
      </c>
      <c r="Q367" s="93">
        <v>0.9</v>
      </c>
      <c r="R367" s="94" t="s">
        <v>1</v>
      </c>
      <c r="S367" s="92" t="s">
        <v>1</v>
      </c>
      <c r="T367" s="121" t="s">
        <v>1</v>
      </c>
      <c r="U367" s="118" t="s">
        <v>1</v>
      </c>
      <c r="V367" s="93" t="s">
        <v>1</v>
      </c>
      <c r="W367" s="94" t="s">
        <v>1</v>
      </c>
      <c r="X367" s="94" t="s">
        <v>1</v>
      </c>
      <c r="Y367" s="94">
        <v>0.9</v>
      </c>
      <c r="Z367" s="94" t="s">
        <v>1</v>
      </c>
      <c r="AA367" s="94" t="s">
        <v>1</v>
      </c>
      <c r="AB367" s="95">
        <v>0.9</v>
      </c>
      <c r="AC367" s="87" t="s">
        <v>327</v>
      </c>
      <c r="AD367" s="118">
        <v>46</v>
      </c>
    </row>
    <row r="368" spans="1:30" ht="16" x14ac:dyDescent="0.2">
      <c r="A368" s="21">
        <v>45862</v>
      </c>
      <c r="B368" s="1" t="s">
        <v>48</v>
      </c>
      <c r="C368" s="9" t="s">
        <v>49</v>
      </c>
      <c r="D368" s="1" t="s">
        <v>40</v>
      </c>
      <c r="E368" s="9" t="s">
        <v>41</v>
      </c>
      <c r="F368" s="92">
        <v>1</v>
      </c>
      <c r="G368" s="93" t="s">
        <v>1</v>
      </c>
      <c r="H368" s="94">
        <v>1</v>
      </c>
      <c r="I368" s="94" t="s">
        <v>1</v>
      </c>
      <c r="J368" s="94" t="s">
        <v>1</v>
      </c>
      <c r="K368" s="94" t="s">
        <v>1</v>
      </c>
      <c r="L368" s="94" t="s">
        <v>1</v>
      </c>
      <c r="M368" s="94" t="s">
        <v>1</v>
      </c>
      <c r="N368" s="92" t="s">
        <v>1</v>
      </c>
      <c r="O368" s="121">
        <v>1</v>
      </c>
      <c r="P368" s="118" t="s">
        <v>1</v>
      </c>
      <c r="Q368" s="93">
        <v>1</v>
      </c>
      <c r="R368" s="94" t="s">
        <v>1</v>
      </c>
      <c r="S368" s="92" t="s">
        <v>1</v>
      </c>
      <c r="T368" s="121" t="s">
        <v>1</v>
      </c>
      <c r="U368" s="118" t="s">
        <v>1</v>
      </c>
      <c r="V368" s="93" t="s">
        <v>1</v>
      </c>
      <c r="W368" s="94" t="s">
        <v>1</v>
      </c>
      <c r="X368" s="94" t="s">
        <v>1</v>
      </c>
      <c r="Y368" s="94">
        <v>1</v>
      </c>
      <c r="Z368" s="94" t="s">
        <v>1</v>
      </c>
      <c r="AA368" s="94" t="s">
        <v>1</v>
      </c>
      <c r="AB368" s="95">
        <v>1</v>
      </c>
      <c r="AC368" s="87" t="s">
        <v>327</v>
      </c>
      <c r="AD368" s="118">
        <v>46</v>
      </c>
    </row>
    <row r="369" spans="1:30" ht="16" x14ac:dyDescent="0.2">
      <c r="A369" s="8" t="s">
        <v>1</v>
      </c>
      <c r="B369" s="1" t="s">
        <v>1</v>
      </c>
      <c r="C369" s="9" t="s">
        <v>1</v>
      </c>
      <c r="D369" s="1" t="s">
        <v>1</v>
      </c>
      <c r="E369" s="9" t="s">
        <v>1</v>
      </c>
      <c r="F369" s="92" t="s">
        <v>1</v>
      </c>
      <c r="G369" s="93" t="s">
        <v>1</v>
      </c>
      <c r="H369" s="94" t="s">
        <v>1</v>
      </c>
      <c r="I369" s="94" t="s">
        <v>1</v>
      </c>
      <c r="J369" s="94" t="s">
        <v>1</v>
      </c>
      <c r="K369" s="94" t="s">
        <v>1</v>
      </c>
      <c r="L369" s="94" t="s">
        <v>1</v>
      </c>
      <c r="M369" s="94" t="s">
        <v>1</v>
      </c>
      <c r="N369" s="92" t="s">
        <v>1</v>
      </c>
      <c r="O369" s="121" t="s">
        <v>1</v>
      </c>
      <c r="P369" s="118" t="s">
        <v>1</v>
      </c>
      <c r="Q369" s="93" t="s">
        <v>1</v>
      </c>
      <c r="R369" s="94" t="s">
        <v>1</v>
      </c>
      <c r="S369" s="92" t="s">
        <v>1</v>
      </c>
      <c r="T369" s="121" t="s">
        <v>1</v>
      </c>
      <c r="U369" s="118" t="s">
        <v>1</v>
      </c>
      <c r="V369" s="93" t="s">
        <v>1</v>
      </c>
      <c r="W369" s="94" t="s">
        <v>1</v>
      </c>
      <c r="X369" s="94" t="s">
        <v>1</v>
      </c>
      <c r="Y369" s="94" t="s">
        <v>1</v>
      </c>
      <c r="Z369" s="94" t="s">
        <v>1</v>
      </c>
      <c r="AA369" s="94" t="s">
        <v>1</v>
      </c>
      <c r="AB369" s="95" t="s">
        <v>1</v>
      </c>
      <c r="AC369" s="87" t="s">
        <v>1</v>
      </c>
      <c r="AD369" s="118">
        <v>46</v>
      </c>
    </row>
    <row r="370" spans="1:30" ht="16" x14ac:dyDescent="0.2">
      <c r="A370" s="8" t="s">
        <v>1</v>
      </c>
      <c r="B370" s="1" t="s">
        <v>1</v>
      </c>
      <c r="C370" s="9" t="s">
        <v>1</v>
      </c>
      <c r="D370" s="1" t="s">
        <v>1</v>
      </c>
      <c r="E370" s="9" t="s">
        <v>1</v>
      </c>
      <c r="F370" s="92" t="s">
        <v>1</v>
      </c>
      <c r="G370" s="93" t="s">
        <v>1</v>
      </c>
      <c r="H370" s="94" t="s">
        <v>1</v>
      </c>
      <c r="I370" s="94" t="s">
        <v>1</v>
      </c>
      <c r="J370" s="94" t="s">
        <v>1</v>
      </c>
      <c r="K370" s="94" t="s">
        <v>1</v>
      </c>
      <c r="L370" s="94" t="s">
        <v>1</v>
      </c>
      <c r="M370" s="94" t="s">
        <v>1</v>
      </c>
      <c r="N370" s="92" t="s">
        <v>1</v>
      </c>
      <c r="O370" s="121" t="s">
        <v>1</v>
      </c>
      <c r="P370" s="118" t="s">
        <v>1</v>
      </c>
      <c r="Q370" s="93" t="s">
        <v>1</v>
      </c>
      <c r="R370" s="94" t="s">
        <v>1</v>
      </c>
      <c r="S370" s="92" t="s">
        <v>1</v>
      </c>
      <c r="T370" s="121" t="s">
        <v>1</v>
      </c>
      <c r="U370" s="118" t="s">
        <v>1</v>
      </c>
      <c r="V370" s="93" t="s">
        <v>1</v>
      </c>
      <c r="W370" s="94" t="s">
        <v>1</v>
      </c>
      <c r="X370" s="94" t="s">
        <v>1</v>
      </c>
      <c r="Y370" s="94" t="s">
        <v>1</v>
      </c>
      <c r="Z370" s="94" t="s">
        <v>1</v>
      </c>
      <c r="AA370" s="94" t="s">
        <v>1</v>
      </c>
      <c r="AB370" s="95" t="s">
        <v>1</v>
      </c>
      <c r="AC370" s="87" t="s">
        <v>1</v>
      </c>
      <c r="AD370" s="118">
        <v>46</v>
      </c>
    </row>
    <row r="371" spans="1:30" ht="17" thickBot="1" x14ac:dyDescent="0.25">
      <c r="A371" s="10" t="s">
        <v>1</v>
      </c>
      <c r="B371" s="2" t="s">
        <v>1</v>
      </c>
      <c r="C371" s="11" t="s">
        <v>1</v>
      </c>
      <c r="D371" s="2" t="s">
        <v>1</v>
      </c>
      <c r="E371" s="11" t="s">
        <v>1</v>
      </c>
      <c r="F371" s="96" t="s">
        <v>1</v>
      </c>
      <c r="G371" s="97" t="s">
        <v>1</v>
      </c>
      <c r="H371" s="98" t="s">
        <v>1</v>
      </c>
      <c r="I371" s="98" t="s">
        <v>1</v>
      </c>
      <c r="J371" s="98" t="s">
        <v>1</v>
      </c>
      <c r="K371" s="98" t="s">
        <v>1</v>
      </c>
      <c r="L371" s="98" t="s">
        <v>1</v>
      </c>
      <c r="M371" s="98" t="s">
        <v>1</v>
      </c>
      <c r="N371" s="96" t="s">
        <v>1</v>
      </c>
      <c r="O371" s="122" t="s">
        <v>1</v>
      </c>
      <c r="P371" s="119" t="s">
        <v>1</v>
      </c>
      <c r="Q371" s="97" t="s">
        <v>1</v>
      </c>
      <c r="R371" s="98" t="s">
        <v>1</v>
      </c>
      <c r="S371" s="96" t="s">
        <v>1</v>
      </c>
      <c r="T371" s="122" t="s">
        <v>1</v>
      </c>
      <c r="U371" s="119" t="s">
        <v>1</v>
      </c>
      <c r="V371" s="97" t="s">
        <v>1</v>
      </c>
      <c r="W371" s="98" t="s">
        <v>1</v>
      </c>
      <c r="X371" s="98" t="s">
        <v>1</v>
      </c>
      <c r="Y371" s="98" t="s">
        <v>1</v>
      </c>
      <c r="Z371" s="98" t="s">
        <v>1</v>
      </c>
      <c r="AA371" s="98" t="s">
        <v>1</v>
      </c>
      <c r="AB371" s="99" t="s">
        <v>1</v>
      </c>
      <c r="AC371" s="88" t="s">
        <v>1</v>
      </c>
      <c r="AD371" s="119">
        <v>46</v>
      </c>
    </row>
    <row r="372" spans="1:30" ht="16" x14ac:dyDescent="0.2">
      <c r="A372" s="8" t="s">
        <v>1</v>
      </c>
      <c r="B372" s="1" t="s">
        <v>1</v>
      </c>
      <c r="C372" s="9" t="s">
        <v>1</v>
      </c>
      <c r="D372" s="1" t="s">
        <v>1</v>
      </c>
      <c r="E372" s="9" t="s">
        <v>1</v>
      </c>
      <c r="F372" s="92" t="s">
        <v>1</v>
      </c>
      <c r="G372" s="93" t="s">
        <v>1</v>
      </c>
      <c r="H372" s="94" t="s">
        <v>1</v>
      </c>
      <c r="I372" s="94" t="s">
        <v>1</v>
      </c>
      <c r="J372" s="94" t="s">
        <v>1</v>
      </c>
      <c r="K372" s="94" t="s">
        <v>1</v>
      </c>
      <c r="L372" s="94" t="s">
        <v>1</v>
      </c>
      <c r="M372" s="94" t="s">
        <v>1</v>
      </c>
      <c r="N372" s="92" t="s">
        <v>1</v>
      </c>
      <c r="O372" s="121" t="s">
        <v>1</v>
      </c>
      <c r="P372" s="118" t="s">
        <v>1</v>
      </c>
      <c r="Q372" s="93" t="s">
        <v>1</v>
      </c>
      <c r="R372" s="94" t="s">
        <v>1</v>
      </c>
      <c r="S372" s="92" t="s">
        <v>1</v>
      </c>
      <c r="T372" s="121" t="s">
        <v>1</v>
      </c>
      <c r="U372" s="118" t="s">
        <v>1</v>
      </c>
      <c r="V372" s="93" t="s">
        <v>1</v>
      </c>
      <c r="W372" s="94" t="s">
        <v>1</v>
      </c>
      <c r="X372" s="94" t="s">
        <v>1</v>
      </c>
      <c r="Y372" s="94" t="s">
        <v>1</v>
      </c>
      <c r="Z372" s="94" t="s">
        <v>1</v>
      </c>
      <c r="AA372" s="94" t="s">
        <v>1</v>
      </c>
      <c r="AB372" s="95" t="s">
        <v>1</v>
      </c>
      <c r="AC372" s="87" t="s">
        <v>1</v>
      </c>
      <c r="AD372" s="118">
        <v>47</v>
      </c>
    </row>
    <row r="373" spans="1:30" ht="16" x14ac:dyDescent="0.2">
      <c r="A373" s="8" t="s">
        <v>1</v>
      </c>
      <c r="B373" s="1" t="s">
        <v>1</v>
      </c>
      <c r="C373" s="9" t="s">
        <v>1</v>
      </c>
      <c r="D373" s="1" t="s">
        <v>1</v>
      </c>
      <c r="E373" s="9" t="s">
        <v>1</v>
      </c>
      <c r="F373" s="92" t="s">
        <v>1</v>
      </c>
      <c r="G373" s="93" t="s">
        <v>1</v>
      </c>
      <c r="H373" s="94" t="s">
        <v>1</v>
      </c>
      <c r="I373" s="94" t="s">
        <v>1</v>
      </c>
      <c r="J373" s="94" t="s">
        <v>1</v>
      </c>
      <c r="K373" s="94" t="s">
        <v>1</v>
      </c>
      <c r="L373" s="94" t="s">
        <v>1</v>
      </c>
      <c r="M373" s="94" t="s">
        <v>1</v>
      </c>
      <c r="N373" s="92" t="s">
        <v>1</v>
      </c>
      <c r="O373" s="121" t="s">
        <v>1</v>
      </c>
      <c r="P373" s="118" t="s">
        <v>1</v>
      </c>
      <c r="Q373" s="93" t="s">
        <v>1</v>
      </c>
      <c r="R373" s="94" t="s">
        <v>1</v>
      </c>
      <c r="S373" s="92" t="s">
        <v>1</v>
      </c>
      <c r="T373" s="121" t="s">
        <v>1</v>
      </c>
      <c r="U373" s="118" t="s">
        <v>1</v>
      </c>
      <c r="V373" s="93" t="s">
        <v>1</v>
      </c>
      <c r="W373" s="94" t="s">
        <v>1</v>
      </c>
      <c r="X373" s="94" t="s">
        <v>1</v>
      </c>
      <c r="Y373" s="94" t="s">
        <v>1</v>
      </c>
      <c r="Z373" s="94" t="s">
        <v>1</v>
      </c>
      <c r="AA373" s="94" t="s">
        <v>1</v>
      </c>
      <c r="AB373" s="95" t="s">
        <v>1</v>
      </c>
      <c r="AC373" s="87" t="s">
        <v>1</v>
      </c>
      <c r="AD373" s="118">
        <v>47</v>
      </c>
    </row>
    <row r="374" spans="1:30" ht="16" x14ac:dyDescent="0.2">
      <c r="A374" s="8" t="s">
        <v>1</v>
      </c>
      <c r="B374" s="1" t="s">
        <v>1</v>
      </c>
      <c r="C374" s="9" t="s">
        <v>1</v>
      </c>
      <c r="D374" s="1" t="s">
        <v>1</v>
      </c>
      <c r="E374" s="9" t="s">
        <v>1</v>
      </c>
      <c r="F374" s="92" t="s">
        <v>1</v>
      </c>
      <c r="G374" s="93" t="s">
        <v>1</v>
      </c>
      <c r="H374" s="94" t="s">
        <v>1</v>
      </c>
      <c r="I374" s="94" t="s">
        <v>1</v>
      </c>
      <c r="J374" s="94" t="s">
        <v>1</v>
      </c>
      <c r="K374" s="94" t="s">
        <v>1</v>
      </c>
      <c r="L374" s="94" t="s">
        <v>1</v>
      </c>
      <c r="M374" s="94" t="s">
        <v>1</v>
      </c>
      <c r="N374" s="92" t="s">
        <v>1</v>
      </c>
      <c r="O374" s="121" t="s">
        <v>1</v>
      </c>
      <c r="P374" s="118" t="s">
        <v>1</v>
      </c>
      <c r="Q374" s="93" t="s">
        <v>1</v>
      </c>
      <c r="R374" s="94" t="s">
        <v>1</v>
      </c>
      <c r="S374" s="92" t="s">
        <v>1</v>
      </c>
      <c r="T374" s="121" t="s">
        <v>1</v>
      </c>
      <c r="U374" s="118" t="s">
        <v>1</v>
      </c>
      <c r="V374" s="93" t="s">
        <v>1</v>
      </c>
      <c r="W374" s="94" t="s">
        <v>1</v>
      </c>
      <c r="X374" s="94" t="s">
        <v>1</v>
      </c>
      <c r="Y374" s="94" t="s">
        <v>1</v>
      </c>
      <c r="Z374" s="94" t="s">
        <v>1</v>
      </c>
      <c r="AA374" s="94" t="s">
        <v>1</v>
      </c>
      <c r="AB374" s="95" t="s">
        <v>1</v>
      </c>
      <c r="AC374" s="87" t="s">
        <v>1</v>
      </c>
      <c r="AD374" s="118">
        <v>47</v>
      </c>
    </row>
    <row r="375" spans="1:30" ht="16" x14ac:dyDescent="0.2">
      <c r="A375" s="8" t="s">
        <v>1</v>
      </c>
      <c r="B375" s="1" t="s">
        <v>1</v>
      </c>
      <c r="C375" s="9" t="s">
        <v>1</v>
      </c>
      <c r="D375" s="1" t="s">
        <v>1</v>
      </c>
      <c r="E375" s="9" t="s">
        <v>1</v>
      </c>
      <c r="F375" s="92" t="s">
        <v>1</v>
      </c>
      <c r="G375" s="93" t="s">
        <v>1</v>
      </c>
      <c r="H375" s="94" t="s">
        <v>1</v>
      </c>
      <c r="I375" s="94" t="s">
        <v>1</v>
      </c>
      <c r="J375" s="94" t="s">
        <v>1</v>
      </c>
      <c r="K375" s="94" t="s">
        <v>1</v>
      </c>
      <c r="L375" s="94" t="s">
        <v>1</v>
      </c>
      <c r="M375" s="94" t="s">
        <v>1</v>
      </c>
      <c r="N375" s="92" t="s">
        <v>1</v>
      </c>
      <c r="O375" s="121" t="s">
        <v>1</v>
      </c>
      <c r="P375" s="118" t="s">
        <v>1</v>
      </c>
      <c r="Q375" s="93" t="s">
        <v>1</v>
      </c>
      <c r="R375" s="94" t="s">
        <v>1</v>
      </c>
      <c r="S375" s="92" t="s">
        <v>1</v>
      </c>
      <c r="T375" s="121" t="s">
        <v>1</v>
      </c>
      <c r="U375" s="118" t="s">
        <v>1</v>
      </c>
      <c r="V375" s="93" t="s">
        <v>1</v>
      </c>
      <c r="W375" s="94" t="s">
        <v>1</v>
      </c>
      <c r="X375" s="94" t="s">
        <v>1</v>
      </c>
      <c r="Y375" s="94" t="s">
        <v>1</v>
      </c>
      <c r="Z375" s="94" t="s">
        <v>1</v>
      </c>
      <c r="AA375" s="94" t="s">
        <v>1</v>
      </c>
      <c r="AB375" s="95" t="s">
        <v>1</v>
      </c>
      <c r="AC375" s="87" t="s">
        <v>1</v>
      </c>
      <c r="AD375" s="118">
        <v>47</v>
      </c>
    </row>
    <row r="376" spans="1:30" ht="16" x14ac:dyDescent="0.2">
      <c r="A376" s="8" t="s">
        <v>1</v>
      </c>
      <c r="B376" s="1" t="s">
        <v>1</v>
      </c>
      <c r="C376" s="9" t="s">
        <v>1</v>
      </c>
      <c r="D376" s="1" t="s">
        <v>1</v>
      </c>
      <c r="E376" s="9" t="s">
        <v>1</v>
      </c>
      <c r="F376" s="92" t="s">
        <v>1</v>
      </c>
      <c r="G376" s="93" t="s">
        <v>1</v>
      </c>
      <c r="H376" s="94" t="s">
        <v>1</v>
      </c>
      <c r="I376" s="94" t="s">
        <v>1</v>
      </c>
      <c r="J376" s="94" t="s">
        <v>1</v>
      </c>
      <c r="K376" s="94" t="s">
        <v>1</v>
      </c>
      <c r="L376" s="94" t="s">
        <v>1</v>
      </c>
      <c r="M376" s="94" t="s">
        <v>1</v>
      </c>
      <c r="N376" s="92" t="s">
        <v>1</v>
      </c>
      <c r="O376" s="121" t="s">
        <v>1</v>
      </c>
      <c r="P376" s="118" t="s">
        <v>1</v>
      </c>
      <c r="Q376" s="93" t="s">
        <v>1</v>
      </c>
      <c r="R376" s="94" t="s">
        <v>1</v>
      </c>
      <c r="S376" s="92" t="s">
        <v>1</v>
      </c>
      <c r="T376" s="121" t="s">
        <v>1</v>
      </c>
      <c r="U376" s="118" t="s">
        <v>1</v>
      </c>
      <c r="V376" s="93" t="s">
        <v>1</v>
      </c>
      <c r="W376" s="94" t="s">
        <v>1</v>
      </c>
      <c r="X376" s="94" t="s">
        <v>1</v>
      </c>
      <c r="Y376" s="94" t="s">
        <v>1</v>
      </c>
      <c r="Z376" s="94" t="s">
        <v>1</v>
      </c>
      <c r="AA376" s="94" t="s">
        <v>1</v>
      </c>
      <c r="AB376" s="95" t="s">
        <v>1</v>
      </c>
      <c r="AC376" s="87" t="s">
        <v>1</v>
      </c>
      <c r="AD376" s="118">
        <v>47</v>
      </c>
    </row>
    <row r="377" spans="1:30" ht="16" x14ac:dyDescent="0.2">
      <c r="A377" s="8" t="s">
        <v>1</v>
      </c>
      <c r="B377" s="1" t="s">
        <v>1</v>
      </c>
      <c r="C377" s="9" t="s">
        <v>1</v>
      </c>
      <c r="D377" s="1" t="s">
        <v>1</v>
      </c>
      <c r="E377" s="9" t="s">
        <v>1</v>
      </c>
      <c r="F377" s="92" t="s">
        <v>1</v>
      </c>
      <c r="G377" s="93" t="s">
        <v>1</v>
      </c>
      <c r="H377" s="94" t="s">
        <v>1</v>
      </c>
      <c r="I377" s="94" t="s">
        <v>1</v>
      </c>
      <c r="J377" s="94" t="s">
        <v>1</v>
      </c>
      <c r="K377" s="94" t="s">
        <v>1</v>
      </c>
      <c r="L377" s="94" t="s">
        <v>1</v>
      </c>
      <c r="M377" s="94" t="s">
        <v>1</v>
      </c>
      <c r="N377" s="92" t="s">
        <v>1</v>
      </c>
      <c r="O377" s="121" t="s">
        <v>1</v>
      </c>
      <c r="P377" s="118" t="s">
        <v>1</v>
      </c>
      <c r="Q377" s="93" t="s">
        <v>1</v>
      </c>
      <c r="R377" s="94" t="s">
        <v>1</v>
      </c>
      <c r="S377" s="92" t="s">
        <v>1</v>
      </c>
      <c r="T377" s="121" t="s">
        <v>1</v>
      </c>
      <c r="U377" s="118" t="s">
        <v>1</v>
      </c>
      <c r="V377" s="93" t="s">
        <v>1</v>
      </c>
      <c r="W377" s="94" t="s">
        <v>1</v>
      </c>
      <c r="X377" s="94" t="s">
        <v>1</v>
      </c>
      <c r="Y377" s="94" t="s">
        <v>1</v>
      </c>
      <c r="Z377" s="94" t="s">
        <v>1</v>
      </c>
      <c r="AA377" s="94" t="s">
        <v>1</v>
      </c>
      <c r="AB377" s="95" t="s">
        <v>1</v>
      </c>
      <c r="AC377" s="87" t="s">
        <v>1</v>
      </c>
      <c r="AD377" s="118">
        <v>47</v>
      </c>
    </row>
    <row r="378" spans="1:30" ht="16" x14ac:dyDescent="0.2">
      <c r="A378" s="8" t="s">
        <v>1</v>
      </c>
      <c r="B378" s="1" t="s">
        <v>1</v>
      </c>
      <c r="C378" s="9" t="s">
        <v>1</v>
      </c>
      <c r="D378" s="1" t="s">
        <v>1</v>
      </c>
      <c r="E378" s="9" t="s">
        <v>1</v>
      </c>
      <c r="F378" s="92" t="s">
        <v>1</v>
      </c>
      <c r="G378" s="93" t="s">
        <v>1</v>
      </c>
      <c r="H378" s="94" t="s">
        <v>1</v>
      </c>
      <c r="I378" s="94" t="s">
        <v>1</v>
      </c>
      <c r="J378" s="94" t="s">
        <v>1</v>
      </c>
      <c r="K378" s="94" t="s">
        <v>1</v>
      </c>
      <c r="L378" s="94" t="s">
        <v>1</v>
      </c>
      <c r="M378" s="94" t="s">
        <v>1</v>
      </c>
      <c r="N378" s="92" t="s">
        <v>1</v>
      </c>
      <c r="O378" s="121" t="s">
        <v>1</v>
      </c>
      <c r="P378" s="118" t="s">
        <v>1</v>
      </c>
      <c r="Q378" s="93" t="s">
        <v>1</v>
      </c>
      <c r="R378" s="94" t="s">
        <v>1</v>
      </c>
      <c r="S378" s="92" t="s">
        <v>1</v>
      </c>
      <c r="T378" s="121" t="s">
        <v>1</v>
      </c>
      <c r="U378" s="118" t="s">
        <v>1</v>
      </c>
      <c r="V378" s="93" t="s">
        <v>1</v>
      </c>
      <c r="W378" s="94" t="s">
        <v>1</v>
      </c>
      <c r="X378" s="94" t="s">
        <v>1</v>
      </c>
      <c r="Y378" s="94" t="s">
        <v>1</v>
      </c>
      <c r="Z378" s="94" t="s">
        <v>1</v>
      </c>
      <c r="AA378" s="94" t="s">
        <v>1</v>
      </c>
      <c r="AB378" s="95" t="s">
        <v>1</v>
      </c>
      <c r="AC378" s="87" t="s">
        <v>1</v>
      </c>
      <c r="AD378" s="118">
        <v>47</v>
      </c>
    </row>
    <row r="379" spans="1:30" ht="17" thickBot="1" x14ac:dyDescent="0.25">
      <c r="A379" s="10" t="s">
        <v>1</v>
      </c>
      <c r="B379" s="2" t="s">
        <v>1</v>
      </c>
      <c r="C379" s="11" t="s">
        <v>1</v>
      </c>
      <c r="D379" s="2" t="s">
        <v>1</v>
      </c>
      <c r="E379" s="11" t="s">
        <v>1</v>
      </c>
      <c r="F379" s="96" t="s">
        <v>1</v>
      </c>
      <c r="G379" s="97" t="s">
        <v>1</v>
      </c>
      <c r="H379" s="98" t="s">
        <v>1</v>
      </c>
      <c r="I379" s="98" t="s">
        <v>1</v>
      </c>
      <c r="J379" s="98" t="s">
        <v>1</v>
      </c>
      <c r="K379" s="98" t="s">
        <v>1</v>
      </c>
      <c r="L379" s="98" t="s">
        <v>1</v>
      </c>
      <c r="M379" s="98" t="s">
        <v>1</v>
      </c>
      <c r="N379" s="96" t="s">
        <v>1</v>
      </c>
      <c r="O379" s="122" t="s">
        <v>1</v>
      </c>
      <c r="P379" s="119" t="s">
        <v>1</v>
      </c>
      <c r="Q379" s="97" t="s">
        <v>1</v>
      </c>
      <c r="R379" s="98" t="s">
        <v>1</v>
      </c>
      <c r="S379" s="96" t="s">
        <v>1</v>
      </c>
      <c r="T379" s="122" t="s">
        <v>1</v>
      </c>
      <c r="U379" s="119" t="s">
        <v>1</v>
      </c>
      <c r="V379" s="97" t="s">
        <v>1</v>
      </c>
      <c r="W379" s="98" t="s">
        <v>1</v>
      </c>
      <c r="X379" s="98" t="s">
        <v>1</v>
      </c>
      <c r="Y379" s="98" t="s">
        <v>1</v>
      </c>
      <c r="Z379" s="98" t="s">
        <v>1</v>
      </c>
      <c r="AA379" s="98" t="s">
        <v>1</v>
      </c>
      <c r="AB379" s="99" t="s">
        <v>1</v>
      </c>
      <c r="AC379" s="88" t="s">
        <v>1</v>
      </c>
      <c r="AD379" s="119">
        <v>47</v>
      </c>
    </row>
    <row r="380" spans="1:30" ht="16" x14ac:dyDescent="0.2">
      <c r="A380" s="8" t="s">
        <v>1</v>
      </c>
      <c r="B380" s="1" t="s">
        <v>1</v>
      </c>
      <c r="C380" s="9" t="s">
        <v>1</v>
      </c>
      <c r="D380" s="1" t="s">
        <v>1</v>
      </c>
      <c r="E380" s="9" t="s">
        <v>1</v>
      </c>
      <c r="F380" s="92" t="s">
        <v>1</v>
      </c>
      <c r="G380" s="93" t="s">
        <v>1</v>
      </c>
      <c r="H380" s="94" t="s">
        <v>1</v>
      </c>
      <c r="I380" s="94" t="s">
        <v>1</v>
      </c>
      <c r="J380" s="94" t="s">
        <v>1</v>
      </c>
      <c r="K380" s="94" t="s">
        <v>1</v>
      </c>
      <c r="L380" s="94" t="s">
        <v>1</v>
      </c>
      <c r="M380" s="94" t="s">
        <v>1</v>
      </c>
      <c r="N380" s="92" t="s">
        <v>1</v>
      </c>
      <c r="O380" s="121" t="s">
        <v>1</v>
      </c>
      <c r="P380" s="118" t="s">
        <v>1</v>
      </c>
      <c r="Q380" s="93" t="s">
        <v>1</v>
      </c>
      <c r="R380" s="94" t="s">
        <v>1</v>
      </c>
      <c r="S380" s="92" t="s">
        <v>1</v>
      </c>
      <c r="T380" s="121" t="s">
        <v>1</v>
      </c>
      <c r="U380" s="118" t="s">
        <v>1</v>
      </c>
      <c r="V380" s="93" t="s">
        <v>1</v>
      </c>
      <c r="W380" s="94" t="s">
        <v>1</v>
      </c>
      <c r="X380" s="94" t="s">
        <v>1</v>
      </c>
      <c r="Y380" s="94" t="s">
        <v>1</v>
      </c>
      <c r="Z380" s="94" t="s">
        <v>1</v>
      </c>
      <c r="AA380" s="94" t="s">
        <v>1</v>
      </c>
      <c r="AB380" s="95" t="s">
        <v>1</v>
      </c>
      <c r="AC380" s="87" t="s">
        <v>1</v>
      </c>
      <c r="AD380" s="118">
        <v>48</v>
      </c>
    </row>
    <row r="381" spans="1:30" ht="16" x14ac:dyDescent="0.2">
      <c r="A381" s="8" t="s">
        <v>1</v>
      </c>
      <c r="B381" s="1" t="s">
        <v>1</v>
      </c>
      <c r="C381" s="9" t="s">
        <v>1</v>
      </c>
      <c r="D381" s="1" t="s">
        <v>1</v>
      </c>
      <c r="E381" s="9" t="s">
        <v>1</v>
      </c>
      <c r="F381" s="92" t="s">
        <v>1</v>
      </c>
      <c r="G381" s="93" t="s">
        <v>1</v>
      </c>
      <c r="H381" s="94" t="s">
        <v>1</v>
      </c>
      <c r="I381" s="94" t="s">
        <v>1</v>
      </c>
      <c r="J381" s="94" t="s">
        <v>1</v>
      </c>
      <c r="K381" s="94" t="s">
        <v>1</v>
      </c>
      <c r="L381" s="94" t="s">
        <v>1</v>
      </c>
      <c r="M381" s="94" t="s">
        <v>1</v>
      </c>
      <c r="N381" s="92" t="s">
        <v>1</v>
      </c>
      <c r="O381" s="121" t="s">
        <v>1</v>
      </c>
      <c r="P381" s="118" t="s">
        <v>1</v>
      </c>
      <c r="Q381" s="93" t="s">
        <v>1</v>
      </c>
      <c r="R381" s="94" t="s">
        <v>1</v>
      </c>
      <c r="S381" s="92" t="s">
        <v>1</v>
      </c>
      <c r="T381" s="121" t="s">
        <v>1</v>
      </c>
      <c r="U381" s="118" t="s">
        <v>1</v>
      </c>
      <c r="V381" s="93" t="s">
        <v>1</v>
      </c>
      <c r="W381" s="94" t="s">
        <v>1</v>
      </c>
      <c r="X381" s="94" t="s">
        <v>1</v>
      </c>
      <c r="Y381" s="94" t="s">
        <v>1</v>
      </c>
      <c r="Z381" s="94" t="s">
        <v>1</v>
      </c>
      <c r="AA381" s="94" t="s">
        <v>1</v>
      </c>
      <c r="AB381" s="95" t="s">
        <v>1</v>
      </c>
      <c r="AC381" s="87" t="s">
        <v>1</v>
      </c>
      <c r="AD381" s="118">
        <v>48</v>
      </c>
    </row>
    <row r="382" spans="1:30" ht="16" x14ac:dyDescent="0.2">
      <c r="A382" s="8" t="s">
        <v>1</v>
      </c>
      <c r="B382" s="1" t="s">
        <v>1</v>
      </c>
      <c r="C382" s="9" t="s">
        <v>1</v>
      </c>
      <c r="D382" s="1" t="s">
        <v>1</v>
      </c>
      <c r="E382" s="9" t="s">
        <v>1</v>
      </c>
      <c r="F382" s="92" t="s">
        <v>1</v>
      </c>
      <c r="G382" s="93" t="s">
        <v>1</v>
      </c>
      <c r="H382" s="94" t="s">
        <v>1</v>
      </c>
      <c r="I382" s="94" t="s">
        <v>1</v>
      </c>
      <c r="J382" s="94" t="s">
        <v>1</v>
      </c>
      <c r="K382" s="94" t="s">
        <v>1</v>
      </c>
      <c r="L382" s="94" t="s">
        <v>1</v>
      </c>
      <c r="M382" s="94" t="s">
        <v>1</v>
      </c>
      <c r="N382" s="92" t="s">
        <v>1</v>
      </c>
      <c r="O382" s="121" t="s">
        <v>1</v>
      </c>
      <c r="P382" s="118" t="s">
        <v>1</v>
      </c>
      <c r="Q382" s="93" t="s">
        <v>1</v>
      </c>
      <c r="R382" s="94" t="s">
        <v>1</v>
      </c>
      <c r="S382" s="92" t="s">
        <v>1</v>
      </c>
      <c r="T382" s="121" t="s">
        <v>1</v>
      </c>
      <c r="U382" s="118" t="s">
        <v>1</v>
      </c>
      <c r="V382" s="93" t="s">
        <v>1</v>
      </c>
      <c r="W382" s="94" t="s">
        <v>1</v>
      </c>
      <c r="X382" s="94" t="s">
        <v>1</v>
      </c>
      <c r="Y382" s="94" t="s">
        <v>1</v>
      </c>
      <c r="Z382" s="94" t="s">
        <v>1</v>
      </c>
      <c r="AA382" s="94" t="s">
        <v>1</v>
      </c>
      <c r="AB382" s="95" t="s">
        <v>1</v>
      </c>
      <c r="AC382" s="87" t="s">
        <v>1</v>
      </c>
      <c r="AD382" s="118">
        <v>48</v>
      </c>
    </row>
    <row r="383" spans="1:30" ht="16" x14ac:dyDescent="0.2">
      <c r="A383" s="8" t="s">
        <v>1</v>
      </c>
      <c r="B383" s="1" t="s">
        <v>1</v>
      </c>
      <c r="C383" s="9" t="s">
        <v>1</v>
      </c>
      <c r="D383" s="1" t="s">
        <v>1</v>
      </c>
      <c r="E383" s="9" t="s">
        <v>1</v>
      </c>
      <c r="F383" s="92" t="s">
        <v>1</v>
      </c>
      <c r="G383" s="93" t="s">
        <v>1</v>
      </c>
      <c r="H383" s="94" t="s">
        <v>1</v>
      </c>
      <c r="I383" s="94" t="s">
        <v>1</v>
      </c>
      <c r="J383" s="94" t="s">
        <v>1</v>
      </c>
      <c r="K383" s="94" t="s">
        <v>1</v>
      </c>
      <c r="L383" s="94" t="s">
        <v>1</v>
      </c>
      <c r="M383" s="94" t="s">
        <v>1</v>
      </c>
      <c r="N383" s="92" t="s">
        <v>1</v>
      </c>
      <c r="O383" s="121" t="s">
        <v>1</v>
      </c>
      <c r="P383" s="118" t="s">
        <v>1</v>
      </c>
      <c r="Q383" s="93" t="s">
        <v>1</v>
      </c>
      <c r="R383" s="94" t="s">
        <v>1</v>
      </c>
      <c r="S383" s="92" t="s">
        <v>1</v>
      </c>
      <c r="T383" s="121" t="s">
        <v>1</v>
      </c>
      <c r="U383" s="118" t="s">
        <v>1</v>
      </c>
      <c r="V383" s="93" t="s">
        <v>1</v>
      </c>
      <c r="W383" s="94" t="s">
        <v>1</v>
      </c>
      <c r="X383" s="94" t="s">
        <v>1</v>
      </c>
      <c r="Y383" s="94" t="s">
        <v>1</v>
      </c>
      <c r="Z383" s="94" t="s">
        <v>1</v>
      </c>
      <c r="AA383" s="94" t="s">
        <v>1</v>
      </c>
      <c r="AB383" s="95" t="s">
        <v>1</v>
      </c>
      <c r="AC383" s="87" t="s">
        <v>1</v>
      </c>
      <c r="AD383" s="118">
        <v>48</v>
      </c>
    </row>
    <row r="384" spans="1:30" ht="16" x14ac:dyDescent="0.2">
      <c r="A384" s="8" t="s">
        <v>1</v>
      </c>
      <c r="B384" s="1" t="s">
        <v>1</v>
      </c>
      <c r="C384" s="9" t="s">
        <v>1</v>
      </c>
      <c r="D384" s="1" t="s">
        <v>1</v>
      </c>
      <c r="E384" s="9" t="s">
        <v>1</v>
      </c>
      <c r="F384" s="92" t="s">
        <v>1</v>
      </c>
      <c r="G384" s="93" t="s">
        <v>1</v>
      </c>
      <c r="H384" s="94" t="s">
        <v>1</v>
      </c>
      <c r="I384" s="94" t="s">
        <v>1</v>
      </c>
      <c r="J384" s="94" t="s">
        <v>1</v>
      </c>
      <c r="K384" s="94" t="s">
        <v>1</v>
      </c>
      <c r="L384" s="94" t="s">
        <v>1</v>
      </c>
      <c r="M384" s="94" t="s">
        <v>1</v>
      </c>
      <c r="N384" s="92" t="s">
        <v>1</v>
      </c>
      <c r="O384" s="121" t="s">
        <v>1</v>
      </c>
      <c r="P384" s="118" t="s">
        <v>1</v>
      </c>
      <c r="Q384" s="93" t="s">
        <v>1</v>
      </c>
      <c r="R384" s="94" t="s">
        <v>1</v>
      </c>
      <c r="S384" s="92" t="s">
        <v>1</v>
      </c>
      <c r="T384" s="121" t="s">
        <v>1</v>
      </c>
      <c r="U384" s="118" t="s">
        <v>1</v>
      </c>
      <c r="V384" s="93" t="s">
        <v>1</v>
      </c>
      <c r="W384" s="94" t="s">
        <v>1</v>
      </c>
      <c r="X384" s="94" t="s">
        <v>1</v>
      </c>
      <c r="Y384" s="94" t="s">
        <v>1</v>
      </c>
      <c r="Z384" s="94" t="s">
        <v>1</v>
      </c>
      <c r="AA384" s="94" t="s">
        <v>1</v>
      </c>
      <c r="AB384" s="95" t="s">
        <v>1</v>
      </c>
      <c r="AC384" s="87" t="s">
        <v>1</v>
      </c>
      <c r="AD384" s="118">
        <v>48</v>
      </c>
    </row>
    <row r="385" spans="1:30" ht="16" x14ac:dyDescent="0.2">
      <c r="A385" s="8" t="s">
        <v>1</v>
      </c>
      <c r="B385" s="1" t="s">
        <v>1</v>
      </c>
      <c r="C385" s="9" t="s">
        <v>1</v>
      </c>
      <c r="D385" s="1" t="s">
        <v>1</v>
      </c>
      <c r="E385" s="9" t="s">
        <v>1</v>
      </c>
      <c r="F385" s="92" t="s">
        <v>1</v>
      </c>
      <c r="G385" s="93" t="s">
        <v>1</v>
      </c>
      <c r="H385" s="94" t="s">
        <v>1</v>
      </c>
      <c r="I385" s="94" t="s">
        <v>1</v>
      </c>
      <c r="J385" s="94" t="s">
        <v>1</v>
      </c>
      <c r="K385" s="94" t="s">
        <v>1</v>
      </c>
      <c r="L385" s="94" t="s">
        <v>1</v>
      </c>
      <c r="M385" s="94" t="s">
        <v>1</v>
      </c>
      <c r="N385" s="92" t="s">
        <v>1</v>
      </c>
      <c r="O385" s="121" t="s">
        <v>1</v>
      </c>
      <c r="P385" s="118" t="s">
        <v>1</v>
      </c>
      <c r="Q385" s="93" t="s">
        <v>1</v>
      </c>
      <c r="R385" s="94" t="s">
        <v>1</v>
      </c>
      <c r="S385" s="92" t="s">
        <v>1</v>
      </c>
      <c r="T385" s="121" t="s">
        <v>1</v>
      </c>
      <c r="U385" s="118" t="s">
        <v>1</v>
      </c>
      <c r="V385" s="93" t="s">
        <v>1</v>
      </c>
      <c r="W385" s="94" t="s">
        <v>1</v>
      </c>
      <c r="X385" s="94" t="s">
        <v>1</v>
      </c>
      <c r="Y385" s="94" t="s">
        <v>1</v>
      </c>
      <c r="Z385" s="94" t="s">
        <v>1</v>
      </c>
      <c r="AA385" s="94" t="s">
        <v>1</v>
      </c>
      <c r="AB385" s="95" t="s">
        <v>1</v>
      </c>
      <c r="AC385" s="87" t="s">
        <v>1</v>
      </c>
      <c r="AD385" s="118">
        <v>48</v>
      </c>
    </row>
    <row r="386" spans="1:30" ht="16" x14ac:dyDescent="0.2">
      <c r="A386" s="8" t="s">
        <v>1</v>
      </c>
      <c r="B386" s="1" t="s">
        <v>1</v>
      </c>
      <c r="C386" s="9" t="s">
        <v>1</v>
      </c>
      <c r="D386" s="1" t="s">
        <v>1</v>
      </c>
      <c r="E386" s="9" t="s">
        <v>1</v>
      </c>
      <c r="F386" s="92" t="s">
        <v>1</v>
      </c>
      <c r="G386" s="93" t="s">
        <v>1</v>
      </c>
      <c r="H386" s="94" t="s">
        <v>1</v>
      </c>
      <c r="I386" s="94" t="s">
        <v>1</v>
      </c>
      <c r="J386" s="94" t="s">
        <v>1</v>
      </c>
      <c r="K386" s="94" t="s">
        <v>1</v>
      </c>
      <c r="L386" s="94" t="s">
        <v>1</v>
      </c>
      <c r="M386" s="94" t="s">
        <v>1</v>
      </c>
      <c r="N386" s="92" t="s">
        <v>1</v>
      </c>
      <c r="O386" s="121" t="s">
        <v>1</v>
      </c>
      <c r="P386" s="118" t="s">
        <v>1</v>
      </c>
      <c r="Q386" s="93" t="s">
        <v>1</v>
      </c>
      <c r="R386" s="94" t="s">
        <v>1</v>
      </c>
      <c r="S386" s="92" t="s">
        <v>1</v>
      </c>
      <c r="T386" s="121" t="s">
        <v>1</v>
      </c>
      <c r="U386" s="118" t="s">
        <v>1</v>
      </c>
      <c r="V386" s="93" t="s">
        <v>1</v>
      </c>
      <c r="W386" s="94" t="s">
        <v>1</v>
      </c>
      <c r="X386" s="94" t="s">
        <v>1</v>
      </c>
      <c r="Y386" s="94" t="s">
        <v>1</v>
      </c>
      <c r="Z386" s="94" t="s">
        <v>1</v>
      </c>
      <c r="AA386" s="94" t="s">
        <v>1</v>
      </c>
      <c r="AB386" s="95" t="s">
        <v>1</v>
      </c>
      <c r="AC386" s="87" t="s">
        <v>1</v>
      </c>
      <c r="AD386" s="118">
        <v>48</v>
      </c>
    </row>
    <row r="387" spans="1:30" ht="17" thickBot="1" x14ac:dyDescent="0.25">
      <c r="A387" s="10" t="s">
        <v>1</v>
      </c>
      <c r="B387" s="2" t="s">
        <v>1</v>
      </c>
      <c r="C387" s="11" t="s">
        <v>1</v>
      </c>
      <c r="D387" s="2" t="s">
        <v>1</v>
      </c>
      <c r="E387" s="11" t="s">
        <v>1</v>
      </c>
      <c r="F387" s="96" t="s">
        <v>1</v>
      </c>
      <c r="G387" s="97" t="s">
        <v>1</v>
      </c>
      <c r="H387" s="98" t="s">
        <v>1</v>
      </c>
      <c r="I387" s="98" t="s">
        <v>1</v>
      </c>
      <c r="J387" s="98" t="s">
        <v>1</v>
      </c>
      <c r="K387" s="98" t="s">
        <v>1</v>
      </c>
      <c r="L387" s="98" t="s">
        <v>1</v>
      </c>
      <c r="M387" s="98" t="s">
        <v>1</v>
      </c>
      <c r="N387" s="96" t="s">
        <v>1</v>
      </c>
      <c r="O387" s="122" t="s">
        <v>1</v>
      </c>
      <c r="P387" s="119" t="s">
        <v>1</v>
      </c>
      <c r="Q387" s="97" t="s">
        <v>1</v>
      </c>
      <c r="R387" s="98" t="s">
        <v>1</v>
      </c>
      <c r="S387" s="96" t="s">
        <v>1</v>
      </c>
      <c r="T387" s="122" t="s">
        <v>1</v>
      </c>
      <c r="U387" s="119" t="s">
        <v>1</v>
      </c>
      <c r="V387" s="97" t="s">
        <v>1</v>
      </c>
      <c r="W387" s="98" t="s">
        <v>1</v>
      </c>
      <c r="X387" s="98" t="s">
        <v>1</v>
      </c>
      <c r="Y387" s="98" t="s">
        <v>1</v>
      </c>
      <c r="Z387" s="98" t="s">
        <v>1</v>
      </c>
      <c r="AA387" s="98" t="s">
        <v>1</v>
      </c>
      <c r="AB387" s="99" t="s">
        <v>1</v>
      </c>
      <c r="AC387" s="88" t="s">
        <v>1</v>
      </c>
      <c r="AD387" s="119">
        <v>48</v>
      </c>
    </row>
    <row r="388" spans="1:30" ht="16" x14ac:dyDescent="0.2">
      <c r="A388" s="8" t="s">
        <v>1</v>
      </c>
      <c r="B388" s="1" t="s">
        <v>1</v>
      </c>
      <c r="C388" s="9" t="s">
        <v>1</v>
      </c>
      <c r="D388" s="1" t="s">
        <v>1</v>
      </c>
      <c r="E388" s="9" t="s">
        <v>1</v>
      </c>
      <c r="F388" s="92" t="s">
        <v>1</v>
      </c>
      <c r="G388" s="93" t="s">
        <v>1</v>
      </c>
      <c r="H388" s="94" t="s">
        <v>1</v>
      </c>
      <c r="I388" s="94" t="s">
        <v>1</v>
      </c>
      <c r="J388" s="94" t="s">
        <v>1</v>
      </c>
      <c r="K388" s="94" t="s">
        <v>1</v>
      </c>
      <c r="L388" s="94" t="s">
        <v>1</v>
      </c>
      <c r="M388" s="94" t="s">
        <v>1</v>
      </c>
      <c r="N388" s="92" t="s">
        <v>1</v>
      </c>
      <c r="O388" s="121" t="s">
        <v>1</v>
      </c>
      <c r="P388" s="118" t="s">
        <v>1</v>
      </c>
      <c r="Q388" s="93" t="s">
        <v>1</v>
      </c>
      <c r="R388" s="94" t="s">
        <v>1</v>
      </c>
      <c r="S388" s="92" t="s">
        <v>1</v>
      </c>
      <c r="T388" s="121" t="s">
        <v>1</v>
      </c>
      <c r="U388" s="118" t="s">
        <v>1</v>
      </c>
      <c r="V388" s="93" t="s">
        <v>1</v>
      </c>
      <c r="W388" s="94" t="s">
        <v>1</v>
      </c>
      <c r="X388" s="94" t="s">
        <v>1</v>
      </c>
      <c r="Y388" s="94" t="s">
        <v>1</v>
      </c>
      <c r="Z388" s="94" t="s">
        <v>1</v>
      </c>
      <c r="AA388" s="94" t="s">
        <v>1</v>
      </c>
      <c r="AB388" s="95" t="s">
        <v>1</v>
      </c>
      <c r="AC388" s="87" t="s">
        <v>1</v>
      </c>
      <c r="AD388" s="118">
        <v>49</v>
      </c>
    </row>
    <row r="389" spans="1:30" ht="16" x14ac:dyDescent="0.2">
      <c r="A389" s="8" t="s">
        <v>1</v>
      </c>
      <c r="B389" s="1" t="s">
        <v>1</v>
      </c>
      <c r="C389" s="9" t="s">
        <v>1</v>
      </c>
      <c r="D389" s="1" t="s">
        <v>1</v>
      </c>
      <c r="E389" s="9" t="s">
        <v>1</v>
      </c>
      <c r="F389" s="92" t="s">
        <v>1</v>
      </c>
      <c r="G389" s="93" t="s">
        <v>1</v>
      </c>
      <c r="H389" s="94" t="s">
        <v>1</v>
      </c>
      <c r="I389" s="94" t="s">
        <v>1</v>
      </c>
      <c r="J389" s="94" t="s">
        <v>1</v>
      </c>
      <c r="K389" s="94" t="s">
        <v>1</v>
      </c>
      <c r="L389" s="94" t="s">
        <v>1</v>
      </c>
      <c r="M389" s="94" t="s">
        <v>1</v>
      </c>
      <c r="N389" s="92" t="s">
        <v>1</v>
      </c>
      <c r="O389" s="121" t="s">
        <v>1</v>
      </c>
      <c r="P389" s="118" t="s">
        <v>1</v>
      </c>
      <c r="Q389" s="93" t="s">
        <v>1</v>
      </c>
      <c r="R389" s="94" t="s">
        <v>1</v>
      </c>
      <c r="S389" s="92" t="s">
        <v>1</v>
      </c>
      <c r="T389" s="121" t="s">
        <v>1</v>
      </c>
      <c r="U389" s="118" t="s">
        <v>1</v>
      </c>
      <c r="V389" s="93" t="s">
        <v>1</v>
      </c>
      <c r="W389" s="94" t="s">
        <v>1</v>
      </c>
      <c r="X389" s="94" t="s">
        <v>1</v>
      </c>
      <c r="Y389" s="94" t="s">
        <v>1</v>
      </c>
      <c r="Z389" s="94" t="s">
        <v>1</v>
      </c>
      <c r="AA389" s="94" t="s">
        <v>1</v>
      </c>
      <c r="AB389" s="95" t="s">
        <v>1</v>
      </c>
      <c r="AC389" s="87" t="s">
        <v>1</v>
      </c>
      <c r="AD389" s="118">
        <v>49</v>
      </c>
    </row>
    <row r="390" spans="1:30" ht="16" x14ac:dyDescent="0.2">
      <c r="A390" s="8" t="s">
        <v>1</v>
      </c>
      <c r="B390" s="1" t="s">
        <v>1</v>
      </c>
      <c r="C390" s="9" t="s">
        <v>1</v>
      </c>
      <c r="D390" s="1" t="s">
        <v>1</v>
      </c>
      <c r="E390" s="9" t="s">
        <v>1</v>
      </c>
      <c r="F390" s="92" t="s">
        <v>1</v>
      </c>
      <c r="G390" s="93" t="s">
        <v>1</v>
      </c>
      <c r="H390" s="94" t="s">
        <v>1</v>
      </c>
      <c r="I390" s="94" t="s">
        <v>1</v>
      </c>
      <c r="J390" s="94" t="s">
        <v>1</v>
      </c>
      <c r="K390" s="94" t="s">
        <v>1</v>
      </c>
      <c r="L390" s="94" t="s">
        <v>1</v>
      </c>
      <c r="M390" s="94" t="s">
        <v>1</v>
      </c>
      <c r="N390" s="92" t="s">
        <v>1</v>
      </c>
      <c r="O390" s="121" t="s">
        <v>1</v>
      </c>
      <c r="P390" s="118" t="s">
        <v>1</v>
      </c>
      <c r="Q390" s="93" t="s">
        <v>1</v>
      </c>
      <c r="R390" s="94" t="s">
        <v>1</v>
      </c>
      <c r="S390" s="92" t="s">
        <v>1</v>
      </c>
      <c r="T390" s="121" t="s">
        <v>1</v>
      </c>
      <c r="U390" s="118" t="s">
        <v>1</v>
      </c>
      <c r="V390" s="93" t="s">
        <v>1</v>
      </c>
      <c r="W390" s="94" t="s">
        <v>1</v>
      </c>
      <c r="X390" s="94" t="s">
        <v>1</v>
      </c>
      <c r="Y390" s="94" t="s">
        <v>1</v>
      </c>
      <c r="Z390" s="94" t="s">
        <v>1</v>
      </c>
      <c r="AA390" s="94" t="s">
        <v>1</v>
      </c>
      <c r="AB390" s="95" t="s">
        <v>1</v>
      </c>
      <c r="AC390" s="87" t="s">
        <v>1</v>
      </c>
      <c r="AD390" s="118">
        <v>49</v>
      </c>
    </row>
    <row r="391" spans="1:30" ht="16" x14ac:dyDescent="0.2">
      <c r="A391" s="8" t="s">
        <v>1</v>
      </c>
      <c r="B391" s="1" t="s">
        <v>1</v>
      </c>
      <c r="C391" s="9" t="s">
        <v>1</v>
      </c>
      <c r="D391" s="1" t="s">
        <v>1</v>
      </c>
      <c r="E391" s="9" t="s">
        <v>1</v>
      </c>
      <c r="F391" s="92" t="s">
        <v>1</v>
      </c>
      <c r="G391" s="93" t="s">
        <v>1</v>
      </c>
      <c r="H391" s="94" t="s">
        <v>1</v>
      </c>
      <c r="I391" s="94" t="s">
        <v>1</v>
      </c>
      <c r="J391" s="94" t="s">
        <v>1</v>
      </c>
      <c r="K391" s="94" t="s">
        <v>1</v>
      </c>
      <c r="L391" s="94" t="s">
        <v>1</v>
      </c>
      <c r="M391" s="94" t="s">
        <v>1</v>
      </c>
      <c r="N391" s="92" t="s">
        <v>1</v>
      </c>
      <c r="O391" s="121" t="s">
        <v>1</v>
      </c>
      <c r="P391" s="118" t="s">
        <v>1</v>
      </c>
      <c r="Q391" s="93" t="s">
        <v>1</v>
      </c>
      <c r="R391" s="94" t="s">
        <v>1</v>
      </c>
      <c r="S391" s="92" t="s">
        <v>1</v>
      </c>
      <c r="T391" s="121" t="s">
        <v>1</v>
      </c>
      <c r="U391" s="118" t="s">
        <v>1</v>
      </c>
      <c r="V391" s="93" t="s">
        <v>1</v>
      </c>
      <c r="W391" s="94" t="s">
        <v>1</v>
      </c>
      <c r="X391" s="94" t="s">
        <v>1</v>
      </c>
      <c r="Y391" s="94" t="s">
        <v>1</v>
      </c>
      <c r="Z391" s="94" t="s">
        <v>1</v>
      </c>
      <c r="AA391" s="94" t="s">
        <v>1</v>
      </c>
      <c r="AB391" s="95" t="s">
        <v>1</v>
      </c>
      <c r="AC391" s="87" t="s">
        <v>1</v>
      </c>
      <c r="AD391" s="118">
        <v>49</v>
      </c>
    </row>
    <row r="392" spans="1:30" ht="16" x14ac:dyDescent="0.2">
      <c r="A392" s="8" t="s">
        <v>1</v>
      </c>
      <c r="B392" s="1" t="s">
        <v>1</v>
      </c>
      <c r="C392" s="9" t="s">
        <v>1</v>
      </c>
      <c r="D392" s="1" t="s">
        <v>1</v>
      </c>
      <c r="E392" s="9" t="s">
        <v>1</v>
      </c>
      <c r="F392" s="92" t="s">
        <v>1</v>
      </c>
      <c r="G392" s="93" t="s">
        <v>1</v>
      </c>
      <c r="H392" s="94" t="s">
        <v>1</v>
      </c>
      <c r="I392" s="94" t="s">
        <v>1</v>
      </c>
      <c r="J392" s="94" t="s">
        <v>1</v>
      </c>
      <c r="K392" s="94" t="s">
        <v>1</v>
      </c>
      <c r="L392" s="94" t="s">
        <v>1</v>
      </c>
      <c r="M392" s="94" t="s">
        <v>1</v>
      </c>
      <c r="N392" s="92" t="s">
        <v>1</v>
      </c>
      <c r="O392" s="121" t="s">
        <v>1</v>
      </c>
      <c r="P392" s="118" t="s">
        <v>1</v>
      </c>
      <c r="Q392" s="93" t="s">
        <v>1</v>
      </c>
      <c r="R392" s="94" t="s">
        <v>1</v>
      </c>
      <c r="S392" s="92" t="s">
        <v>1</v>
      </c>
      <c r="T392" s="121" t="s">
        <v>1</v>
      </c>
      <c r="U392" s="118" t="s">
        <v>1</v>
      </c>
      <c r="V392" s="93" t="s">
        <v>1</v>
      </c>
      <c r="W392" s="94" t="s">
        <v>1</v>
      </c>
      <c r="X392" s="94" t="s">
        <v>1</v>
      </c>
      <c r="Y392" s="94" t="s">
        <v>1</v>
      </c>
      <c r="Z392" s="94" t="s">
        <v>1</v>
      </c>
      <c r="AA392" s="94" t="s">
        <v>1</v>
      </c>
      <c r="AB392" s="95" t="s">
        <v>1</v>
      </c>
      <c r="AC392" s="87" t="s">
        <v>1</v>
      </c>
      <c r="AD392" s="118">
        <v>49</v>
      </c>
    </row>
    <row r="393" spans="1:30" ht="16" x14ac:dyDescent="0.2">
      <c r="A393" s="8" t="s">
        <v>1</v>
      </c>
      <c r="B393" s="1" t="s">
        <v>1</v>
      </c>
      <c r="C393" s="9" t="s">
        <v>1</v>
      </c>
      <c r="D393" s="1" t="s">
        <v>1</v>
      </c>
      <c r="E393" s="9" t="s">
        <v>1</v>
      </c>
      <c r="F393" s="92" t="s">
        <v>1</v>
      </c>
      <c r="G393" s="93" t="s">
        <v>1</v>
      </c>
      <c r="H393" s="94" t="s">
        <v>1</v>
      </c>
      <c r="I393" s="94" t="s">
        <v>1</v>
      </c>
      <c r="J393" s="94" t="s">
        <v>1</v>
      </c>
      <c r="K393" s="94" t="s">
        <v>1</v>
      </c>
      <c r="L393" s="94" t="s">
        <v>1</v>
      </c>
      <c r="M393" s="94" t="s">
        <v>1</v>
      </c>
      <c r="N393" s="92" t="s">
        <v>1</v>
      </c>
      <c r="O393" s="121" t="s">
        <v>1</v>
      </c>
      <c r="P393" s="118" t="s">
        <v>1</v>
      </c>
      <c r="Q393" s="93" t="s">
        <v>1</v>
      </c>
      <c r="R393" s="94" t="s">
        <v>1</v>
      </c>
      <c r="S393" s="92" t="s">
        <v>1</v>
      </c>
      <c r="T393" s="121" t="s">
        <v>1</v>
      </c>
      <c r="U393" s="118" t="s">
        <v>1</v>
      </c>
      <c r="V393" s="93" t="s">
        <v>1</v>
      </c>
      <c r="W393" s="94" t="s">
        <v>1</v>
      </c>
      <c r="X393" s="94" t="s">
        <v>1</v>
      </c>
      <c r="Y393" s="94" t="s">
        <v>1</v>
      </c>
      <c r="Z393" s="94" t="s">
        <v>1</v>
      </c>
      <c r="AA393" s="94" t="s">
        <v>1</v>
      </c>
      <c r="AB393" s="95" t="s">
        <v>1</v>
      </c>
      <c r="AC393" s="87" t="s">
        <v>1</v>
      </c>
      <c r="AD393" s="118">
        <v>49</v>
      </c>
    </row>
    <row r="394" spans="1:30" ht="16" x14ac:dyDescent="0.2">
      <c r="A394" s="8" t="s">
        <v>1</v>
      </c>
      <c r="B394" s="1" t="s">
        <v>1</v>
      </c>
      <c r="C394" s="9" t="s">
        <v>1</v>
      </c>
      <c r="D394" s="1" t="s">
        <v>1</v>
      </c>
      <c r="E394" s="9" t="s">
        <v>1</v>
      </c>
      <c r="F394" s="92" t="s">
        <v>1</v>
      </c>
      <c r="G394" s="93" t="s">
        <v>1</v>
      </c>
      <c r="H394" s="94" t="s">
        <v>1</v>
      </c>
      <c r="I394" s="94" t="s">
        <v>1</v>
      </c>
      <c r="J394" s="94" t="s">
        <v>1</v>
      </c>
      <c r="K394" s="94" t="s">
        <v>1</v>
      </c>
      <c r="L394" s="94" t="s">
        <v>1</v>
      </c>
      <c r="M394" s="94" t="s">
        <v>1</v>
      </c>
      <c r="N394" s="92" t="s">
        <v>1</v>
      </c>
      <c r="O394" s="121" t="s">
        <v>1</v>
      </c>
      <c r="P394" s="118" t="s">
        <v>1</v>
      </c>
      <c r="Q394" s="93" t="s">
        <v>1</v>
      </c>
      <c r="R394" s="94" t="s">
        <v>1</v>
      </c>
      <c r="S394" s="92" t="s">
        <v>1</v>
      </c>
      <c r="T394" s="121" t="s">
        <v>1</v>
      </c>
      <c r="U394" s="118" t="s">
        <v>1</v>
      </c>
      <c r="V394" s="93" t="s">
        <v>1</v>
      </c>
      <c r="W394" s="94" t="s">
        <v>1</v>
      </c>
      <c r="X394" s="94" t="s">
        <v>1</v>
      </c>
      <c r="Y394" s="94" t="s">
        <v>1</v>
      </c>
      <c r="Z394" s="94" t="s">
        <v>1</v>
      </c>
      <c r="AA394" s="94" t="s">
        <v>1</v>
      </c>
      <c r="AB394" s="95" t="s">
        <v>1</v>
      </c>
      <c r="AC394" s="87" t="s">
        <v>1</v>
      </c>
      <c r="AD394" s="118">
        <v>49</v>
      </c>
    </row>
    <row r="395" spans="1:30" ht="17" thickBot="1" x14ac:dyDescent="0.25">
      <c r="A395" s="10" t="s">
        <v>1</v>
      </c>
      <c r="B395" s="2" t="s">
        <v>1</v>
      </c>
      <c r="C395" s="11" t="s">
        <v>1</v>
      </c>
      <c r="D395" s="2" t="s">
        <v>1</v>
      </c>
      <c r="E395" s="11" t="s">
        <v>1</v>
      </c>
      <c r="F395" s="96" t="s">
        <v>1</v>
      </c>
      <c r="G395" s="97" t="s">
        <v>1</v>
      </c>
      <c r="H395" s="98" t="s">
        <v>1</v>
      </c>
      <c r="I395" s="98" t="s">
        <v>1</v>
      </c>
      <c r="J395" s="98" t="s">
        <v>1</v>
      </c>
      <c r="K395" s="98" t="s">
        <v>1</v>
      </c>
      <c r="L395" s="98" t="s">
        <v>1</v>
      </c>
      <c r="M395" s="98" t="s">
        <v>1</v>
      </c>
      <c r="N395" s="96" t="s">
        <v>1</v>
      </c>
      <c r="O395" s="122" t="s">
        <v>1</v>
      </c>
      <c r="P395" s="119" t="s">
        <v>1</v>
      </c>
      <c r="Q395" s="97" t="s">
        <v>1</v>
      </c>
      <c r="R395" s="98" t="s">
        <v>1</v>
      </c>
      <c r="S395" s="96" t="s">
        <v>1</v>
      </c>
      <c r="T395" s="122" t="s">
        <v>1</v>
      </c>
      <c r="U395" s="119" t="s">
        <v>1</v>
      </c>
      <c r="V395" s="97" t="s">
        <v>1</v>
      </c>
      <c r="W395" s="98" t="s">
        <v>1</v>
      </c>
      <c r="X395" s="98" t="s">
        <v>1</v>
      </c>
      <c r="Y395" s="98" t="s">
        <v>1</v>
      </c>
      <c r="Z395" s="98" t="s">
        <v>1</v>
      </c>
      <c r="AA395" s="98" t="s">
        <v>1</v>
      </c>
      <c r="AB395" s="99" t="s">
        <v>1</v>
      </c>
      <c r="AC395" s="88" t="s">
        <v>1</v>
      </c>
      <c r="AD395" s="119">
        <v>49</v>
      </c>
    </row>
    <row r="396" spans="1:30" ht="16" x14ac:dyDescent="0.2">
      <c r="A396" s="8" t="s">
        <v>1</v>
      </c>
      <c r="B396" s="1" t="s">
        <v>1</v>
      </c>
      <c r="C396" s="9" t="s">
        <v>1</v>
      </c>
      <c r="D396" s="1" t="s">
        <v>1</v>
      </c>
      <c r="E396" s="9" t="s">
        <v>1</v>
      </c>
      <c r="F396" s="92" t="s">
        <v>1</v>
      </c>
      <c r="G396" s="93" t="s">
        <v>1</v>
      </c>
      <c r="H396" s="94" t="s">
        <v>1</v>
      </c>
      <c r="I396" s="94" t="s">
        <v>1</v>
      </c>
      <c r="J396" s="94" t="s">
        <v>1</v>
      </c>
      <c r="K396" s="94" t="s">
        <v>1</v>
      </c>
      <c r="L396" s="94" t="s">
        <v>1</v>
      </c>
      <c r="M396" s="94" t="s">
        <v>1</v>
      </c>
      <c r="N396" s="92" t="s">
        <v>1</v>
      </c>
      <c r="O396" s="121" t="s">
        <v>1</v>
      </c>
      <c r="P396" s="118" t="s">
        <v>1</v>
      </c>
      <c r="Q396" s="93" t="s">
        <v>1</v>
      </c>
      <c r="R396" s="94" t="s">
        <v>1</v>
      </c>
      <c r="S396" s="92" t="s">
        <v>1</v>
      </c>
      <c r="T396" s="121" t="s">
        <v>1</v>
      </c>
      <c r="U396" s="118" t="s">
        <v>1</v>
      </c>
      <c r="V396" s="93" t="s">
        <v>1</v>
      </c>
      <c r="W396" s="94" t="s">
        <v>1</v>
      </c>
      <c r="X396" s="94" t="s">
        <v>1</v>
      </c>
      <c r="Y396" s="94" t="s">
        <v>1</v>
      </c>
      <c r="Z396" s="94" t="s">
        <v>1</v>
      </c>
      <c r="AA396" s="94" t="s">
        <v>1</v>
      </c>
      <c r="AB396" s="95" t="s">
        <v>1</v>
      </c>
      <c r="AC396" s="87" t="s">
        <v>1</v>
      </c>
      <c r="AD396" s="118">
        <v>50</v>
      </c>
    </row>
    <row r="397" spans="1:30" ht="16" x14ac:dyDescent="0.2">
      <c r="A397" s="8" t="s">
        <v>1</v>
      </c>
      <c r="B397" s="1" t="s">
        <v>1</v>
      </c>
      <c r="C397" s="9" t="s">
        <v>1</v>
      </c>
      <c r="D397" s="1" t="s">
        <v>1</v>
      </c>
      <c r="E397" s="9" t="s">
        <v>1</v>
      </c>
      <c r="F397" s="92" t="s">
        <v>1</v>
      </c>
      <c r="G397" s="93" t="s">
        <v>1</v>
      </c>
      <c r="H397" s="94" t="s">
        <v>1</v>
      </c>
      <c r="I397" s="94" t="s">
        <v>1</v>
      </c>
      <c r="J397" s="94" t="s">
        <v>1</v>
      </c>
      <c r="K397" s="94" t="s">
        <v>1</v>
      </c>
      <c r="L397" s="94" t="s">
        <v>1</v>
      </c>
      <c r="M397" s="94" t="s">
        <v>1</v>
      </c>
      <c r="N397" s="92" t="s">
        <v>1</v>
      </c>
      <c r="O397" s="121" t="s">
        <v>1</v>
      </c>
      <c r="P397" s="118" t="s">
        <v>1</v>
      </c>
      <c r="Q397" s="93" t="s">
        <v>1</v>
      </c>
      <c r="R397" s="94" t="s">
        <v>1</v>
      </c>
      <c r="S397" s="92" t="s">
        <v>1</v>
      </c>
      <c r="T397" s="121" t="s">
        <v>1</v>
      </c>
      <c r="U397" s="118" t="s">
        <v>1</v>
      </c>
      <c r="V397" s="93" t="s">
        <v>1</v>
      </c>
      <c r="W397" s="94" t="s">
        <v>1</v>
      </c>
      <c r="X397" s="94" t="s">
        <v>1</v>
      </c>
      <c r="Y397" s="94" t="s">
        <v>1</v>
      </c>
      <c r="Z397" s="94" t="s">
        <v>1</v>
      </c>
      <c r="AA397" s="94" t="s">
        <v>1</v>
      </c>
      <c r="AB397" s="95" t="s">
        <v>1</v>
      </c>
      <c r="AC397" s="87" t="s">
        <v>1</v>
      </c>
      <c r="AD397" s="118">
        <v>50</v>
      </c>
    </row>
    <row r="398" spans="1:30" ht="16" x14ac:dyDescent="0.2">
      <c r="A398" s="8" t="s">
        <v>1</v>
      </c>
      <c r="B398" s="1" t="s">
        <v>1</v>
      </c>
      <c r="C398" s="9" t="s">
        <v>1</v>
      </c>
      <c r="D398" s="1" t="s">
        <v>1</v>
      </c>
      <c r="E398" s="9" t="s">
        <v>1</v>
      </c>
      <c r="F398" s="92" t="s">
        <v>1</v>
      </c>
      <c r="G398" s="93" t="s">
        <v>1</v>
      </c>
      <c r="H398" s="94" t="s">
        <v>1</v>
      </c>
      <c r="I398" s="94" t="s">
        <v>1</v>
      </c>
      <c r="J398" s="94" t="s">
        <v>1</v>
      </c>
      <c r="K398" s="94" t="s">
        <v>1</v>
      </c>
      <c r="L398" s="94" t="s">
        <v>1</v>
      </c>
      <c r="M398" s="94" t="s">
        <v>1</v>
      </c>
      <c r="N398" s="92" t="s">
        <v>1</v>
      </c>
      <c r="O398" s="121" t="s">
        <v>1</v>
      </c>
      <c r="P398" s="118" t="s">
        <v>1</v>
      </c>
      <c r="Q398" s="93" t="s">
        <v>1</v>
      </c>
      <c r="R398" s="94" t="s">
        <v>1</v>
      </c>
      <c r="S398" s="92" t="s">
        <v>1</v>
      </c>
      <c r="T398" s="121" t="s">
        <v>1</v>
      </c>
      <c r="U398" s="118" t="s">
        <v>1</v>
      </c>
      <c r="V398" s="93" t="s">
        <v>1</v>
      </c>
      <c r="W398" s="94" t="s">
        <v>1</v>
      </c>
      <c r="X398" s="94" t="s">
        <v>1</v>
      </c>
      <c r="Y398" s="94" t="s">
        <v>1</v>
      </c>
      <c r="Z398" s="94" t="s">
        <v>1</v>
      </c>
      <c r="AA398" s="94" t="s">
        <v>1</v>
      </c>
      <c r="AB398" s="95" t="s">
        <v>1</v>
      </c>
      <c r="AC398" s="87" t="s">
        <v>1</v>
      </c>
      <c r="AD398" s="118">
        <v>50</v>
      </c>
    </row>
    <row r="399" spans="1:30" ht="16" x14ac:dyDescent="0.2">
      <c r="A399" s="8" t="s">
        <v>1</v>
      </c>
      <c r="B399" s="1" t="s">
        <v>1</v>
      </c>
      <c r="C399" s="9" t="s">
        <v>1</v>
      </c>
      <c r="D399" s="1" t="s">
        <v>1</v>
      </c>
      <c r="E399" s="9" t="s">
        <v>1</v>
      </c>
      <c r="F399" s="92" t="s">
        <v>1</v>
      </c>
      <c r="G399" s="93" t="s">
        <v>1</v>
      </c>
      <c r="H399" s="94" t="s">
        <v>1</v>
      </c>
      <c r="I399" s="94" t="s">
        <v>1</v>
      </c>
      <c r="J399" s="94" t="s">
        <v>1</v>
      </c>
      <c r="K399" s="94" t="s">
        <v>1</v>
      </c>
      <c r="L399" s="94" t="s">
        <v>1</v>
      </c>
      <c r="M399" s="94" t="s">
        <v>1</v>
      </c>
      <c r="N399" s="92" t="s">
        <v>1</v>
      </c>
      <c r="O399" s="121" t="s">
        <v>1</v>
      </c>
      <c r="P399" s="118" t="s">
        <v>1</v>
      </c>
      <c r="Q399" s="93" t="s">
        <v>1</v>
      </c>
      <c r="R399" s="94" t="s">
        <v>1</v>
      </c>
      <c r="S399" s="92" t="s">
        <v>1</v>
      </c>
      <c r="T399" s="121" t="s">
        <v>1</v>
      </c>
      <c r="U399" s="118" t="s">
        <v>1</v>
      </c>
      <c r="V399" s="93" t="s">
        <v>1</v>
      </c>
      <c r="W399" s="94" t="s">
        <v>1</v>
      </c>
      <c r="X399" s="94" t="s">
        <v>1</v>
      </c>
      <c r="Y399" s="94" t="s">
        <v>1</v>
      </c>
      <c r="Z399" s="94" t="s">
        <v>1</v>
      </c>
      <c r="AA399" s="94" t="s">
        <v>1</v>
      </c>
      <c r="AB399" s="95" t="s">
        <v>1</v>
      </c>
      <c r="AC399" s="87" t="s">
        <v>1</v>
      </c>
      <c r="AD399" s="118">
        <v>50</v>
      </c>
    </row>
    <row r="400" spans="1:30" ht="16" x14ac:dyDescent="0.2">
      <c r="A400" s="8" t="s">
        <v>1</v>
      </c>
      <c r="B400" s="1" t="s">
        <v>1</v>
      </c>
      <c r="C400" s="9" t="s">
        <v>1</v>
      </c>
      <c r="D400" s="1" t="s">
        <v>1</v>
      </c>
      <c r="E400" s="9" t="s">
        <v>1</v>
      </c>
      <c r="F400" s="92" t="s">
        <v>1</v>
      </c>
      <c r="G400" s="93" t="s">
        <v>1</v>
      </c>
      <c r="H400" s="94" t="s">
        <v>1</v>
      </c>
      <c r="I400" s="94" t="s">
        <v>1</v>
      </c>
      <c r="J400" s="94" t="s">
        <v>1</v>
      </c>
      <c r="K400" s="94" t="s">
        <v>1</v>
      </c>
      <c r="L400" s="94" t="s">
        <v>1</v>
      </c>
      <c r="M400" s="94" t="s">
        <v>1</v>
      </c>
      <c r="N400" s="92" t="s">
        <v>1</v>
      </c>
      <c r="O400" s="121" t="s">
        <v>1</v>
      </c>
      <c r="P400" s="118" t="s">
        <v>1</v>
      </c>
      <c r="Q400" s="93" t="s">
        <v>1</v>
      </c>
      <c r="R400" s="94" t="s">
        <v>1</v>
      </c>
      <c r="S400" s="92" t="s">
        <v>1</v>
      </c>
      <c r="T400" s="121" t="s">
        <v>1</v>
      </c>
      <c r="U400" s="118" t="s">
        <v>1</v>
      </c>
      <c r="V400" s="93" t="s">
        <v>1</v>
      </c>
      <c r="W400" s="94" t="s">
        <v>1</v>
      </c>
      <c r="X400" s="94" t="s">
        <v>1</v>
      </c>
      <c r="Y400" s="94" t="s">
        <v>1</v>
      </c>
      <c r="Z400" s="94" t="s">
        <v>1</v>
      </c>
      <c r="AA400" s="94" t="s">
        <v>1</v>
      </c>
      <c r="AB400" s="95" t="s">
        <v>1</v>
      </c>
      <c r="AC400" s="87" t="s">
        <v>1</v>
      </c>
      <c r="AD400" s="118">
        <v>50</v>
      </c>
    </row>
    <row r="401" spans="1:30" ht="16" x14ac:dyDescent="0.2">
      <c r="A401" s="8" t="s">
        <v>1</v>
      </c>
      <c r="B401" s="1" t="s">
        <v>1</v>
      </c>
      <c r="C401" s="9" t="s">
        <v>1</v>
      </c>
      <c r="D401" s="1" t="s">
        <v>1</v>
      </c>
      <c r="E401" s="9" t="s">
        <v>1</v>
      </c>
      <c r="F401" s="92" t="s">
        <v>1</v>
      </c>
      <c r="G401" s="93" t="s">
        <v>1</v>
      </c>
      <c r="H401" s="94" t="s">
        <v>1</v>
      </c>
      <c r="I401" s="94" t="s">
        <v>1</v>
      </c>
      <c r="J401" s="94" t="s">
        <v>1</v>
      </c>
      <c r="K401" s="94" t="s">
        <v>1</v>
      </c>
      <c r="L401" s="94" t="s">
        <v>1</v>
      </c>
      <c r="M401" s="94" t="s">
        <v>1</v>
      </c>
      <c r="N401" s="92" t="s">
        <v>1</v>
      </c>
      <c r="O401" s="121" t="s">
        <v>1</v>
      </c>
      <c r="P401" s="118" t="s">
        <v>1</v>
      </c>
      <c r="Q401" s="93" t="s">
        <v>1</v>
      </c>
      <c r="R401" s="94" t="s">
        <v>1</v>
      </c>
      <c r="S401" s="92" t="s">
        <v>1</v>
      </c>
      <c r="T401" s="121" t="s">
        <v>1</v>
      </c>
      <c r="U401" s="118" t="s">
        <v>1</v>
      </c>
      <c r="V401" s="93" t="s">
        <v>1</v>
      </c>
      <c r="W401" s="94" t="s">
        <v>1</v>
      </c>
      <c r="X401" s="94" t="s">
        <v>1</v>
      </c>
      <c r="Y401" s="94" t="s">
        <v>1</v>
      </c>
      <c r="Z401" s="94" t="s">
        <v>1</v>
      </c>
      <c r="AA401" s="94" t="s">
        <v>1</v>
      </c>
      <c r="AB401" s="95" t="s">
        <v>1</v>
      </c>
      <c r="AC401" s="87" t="s">
        <v>1</v>
      </c>
      <c r="AD401" s="118">
        <v>50</v>
      </c>
    </row>
    <row r="402" spans="1:30" ht="16" x14ac:dyDescent="0.2">
      <c r="A402" s="8" t="s">
        <v>1</v>
      </c>
      <c r="B402" s="1" t="s">
        <v>1</v>
      </c>
      <c r="C402" s="9" t="s">
        <v>1</v>
      </c>
      <c r="D402" s="1" t="s">
        <v>1</v>
      </c>
      <c r="E402" s="9" t="s">
        <v>1</v>
      </c>
      <c r="F402" s="92" t="s">
        <v>1</v>
      </c>
      <c r="G402" s="93" t="s">
        <v>1</v>
      </c>
      <c r="H402" s="94" t="s">
        <v>1</v>
      </c>
      <c r="I402" s="94" t="s">
        <v>1</v>
      </c>
      <c r="J402" s="94" t="s">
        <v>1</v>
      </c>
      <c r="K402" s="94" t="s">
        <v>1</v>
      </c>
      <c r="L402" s="94" t="s">
        <v>1</v>
      </c>
      <c r="M402" s="94" t="s">
        <v>1</v>
      </c>
      <c r="N402" s="92" t="s">
        <v>1</v>
      </c>
      <c r="O402" s="121" t="s">
        <v>1</v>
      </c>
      <c r="P402" s="118" t="s">
        <v>1</v>
      </c>
      <c r="Q402" s="93" t="s">
        <v>1</v>
      </c>
      <c r="R402" s="94" t="s">
        <v>1</v>
      </c>
      <c r="S402" s="92" t="s">
        <v>1</v>
      </c>
      <c r="T402" s="121" t="s">
        <v>1</v>
      </c>
      <c r="U402" s="118" t="s">
        <v>1</v>
      </c>
      <c r="V402" s="93" t="s">
        <v>1</v>
      </c>
      <c r="W402" s="94" t="s">
        <v>1</v>
      </c>
      <c r="X402" s="94" t="s">
        <v>1</v>
      </c>
      <c r="Y402" s="94" t="s">
        <v>1</v>
      </c>
      <c r="Z402" s="94" t="s">
        <v>1</v>
      </c>
      <c r="AA402" s="94" t="s">
        <v>1</v>
      </c>
      <c r="AB402" s="95" t="s">
        <v>1</v>
      </c>
      <c r="AC402" s="87" t="s">
        <v>1</v>
      </c>
      <c r="AD402" s="118">
        <v>50</v>
      </c>
    </row>
    <row r="403" spans="1:30" ht="17" thickBot="1" x14ac:dyDescent="0.25">
      <c r="A403" s="10" t="s">
        <v>1</v>
      </c>
      <c r="B403" s="2" t="s">
        <v>1</v>
      </c>
      <c r="C403" s="11" t="s">
        <v>1</v>
      </c>
      <c r="D403" s="2" t="s">
        <v>1</v>
      </c>
      <c r="E403" s="11" t="s">
        <v>1</v>
      </c>
      <c r="F403" s="96" t="s">
        <v>1</v>
      </c>
      <c r="G403" s="97" t="s">
        <v>1</v>
      </c>
      <c r="H403" s="98" t="s">
        <v>1</v>
      </c>
      <c r="I403" s="98" t="s">
        <v>1</v>
      </c>
      <c r="J403" s="98" t="s">
        <v>1</v>
      </c>
      <c r="K403" s="98" t="s">
        <v>1</v>
      </c>
      <c r="L403" s="98" t="s">
        <v>1</v>
      </c>
      <c r="M403" s="98" t="s">
        <v>1</v>
      </c>
      <c r="N403" s="96" t="s">
        <v>1</v>
      </c>
      <c r="O403" s="122" t="s">
        <v>1</v>
      </c>
      <c r="P403" s="119" t="s">
        <v>1</v>
      </c>
      <c r="Q403" s="97" t="s">
        <v>1</v>
      </c>
      <c r="R403" s="98" t="s">
        <v>1</v>
      </c>
      <c r="S403" s="96" t="s">
        <v>1</v>
      </c>
      <c r="T403" s="122" t="s">
        <v>1</v>
      </c>
      <c r="U403" s="119" t="s">
        <v>1</v>
      </c>
      <c r="V403" s="97" t="s">
        <v>1</v>
      </c>
      <c r="W403" s="98" t="s">
        <v>1</v>
      </c>
      <c r="X403" s="98" t="s">
        <v>1</v>
      </c>
      <c r="Y403" s="98" t="s">
        <v>1</v>
      </c>
      <c r="Z403" s="98" t="s">
        <v>1</v>
      </c>
      <c r="AA403" s="98" t="s">
        <v>1</v>
      </c>
      <c r="AB403" s="99" t="s">
        <v>1</v>
      </c>
      <c r="AC403" s="88" t="s">
        <v>1</v>
      </c>
      <c r="AD403" s="119">
        <v>50</v>
      </c>
    </row>
    <row r="404" spans="1:30" ht="16" x14ac:dyDescent="0.2">
      <c r="A404" s="8" t="s">
        <v>1</v>
      </c>
      <c r="B404" s="1" t="s">
        <v>1</v>
      </c>
      <c r="C404" s="9" t="s">
        <v>1</v>
      </c>
      <c r="D404" s="1" t="s">
        <v>1</v>
      </c>
      <c r="E404" s="9" t="s">
        <v>1</v>
      </c>
      <c r="F404" s="92" t="s">
        <v>1</v>
      </c>
      <c r="G404" s="93" t="s">
        <v>1</v>
      </c>
      <c r="H404" s="94" t="s">
        <v>1</v>
      </c>
      <c r="I404" s="94" t="s">
        <v>1</v>
      </c>
      <c r="J404" s="94" t="s">
        <v>1</v>
      </c>
      <c r="K404" s="94" t="s">
        <v>1</v>
      </c>
      <c r="L404" s="94" t="s">
        <v>1</v>
      </c>
      <c r="M404" s="94" t="s">
        <v>1</v>
      </c>
      <c r="N404" s="92" t="s">
        <v>1</v>
      </c>
      <c r="O404" s="121" t="s">
        <v>1</v>
      </c>
      <c r="P404" s="118" t="s">
        <v>1</v>
      </c>
      <c r="Q404" s="93" t="s">
        <v>1</v>
      </c>
      <c r="R404" s="94" t="s">
        <v>1</v>
      </c>
      <c r="S404" s="92" t="s">
        <v>1</v>
      </c>
      <c r="T404" s="121" t="s">
        <v>1</v>
      </c>
      <c r="U404" s="118" t="s">
        <v>1</v>
      </c>
      <c r="V404" s="93" t="s">
        <v>1</v>
      </c>
      <c r="W404" s="94" t="s">
        <v>1</v>
      </c>
      <c r="X404" s="94" t="s">
        <v>1</v>
      </c>
      <c r="Y404" s="94" t="s">
        <v>1</v>
      </c>
      <c r="Z404" s="94" t="s">
        <v>1</v>
      </c>
      <c r="AA404" s="94" t="s">
        <v>1</v>
      </c>
      <c r="AB404" s="95" t="s">
        <v>1</v>
      </c>
      <c r="AC404" s="87" t="s">
        <v>1</v>
      </c>
      <c r="AD404" s="118">
        <v>51</v>
      </c>
    </row>
    <row r="405" spans="1:30" ht="16" x14ac:dyDescent="0.2">
      <c r="A405" s="8" t="s">
        <v>1</v>
      </c>
      <c r="B405" s="1" t="s">
        <v>1</v>
      </c>
      <c r="C405" s="9" t="s">
        <v>1</v>
      </c>
      <c r="D405" s="1" t="s">
        <v>1</v>
      </c>
      <c r="E405" s="9" t="s">
        <v>1</v>
      </c>
      <c r="F405" s="92" t="s">
        <v>1</v>
      </c>
      <c r="G405" s="93" t="s">
        <v>1</v>
      </c>
      <c r="H405" s="94" t="s">
        <v>1</v>
      </c>
      <c r="I405" s="94" t="s">
        <v>1</v>
      </c>
      <c r="J405" s="94" t="s">
        <v>1</v>
      </c>
      <c r="K405" s="94" t="s">
        <v>1</v>
      </c>
      <c r="L405" s="94" t="s">
        <v>1</v>
      </c>
      <c r="M405" s="94" t="s">
        <v>1</v>
      </c>
      <c r="N405" s="92" t="s">
        <v>1</v>
      </c>
      <c r="O405" s="121" t="s">
        <v>1</v>
      </c>
      <c r="P405" s="118" t="s">
        <v>1</v>
      </c>
      <c r="Q405" s="93" t="s">
        <v>1</v>
      </c>
      <c r="R405" s="94" t="s">
        <v>1</v>
      </c>
      <c r="S405" s="92" t="s">
        <v>1</v>
      </c>
      <c r="T405" s="121" t="s">
        <v>1</v>
      </c>
      <c r="U405" s="118" t="s">
        <v>1</v>
      </c>
      <c r="V405" s="93" t="s">
        <v>1</v>
      </c>
      <c r="W405" s="94" t="s">
        <v>1</v>
      </c>
      <c r="X405" s="94" t="s">
        <v>1</v>
      </c>
      <c r="Y405" s="94" t="s">
        <v>1</v>
      </c>
      <c r="Z405" s="94" t="s">
        <v>1</v>
      </c>
      <c r="AA405" s="94" t="s">
        <v>1</v>
      </c>
      <c r="AB405" s="95" t="s">
        <v>1</v>
      </c>
      <c r="AC405" s="87" t="s">
        <v>1</v>
      </c>
      <c r="AD405" s="118">
        <v>51</v>
      </c>
    </row>
    <row r="406" spans="1:30" ht="16" x14ac:dyDescent="0.2">
      <c r="A406" s="8" t="s">
        <v>1</v>
      </c>
      <c r="B406" s="1" t="s">
        <v>1</v>
      </c>
      <c r="C406" s="9" t="s">
        <v>1</v>
      </c>
      <c r="D406" s="1" t="s">
        <v>1</v>
      </c>
      <c r="E406" s="9" t="s">
        <v>1</v>
      </c>
      <c r="F406" s="92" t="s">
        <v>1</v>
      </c>
      <c r="G406" s="93" t="s">
        <v>1</v>
      </c>
      <c r="H406" s="94" t="s">
        <v>1</v>
      </c>
      <c r="I406" s="94" t="s">
        <v>1</v>
      </c>
      <c r="J406" s="94" t="s">
        <v>1</v>
      </c>
      <c r="K406" s="94" t="s">
        <v>1</v>
      </c>
      <c r="L406" s="94" t="s">
        <v>1</v>
      </c>
      <c r="M406" s="94" t="s">
        <v>1</v>
      </c>
      <c r="N406" s="92" t="s">
        <v>1</v>
      </c>
      <c r="O406" s="121" t="s">
        <v>1</v>
      </c>
      <c r="P406" s="118" t="s">
        <v>1</v>
      </c>
      <c r="Q406" s="93" t="s">
        <v>1</v>
      </c>
      <c r="R406" s="94" t="s">
        <v>1</v>
      </c>
      <c r="S406" s="92" t="s">
        <v>1</v>
      </c>
      <c r="T406" s="121" t="s">
        <v>1</v>
      </c>
      <c r="U406" s="118" t="s">
        <v>1</v>
      </c>
      <c r="V406" s="93" t="s">
        <v>1</v>
      </c>
      <c r="W406" s="94" t="s">
        <v>1</v>
      </c>
      <c r="X406" s="94" t="s">
        <v>1</v>
      </c>
      <c r="Y406" s="94" t="s">
        <v>1</v>
      </c>
      <c r="Z406" s="94" t="s">
        <v>1</v>
      </c>
      <c r="AA406" s="94" t="s">
        <v>1</v>
      </c>
      <c r="AB406" s="95" t="s">
        <v>1</v>
      </c>
      <c r="AC406" s="87" t="s">
        <v>1</v>
      </c>
      <c r="AD406" s="118">
        <v>51</v>
      </c>
    </row>
    <row r="407" spans="1:30" ht="16" x14ac:dyDescent="0.2">
      <c r="A407" s="8" t="s">
        <v>1</v>
      </c>
      <c r="B407" s="1" t="s">
        <v>1</v>
      </c>
      <c r="C407" s="9" t="s">
        <v>1</v>
      </c>
      <c r="D407" s="1" t="s">
        <v>1</v>
      </c>
      <c r="E407" s="9" t="s">
        <v>1</v>
      </c>
      <c r="F407" s="92" t="s">
        <v>1</v>
      </c>
      <c r="G407" s="93" t="s">
        <v>1</v>
      </c>
      <c r="H407" s="94" t="s">
        <v>1</v>
      </c>
      <c r="I407" s="94" t="s">
        <v>1</v>
      </c>
      <c r="J407" s="94" t="s">
        <v>1</v>
      </c>
      <c r="K407" s="94" t="s">
        <v>1</v>
      </c>
      <c r="L407" s="94" t="s">
        <v>1</v>
      </c>
      <c r="M407" s="94" t="s">
        <v>1</v>
      </c>
      <c r="N407" s="92" t="s">
        <v>1</v>
      </c>
      <c r="O407" s="121" t="s">
        <v>1</v>
      </c>
      <c r="P407" s="118" t="s">
        <v>1</v>
      </c>
      <c r="Q407" s="93" t="s">
        <v>1</v>
      </c>
      <c r="R407" s="94" t="s">
        <v>1</v>
      </c>
      <c r="S407" s="92" t="s">
        <v>1</v>
      </c>
      <c r="T407" s="121" t="s">
        <v>1</v>
      </c>
      <c r="U407" s="118" t="s">
        <v>1</v>
      </c>
      <c r="V407" s="93" t="s">
        <v>1</v>
      </c>
      <c r="W407" s="94" t="s">
        <v>1</v>
      </c>
      <c r="X407" s="94" t="s">
        <v>1</v>
      </c>
      <c r="Y407" s="94" t="s">
        <v>1</v>
      </c>
      <c r="Z407" s="94" t="s">
        <v>1</v>
      </c>
      <c r="AA407" s="94" t="s">
        <v>1</v>
      </c>
      <c r="AB407" s="95" t="s">
        <v>1</v>
      </c>
      <c r="AC407" s="87" t="s">
        <v>1</v>
      </c>
      <c r="AD407" s="118">
        <v>51</v>
      </c>
    </row>
    <row r="408" spans="1:30" ht="16" x14ac:dyDescent="0.2">
      <c r="A408" s="8" t="s">
        <v>1</v>
      </c>
      <c r="B408" s="1" t="s">
        <v>1</v>
      </c>
      <c r="C408" s="9" t="s">
        <v>1</v>
      </c>
      <c r="D408" s="1" t="s">
        <v>1</v>
      </c>
      <c r="E408" s="9" t="s">
        <v>1</v>
      </c>
      <c r="F408" s="92" t="s">
        <v>1</v>
      </c>
      <c r="G408" s="93" t="s">
        <v>1</v>
      </c>
      <c r="H408" s="94" t="s">
        <v>1</v>
      </c>
      <c r="I408" s="94" t="s">
        <v>1</v>
      </c>
      <c r="J408" s="94" t="s">
        <v>1</v>
      </c>
      <c r="K408" s="94" t="s">
        <v>1</v>
      </c>
      <c r="L408" s="94" t="s">
        <v>1</v>
      </c>
      <c r="M408" s="94" t="s">
        <v>1</v>
      </c>
      <c r="N408" s="92" t="s">
        <v>1</v>
      </c>
      <c r="O408" s="121" t="s">
        <v>1</v>
      </c>
      <c r="P408" s="118" t="s">
        <v>1</v>
      </c>
      <c r="Q408" s="93" t="s">
        <v>1</v>
      </c>
      <c r="R408" s="94" t="s">
        <v>1</v>
      </c>
      <c r="S408" s="92" t="s">
        <v>1</v>
      </c>
      <c r="T408" s="121" t="s">
        <v>1</v>
      </c>
      <c r="U408" s="118" t="s">
        <v>1</v>
      </c>
      <c r="V408" s="93" t="s">
        <v>1</v>
      </c>
      <c r="W408" s="94" t="s">
        <v>1</v>
      </c>
      <c r="X408" s="94" t="s">
        <v>1</v>
      </c>
      <c r="Y408" s="94" t="s">
        <v>1</v>
      </c>
      <c r="Z408" s="94" t="s">
        <v>1</v>
      </c>
      <c r="AA408" s="94" t="s">
        <v>1</v>
      </c>
      <c r="AB408" s="95" t="s">
        <v>1</v>
      </c>
      <c r="AC408" s="87" t="s">
        <v>1</v>
      </c>
      <c r="AD408" s="118">
        <v>51</v>
      </c>
    </row>
    <row r="409" spans="1:30" ht="16" x14ac:dyDescent="0.2">
      <c r="A409" s="8" t="s">
        <v>1</v>
      </c>
      <c r="B409" s="1" t="s">
        <v>1</v>
      </c>
      <c r="C409" s="9" t="s">
        <v>1</v>
      </c>
      <c r="D409" s="1" t="s">
        <v>1</v>
      </c>
      <c r="E409" s="9" t="s">
        <v>1</v>
      </c>
      <c r="F409" s="92" t="s">
        <v>1</v>
      </c>
      <c r="G409" s="93" t="s">
        <v>1</v>
      </c>
      <c r="H409" s="94" t="s">
        <v>1</v>
      </c>
      <c r="I409" s="94" t="s">
        <v>1</v>
      </c>
      <c r="J409" s="94" t="s">
        <v>1</v>
      </c>
      <c r="K409" s="94" t="s">
        <v>1</v>
      </c>
      <c r="L409" s="94" t="s">
        <v>1</v>
      </c>
      <c r="M409" s="94" t="s">
        <v>1</v>
      </c>
      <c r="N409" s="92" t="s">
        <v>1</v>
      </c>
      <c r="O409" s="121" t="s">
        <v>1</v>
      </c>
      <c r="P409" s="118" t="s">
        <v>1</v>
      </c>
      <c r="Q409" s="93" t="s">
        <v>1</v>
      </c>
      <c r="R409" s="94" t="s">
        <v>1</v>
      </c>
      <c r="S409" s="92" t="s">
        <v>1</v>
      </c>
      <c r="T409" s="121" t="s">
        <v>1</v>
      </c>
      <c r="U409" s="118" t="s">
        <v>1</v>
      </c>
      <c r="V409" s="93" t="s">
        <v>1</v>
      </c>
      <c r="W409" s="94" t="s">
        <v>1</v>
      </c>
      <c r="X409" s="94" t="s">
        <v>1</v>
      </c>
      <c r="Y409" s="94" t="s">
        <v>1</v>
      </c>
      <c r="Z409" s="94" t="s">
        <v>1</v>
      </c>
      <c r="AA409" s="94" t="s">
        <v>1</v>
      </c>
      <c r="AB409" s="95" t="s">
        <v>1</v>
      </c>
      <c r="AC409" s="87" t="s">
        <v>1</v>
      </c>
      <c r="AD409" s="118">
        <v>51</v>
      </c>
    </row>
    <row r="410" spans="1:30" ht="16" x14ac:dyDescent="0.2">
      <c r="A410" s="8" t="s">
        <v>1</v>
      </c>
      <c r="B410" s="1" t="s">
        <v>1</v>
      </c>
      <c r="C410" s="9" t="s">
        <v>1</v>
      </c>
      <c r="D410" s="1" t="s">
        <v>1</v>
      </c>
      <c r="E410" s="9" t="s">
        <v>1</v>
      </c>
      <c r="F410" s="92" t="s">
        <v>1</v>
      </c>
      <c r="G410" s="93" t="s">
        <v>1</v>
      </c>
      <c r="H410" s="94" t="s">
        <v>1</v>
      </c>
      <c r="I410" s="94" t="s">
        <v>1</v>
      </c>
      <c r="J410" s="94" t="s">
        <v>1</v>
      </c>
      <c r="K410" s="94" t="s">
        <v>1</v>
      </c>
      <c r="L410" s="94" t="s">
        <v>1</v>
      </c>
      <c r="M410" s="94" t="s">
        <v>1</v>
      </c>
      <c r="N410" s="92" t="s">
        <v>1</v>
      </c>
      <c r="O410" s="121" t="s">
        <v>1</v>
      </c>
      <c r="P410" s="118" t="s">
        <v>1</v>
      </c>
      <c r="Q410" s="93" t="s">
        <v>1</v>
      </c>
      <c r="R410" s="94" t="s">
        <v>1</v>
      </c>
      <c r="S410" s="92" t="s">
        <v>1</v>
      </c>
      <c r="T410" s="121" t="s">
        <v>1</v>
      </c>
      <c r="U410" s="118" t="s">
        <v>1</v>
      </c>
      <c r="V410" s="93" t="s">
        <v>1</v>
      </c>
      <c r="W410" s="94" t="s">
        <v>1</v>
      </c>
      <c r="X410" s="94" t="s">
        <v>1</v>
      </c>
      <c r="Y410" s="94" t="s">
        <v>1</v>
      </c>
      <c r="Z410" s="94" t="s">
        <v>1</v>
      </c>
      <c r="AA410" s="94" t="s">
        <v>1</v>
      </c>
      <c r="AB410" s="95" t="s">
        <v>1</v>
      </c>
      <c r="AC410" s="87" t="s">
        <v>1</v>
      </c>
      <c r="AD410" s="118">
        <v>51</v>
      </c>
    </row>
    <row r="411" spans="1:30" ht="17" thickBot="1" x14ac:dyDescent="0.25">
      <c r="A411" s="10" t="s">
        <v>1</v>
      </c>
      <c r="B411" s="2" t="s">
        <v>1</v>
      </c>
      <c r="C411" s="11" t="s">
        <v>1</v>
      </c>
      <c r="D411" s="2" t="s">
        <v>1</v>
      </c>
      <c r="E411" s="11" t="s">
        <v>1</v>
      </c>
      <c r="F411" s="96" t="s">
        <v>1</v>
      </c>
      <c r="G411" s="97" t="s">
        <v>1</v>
      </c>
      <c r="H411" s="98" t="s">
        <v>1</v>
      </c>
      <c r="I411" s="98" t="s">
        <v>1</v>
      </c>
      <c r="J411" s="98" t="s">
        <v>1</v>
      </c>
      <c r="K411" s="98" t="s">
        <v>1</v>
      </c>
      <c r="L411" s="98" t="s">
        <v>1</v>
      </c>
      <c r="M411" s="98" t="s">
        <v>1</v>
      </c>
      <c r="N411" s="96" t="s">
        <v>1</v>
      </c>
      <c r="O411" s="122" t="s">
        <v>1</v>
      </c>
      <c r="P411" s="119" t="s">
        <v>1</v>
      </c>
      <c r="Q411" s="97" t="s">
        <v>1</v>
      </c>
      <c r="R411" s="98" t="s">
        <v>1</v>
      </c>
      <c r="S411" s="96" t="s">
        <v>1</v>
      </c>
      <c r="T411" s="122" t="s">
        <v>1</v>
      </c>
      <c r="U411" s="119" t="s">
        <v>1</v>
      </c>
      <c r="V411" s="97" t="s">
        <v>1</v>
      </c>
      <c r="W411" s="98" t="s">
        <v>1</v>
      </c>
      <c r="X411" s="98" t="s">
        <v>1</v>
      </c>
      <c r="Y411" s="98" t="s">
        <v>1</v>
      </c>
      <c r="Z411" s="98" t="s">
        <v>1</v>
      </c>
      <c r="AA411" s="98" t="s">
        <v>1</v>
      </c>
      <c r="AB411" s="99" t="s">
        <v>1</v>
      </c>
      <c r="AC411" s="88" t="s">
        <v>1</v>
      </c>
      <c r="AD411" s="119">
        <v>51</v>
      </c>
    </row>
    <row r="412" spans="1:30" ht="16" x14ac:dyDescent="0.2">
      <c r="A412" s="8" t="s">
        <v>1</v>
      </c>
      <c r="B412" s="1" t="s">
        <v>1</v>
      </c>
      <c r="C412" s="9" t="s">
        <v>1</v>
      </c>
      <c r="D412" s="1" t="s">
        <v>1</v>
      </c>
      <c r="E412" s="9" t="s">
        <v>1</v>
      </c>
      <c r="F412" s="92" t="s">
        <v>1</v>
      </c>
      <c r="G412" s="93" t="s">
        <v>1</v>
      </c>
      <c r="H412" s="94" t="s">
        <v>1</v>
      </c>
      <c r="I412" s="94" t="s">
        <v>1</v>
      </c>
      <c r="J412" s="94" t="s">
        <v>1</v>
      </c>
      <c r="K412" s="94" t="s">
        <v>1</v>
      </c>
      <c r="L412" s="94" t="s">
        <v>1</v>
      </c>
      <c r="M412" s="94" t="s">
        <v>1</v>
      </c>
      <c r="N412" s="92" t="s">
        <v>1</v>
      </c>
      <c r="O412" s="121" t="s">
        <v>1</v>
      </c>
      <c r="P412" s="118" t="s">
        <v>1</v>
      </c>
      <c r="Q412" s="93" t="s">
        <v>1</v>
      </c>
      <c r="R412" s="94" t="s">
        <v>1</v>
      </c>
      <c r="S412" s="92" t="s">
        <v>1</v>
      </c>
      <c r="T412" s="121" t="s">
        <v>1</v>
      </c>
      <c r="U412" s="118" t="s">
        <v>1</v>
      </c>
      <c r="V412" s="93" t="s">
        <v>1</v>
      </c>
      <c r="W412" s="94" t="s">
        <v>1</v>
      </c>
      <c r="X412" s="94" t="s">
        <v>1</v>
      </c>
      <c r="Y412" s="94" t="s">
        <v>1</v>
      </c>
      <c r="Z412" s="94" t="s">
        <v>1</v>
      </c>
      <c r="AA412" s="94" t="s">
        <v>1</v>
      </c>
      <c r="AB412" s="95" t="s">
        <v>1</v>
      </c>
      <c r="AC412" s="87" t="s">
        <v>1</v>
      </c>
      <c r="AD412" s="118">
        <v>52</v>
      </c>
    </row>
    <row r="413" spans="1:30" ht="16" x14ac:dyDescent="0.2">
      <c r="A413" s="8" t="s">
        <v>1</v>
      </c>
      <c r="B413" s="1" t="s">
        <v>1</v>
      </c>
      <c r="C413" s="9" t="s">
        <v>1</v>
      </c>
      <c r="D413" s="1" t="s">
        <v>1</v>
      </c>
      <c r="E413" s="9" t="s">
        <v>1</v>
      </c>
      <c r="F413" s="92" t="s">
        <v>1</v>
      </c>
      <c r="G413" s="93" t="s">
        <v>1</v>
      </c>
      <c r="H413" s="94" t="s">
        <v>1</v>
      </c>
      <c r="I413" s="94" t="s">
        <v>1</v>
      </c>
      <c r="J413" s="94" t="s">
        <v>1</v>
      </c>
      <c r="K413" s="94" t="s">
        <v>1</v>
      </c>
      <c r="L413" s="94" t="s">
        <v>1</v>
      </c>
      <c r="M413" s="94" t="s">
        <v>1</v>
      </c>
      <c r="N413" s="92" t="s">
        <v>1</v>
      </c>
      <c r="O413" s="121" t="s">
        <v>1</v>
      </c>
      <c r="P413" s="118" t="s">
        <v>1</v>
      </c>
      <c r="Q413" s="93" t="s">
        <v>1</v>
      </c>
      <c r="R413" s="94" t="s">
        <v>1</v>
      </c>
      <c r="S413" s="92" t="s">
        <v>1</v>
      </c>
      <c r="T413" s="121" t="s">
        <v>1</v>
      </c>
      <c r="U413" s="118" t="s">
        <v>1</v>
      </c>
      <c r="V413" s="93" t="s">
        <v>1</v>
      </c>
      <c r="W413" s="94" t="s">
        <v>1</v>
      </c>
      <c r="X413" s="94" t="s">
        <v>1</v>
      </c>
      <c r="Y413" s="94" t="s">
        <v>1</v>
      </c>
      <c r="Z413" s="94" t="s">
        <v>1</v>
      </c>
      <c r="AA413" s="94" t="s">
        <v>1</v>
      </c>
      <c r="AB413" s="95" t="s">
        <v>1</v>
      </c>
      <c r="AC413" s="87" t="s">
        <v>1</v>
      </c>
      <c r="AD413" s="118">
        <v>52</v>
      </c>
    </row>
    <row r="414" spans="1:30" ht="16" x14ac:dyDescent="0.2">
      <c r="A414" s="8" t="s">
        <v>1</v>
      </c>
      <c r="B414" s="1" t="s">
        <v>1</v>
      </c>
      <c r="C414" s="9" t="s">
        <v>1</v>
      </c>
      <c r="D414" s="1" t="s">
        <v>1</v>
      </c>
      <c r="E414" s="9" t="s">
        <v>1</v>
      </c>
      <c r="F414" s="92" t="s">
        <v>1</v>
      </c>
      <c r="G414" s="93" t="s">
        <v>1</v>
      </c>
      <c r="H414" s="94" t="s">
        <v>1</v>
      </c>
      <c r="I414" s="94" t="s">
        <v>1</v>
      </c>
      <c r="J414" s="94" t="s">
        <v>1</v>
      </c>
      <c r="K414" s="94" t="s">
        <v>1</v>
      </c>
      <c r="L414" s="94" t="s">
        <v>1</v>
      </c>
      <c r="M414" s="94" t="s">
        <v>1</v>
      </c>
      <c r="N414" s="92" t="s">
        <v>1</v>
      </c>
      <c r="O414" s="121" t="s">
        <v>1</v>
      </c>
      <c r="P414" s="118" t="s">
        <v>1</v>
      </c>
      <c r="Q414" s="93" t="s">
        <v>1</v>
      </c>
      <c r="R414" s="94" t="s">
        <v>1</v>
      </c>
      <c r="S414" s="92" t="s">
        <v>1</v>
      </c>
      <c r="T414" s="121" t="s">
        <v>1</v>
      </c>
      <c r="U414" s="118" t="s">
        <v>1</v>
      </c>
      <c r="V414" s="93" t="s">
        <v>1</v>
      </c>
      <c r="W414" s="94" t="s">
        <v>1</v>
      </c>
      <c r="X414" s="94" t="s">
        <v>1</v>
      </c>
      <c r="Y414" s="94" t="s">
        <v>1</v>
      </c>
      <c r="Z414" s="94" t="s">
        <v>1</v>
      </c>
      <c r="AA414" s="94" t="s">
        <v>1</v>
      </c>
      <c r="AB414" s="95" t="s">
        <v>1</v>
      </c>
      <c r="AC414" s="87" t="s">
        <v>1</v>
      </c>
      <c r="AD414" s="118">
        <v>52</v>
      </c>
    </row>
    <row r="415" spans="1:30" ht="16" x14ac:dyDescent="0.2">
      <c r="A415" s="8" t="s">
        <v>1</v>
      </c>
      <c r="B415" s="1" t="s">
        <v>1</v>
      </c>
      <c r="C415" s="9" t="s">
        <v>1</v>
      </c>
      <c r="D415" s="1" t="s">
        <v>1</v>
      </c>
      <c r="E415" s="9" t="s">
        <v>1</v>
      </c>
      <c r="F415" s="92" t="s">
        <v>1</v>
      </c>
      <c r="G415" s="93" t="s">
        <v>1</v>
      </c>
      <c r="H415" s="94" t="s">
        <v>1</v>
      </c>
      <c r="I415" s="94" t="s">
        <v>1</v>
      </c>
      <c r="J415" s="94" t="s">
        <v>1</v>
      </c>
      <c r="K415" s="94" t="s">
        <v>1</v>
      </c>
      <c r="L415" s="94" t="s">
        <v>1</v>
      </c>
      <c r="M415" s="94" t="s">
        <v>1</v>
      </c>
      <c r="N415" s="92" t="s">
        <v>1</v>
      </c>
      <c r="O415" s="121" t="s">
        <v>1</v>
      </c>
      <c r="P415" s="118" t="s">
        <v>1</v>
      </c>
      <c r="Q415" s="93" t="s">
        <v>1</v>
      </c>
      <c r="R415" s="94" t="s">
        <v>1</v>
      </c>
      <c r="S415" s="92" t="s">
        <v>1</v>
      </c>
      <c r="T415" s="121" t="s">
        <v>1</v>
      </c>
      <c r="U415" s="118" t="s">
        <v>1</v>
      </c>
      <c r="V415" s="93" t="s">
        <v>1</v>
      </c>
      <c r="W415" s="94" t="s">
        <v>1</v>
      </c>
      <c r="X415" s="94" t="s">
        <v>1</v>
      </c>
      <c r="Y415" s="94" t="s">
        <v>1</v>
      </c>
      <c r="Z415" s="94" t="s">
        <v>1</v>
      </c>
      <c r="AA415" s="94" t="s">
        <v>1</v>
      </c>
      <c r="AB415" s="95" t="s">
        <v>1</v>
      </c>
      <c r="AC415" s="87" t="s">
        <v>1</v>
      </c>
      <c r="AD415" s="118">
        <v>52</v>
      </c>
    </row>
    <row r="416" spans="1:30" ht="16" x14ac:dyDescent="0.2">
      <c r="A416" s="8" t="s">
        <v>1</v>
      </c>
      <c r="B416" s="1" t="s">
        <v>1</v>
      </c>
      <c r="C416" s="9" t="s">
        <v>1</v>
      </c>
      <c r="D416" s="1" t="s">
        <v>1</v>
      </c>
      <c r="E416" s="9" t="s">
        <v>1</v>
      </c>
      <c r="F416" s="92" t="s">
        <v>1</v>
      </c>
      <c r="G416" s="93" t="s">
        <v>1</v>
      </c>
      <c r="H416" s="94" t="s">
        <v>1</v>
      </c>
      <c r="I416" s="94" t="s">
        <v>1</v>
      </c>
      <c r="J416" s="94" t="s">
        <v>1</v>
      </c>
      <c r="K416" s="94" t="s">
        <v>1</v>
      </c>
      <c r="L416" s="94" t="s">
        <v>1</v>
      </c>
      <c r="M416" s="94" t="s">
        <v>1</v>
      </c>
      <c r="N416" s="92" t="s">
        <v>1</v>
      </c>
      <c r="O416" s="121" t="s">
        <v>1</v>
      </c>
      <c r="P416" s="118" t="s">
        <v>1</v>
      </c>
      <c r="Q416" s="93" t="s">
        <v>1</v>
      </c>
      <c r="R416" s="94" t="s">
        <v>1</v>
      </c>
      <c r="S416" s="92" t="s">
        <v>1</v>
      </c>
      <c r="T416" s="121" t="s">
        <v>1</v>
      </c>
      <c r="U416" s="118" t="s">
        <v>1</v>
      </c>
      <c r="V416" s="93" t="s">
        <v>1</v>
      </c>
      <c r="W416" s="94" t="s">
        <v>1</v>
      </c>
      <c r="X416" s="94" t="s">
        <v>1</v>
      </c>
      <c r="Y416" s="94" t="s">
        <v>1</v>
      </c>
      <c r="Z416" s="94" t="s">
        <v>1</v>
      </c>
      <c r="AA416" s="94" t="s">
        <v>1</v>
      </c>
      <c r="AB416" s="95" t="s">
        <v>1</v>
      </c>
      <c r="AC416" s="87" t="s">
        <v>1</v>
      </c>
      <c r="AD416" s="118">
        <v>52</v>
      </c>
    </row>
    <row r="417" spans="1:30" ht="16" x14ac:dyDescent="0.2">
      <c r="A417" s="8" t="s">
        <v>1</v>
      </c>
      <c r="B417" s="1" t="s">
        <v>1</v>
      </c>
      <c r="C417" s="9" t="s">
        <v>1</v>
      </c>
      <c r="D417" s="1" t="s">
        <v>1</v>
      </c>
      <c r="E417" s="9" t="s">
        <v>1</v>
      </c>
      <c r="F417" s="92" t="s">
        <v>1</v>
      </c>
      <c r="G417" s="93" t="s">
        <v>1</v>
      </c>
      <c r="H417" s="94" t="s">
        <v>1</v>
      </c>
      <c r="I417" s="94" t="s">
        <v>1</v>
      </c>
      <c r="J417" s="94" t="s">
        <v>1</v>
      </c>
      <c r="K417" s="94" t="s">
        <v>1</v>
      </c>
      <c r="L417" s="94" t="s">
        <v>1</v>
      </c>
      <c r="M417" s="94" t="s">
        <v>1</v>
      </c>
      <c r="N417" s="92" t="s">
        <v>1</v>
      </c>
      <c r="O417" s="121" t="s">
        <v>1</v>
      </c>
      <c r="P417" s="118" t="s">
        <v>1</v>
      </c>
      <c r="Q417" s="93" t="s">
        <v>1</v>
      </c>
      <c r="R417" s="94" t="s">
        <v>1</v>
      </c>
      <c r="S417" s="92" t="s">
        <v>1</v>
      </c>
      <c r="T417" s="121" t="s">
        <v>1</v>
      </c>
      <c r="U417" s="118" t="s">
        <v>1</v>
      </c>
      <c r="V417" s="93" t="s">
        <v>1</v>
      </c>
      <c r="W417" s="94" t="s">
        <v>1</v>
      </c>
      <c r="X417" s="94" t="s">
        <v>1</v>
      </c>
      <c r="Y417" s="94" t="s">
        <v>1</v>
      </c>
      <c r="Z417" s="94" t="s">
        <v>1</v>
      </c>
      <c r="AA417" s="94" t="s">
        <v>1</v>
      </c>
      <c r="AB417" s="95" t="s">
        <v>1</v>
      </c>
      <c r="AC417" s="87" t="s">
        <v>1</v>
      </c>
      <c r="AD417" s="118">
        <v>52</v>
      </c>
    </row>
    <row r="418" spans="1:30" ht="16" x14ac:dyDescent="0.2">
      <c r="A418" s="8" t="s">
        <v>1</v>
      </c>
      <c r="B418" s="1" t="s">
        <v>1</v>
      </c>
      <c r="C418" s="9" t="s">
        <v>1</v>
      </c>
      <c r="D418" s="1" t="s">
        <v>1</v>
      </c>
      <c r="E418" s="9" t="s">
        <v>1</v>
      </c>
      <c r="F418" s="92" t="s">
        <v>1</v>
      </c>
      <c r="G418" s="93" t="s">
        <v>1</v>
      </c>
      <c r="H418" s="94" t="s">
        <v>1</v>
      </c>
      <c r="I418" s="94" t="s">
        <v>1</v>
      </c>
      <c r="J418" s="94" t="s">
        <v>1</v>
      </c>
      <c r="K418" s="94" t="s">
        <v>1</v>
      </c>
      <c r="L418" s="94" t="s">
        <v>1</v>
      </c>
      <c r="M418" s="94" t="s">
        <v>1</v>
      </c>
      <c r="N418" s="92" t="s">
        <v>1</v>
      </c>
      <c r="O418" s="121" t="s">
        <v>1</v>
      </c>
      <c r="P418" s="118" t="s">
        <v>1</v>
      </c>
      <c r="Q418" s="93" t="s">
        <v>1</v>
      </c>
      <c r="R418" s="94" t="s">
        <v>1</v>
      </c>
      <c r="S418" s="92" t="s">
        <v>1</v>
      </c>
      <c r="T418" s="121" t="s">
        <v>1</v>
      </c>
      <c r="U418" s="118" t="s">
        <v>1</v>
      </c>
      <c r="V418" s="93" t="s">
        <v>1</v>
      </c>
      <c r="W418" s="94" t="s">
        <v>1</v>
      </c>
      <c r="X418" s="94" t="s">
        <v>1</v>
      </c>
      <c r="Y418" s="94" t="s">
        <v>1</v>
      </c>
      <c r="Z418" s="94" t="s">
        <v>1</v>
      </c>
      <c r="AA418" s="94" t="s">
        <v>1</v>
      </c>
      <c r="AB418" s="95" t="s">
        <v>1</v>
      </c>
      <c r="AC418" s="87" t="s">
        <v>1</v>
      </c>
      <c r="AD418" s="118">
        <v>52</v>
      </c>
    </row>
    <row r="419" spans="1:30" ht="17" thickBot="1" x14ac:dyDescent="0.25">
      <c r="A419" s="8" t="s">
        <v>1</v>
      </c>
      <c r="B419" s="2" t="s">
        <v>1</v>
      </c>
      <c r="C419" s="11" t="s">
        <v>1</v>
      </c>
      <c r="D419" s="2" t="s">
        <v>1</v>
      </c>
      <c r="E419" s="11" t="s">
        <v>1</v>
      </c>
      <c r="F419" s="96" t="s">
        <v>1</v>
      </c>
      <c r="G419" s="97" t="s">
        <v>1</v>
      </c>
      <c r="H419" s="98" t="s">
        <v>1</v>
      </c>
      <c r="I419" s="98" t="s">
        <v>1</v>
      </c>
      <c r="J419" s="98" t="s">
        <v>1</v>
      </c>
      <c r="K419" s="98" t="s">
        <v>1</v>
      </c>
      <c r="L419" s="98" t="s">
        <v>1</v>
      </c>
      <c r="M419" s="98" t="s">
        <v>1</v>
      </c>
      <c r="N419" s="96" t="s">
        <v>1</v>
      </c>
      <c r="O419" s="122" t="s">
        <v>1</v>
      </c>
      <c r="P419" s="119" t="s">
        <v>1</v>
      </c>
      <c r="Q419" s="97" t="s">
        <v>1</v>
      </c>
      <c r="R419" s="98" t="s">
        <v>1</v>
      </c>
      <c r="S419" s="96" t="s">
        <v>1</v>
      </c>
      <c r="T419" s="122" t="s">
        <v>1</v>
      </c>
      <c r="U419" s="119" t="s">
        <v>1</v>
      </c>
      <c r="V419" s="97" t="s">
        <v>1</v>
      </c>
      <c r="W419" s="98" t="s">
        <v>1</v>
      </c>
      <c r="X419" s="98" t="s">
        <v>1</v>
      </c>
      <c r="Y419" s="98" t="s">
        <v>1</v>
      </c>
      <c r="Z419" s="98" t="s">
        <v>1</v>
      </c>
      <c r="AA419" s="98" t="s">
        <v>1</v>
      </c>
      <c r="AB419" s="99" t="s">
        <v>1</v>
      </c>
      <c r="AC419" s="88" t="s">
        <v>1</v>
      </c>
      <c r="AD419" s="119">
        <v>52</v>
      </c>
    </row>
    <row r="420" spans="1:30" ht="16" x14ac:dyDescent="0.2">
      <c r="A420" s="26" t="s">
        <v>1</v>
      </c>
      <c r="B420" s="1" t="s">
        <v>1</v>
      </c>
      <c r="C420" s="9" t="s">
        <v>1</v>
      </c>
      <c r="D420" s="1" t="s">
        <v>1</v>
      </c>
      <c r="E420" s="9" t="s">
        <v>1</v>
      </c>
      <c r="F420" s="92" t="s">
        <v>1</v>
      </c>
      <c r="G420" s="93" t="s">
        <v>1</v>
      </c>
      <c r="H420" s="94" t="s">
        <v>1</v>
      </c>
      <c r="I420" s="94" t="s">
        <v>1</v>
      </c>
      <c r="J420" s="94" t="s">
        <v>1</v>
      </c>
      <c r="K420" s="94" t="s">
        <v>1</v>
      </c>
      <c r="L420" s="94" t="s">
        <v>1</v>
      </c>
      <c r="M420" s="94" t="s">
        <v>1</v>
      </c>
      <c r="N420" s="92" t="s">
        <v>1</v>
      </c>
      <c r="O420" s="121" t="s">
        <v>1</v>
      </c>
      <c r="P420" s="118" t="s">
        <v>1</v>
      </c>
      <c r="Q420" s="93" t="s">
        <v>1</v>
      </c>
      <c r="R420" s="94" t="s">
        <v>1</v>
      </c>
      <c r="S420" s="92" t="s">
        <v>1</v>
      </c>
      <c r="T420" s="121" t="s">
        <v>1</v>
      </c>
      <c r="U420" s="118" t="s">
        <v>1</v>
      </c>
      <c r="V420" s="93" t="s">
        <v>1</v>
      </c>
      <c r="W420" s="94" t="s">
        <v>1</v>
      </c>
      <c r="X420" s="94" t="s">
        <v>1</v>
      </c>
      <c r="Y420" s="94" t="s">
        <v>1</v>
      </c>
      <c r="Z420" s="94" t="s">
        <v>1</v>
      </c>
      <c r="AA420" s="94" t="s">
        <v>1</v>
      </c>
      <c r="AB420" s="95" t="s">
        <v>1</v>
      </c>
      <c r="AC420" s="87" t="s">
        <v>1</v>
      </c>
      <c r="AD420" s="118">
        <v>53</v>
      </c>
    </row>
    <row r="421" spans="1:30" ht="16" x14ac:dyDescent="0.2">
      <c r="A421" s="8" t="s">
        <v>1</v>
      </c>
      <c r="B421" s="1" t="s">
        <v>1</v>
      </c>
      <c r="C421" s="9" t="s">
        <v>1</v>
      </c>
      <c r="D421" s="1" t="s">
        <v>1</v>
      </c>
      <c r="E421" s="9" t="s">
        <v>1</v>
      </c>
      <c r="F421" s="92" t="s">
        <v>1</v>
      </c>
      <c r="G421" s="93" t="s">
        <v>1</v>
      </c>
      <c r="H421" s="94" t="s">
        <v>1</v>
      </c>
      <c r="I421" s="94" t="s">
        <v>1</v>
      </c>
      <c r="J421" s="94" t="s">
        <v>1</v>
      </c>
      <c r="K421" s="94" t="s">
        <v>1</v>
      </c>
      <c r="L421" s="94" t="s">
        <v>1</v>
      </c>
      <c r="M421" s="94" t="s">
        <v>1</v>
      </c>
      <c r="N421" s="92" t="s">
        <v>1</v>
      </c>
      <c r="O421" s="121" t="s">
        <v>1</v>
      </c>
      <c r="P421" s="118" t="s">
        <v>1</v>
      </c>
      <c r="Q421" s="93" t="s">
        <v>1</v>
      </c>
      <c r="R421" s="94" t="s">
        <v>1</v>
      </c>
      <c r="S421" s="92" t="s">
        <v>1</v>
      </c>
      <c r="T421" s="121" t="s">
        <v>1</v>
      </c>
      <c r="U421" s="118" t="s">
        <v>1</v>
      </c>
      <c r="V421" s="93" t="s">
        <v>1</v>
      </c>
      <c r="W421" s="94" t="s">
        <v>1</v>
      </c>
      <c r="X421" s="94" t="s">
        <v>1</v>
      </c>
      <c r="Y421" s="94" t="s">
        <v>1</v>
      </c>
      <c r="Z421" s="94" t="s">
        <v>1</v>
      </c>
      <c r="AA421" s="94" t="s">
        <v>1</v>
      </c>
      <c r="AB421" s="95" t="s">
        <v>1</v>
      </c>
      <c r="AC421" s="87" t="s">
        <v>1</v>
      </c>
      <c r="AD421" s="118">
        <v>53</v>
      </c>
    </row>
    <row r="422" spans="1:30" ht="16" x14ac:dyDescent="0.2">
      <c r="A422" s="8" t="s">
        <v>1</v>
      </c>
      <c r="B422" s="1" t="s">
        <v>1</v>
      </c>
      <c r="C422" s="9" t="s">
        <v>1</v>
      </c>
      <c r="D422" s="1" t="s">
        <v>1</v>
      </c>
      <c r="E422" s="9" t="s">
        <v>1</v>
      </c>
      <c r="F422" s="92" t="s">
        <v>1</v>
      </c>
      <c r="G422" s="93" t="s">
        <v>1</v>
      </c>
      <c r="H422" s="94" t="s">
        <v>1</v>
      </c>
      <c r="I422" s="94" t="s">
        <v>1</v>
      </c>
      <c r="J422" s="94" t="s">
        <v>1</v>
      </c>
      <c r="K422" s="94" t="s">
        <v>1</v>
      </c>
      <c r="L422" s="94" t="s">
        <v>1</v>
      </c>
      <c r="M422" s="94" t="s">
        <v>1</v>
      </c>
      <c r="N422" s="92" t="s">
        <v>1</v>
      </c>
      <c r="O422" s="121" t="s">
        <v>1</v>
      </c>
      <c r="P422" s="118" t="s">
        <v>1</v>
      </c>
      <c r="Q422" s="93" t="s">
        <v>1</v>
      </c>
      <c r="R422" s="94" t="s">
        <v>1</v>
      </c>
      <c r="S422" s="92" t="s">
        <v>1</v>
      </c>
      <c r="T422" s="121" t="s">
        <v>1</v>
      </c>
      <c r="U422" s="118" t="s">
        <v>1</v>
      </c>
      <c r="V422" s="93" t="s">
        <v>1</v>
      </c>
      <c r="W422" s="94" t="s">
        <v>1</v>
      </c>
      <c r="X422" s="94" t="s">
        <v>1</v>
      </c>
      <c r="Y422" s="94" t="s">
        <v>1</v>
      </c>
      <c r="Z422" s="94" t="s">
        <v>1</v>
      </c>
      <c r="AA422" s="94" t="s">
        <v>1</v>
      </c>
      <c r="AB422" s="95" t="s">
        <v>1</v>
      </c>
      <c r="AC422" s="87" t="s">
        <v>1</v>
      </c>
      <c r="AD422" s="118">
        <v>53</v>
      </c>
    </row>
    <row r="423" spans="1:30" ht="16" x14ac:dyDescent="0.2">
      <c r="A423" s="8" t="s">
        <v>1</v>
      </c>
      <c r="B423" s="1" t="s">
        <v>1</v>
      </c>
      <c r="C423" s="9" t="s">
        <v>1</v>
      </c>
      <c r="D423" s="1" t="s">
        <v>1</v>
      </c>
      <c r="E423" s="9" t="s">
        <v>1</v>
      </c>
      <c r="F423" s="92" t="s">
        <v>1</v>
      </c>
      <c r="G423" s="93" t="s">
        <v>1</v>
      </c>
      <c r="H423" s="94" t="s">
        <v>1</v>
      </c>
      <c r="I423" s="94" t="s">
        <v>1</v>
      </c>
      <c r="J423" s="94" t="s">
        <v>1</v>
      </c>
      <c r="K423" s="94" t="s">
        <v>1</v>
      </c>
      <c r="L423" s="94" t="s">
        <v>1</v>
      </c>
      <c r="M423" s="94" t="s">
        <v>1</v>
      </c>
      <c r="N423" s="92" t="s">
        <v>1</v>
      </c>
      <c r="O423" s="121" t="s">
        <v>1</v>
      </c>
      <c r="P423" s="118" t="s">
        <v>1</v>
      </c>
      <c r="Q423" s="93" t="s">
        <v>1</v>
      </c>
      <c r="R423" s="94" t="s">
        <v>1</v>
      </c>
      <c r="S423" s="92" t="s">
        <v>1</v>
      </c>
      <c r="T423" s="121" t="s">
        <v>1</v>
      </c>
      <c r="U423" s="118" t="s">
        <v>1</v>
      </c>
      <c r="V423" s="93" t="s">
        <v>1</v>
      </c>
      <c r="W423" s="94" t="s">
        <v>1</v>
      </c>
      <c r="X423" s="94" t="s">
        <v>1</v>
      </c>
      <c r="Y423" s="94" t="s">
        <v>1</v>
      </c>
      <c r="Z423" s="94" t="s">
        <v>1</v>
      </c>
      <c r="AA423" s="94" t="s">
        <v>1</v>
      </c>
      <c r="AB423" s="95" t="s">
        <v>1</v>
      </c>
      <c r="AC423" s="87" t="s">
        <v>1</v>
      </c>
      <c r="AD423" s="118">
        <v>53</v>
      </c>
    </row>
    <row r="424" spans="1:30" ht="16" x14ac:dyDescent="0.2">
      <c r="A424" s="8" t="s">
        <v>1</v>
      </c>
      <c r="B424" s="1" t="s">
        <v>1</v>
      </c>
      <c r="C424" s="9" t="s">
        <v>1</v>
      </c>
      <c r="D424" s="1" t="s">
        <v>1</v>
      </c>
      <c r="E424" s="9" t="s">
        <v>1</v>
      </c>
      <c r="F424" s="92" t="s">
        <v>1</v>
      </c>
      <c r="G424" s="93" t="s">
        <v>1</v>
      </c>
      <c r="H424" s="94" t="s">
        <v>1</v>
      </c>
      <c r="I424" s="94" t="s">
        <v>1</v>
      </c>
      <c r="J424" s="94" t="s">
        <v>1</v>
      </c>
      <c r="K424" s="94" t="s">
        <v>1</v>
      </c>
      <c r="L424" s="94" t="s">
        <v>1</v>
      </c>
      <c r="M424" s="94" t="s">
        <v>1</v>
      </c>
      <c r="N424" s="92" t="s">
        <v>1</v>
      </c>
      <c r="O424" s="121" t="s">
        <v>1</v>
      </c>
      <c r="P424" s="118" t="s">
        <v>1</v>
      </c>
      <c r="Q424" s="93" t="s">
        <v>1</v>
      </c>
      <c r="R424" s="94" t="s">
        <v>1</v>
      </c>
      <c r="S424" s="92" t="s">
        <v>1</v>
      </c>
      <c r="T424" s="121" t="s">
        <v>1</v>
      </c>
      <c r="U424" s="118" t="s">
        <v>1</v>
      </c>
      <c r="V424" s="93" t="s">
        <v>1</v>
      </c>
      <c r="W424" s="94" t="s">
        <v>1</v>
      </c>
      <c r="X424" s="94" t="s">
        <v>1</v>
      </c>
      <c r="Y424" s="94" t="s">
        <v>1</v>
      </c>
      <c r="Z424" s="94" t="s">
        <v>1</v>
      </c>
      <c r="AA424" s="94" t="s">
        <v>1</v>
      </c>
      <c r="AB424" s="95" t="s">
        <v>1</v>
      </c>
      <c r="AC424" s="87" t="s">
        <v>1</v>
      </c>
      <c r="AD424" s="118">
        <v>53</v>
      </c>
    </row>
    <row r="425" spans="1:30" ht="16" x14ac:dyDescent="0.2">
      <c r="A425" s="8" t="s">
        <v>1</v>
      </c>
      <c r="B425" s="1" t="s">
        <v>1</v>
      </c>
      <c r="C425" s="9" t="s">
        <v>1</v>
      </c>
      <c r="D425" s="1" t="s">
        <v>1</v>
      </c>
      <c r="E425" s="9" t="s">
        <v>1</v>
      </c>
      <c r="F425" s="92" t="s">
        <v>1</v>
      </c>
      <c r="G425" s="93" t="s">
        <v>1</v>
      </c>
      <c r="H425" s="94" t="s">
        <v>1</v>
      </c>
      <c r="I425" s="94" t="s">
        <v>1</v>
      </c>
      <c r="J425" s="94" t="s">
        <v>1</v>
      </c>
      <c r="K425" s="94" t="s">
        <v>1</v>
      </c>
      <c r="L425" s="94" t="s">
        <v>1</v>
      </c>
      <c r="M425" s="94" t="s">
        <v>1</v>
      </c>
      <c r="N425" s="92" t="s">
        <v>1</v>
      </c>
      <c r="O425" s="121" t="s">
        <v>1</v>
      </c>
      <c r="P425" s="118" t="s">
        <v>1</v>
      </c>
      <c r="Q425" s="93" t="s">
        <v>1</v>
      </c>
      <c r="R425" s="94" t="s">
        <v>1</v>
      </c>
      <c r="S425" s="92" t="s">
        <v>1</v>
      </c>
      <c r="T425" s="121" t="s">
        <v>1</v>
      </c>
      <c r="U425" s="118" t="s">
        <v>1</v>
      </c>
      <c r="V425" s="93" t="s">
        <v>1</v>
      </c>
      <c r="W425" s="94" t="s">
        <v>1</v>
      </c>
      <c r="X425" s="94" t="s">
        <v>1</v>
      </c>
      <c r="Y425" s="94" t="s">
        <v>1</v>
      </c>
      <c r="Z425" s="94" t="s">
        <v>1</v>
      </c>
      <c r="AA425" s="94" t="s">
        <v>1</v>
      </c>
      <c r="AB425" s="95" t="s">
        <v>1</v>
      </c>
      <c r="AC425" s="87" t="s">
        <v>1</v>
      </c>
      <c r="AD425" s="118">
        <v>53</v>
      </c>
    </row>
    <row r="426" spans="1:30" ht="16" x14ac:dyDescent="0.2">
      <c r="A426" s="8" t="s">
        <v>1</v>
      </c>
      <c r="B426" s="1" t="s">
        <v>1</v>
      </c>
      <c r="C426" s="9" t="s">
        <v>1</v>
      </c>
      <c r="D426" s="1" t="s">
        <v>1</v>
      </c>
      <c r="E426" s="9" t="s">
        <v>1</v>
      </c>
      <c r="F426" s="92" t="s">
        <v>1</v>
      </c>
      <c r="G426" s="93" t="s">
        <v>1</v>
      </c>
      <c r="H426" s="94" t="s">
        <v>1</v>
      </c>
      <c r="I426" s="94" t="s">
        <v>1</v>
      </c>
      <c r="J426" s="94" t="s">
        <v>1</v>
      </c>
      <c r="K426" s="94" t="s">
        <v>1</v>
      </c>
      <c r="L426" s="94" t="s">
        <v>1</v>
      </c>
      <c r="M426" s="94" t="s">
        <v>1</v>
      </c>
      <c r="N426" s="92" t="s">
        <v>1</v>
      </c>
      <c r="O426" s="121" t="s">
        <v>1</v>
      </c>
      <c r="P426" s="118" t="s">
        <v>1</v>
      </c>
      <c r="Q426" s="93" t="s">
        <v>1</v>
      </c>
      <c r="R426" s="94" t="s">
        <v>1</v>
      </c>
      <c r="S426" s="92" t="s">
        <v>1</v>
      </c>
      <c r="T426" s="121" t="s">
        <v>1</v>
      </c>
      <c r="U426" s="118" t="s">
        <v>1</v>
      </c>
      <c r="V426" s="93" t="s">
        <v>1</v>
      </c>
      <c r="W426" s="94" t="s">
        <v>1</v>
      </c>
      <c r="X426" s="94" t="s">
        <v>1</v>
      </c>
      <c r="Y426" s="94" t="s">
        <v>1</v>
      </c>
      <c r="Z426" s="94" t="s">
        <v>1</v>
      </c>
      <c r="AA426" s="94" t="s">
        <v>1</v>
      </c>
      <c r="AB426" s="95" t="s">
        <v>1</v>
      </c>
      <c r="AC426" s="87" t="s">
        <v>1</v>
      </c>
      <c r="AD426" s="118">
        <v>53</v>
      </c>
    </row>
    <row r="427" spans="1:30" ht="17" thickBot="1" x14ac:dyDescent="0.25">
      <c r="A427" s="10" t="s">
        <v>1</v>
      </c>
      <c r="B427" s="2" t="s">
        <v>1</v>
      </c>
      <c r="C427" s="11" t="s">
        <v>1</v>
      </c>
      <c r="D427" s="2" t="s">
        <v>1</v>
      </c>
      <c r="E427" s="11" t="s">
        <v>1</v>
      </c>
      <c r="F427" s="96" t="s">
        <v>1</v>
      </c>
      <c r="G427" s="97" t="s">
        <v>1</v>
      </c>
      <c r="H427" s="98" t="s">
        <v>1</v>
      </c>
      <c r="I427" s="98" t="s">
        <v>1</v>
      </c>
      <c r="J427" s="98" t="s">
        <v>1</v>
      </c>
      <c r="K427" s="98" t="s">
        <v>1</v>
      </c>
      <c r="L427" s="98" t="s">
        <v>1</v>
      </c>
      <c r="M427" s="98" t="s">
        <v>1</v>
      </c>
      <c r="N427" s="96" t="s">
        <v>1</v>
      </c>
      <c r="O427" s="122" t="s">
        <v>1</v>
      </c>
      <c r="P427" s="119" t="s">
        <v>1</v>
      </c>
      <c r="Q427" s="97" t="s">
        <v>1</v>
      </c>
      <c r="R427" s="98" t="s">
        <v>1</v>
      </c>
      <c r="S427" s="96" t="s">
        <v>1</v>
      </c>
      <c r="T427" s="122" t="s">
        <v>1</v>
      </c>
      <c r="U427" s="119" t="s">
        <v>1</v>
      </c>
      <c r="V427" s="97" t="s">
        <v>1</v>
      </c>
      <c r="W427" s="98" t="s">
        <v>1</v>
      </c>
      <c r="X427" s="98" t="s">
        <v>1</v>
      </c>
      <c r="Y427" s="98" t="s">
        <v>1</v>
      </c>
      <c r="Z427" s="98" t="s">
        <v>1</v>
      </c>
      <c r="AA427" s="98" t="s">
        <v>1</v>
      </c>
      <c r="AB427" s="99" t="s">
        <v>1</v>
      </c>
      <c r="AC427" s="88" t="s">
        <v>1</v>
      </c>
      <c r="AD427" s="119">
        <v>53</v>
      </c>
    </row>
    <row r="428" spans="1:30" ht="16" x14ac:dyDescent="0.2">
      <c r="A428" s="8" t="s">
        <v>1</v>
      </c>
      <c r="B428" s="1" t="s">
        <v>1</v>
      </c>
      <c r="C428" s="9" t="s">
        <v>1</v>
      </c>
      <c r="D428" s="1" t="s">
        <v>1</v>
      </c>
      <c r="E428" s="9" t="s">
        <v>1</v>
      </c>
      <c r="F428" s="92" t="s">
        <v>1</v>
      </c>
      <c r="G428" s="93" t="s">
        <v>1</v>
      </c>
      <c r="H428" s="94" t="s">
        <v>1</v>
      </c>
      <c r="I428" s="94" t="s">
        <v>1</v>
      </c>
      <c r="J428" s="94" t="s">
        <v>1</v>
      </c>
      <c r="K428" s="94" t="s">
        <v>1</v>
      </c>
      <c r="L428" s="94" t="s">
        <v>1</v>
      </c>
      <c r="M428" s="94" t="s">
        <v>1</v>
      </c>
      <c r="N428" s="92" t="s">
        <v>1</v>
      </c>
      <c r="O428" s="121" t="s">
        <v>1</v>
      </c>
      <c r="P428" s="118" t="s">
        <v>1</v>
      </c>
      <c r="Q428" s="93" t="s">
        <v>1</v>
      </c>
      <c r="R428" s="94" t="s">
        <v>1</v>
      </c>
      <c r="S428" s="92" t="s">
        <v>1</v>
      </c>
      <c r="T428" s="121" t="s">
        <v>1</v>
      </c>
      <c r="U428" s="118" t="s">
        <v>1</v>
      </c>
      <c r="V428" s="93" t="s">
        <v>1</v>
      </c>
      <c r="W428" s="94" t="s">
        <v>1</v>
      </c>
      <c r="X428" s="94" t="s">
        <v>1</v>
      </c>
      <c r="Y428" s="94" t="s">
        <v>1</v>
      </c>
      <c r="Z428" s="94" t="s">
        <v>1</v>
      </c>
      <c r="AA428" s="94" t="s">
        <v>1</v>
      </c>
      <c r="AB428" s="95" t="s">
        <v>1</v>
      </c>
      <c r="AC428" s="87" t="s">
        <v>1</v>
      </c>
      <c r="AD428" s="118">
        <v>54</v>
      </c>
    </row>
    <row r="429" spans="1:30" ht="16" x14ac:dyDescent="0.2">
      <c r="A429" s="8" t="s">
        <v>1</v>
      </c>
      <c r="B429" s="1" t="s">
        <v>1</v>
      </c>
      <c r="C429" s="9" t="s">
        <v>1</v>
      </c>
      <c r="D429" s="1" t="s">
        <v>1</v>
      </c>
      <c r="E429" s="9" t="s">
        <v>1</v>
      </c>
      <c r="F429" s="92" t="s">
        <v>1</v>
      </c>
      <c r="G429" s="93" t="s">
        <v>1</v>
      </c>
      <c r="H429" s="94" t="s">
        <v>1</v>
      </c>
      <c r="I429" s="94" t="s">
        <v>1</v>
      </c>
      <c r="J429" s="94" t="s">
        <v>1</v>
      </c>
      <c r="K429" s="94" t="s">
        <v>1</v>
      </c>
      <c r="L429" s="94" t="s">
        <v>1</v>
      </c>
      <c r="M429" s="94" t="s">
        <v>1</v>
      </c>
      <c r="N429" s="92" t="s">
        <v>1</v>
      </c>
      <c r="O429" s="121" t="s">
        <v>1</v>
      </c>
      <c r="P429" s="118" t="s">
        <v>1</v>
      </c>
      <c r="Q429" s="93" t="s">
        <v>1</v>
      </c>
      <c r="R429" s="94" t="s">
        <v>1</v>
      </c>
      <c r="S429" s="92" t="s">
        <v>1</v>
      </c>
      <c r="T429" s="121" t="s">
        <v>1</v>
      </c>
      <c r="U429" s="118" t="s">
        <v>1</v>
      </c>
      <c r="V429" s="93" t="s">
        <v>1</v>
      </c>
      <c r="W429" s="94" t="s">
        <v>1</v>
      </c>
      <c r="X429" s="94" t="s">
        <v>1</v>
      </c>
      <c r="Y429" s="94" t="s">
        <v>1</v>
      </c>
      <c r="Z429" s="94" t="s">
        <v>1</v>
      </c>
      <c r="AA429" s="94" t="s">
        <v>1</v>
      </c>
      <c r="AB429" s="95" t="s">
        <v>1</v>
      </c>
      <c r="AC429" s="87" t="s">
        <v>1</v>
      </c>
      <c r="AD429" s="118">
        <v>54</v>
      </c>
    </row>
    <row r="430" spans="1:30" ht="16" x14ac:dyDescent="0.2">
      <c r="A430" s="8" t="s">
        <v>1</v>
      </c>
      <c r="B430" s="1" t="s">
        <v>1</v>
      </c>
      <c r="C430" s="9" t="s">
        <v>1</v>
      </c>
      <c r="D430" s="1" t="s">
        <v>1</v>
      </c>
      <c r="E430" s="9" t="s">
        <v>1</v>
      </c>
      <c r="F430" s="92" t="s">
        <v>1</v>
      </c>
      <c r="G430" s="93" t="s">
        <v>1</v>
      </c>
      <c r="H430" s="94" t="s">
        <v>1</v>
      </c>
      <c r="I430" s="94" t="s">
        <v>1</v>
      </c>
      <c r="J430" s="94" t="s">
        <v>1</v>
      </c>
      <c r="K430" s="94" t="s">
        <v>1</v>
      </c>
      <c r="L430" s="94" t="s">
        <v>1</v>
      </c>
      <c r="M430" s="94" t="s">
        <v>1</v>
      </c>
      <c r="N430" s="92" t="s">
        <v>1</v>
      </c>
      <c r="O430" s="121" t="s">
        <v>1</v>
      </c>
      <c r="P430" s="118" t="s">
        <v>1</v>
      </c>
      <c r="Q430" s="93" t="s">
        <v>1</v>
      </c>
      <c r="R430" s="94" t="s">
        <v>1</v>
      </c>
      <c r="S430" s="92" t="s">
        <v>1</v>
      </c>
      <c r="T430" s="121" t="s">
        <v>1</v>
      </c>
      <c r="U430" s="118" t="s">
        <v>1</v>
      </c>
      <c r="V430" s="93" t="s">
        <v>1</v>
      </c>
      <c r="W430" s="94" t="s">
        <v>1</v>
      </c>
      <c r="X430" s="94" t="s">
        <v>1</v>
      </c>
      <c r="Y430" s="94" t="s">
        <v>1</v>
      </c>
      <c r="Z430" s="94" t="s">
        <v>1</v>
      </c>
      <c r="AA430" s="94" t="s">
        <v>1</v>
      </c>
      <c r="AB430" s="95" t="s">
        <v>1</v>
      </c>
      <c r="AC430" s="87" t="s">
        <v>1</v>
      </c>
      <c r="AD430" s="118">
        <v>54</v>
      </c>
    </row>
    <row r="431" spans="1:30" ht="16" x14ac:dyDescent="0.2">
      <c r="A431" s="8" t="s">
        <v>1</v>
      </c>
      <c r="B431" s="1" t="s">
        <v>1</v>
      </c>
      <c r="C431" s="9" t="s">
        <v>1</v>
      </c>
      <c r="D431" s="1" t="s">
        <v>1</v>
      </c>
      <c r="E431" s="9" t="s">
        <v>1</v>
      </c>
      <c r="F431" s="92" t="s">
        <v>1</v>
      </c>
      <c r="G431" s="93" t="s">
        <v>1</v>
      </c>
      <c r="H431" s="94" t="s">
        <v>1</v>
      </c>
      <c r="I431" s="94" t="s">
        <v>1</v>
      </c>
      <c r="J431" s="94" t="s">
        <v>1</v>
      </c>
      <c r="K431" s="94" t="s">
        <v>1</v>
      </c>
      <c r="L431" s="94" t="s">
        <v>1</v>
      </c>
      <c r="M431" s="94" t="s">
        <v>1</v>
      </c>
      <c r="N431" s="92" t="s">
        <v>1</v>
      </c>
      <c r="O431" s="121" t="s">
        <v>1</v>
      </c>
      <c r="P431" s="118" t="s">
        <v>1</v>
      </c>
      <c r="Q431" s="93" t="s">
        <v>1</v>
      </c>
      <c r="R431" s="94" t="s">
        <v>1</v>
      </c>
      <c r="S431" s="92" t="s">
        <v>1</v>
      </c>
      <c r="T431" s="121" t="s">
        <v>1</v>
      </c>
      <c r="U431" s="118" t="s">
        <v>1</v>
      </c>
      <c r="V431" s="93" t="s">
        <v>1</v>
      </c>
      <c r="W431" s="94" t="s">
        <v>1</v>
      </c>
      <c r="X431" s="94" t="s">
        <v>1</v>
      </c>
      <c r="Y431" s="94" t="s">
        <v>1</v>
      </c>
      <c r="Z431" s="94" t="s">
        <v>1</v>
      </c>
      <c r="AA431" s="94" t="s">
        <v>1</v>
      </c>
      <c r="AB431" s="95" t="s">
        <v>1</v>
      </c>
      <c r="AC431" s="87" t="s">
        <v>1</v>
      </c>
      <c r="AD431" s="118">
        <v>54</v>
      </c>
    </row>
    <row r="432" spans="1:30" ht="16" x14ac:dyDescent="0.2">
      <c r="A432" s="8" t="s">
        <v>1</v>
      </c>
      <c r="B432" s="1" t="s">
        <v>1</v>
      </c>
      <c r="C432" s="9" t="s">
        <v>1</v>
      </c>
      <c r="D432" s="1" t="s">
        <v>1</v>
      </c>
      <c r="E432" s="9" t="s">
        <v>1</v>
      </c>
      <c r="F432" s="92" t="s">
        <v>1</v>
      </c>
      <c r="G432" s="93" t="s">
        <v>1</v>
      </c>
      <c r="H432" s="94" t="s">
        <v>1</v>
      </c>
      <c r="I432" s="94" t="s">
        <v>1</v>
      </c>
      <c r="J432" s="94" t="s">
        <v>1</v>
      </c>
      <c r="K432" s="94" t="s">
        <v>1</v>
      </c>
      <c r="L432" s="94" t="s">
        <v>1</v>
      </c>
      <c r="M432" s="94" t="s">
        <v>1</v>
      </c>
      <c r="N432" s="92" t="s">
        <v>1</v>
      </c>
      <c r="O432" s="121" t="s">
        <v>1</v>
      </c>
      <c r="P432" s="118" t="s">
        <v>1</v>
      </c>
      <c r="Q432" s="93" t="s">
        <v>1</v>
      </c>
      <c r="R432" s="94" t="s">
        <v>1</v>
      </c>
      <c r="S432" s="92" t="s">
        <v>1</v>
      </c>
      <c r="T432" s="121" t="s">
        <v>1</v>
      </c>
      <c r="U432" s="118" t="s">
        <v>1</v>
      </c>
      <c r="V432" s="93" t="s">
        <v>1</v>
      </c>
      <c r="W432" s="94" t="s">
        <v>1</v>
      </c>
      <c r="X432" s="94" t="s">
        <v>1</v>
      </c>
      <c r="Y432" s="94" t="s">
        <v>1</v>
      </c>
      <c r="Z432" s="94" t="s">
        <v>1</v>
      </c>
      <c r="AA432" s="94" t="s">
        <v>1</v>
      </c>
      <c r="AB432" s="95" t="s">
        <v>1</v>
      </c>
      <c r="AC432" s="87" t="s">
        <v>1</v>
      </c>
      <c r="AD432" s="118">
        <v>54</v>
      </c>
    </row>
    <row r="433" spans="1:30" ht="16" x14ac:dyDescent="0.2">
      <c r="A433" s="8" t="s">
        <v>1</v>
      </c>
      <c r="B433" s="1" t="s">
        <v>1</v>
      </c>
      <c r="C433" s="9" t="s">
        <v>1</v>
      </c>
      <c r="D433" s="1" t="s">
        <v>1</v>
      </c>
      <c r="E433" s="9" t="s">
        <v>1</v>
      </c>
      <c r="F433" s="92" t="s">
        <v>1</v>
      </c>
      <c r="G433" s="93" t="s">
        <v>1</v>
      </c>
      <c r="H433" s="94" t="s">
        <v>1</v>
      </c>
      <c r="I433" s="94" t="s">
        <v>1</v>
      </c>
      <c r="J433" s="94" t="s">
        <v>1</v>
      </c>
      <c r="K433" s="94" t="s">
        <v>1</v>
      </c>
      <c r="L433" s="94" t="s">
        <v>1</v>
      </c>
      <c r="M433" s="94" t="s">
        <v>1</v>
      </c>
      <c r="N433" s="92" t="s">
        <v>1</v>
      </c>
      <c r="O433" s="121" t="s">
        <v>1</v>
      </c>
      <c r="P433" s="118" t="s">
        <v>1</v>
      </c>
      <c r="Q433" s="93" t="s">
        <v>1</v>
      </c>
      <c r="R433" s="94" t="s">
        <v>1</v>
      </c>
      <c r="S433" s="92" t="s">
        <v>1</v>
      </c>
      <c r="T433" s="121" t="s">
        <v>1</v>
      </c>
      <c r="U433" s="118" t="s">
        <v>1</v>
      </c>
      <c r="V433" s="93" t="s">
        <v>1</v>
      </c>
      <c r="W433" s="94" t="s">
        <v>1</v>
      </c>
      <c r="X433" s="94" t="s">
        <v>1</v>
      </c>
      <c r="Y433" s="94" t="s">
        <v>1</v>
      </c>
      <c r="Z433" s="94" t="s">
        <v>1</v>
      </c>
      <c r="AA433" s="94" t="s">
        <v>1</v>
      </c>
      <c r="AB433" s="95" t="s">
        <v>1</v>
      </c>
      <c r="AC433" s="87" t="s">
        <v>1</v>
      </c>
      <c r="AD433" s="118">
        <v>54</v>
      </c>
    </row>
    <row r="434" spans="1:30" ht="16" x14ac:dyDescent="0.2">
      <c r="A434" s="8" t="s">
        <v>1</v>
      </c>
      <c r="B434" s="1" t="s">
        <v>1</v>
      </c>
      <c r="C434" s="9" t="s">
        <v>1</v>
      </c>
      <c r="D434" s="1" t="s">
        <v>1</v>
      </c>
      <c r="E434" s="9" t="s">
        <v>1</v>
      </c>
      <c r="F434" s="92" t="s">
        <v>1</v>
      </c>
      <c r="G434" s="93" t="s">
        <v>1</v>
      </c>
      <c r="H434" s="94" t="s">
        <v>1</v>
      </c>
      <c r="I434" s="94" t="s">
        <v>1</v>
      </c>
      <c r="J434" s="94" t="s">
        <v>1</v>
      </c>
      <c r="K434" s="94" t="s">
        <v>1</v>
      </c>
      <c r="L434" s="94" t="s">
        <v>1</v>
      </c>
      <c r="M434" s="94" t="s">
        <v>1</v>
      </c>
      <c r="N434" s="92" t="s">
        <v>1</v>
      </c>
      <c r="O434" s="121" t="s">
        <v>1</v>
      </c>
      <c r="P434" s="118" t="s">
        <v>1</v>
      </c>
      <c r="Q434" s="93" t="s">
        <v>1</v>
      </c>
      <c r="R434" s="94" t="s">
        <v>1</v>
      </c>
      <c r="S434" s="92" t="s">
        <v>1</v>
      </c>
      <c r="T434" s="121" t="s">
        <v>1</v>
      </c>
      <c r="U434" s="118" t="s">
        <v>1</v>
      </c>
      <c r="V434" s="93" t="s">
        <v>1</v>
      </c>
      <c r="W434" s="94" t="s">
        <v>1</v>
      </c>
      <c r="X434" s="94" t="s">
        <v>1</v>
      </c>
      <c r="Y434" s="94" t="s">
        <v>1</v>
      </c>
      <c r="Z434" s="94" t="s">
        <v>1</v>
      </c>
      <c r="AA434" s="94" t="s">
        <v>1</v>
      </c>
      <c r="AB434" s="95" t="s">
        <v>1</v>
      </c>
      <c r="AC434" s="87" t="s">
        <v>1</v>
      </c>
      <c r="AD434" s="118">
        <v>54</v>
      </c>
    </row>
    <row r="435" spans="1:30" ht="17" thickBot="1" x14ac:dyDescent="0.25">
      <c r="A435" s="10" t="s">
        <v>1</v>
      </c>
      <c r="B435" s="2" t="s">
        <v>1</v>
      </c>
      <c r="C435" s="11" t="s">
        <v>1</v>
      </c>
      <c r="D435" s="2" t="s">
        <v>1</v>
      </c>
      <c r="E435" s="11" t="s">
        <v>1</v>
      </c>
      <c r="F435" s="96" t="s">
        <v>1</v>
      </c>
      <c r="G435" s="97" t="s">
        <v>1</v>
      </c>
      <c r="H435" s="98" t="s">
        <v>1</v>
      </c>
      <c r="I435" s="98" t="s">
        <v>1</v>
      </c>
      <c r="J435" s="98" t="s">
        <v>1</v>
      </c>
      <c r="K435" s="98" t="s">
        <v>1</v>
      </c>
      <c r="L435" s="98" t="s">
        <v>1</v>
      </c>
      <c r="M435" s="98" t="s">
        <v>1</v>
      </c>
      <c r="N435" s="96" t="s">
        <v>1</v>
      </c>
      <c r="O435" s="122" t="s">
        <v>1</v>
      </c>
      <c r="P435" s="119" t="s">
        <v>1</v>
      </c>
      <c r="Q435" s="97" t="s">
        <v>1</v>
      </c>
      <c r="R435" s="98" t="s">
        <v>1</v>
      </c>
      <c r="S435" s="96" t="s">
        <v>1</v>
      </c>
      <c r="T435" s="122" t="s">
        <v>1</v>
      </c>
      <c r="U435" s="119" t="s">
        <v>1</v>
      </c>
      <c r="V435" s="97" t="s">
        <v>1</v>
      </c>
      <c r="W435" s="98" t="s">
        <v>1</v>
      </c>
      <c r="X435" s="98" t="s">
        <v>1</v>
      </c>
      <c r="Y435" s="98" t="s">
        <v>1</v>
      </c>
      <c r="Z435" s="98" t="s">
        <v>1</v>
      </c>
      <c r="AA435" s="98" t="s">
        <v>1</v>
      </c>
      <c r="AB435" s="99" t="s">
        <v>1</v>
      </c>
      <c r="AC435" s="88" t="s">
        <v>1</v>
      </c>
      <c r="AD435" s="119">
        <v>54</v>
      </c>
    </row>
    <row r="436" spans="1:30" ht="16" x14ac:dyDescent="0.2">
      <c r="A436" s="8" t="s">
        <v>1</v>
      </c>
      <c r="B436" s="1" t="s">
        <v>1</v>
      </c>
      <c r="C436" s="9" t="s">
        <v>1</v>
      </c>
      <c r="D436" s="1" t="s">
        <v>1</v>
      </c>
      <c r="E436" s="9" t="s">
        <v>1</v>
      </c>
      <c r="F436" s="92" t="s">
        <v>1</v>
      </c>
      <c r="G436" s="93" t="s">
        <v>1</v>
      </c>
      <c r="H436" s="94" t="s">
        <v>1</v>
      </c>
      <c r="I436" s="94" t="s">
        <v>1</v>
      </c>
      <c r="J436" s="94" t="s">
        <v>1</v>
      </c>
      <c r="K436" s="94" t="s">
        <v>1</v>
      </c>
      <c r="L436" s="94" t="s">
        <v>1</v>
      </c>
      <c r="M436" s="94" t="s">
        <v>1</v>
      </c>
      <c r="N436" s="92" t="s">
        <v>1</v>
      </c>
      <c r="O436" s="121" t="s">
        <v>1</v>
      </c>
      <c r="P436" s="118" t="s">
        <v>1</v>
      </c>
      <c r="Q436" s="93" t="s">
        <v>1</v>
      </c>
      <c r="R436" s="94" t="s">
        <v>1</v>
      </c>
      <c r="S436" s="92" t="s">
        <v>1</v>
      </c>
      <c r="T436" s="121" t="s">
        <v>1</v>
      </c>
      <c r="U436" s="118" t="s">
        <v>1</v>
      </c>
      <c r="V436" s="93" t="s">
        <v>1</v>
      </c>
      <c r="W436" s="94" t="s">
        <v>1</v>
      </c>
      <c r="X436" s="94" t="s">
        <v>1</v>
      </c>
      <c r="Y436" s="94" t="s">
        <v>1</v>
      </c>
      <c r="Z436" s="94" t="s">
        <v>1</v>
      </c>
      <c r="AA436" s="94" t="s">
        <v>1</v>
      </c>
      <c r="AB436" s="95" t="s">
        <v>1</v>
      </c>
      <c r="AC436" s="87" t="s">
        <v>1</v>
      </c>
      <c r="AD436" s="118">
        <v>55</v>
      </c>
    </row>
    <row r="437" spans="1:30" ht="16" x14ac:dyDescent="0.2">
      <c r="A437" s="8" t="s">
        <v>1</v>
      </c>
      <c r="B437" s="1" t="s">
        <v>1</v>
      </c>
      <c r="C437" s="9" t="s">
        <v>1</v>
      </c>
      <c r="D437" s="1" t="s">
        <v>1</v>
      </c>
      <c r="E437" s="9" t="s">
        <v>1</v>
      </c>
      <c r="F437" s="92" t="s">
        <v>1</v>
      </c>
      <c r="G437" s="93" t="s">
        <v>1</v>
      </c>
      <c r="H437" s="94" t="s">
        <v>1</v>
      </c>
      <c r="I437" s="94" t="s">
        <v>1</v>
      </c>
      <c r="J437" s="94" t="s">
        <v>1</v>
      </c>
      <c r="K437" s="94" t="s">
        <v>1</v>
      </c>
      <c r="L437" s="94" t="s">
        <v>1</v>
      </c>
      <c r="M437" s="94" t="s">
        <v>1</v>
      </c>
      <c r="N437" s="92" t="s">
        <v>1</v>
      </c>
      <c r="O437" s="121" t="s">
        <v>1</v>
      </c>
      <c r="P437" s="118" t="s">
        <v>1</v>
      </c>
      <c r="Q437" s="93" t="s">
        <v>1</v>
      </c>
      <c r="R437" s="94" t="s">
        <v>1</v>
      </c>
      <c r="S437" s="92" t="s">
        <v>1</v>
      </c>
      <c r="T437" s="121" t="s">
        <v>1</v>
      </c>
      <c r="U437" s="118" t="s">
        <v>1</v>
      </c>
      <c r="V437" s="93" t="s">
        <v>1</v>
      </c>
      <c r="W437" s="94" t="s">
        <v>1</v>
      </c>
      <c r="X437" s="94" t="s">
        <v>1</v>
      </c>
      <c r="Y437" s="94" t="s">
        <v>1</v>
      </c>
      <c r="Z437" s="94" t="s">
        <v>1</v>
      </c>
      <c r="AA437" s="94" t="s">
        <v>1</v>
      </c>
      <c r="AB437" s="95" t="s">
        <v>1</v>
      </c>
      <c r="AC437" s="87" t="s">
        <v>1</v>
      </c>
      <c r="AD437" s="118">
        <v>55</v>
      </c>
    </row>
    <row r="438" spans="1:30" ht="16" x14ac:dyDescent="0.2">
      <c r="A438" s="8" t="s">
        <v>1</v>
      </c>
      <c r="B438" s="1" t="s">
        <v>1</v>
      </c>
      <c r="C438" s="9" t="s">
        <v>1</v>
      </c>
      <c r="D438" s="1" t="s">
        <v>1</v>
      </c>
      <c r="E438" s="9" t="s">
        <v>1</v>
      </c>
      <c r="F438" s="92" t="s">
        <v>1</v>
      </c>
      <c r="G438" s="93" t="s">
        <v>1</v>
      </c>
      <c r="H438" s="94" t="s">
        <v>1</v>
      </c>
      <c r="I438" s="94" t="s">
        <v>1</v>
      </c>
      <c r="J438" s="94" t="s">
        <v>1</v>
      </c>
      <c r="K438" s="94" t="s">
        <v>1</v>
      </c>
      <c r="L438" s="94" t="s">
        <v>1</v>
      </c>
      <c r="M438" s="94" t="s">
        <v>1</v>
      </c>
      <c r="N438" s="92" t="s">
        <v>1</v>
      </c>
      <c r="O438" s="121" t="s">
        <v>1</v>
      </c>
      <c r="P438" s="118" t="s">
        <v>1</v>
      </c>
      <c r="Q438" s="93" t="s">
        <v>1</v>
      </c>
      <c r="R438" s="94" t="s">
        <v>1</v>
      </c>
      <c r="S438" s="92" t="s">
        <v>1</v>
      </c>
      <c r="T438" s="121" t="s">
        <v>1</v>
      </c>
      <c r="U438" s="118" t="s">
        <v>1</v>
      </c>
      <c r="V438" s="93" t="s">
        <v>1</v>
      </c>
      <c r="W438" s="94" t="s">
        <v>1</v>
      </c>
      <c r="X438" s="94" t="s">
        <v>1</v>
      </c>
      <c r="Y438" s="94" t="s">
        <v>1</v>
      </c>
      <c r="Z438" s="94" t="s">
        <v>1</v>
      </c>
      <c r="AA438" s="94" t="s">
        <v>1</v>
      </c>
      <c r="AB438" s="95" t="s">
        <v>1</v>
      </c>
      <c r="AC438" s="87" t="s">
        <v>1</v>
      </c>
      <c r="AD438" s="118">
        <v>55</v>
      </c>
    </row>
    <row r="439" spans="1:30" ht="16" x14ac:dyDescent="0.2">
      <c r="A439" s="8" t="s">
        <v>1</v>
      </c>
      <c r="B439" s="1" t="s">
        <v>1</v>
      </c>
      <c r="C439" s="9" t="s">
        <v>1</v>
      </c>
      <c r="D439" s="1" t="s">
        <v>1</v>
      </c>
      <c r="E439" s="9" t="s">
        <v>1</v>
      </c>
      <c r="F439" s="92" t="s">
        <v>1</v>
      </c>
      <c r="G439" s="93" t="s">
        <v>1</v>
      </c>
      <c r="H439" s="94" t="s">
        <v>1</v>
      </c>
      <c r="I439" s="94" t="s">
        <v>1</v>
      </c>
      <c r="J439" s="94" t="s">
        <v>1</v>
      </c>
      <c r="K439" s="94" t="s">
        <v>1</v>
      </c>
      <c r="L439" s="94" t="s">
        <v>1</v>
      </c>
      <c r="M439" s="94" t="s">
        <v>1</v>
      </c>
      <c r="N439" s="92" t="s">
        <v>1</v>
      </c>
      <c r="O439" s="121" t="s">
        <v>1</v>
      </c>
      <c r="P439" s="118" t="s">
        <v>1</v>
      </c>
      <c r="Q439" s="93" t="s">
        <v>1</v>
      </c>
      <c r="R439" s="94" t="s">
        <v>1</v>
      </c>
      <c r="S439" s="92" t="s">
        <v>1</v>
      </c>
      <c r="T439" s="121" t="s">
        <v>1</v>
      </c>
      <c r="U439" s="118" t="s">
        <v>1</v>
      </c>
      <c r="V439" s="93" t="s">
        <v>1</v>
      </c>
      <c r="W439" s="94" t="s">
        <v>1</v>
      </c>
      <c r="X439" s="94" t="s">
        <v>1</v>
      </c>
      <c r="Y439" s="94" t="s">
        <v>1</v>
      </c>
      <c r="Z439" s="94" t="s">
        <v>1</v>
      </c>
      <c r="AA439" s="94" t="s">
        <v>1</v>
      </c>
      <c r="AB439" s="95" t="s">
        <v>1</v>
      </c>
      <c r="AC439" s="87" t="s">
        <v>1</v>
      </c>
      <c r="AD439" s="118">
        <v>55</v>
      </c>
    </row>
    <row r="440" spans="1:30" ht="16" x14ac:dyDescent="0.2">
      <c r="A440" s="8" t="s">
        <v>1</v>
      </c>
      <c r="B440" s="1" t="s">
        <v>1</v>
      </c>
      <c r="C440" s="9" t="s">
        <v>1</v>
      </c>
      <c r="D440" s="1" t="s">
        <v>1</v>
      </c>
      <c r="E440" s="9" t="s">
        <v>1</v>
      </c>
      <c r="F440" s="92" t="s">
        <v>1</v>
      </c>
      <c r="G440" s="93" t="s">
        <v>1</v>
      </c>
      <c r="H440" s="94" t="s">
        <v>1</v>
      </c>
      <c r="I440" s="94" t="s">
        <v>1</v>
      </c>
      <c r="J440" s="94" t="s">
        <v>1</v>
      </c>
      <c r="K440" s="94" t="s">
        <v>1</v>
      </c>
      <c r="L440" s="94" t="s">
        <v>1</v>
      </c>
      <c r="M440" s="94" t="s">
        <v>1</v>
      </c>
      <c r="N440" s="92" t="s">
        <v>1</v>
      </c>
      <c r="O440" s="121" t="s">
        <v>1</v>
      </c>
      <c r="P440" s="118" t="s">
        <v>1</v>
      </c>
      <c r="Q440" s="93" t="s">
        <v>1</v>
      </c>
      <c r="R440" s="94" t="s">
        <v>1</v>
      </c>
      <c r="S440" s="92" t="s">
        <v>1</v>
      </c>
      <c r="T440" s="121" t="s">
        <v>1</v>
      </c>
      <c r="U440" s="118" t="s">
        <v>1</v>
      </c>
      <c r="V440" s="93" t="s">
        <v>1</v>
      </c>
      <c r="W440" s="94" t="s">
        <v>1</v>
      </c>
      <c r="X440" s="94" t="s">
        <v>1</v>
      </c>
      <c r="Y440" s="94" t="s">
        <v>1</v>
      </c>
      <c r="Z440" s="94" t="s">
        <v>1</v>
      </c>
      <c r="AA440" s="94" t="s">
        <v>1</v>
      </c>
      <c r="AB440" s="95" t="s">
        <v>1</v>
      </c>
      <c r="AC440" s="87" t="s">
        <v>1</v>
      </c>
      <c r="AD440" s="118">
        <v>55</v>
      </c>
    </row>
    <row r="441" spans="1:30" ht="16" x14ac:dyDescent="0.2">
      <c r="A441" s="8" t="s">
        <v>1</v>
      </c>
      <c r="B441" s="1" t="s">
        <v>1</v>
      </c>
      <c r="C441" s="9" t="s">
        <v>1</v>
      </c>
      <c r="D441" s="1" t="s">
        <v>1</v>
      </c>
      <c r="E441" s="9" t="s">
        <v>1</v>
      </c>
      <c r="F441" s="92" t="s">
        <v>1</v>
      </c>
      <c r="G441" s="93" t="s">
        <v>1</v>
      </c>
      <c r="H441" s="94" t="s">
        <v>1</v>
      </c>
      <c r="I441" s="94" t="s">
        <v>1</v>
      </c>
      <c r="J441" s="94" t="s">
        <v>1</v>
      </c>
      <c r="K441" s="94" t="s">
        <v>1</v>
      </c>
      <c r="L441" s="94" t="s">
        <v>1</v>
      </c>
      <c r="M441" s="94" t="s">
        <v>1</v>
      </c>
      <c r="N441" s="92" t="s">
        <v>1</v>
      </c>
      <c r="O441" s="121" t="s">
        <v>1</v>
      </c>
      <c r="P441" s="118" t="s">
        <v>1</v>
      </c>
      <c r="Q441" s="93" t="s">
        <v>1</v>
      </c>
      <c r="R441" s="94" t="s">
        <v>1</v>
      </c>
      <c r="S441" s="92" t="s">
        <v>1</v>
      </c>
      <c r="T441" s="121" t="s">
        <v>1</v>
      </c>
      <c r="U441" s="118" t="s">
        <v>1</v>
      </c>
      <c r="V441" s="93" t="s">
        <v>1</v>
      </c>
      <c r="W441" s="94" t="s">
        <v>1</v>
      </c>
      <c r="X441" s="94" t="s">
        <v>1</v>
      </c>
      <c r="Y441" s="94" t="s">
        <v>1</v>
      </c>
      <c r="Z441" s="94" t="s">
        <v>1</v>
      </c>
      <c r="AA441" s="94" t="s">
        <v>1</v>
      </c>
      <c r="AB441" s="95" t="s">
        <v>1</v>
      </c>
      <c r="AC441" s="87" t="s">
        <v>1</v>
      </c>
      <c r="AD441" s="118">
        <v>55</v>
      </c>
    </row>
    <row r="442" spans="1:30" ht="16" x14ac:dyDescent="0.2">
      <c r="A442" s="8" t="s">
        <v>1</v>
      </c>
      <c r="B442" s="1" t="s">
        <v>1</v>
      </c>
      <c r="C442" s="9" t="s">
        <v>1</v>
      </c>
      <c r="D442" s="1" t="s">
        <v>1</v>
      </c>
      <c r="E442" s="9" t="s">
        <v>1</v>
      </c>
      <c r="F442" s="92" t="s">
        <v>1</v>
      </c>
      <c r="G442" s="93" t="s">
        <v>1</v>
      </c>
      <c r="H442" s="94" t="s">
        <v>1</v>
      </c>
      <c r="I442" s="94" t="s">
        <v>1</v>
      </c>
      <c r="J442" s="94" t="s">
        <v>1</v>
      </c>
      <c r="K442" s="94" t="s">
        <v>1</v>
      </c>
      <c r="L442" s="94" t="s">
        <v>1</v>
      </c>
      <c r="M442" s="94" t="s">
        <v>1</v>
      </c>
      <c r="N442" s="92" t="s">
        <v>1</v>
      </c>
      <c r="O442" s="121" t="s">
        <v>1</v>
      </c>
      <c r="P442" s="118" t="s">
        <v>1</v>
      </c>
      <c r="Q442" s="93" t="s">
        <v>1</v>
      </c>
      <c r="R442" s="94" t="s">
        <v>1</v>
      </c>
      <c r="S442" s="92" t="s">
        <v>1</v>
      </c>
      <c r="T442" s="121" t="s">
        <v>1</v>
      </c>
      <c r="U442" s="118" t="s">
        <v>1</v>
      </c>
      <c r="V442" s="93" t="s">
        <v>1</v>
      </c>
      <c r="W442" s="94" t="s">
        <v>1</v>
      </c>
      <c r="X442" s="94" t="s">
        <v>1</v>
      </c>
      <c r="Y442" s="94" t="s">
        <v>1</v>
      </c>
      <c r="Z442" s="94" t="s">
        <v>1</v>
      </c>
      <c r="AA442" s="94" t="s">
        <v>1</v>
      </c>
      <c r="AB442" s="95" t="s">
        <v>1</v>
      </c>
      <c r="AC442" s="87" t="s">
        <v>1</v>
      </c>
      <c r="AD442" s="118">
        <v>55</v>
      </c>
    </row>
    <row r="443" spans="1:30" ht="17" thickBot="1" x14ac:dyDescent="0.25">
      <c r="A443" s="10" t="s">
        <v>1</v>
      </c>
      <c r="B443" s="2" t="s">
        <v>1</v>
      </c>
      <c r="C443" s="11" t="s">
        <v>1</v>
      </c>
      <c r="D443" s="2" t="s">
        <v>1</v>
      </c>
      <c r="E443" s="11" t="s">
        <v>1</v>
      </c>
      <c r="F443" s="96" t="s">
        <v>1</v>
      </c>
      <c r="G443" s="97" t="s">
        <v>1</v>
      </c>
      <c r="H443" s="98" t="s">
        <v>1</v>
      </c>
      <c r="I443" s="98" t="s">
        <v>1</v>
      </c>
      <c r="J443" s="98" t="s">
        <v>1</v>
      </c>
      <c r="K443" s="98" t="s">
        <v>1</v>
      </c>
      <c r="L443" s="98" t="s">
        <v>1</v>
      </c>
      <c r="M443" s="98" t="s">
        <v>1</v>
      </c>
      <c r="N443" s="96" t="s">
        <v>1</v>
      </c>
      <c r="O443" s="122" t="s">
        <v>1</v>
      </c>
      <c r="P443" s="119" t="s">
        <v>1</v>
      </c>
      <c r="Q443" s="97" t="s">
        <v>1</v>
      </c>
      <c r="R443" s="98" t="s">
        <v>1</v>
      </c>
      <c r="S443" s="96" t="s">
        <v>1</v>
      </c>
      <c r="T443" s="122" t="s">
        <v>1</v>
      </c>
      <c r="U443" s="119" t="s">
        <v>1</v>
      </c>
      <c r="V443" s="97" t="s">
        <v>1</v>
      </c>
      <c r="W443" s="98" t="s">
        <v>1</v>
      </c>
      <c r="X443" s="98" t="s">
        <v>1</v>
      </c>
      <c r="Y443" s="98" t="s">
        <v>1</v>
      </c>
      <c r="Z443" s="98" t="s">
        <v>1</v>
      </c>
      <c r="AA443" s="98" t="s">
        <v>1</v>
      </c>
      <c r="AB443" s="99" t="s">
        <v>1</v>
      </c>
      <c r="AC443" s="88" t="s">
        <v>1</v>
      </c>
      <c r="AD443" s="119">
        <v>55</v>
      </c>
    </row>
    <row r="444" spans="1:30" ht="16" x14ac:dyDescent="0.2">
      <c r="A444" s="8" t="s">
        <v>1</v>
      </c>
      <c r="B444" s="1" t="s">
        <v>1</v>
      </c>
      <c r="C444" s="9" t="s">
        <v>1</v>
      </c>
      <c r="D444" s="1" t="s">
        <v>1</v>
      </c>
      <c r="E444" s="9" t="s">
        <v>1</v>
      </c>
      <c r="F444" s="92" t="s">
        <v>1</v>
      </c>
      <c r="G444" s="93" t="s">
        <v>1</v>
      </c>
      <c r="H444" s="94" t="s">
        <v>1</v>
      </c>
      <c r="I444" s="94" t="s">
        <v>1</v>
      </c>
      <c r="J444" s="94" t="s">
        <v>1</v>
      </c>
      <c r="K444" s="94" t="s">
        <v>1</v>
      </c>
      <c r="L444" s="94" t="s">
        <v>1</v>
      </c>
      <c r="M444" s="94" t="s">
        <v>1</v>
      </c>
      <c r="N444" s="92" t="s">
        <v>1</v>
      </c>
      <c r="O444" s="121" t="s">
        <v>1</v>
      </c>
      <c r="P444" s="118" t="s">
        <v>1</v>
      </c>
      <c r="Q444" s="93" t="s">
        <v>1</v>
      </c>
      <c r="R444" s="94" t="s">
        <v>1</v>
      </c>
      <c r="S444" s="92" t="s">
        <v>1</v>
      </c>
      <c r="T444" s="121" t="s">
        <v>1</v>
      </c>
      <c r="U444" s="118" t="s">
        <v>1</v>
      </c>
      <c r="V444" s="93" t="s">
        <v>1</v>
      </c>
      <c r="W444" s="94" t="s">
        <v>1</v>
      </c>
      <c r="X444" s="94" t="s">
        <v>1</v>
      </c>
      <c r="Y444" s="94" t="s">
        <v>1</v>
      </c>
      <c r="Z444" s="94" t="s">
        <v>1</v>
      </c>
      <c r="AA444" s="94" t="s">
        <v>1</v>
      </c>
      <c r="AB444" s="95" t="s">
        <v>1</v>
      </c>
      <c r="AC444" s="87" t="s">
        <v>1</v>
      </c>
      <c r="AD444" s="118">
        <v>56</v>
      </c>
    </row>
    <row r="445" spans="1:30" ht="16" x14ac:dyDescent="0.2">
      <c r="A445" s="8" t="s">
        <v>1</v>
      </c>
      <c r="B445" s="1" t="s">
        <v>1</v>
      </c>
      <c r="C445" s="9" t="s">
        <v>1</v>
      </c>
      <c r="D445" s="1" t="s">
        <v>1</v>
      </c>
      <c r="E445" s="9" t="s">
        <v>1</v>
      </c>
      <c r="F445" s="92" t="s">
        <v>1</v>
      </c>
      <c r="G445" s="93" t="s">
        <v>1</v>
      </c>
      <c r="H445" s="94" t="s">
        <v>1</v>
      </c>
      <c r="I445" s="94" t="s">
        <v>1</v>
      </c>
      <c r="J445" s="94" t="s">
        <v>1</v>
      </c>
      <c r="K445" s="94" t="s">
        <v>1</v>
      </c>
      <c r="L445" s="94" t="s">
        <v>1</v>
      </c>
      <c r="M445" s="94" t="s">
        <v>1</v>
      </c>
      <c r="N445" s="92" t="s">
        <v>1</v>
      </c>
      <c r="O445" s="121" t="s">
        <v>1</v>
      </c>
      <c r="P445" s="118" t="s">
        <v>1</v>
      </c>
      <c r="Q445" s="93" t="s">
        <v>1</v>
      </c>
      <c r="R445" s="94" t="s">
        <v>1</v>
      </c>
      <c r="S445" s="92" t="s">
        <v>1</v>
      </c>
      <c r="T445" s="121" t="s">
        <v>1</v>
      </c>
      <c r="U445" s="118" t="s">
        <v>1</v>
      </c>
      <c r="V445" s="93" t="s">
        <v>1</v>
      </c>
      <c r="W445" s="94" t="s">
        <v>1</v>
      </c>
      <c r="X445" s="94" t="s">
        <v>1</v>
      </c>
      <c r="Y445" s="94" t="s">
        <v>1</v>
      </c>
      <c r="Z445" s="94" t="s">
        <v>1</v>
      </c>
      <c r="AA445" s="94" t="s">
        <v>1</v>
      </c>
      <c r="AB445" s="95" t="s">
        <v>1</v>
      </c>
      <c r="AC445" s="87" t="s">
        <v>1</v>
      </c>
      <c r="AD445" s="118">
        <v>56</v>
      </c>
    </row>
    <row r="446" spans="1:30" ht="16" x14ac:dyDescent="0.2">
      <c r="A446" s="8" t="s">
        <v>1</v>
      </c>
      <c r="B446" s="1" t="s">
        <v>1</v>
      </c>
      <c r="C446" s="9" t="s">
        <v>1</v>
      </c>
      <c r="D446" s="1" t="s">
        <v>1</v>
      </c>
      <c r="E446" s="9" t="s">
        <v>1</v>
      </c>
      <c r="F446" s="92" t="s">
        <v>1</v>
      </c>
      <c r="G446" s="93" t="s">
        <v>1</v>
      </c>
      <c r="H446" s="94" t="s">
        <v>1</v>
      </c>
      <c r="I446" s="94" t="s">
        <v>1</v>
      </c>
      <c r="J446" s="94" t="s">
        <v>1</v>
      </c>
      <c r="K446" s="94" t="s">
        <v>1</v>
      </c>
      <c r="L446" s="94" t="s">
        <v>1</v>
      </c>
      <c r="M446" s="94" t="s">
        <v>1</v>
      </c>
      <c r="N446" s="92" t="s">
        <v>1</v>
      </c>
      <c r="O446" s="121" t="s">
        <v>1</v>
      </c>
      <c r="P446" s="118" t="s">
        <v>1</v>
      </c>
      <c r="Q446" s="93" t="s">
        <v>1</v>
      </c>
      <c r="R446" s="94" t="s">
        <v>1</v>
      </c>
      <c r="S446" s="92" t="s">
        <v>1</v>
      </c>
      <c r="T446" s="121" t="s">
        <v>1</v>
      </c>
      <c r="U446" s="118" t="s">
        <v>1</v>
      </c>
      <c r="V446" s="93" t="s">
        <v>1</v>
      </c>
      <c r="W446" s="94" t="s">
        <v>1</v>
      </c>
      <c r="X446" s="94" t="s">
        <v>1</v>
      </c>
      <c r="Y446" s="94" t="s">
        <v>1</v>
      </c>
      <c r="Z446" s="94" t="s">
        <v>1</v>
      </c>
      <c r="AA446" s="94" t="s">
        <v>1</v>
      </c>
      <c r="AB446" s="95" t="s">
        <v>1</v>
      </c>
      <c r="AC446" s="87" t="s">
        <v>1</v>
      </c>
      <c r="AD446" s="118">
        <v>56</v>
      </c>
    </row>
    <row r="447" spans="1:30" ht="16" x14ac:dyDescent="0.2">
      <c r="A447" s="8" t="s">
        <v>1</v>
      </c>
      <c r="B447" s="1" t="s">
        <v>1</v>
      </c>
      <c r="C447" s="9" t="s">
        <v>1</v>
      </c>
      <c r="D447" s="1" t="s">
        <v>1</v>
      </c>
      <c r="E447" s="9" t="s">
        <v>1</v>
      </c>
      <c r="F447" s="92" t="s">
        <v>1</v>
      </c>
      <c r="G447" s="93" t="s">
        <v>1</v>
      </c>
      <c r="H447" s="94" t="s">
        <v>1</v>
      </c>
      <c r="I447" s="94" t="s">
        <v>1</v>
      </c>
      <c r="J447" s="94" t="s">
        <v>1</v>
      </c>
      <c r="K447" s="94" t="s">
        <v>1</v>
      </c>
      <c r="L447" s="94" t="s">
        <v>1</v>
      </c>
      <c r="M447" s="94" t="s">
        <v>1</v>
      </c>
      <c r="N447" s="92" t="s">
        <v>1</v>
      </c>
      <c r="O447" s="121" t="s">
        <v>1</v>
      </c>
      <c r="P447" s="118" t="s">
        <v>1</v>
      </c>
      <c r="Q447" s="93" t="s">
        <v>1</v>
      </c>
      <c r="R447" s="94" t="s">
        <v>1</v>
      </c>
      <c r="S447" s="92" t="s">
        <v>1</v>
      </c>
      <c r="T447" s="121" t="s">
        <v>1</v>
      </c>
      <c r="U447" s="118" t="s">
        <v>1</v>
      </c>
      <c r="V447" s="93" t="s">
        <v>1</v>
      </c>
      <c r="W447" s="94" t="s">
        <v>1</v>
      </c>
      <c r="X447" s="94" t="s">
        <v>1</v>
      </c>
      <c r="Y447" s="94" t="s">
        <v>1</v>
      </c>
      <c r="Z447" s="94" t="s">
        <v>1</v>
      </c>
      <c r="AA447" s="94" t="s">
        <v>1</v>
      </c>
      <c r="AB447" s="95" t="s">
        <v>1</v>
      </c>
      <c r="AC447" s="87" t="s">
        <v>1</v>
      </c>
      <c r="AD447" s="118">
        <v>56</v>
      </c>
    </row>
    <row r="448" spans="1:30" ht="16" x14ac:dyDescent="0.2">
      <c r="A448" s="8" t="s">
        <v>1</v>
      </c>
      <c r="B448" s="1" t="s">
        <v>1</v>
      </c>
      <c r="C448" s="9" t="s">
        <v>1</v>
      </c>
      <c r="D448" s="1" t="s">
        <v>1</v>
      </c>
      <c r="E448" s="9" t="s">
        <v>1</v>
      </c>
      <c r="F448" s="92" t="s">
        <v>1</v>
      </c>
      <c r="G448" s="93" t="s">
        <v>1</v>
      </c>
      <c r="H448" s="94" t="s">
        <v>1</v>
      </c>
      <c r="I448" s="94" t="s">
        <v>1</v>
      </c>
      <c r="J448" s="94" t="s">
        <v>1</v>
      </c>
      <c r="K448" s="94" t="s">
        <v>1</v>
      </c>
      <c r="L448" s="94" t="s">
        <v>1</v>
      </c>
      <c r="M448" s="94" t="s">
        <v>1</v>
      </c>
      <c r="N448" s="92" t="s">
        <v>1</v>
      </c>
      <c r="O448" s="121" t="s">
        <v>1</v>
      </c>
      <c r="P448" s="118" t="s">
        <v>1</v>
      </c>
      <c r="Q448" s="93" t="s">
        <v>1</v>
      </c>
      <c r="R448" s="94" t="s">
        <v>1</v>
      </c>
      <c r="S448" s="92" t="s">
        <v>1</v>
      </c>
      <c r="T448" s="121" t="s">
        <v>1</v>
      </c>
      <c r="U448" s="118" t="s">
        <v>1</v>
      </c>
      <c r="V448" s="93" t="s">
        <v>1</v>
      </c>
      <c r="W448" s="94" t="s">
        <v>1</v>
      </c>
      <c r="X448" s="94" t="s">
        <v>1</v>
      </c>
      <c r="Y448" s="94" t="s">
        <v>1</v>
      </c>
      <c r="Z448" s="94" t="s">
        <v>1</v>
      </c>
      <c r="AA448" s="94" t="s">
        <v>1</v>
      </c>
      <c r="AB448" s="95" t="s">
        <v>1</v>
      </c>
      <c r="AC448" s="87" t="s">
        <v>1</v>
      </c>
      <c r="AD448" s="118">
        <v>56</v>
      </c>
    </row>
    <row r="449" spans="1:30" ht="16" x14ac:dyDescent="0.2">
      <c r="A449" s="8" t="s">
        <v>1</v>
      </c>
      <c r="B449" s="1" t="s">
        <v>1</v>
      </c>
      <c r="C449" s="9" t="s">
        <v>1</v>
      </c>
      <c r="D449" s="1" t="s">
        <v>1</v>
      </c>
      <c r="E449" s="9" t="s">
        <v>1</v>
      </c>
      <c r="F449" s="92" t="s">
        <v>1</v>
      </c>
      <c r="G449" s="93" t="s">
        <v>1</v>
      </c>
      <c r="H449" s="94" t="s">
        <v>1</v>
      </c>
      <c r="I449" s="94" t="s">
        <v>1</v>
      </c>
      <c r="J449" s="94" t="s">
        <v>1</v>
      </c>
      <c r="K449" s="94" t="s">
        <v>1</v>
      </c>
      <c r="L449" s="94" t="s">
        <v>1</v>
      </c>
      <c r="M449" s="94" t="s">
        <v>1</v>
      </c>
      <c r="N449" s="92" t="s">
        <v>1</v>
      </c>
      <c r="O449" s="121" t="s">
        <v>1</v>
      </c>
      <c r="P449" s="118" t="s">
        <v>1</v>
      </c>
      <c r="Q449" s="93" t="s">
        <v>1</v>
      </c>
      <c r="R449" s="94" t="s">
        <v>1</v>
      </c>
      <c r="S449" s="92" t="s">
        <v>1</v>
      </c>
      <c r="T449" s="121" t="s">
        <v>1</v>
      </c>
      <c r="U449" s="118" t="s">
        <v>1</v>
      </c>
      <c r="V449" s="93" t="s">
        <v>1</v>
      </c>
      <c r="W449" s="94" t="s">
        <v>1</v>
      </c>
      <c r="X449" s="94" t="s">
        <v>1</v>
      </c>
      <c r="Y449" s="94" t="s">
        <v>1</v>
      </c>
      <c r="Z449" s="94" t="s">
        <v>1</v>
      </c>
      <c r="AA449" s="94" t="s">
        <v>1</v>
      </c>
      <c r="AB449" s="95" t="s">
        <v>1</v>
      </c>
      <c r="AC449" s="87" t="s">
        <v>1</v>
      </c>
      <c r="AD449" s="118">
        <v>56</v>
      </c>
    </row>
    <row r="450" spans="1:30" ht="16" x14ac:dyDescent="0.2">
      <c r="A450" s="8" t="s">
        <v>1</v>
      </c>
      <c r="B450" s="1" t="s">
        <v>1</v>
      </c>
      <c r="C450" s="9" t="s">
        <v>1</v>
      </c>
      <c r="D450" s="1" t="s">
        <v>1</v>
      </c>
      <c r="E450" s="9" t="s">
        <v>1</v>
      </c>
      <c r="F450" s="92" t="s">
        <v>1</v>
      </c>
      <c r="G450" s="93" t="s">
        <v>1</v>
      </c>
      <c r="H450" s="94" t="s">
        <v>1</v>
      </c>
      <c r="I450" s="94" t="s">
        <v>1</v>
      </c>
      <c r="J450" s="94" t="s">
        <v>1</v>
      </c>
      <c r="K450" s="94" t="s">
        <v>1</v>
      </c>
      <c r="L450" s="94" t="s">
        <v>1</v>
      </c>
      <c r="M450" s="94" t="s">
        <v>1</v>
      </c>
      <c r="N450" s="92" t="s">
        <v>1</v>
      </c>
      <c r="O450" s="121" t="s">
        <v>1</v>
      </c>
      <c r="P450" s="118" t="s">
        <v>1</v>
      </c>
      <c r="Q450" s="93" t="s">
        <v>1</v>
      </c>
      <c r="R450" s="94" t="s">
        <v>1</v>
      </c>
      <c r="S450" s="92" t="s">
        <v>1</v>
      </c>
      <c r="T450" s="121" t="s">
        <v>1</v>
      </c>
      <c r="U450" s="118" t="s">
        <v>1</v>
      </c>
      <c r="V450" s="93" t="s">
        <v>1</v>
      </c>
      <c r="W450" s="94" t="s">
        <v>1</v>
      </c>
      <c r="X450" s="94" t="s">
        <v>1</v>
      </c>
      <c r="Y450" s="94" t="s">
        <v>1</v>
      </c>
      <c r="Z450" s="94" t="s">
        <v>1</v>
      </c>
      <c r="AA450" s="94" t="s">
        <v>1</v>
      </c>
      <c r="AB450" s="95" t="s">
        <v>1</v>
      </c>
      <c r="AC450" s="87" t="s">
        <v>1</v>
      </c>
      <c r="AD450" s="118">
        <v>56</v>
      </c>
    </row>
    <row r="451" spans="1:30" ht="17" thickBot="1" x14ac:dyDescent="0.25">
      <c r="A451" s="10" t="s">
        <v>1</v>
      </c>
      <c r="B451" s="2" t="s">
        <v>1</v>
      </c>
      <c r="C451" s="11" t="s">
        <v>1</v>
      </c>
      <c r="D451" s="2" t="s">
        <v>1</v>
      </c>
      <c r="E451" s="11" t="s">
        <v>1</v>
      </c>
      <c r="F451" s="96" t="s">
        <v>1</v>
      </c>
      <c r="G451" s="97" t="s">
        <v>1</v>
      </c>
      <c r="H451" s="98" t="s">
        <v>1</v>
      </c>
      <c r="I451" s="98" t="s">
        <v>1</v>
      </c>
      <c r="J451" s="98" t="s">
        <v>1</v>
      </c>
      <c r="K451" s="98" t="s">
        <v>1</v>
      </c>
      <c r="L451" s="98" t="s">
        <v>1</v>
      </c>
      <c r="M451" s="98" t="s">
        <v>1</v>
      </c>
      <c r="N451" s="96" t="s">
        <v>1</v>
      </c>
      <c r="O451" s="122" t="s">
        <v>1</v>
      </c>
      <c r="P451" s="119" t="s">
        <v>1</v>
      </c>
      <c r="Q451" s="97" t="s">
        <v>1</v>
      </c>
      <c r="R451" s="98" t="s">
        <v>1</v>
      </c>
      <c r="S451" s="96" t="s">
        <v>1</v>
      </c>
      <c r="T451" s="122" t="s">
        <v>1</v>
      </c>
      <c r="U451" s="119" t="s">
        <v>1</v>
      </c>
      <c r="V451" s="97" t="s">
        <v>1</v>
      </c>
      <c r="W451" s="98" t="s">
        <v>1</v>
      </c>
      <c r="X451" s="98" t="s">
        <v>1</v>
      </c>
      <c r="Y451" s="98" t="s">
        <v>1</v>
      </c>
      <c r="Z451" s="98" t="s">
        <v>1</v>
      </c>
      <c r="AA451" s="98" t="s">
        <v>1</v>
      </c>
      <c r="AB451" s="99" t="s">
        <v>1</v>
      </c>
      <c r="AC451" s="88" t="s">
        <v>1</v>
      </c>
      <c r="AD451" s="119">
        <v>56</v>
      </c>
    </row>
    <row r="452" spans="1:30" ht="16" x14ac:dyDescent="0.2">
      <c r="A452" s="8" t="s">
        <v>1</v>
      </c>
      <c r="B452" s="1" t="s">
        <v>1</v>
      </c>
      <c r="C452" s="9" t="s">
        <v>1</v>
      </c>
      <c r="D452" s="1" t="s">
        <v>1</v>
      </c>
      <c r="E452" s="9" t="s">
        <v>1</v>
      </c>
      <c r="F452" s="92" t="s">
        <v>1</v>
      </c>
      <c r="G452" s="93" t="s">
        <v>1</v>
      </c>
      <c r="H452" s="94" t="s">
        <v>1</v>
      </c>
      <c r="I452" s="94" t="s">
        <v>1</v>
      </c>
      <c r="J452" s="94" t="s">
        <v>1</v>
      </c>
      <c r="K452" s="94" t="s">
        <v>1</v>
      </c>
      <c r="L452" s="94" t="s">
        <v>1</v>
      </c>
      <c r="M452" s="94" t="s">
        <v>1</v>
      </c>
      <c r="N452" s="92" t="s">
        <v>1</v>
      </c>
      <c r="O452" s="121" t="s">
        <v>1</v>
      </c>
      <c r="P452" s="118" t="s">
        <v>1</v>
      </c>
      <c r="Q452" s="93" t="s">
        <v>1</v>
      </c>
      <c r="R452" s="94" t="s">
        <v>1</v>
      </c>
      <c r="S452" s="92" t="s">
        <v>1</v>
      </c>
      <c r="T452" s="121" t="s">
        <v>1</v>
      </c>
      <c r="U452" s="118" t="s">
        <v>1</v>
      </c>
      <c r="V452" s="93" t="s">
        <v>1</v>
      </c>
      <c r="W452" s="94" t="s">
        <v>1</v>
      </c>
      <c r="X452" s="94" t="s">
        <v>1</v>
      </c>
      <c r="Y452" s="94" t="s">
        <v>1</v>
      </c>
      <c r="Z452" s="94" t="s">
        <v>1</v>
      </c>
      <c r="AA452" s="94" t="s">
        <v>1</v>
      </c>
      <c r="AB452" s="95" t="s">
        <v>1</v>
      </c>
      <c r="AC452" s="87" t="s">
        <v>1</v>
      </c>
      <c r="AD452" s="118">
        <v>57</v>
      </c>
    </row>
    <row r="453" spans="1:30" ht="16" x14ac:dyDescent="0.2">
      <c r="A453" s="8" t="s">
        <v>1</v>
      </c>
      <c r="B453" s="1" t="s">
        <v>1</v>
      </c>
      <c r="C453" s="9" t="s">
        <v>1</v>
      </c>
      <c r="D453" s="1" t="s">
        <v>1</v>
      </c>
      <c r="E453" s="9" t="s">
        <v>1</v>
      </c>
      <c r="F453" s="92" t="s">
        <v>1</v>
      </c>
      <c r="G453" s="93" t="s">
        <v>1</v>
      </c>
      <c r="H453" s="94" t="s">
        <v>1</v>
      </c>
      <c r="I453" s="94" t="s">
        <v>1</v>
      </c>
      <c r="J453" s="94" t="s">
        <v>1</v>
      </c>
      <c r="K453" s="94" t="s">
        <v>1</v>
      </c>
      <c r="L453" s="94" t="s">
        <v>1</v>
      </c>
      <c r="M453" s="94" t="s">
        <v>1</v>
      </c>
      <c r="N453" s="92" t="s">
        <v>1</v>
      </c>
      <c r="O453" s="121" t="s">
        <v>1</v>
      </c>
      <c r="P453" s="118" t="s">
        <v>1</v>
      </c>
      <c r="Q453" s="93" t="s">
        <v>1</v>
      </c>
      <c r="R453" s="94" t="s">
        <v>1</v>
      </c>
      <c r="S453" s="92" t="s">
        <v>1</v>
      </c>
      <c r="T453" s="121" t="s">
        <v>1</v>
      </c>
      <c r="U453" s="118" t="s">
        <v>1</v>
      </c>
      <c r="V453" s="93" t="s">
        <v>1</v>
      </c>
      <c r="W453" s="94" t="s">
        <v>1</v>
      </c>
      <c r="X453" s="94" t="s">
        <v>1</v>
      </c>
      <c r="Y453" s="94" t="s">
        <v>1</v>
      </c>
      <c r="Z453" s="94" t="s">
        <v>1</v>
      </c>
      <c r="AA453" s="94" t="s">
        <v>1</v>
      </c>
      <c r="AB453" s="95" t="s">
        <v>1</v>
      </c>
      <c r="AC453" s="87" t="s">
        <v>1</v>
      </c>
      <c r="AD453" s="118">
        <v>57</v>
      </c>
    </row>
    <row r="454" spans="1:30" ht="16" x14ac:dyDescent="0.2">
      <c r="A454" s="8" t="s">
        <v>1</v>
      </c>
      <c r="B454" s="1" t="s">
        <v>1</v>
      </c>
      <c r="C454" s="9" t="s">
        <v>1</v>
      </c>
      <c r="D454" s="1" t="s">
        <v>1</v>
      </c>
      <c r="E454" s="9" t="s">
        <v>1</v>
      </c>
      <c r="F454" s="92" t="s">
        <v>1</v>
      </c>
      <c r="G454" s="93" t="s">
        <v>1</v>
      </c>
      <c r="H454" s="94" t="s">
        <v>1</v>
      </c>
      <c r="I454" s="94" t="s">
        <v>1</v>
      </c>
      <c r="J454" s="94" t="s">
        <v>1</v>
      </c>
      <c r="K454" s="94" t="s">
        <v>1</v>
      </c>
      <c r="L454" s="94" t="s">
        <v>1</v>
      </c>
      <c r="M454" s="94" t="s">
        <v>1</v>
      </c>
      <c r="N454" s="92" t="s">
        <v>1</v>
      </c>
      <c r="O454" s="121" t="s">
        <v>1</v>
      </c>
      <c r="P454" s="118" t="s">
        <v>1</v>
      </c>
      <c r="Q454" s="93" t="s">
        <v>1</v>
      </c>
      <c r="R454" s="94" t="s">
        <v>1</v>
      </c>
      <c r="S454" s="92" t="s">
        <v>1</v>
      </c>
      <c r="T454" s="121" t="s">
        <v>1</v>
      </c>
      <c r="U454" s="118" t="s">
        <v>1</v>
      </c>
      <c r="V454" s="93" t="s">
        <v>1</v>
      </c>
      <c r="W454" s="94" t="s">
        <v>1</v>
      </c>
      <c r="X454" s="94" t="s">
        <v>1</v>
      </c>
      <c r="Y454" s="94" t="s">
        <v>1</v>
      </c>
      <c r="Z454" s="94" t="s">
        <v>1</v>
      </c>
      <c r="AA454" s="94" t="s">
        <v>1</v>
      </c>
      <c r="AB454" s="95" t="s">
        <v>1</v>
      </c>
      <c r="AC454" s="87" t="s">
        <v>1</v>
      </c>
      <c r="AD454" s="118">
        <v>57</v>
      </c>
    </row>
    <row r="455" spans="1:30" ht="16" x14ac:dyDescent="0.2">
      <c r="A455" s="8" t="s">
        <v>1</v>
      </c>
      <c r="B455" s="1" t="s">
        <v>1</v>
      </c>
      <c r="C455" s="9" t="s">
        <v>1</v>
      </c>
      <c r="D455" s="1" t="s">
        <v>1</v>
      </c>
      <c r="E455" s="9" t="s">
        <v>1</v>
      </c>
      <c r="F455" s="92" t="s">
        <v>1</v>
      </c>
      <c r="G455" s="93" t="s">
        <v>1</v>
      </c>
      <c r="H455" s="94" t="s">
        <v>1</v>
      </c>
      <c r="I455" s="94" t="s">
        <v>1</v>
      </c>
      <c r="J455" s="94" t="s">
        <v>1</v>
      </c>
      <c r="K455" s="94" t="s">
        <v>1</v>
      </c>
      <c r="L455" s="94" t="s">
        <v>1</v>
      </c>
      <c r="M455" s="94" t="s">
        <v>1</v>
      </c>
      <c r="N455" s="92" t="s">
        <v>1</v>
      </c>
      <c r="O455" s="121" t="s">
        <v>1</v>
      </c>
      <c r="P455" s="118" t="s">
        <v>1</v>
      </c>
      <c r="Q455" s="93" t="s">
        <v>1</v>
      </c>
      <c r="R455" s="94" t="s">
        <v>1</v>
      </c>
      <c r="S455" s="92" t="s">
        <v>1</v>
      </c>
      <c r="T455" s="121" t="s">
        <v>1</v>
      </c>
      <c r="U455" s="118" t="s">
        <v>1</v>
      </c>
      <c r="V455" s="93" t="s">
        <v>1</v>
      </c>
      <c r="W455" s="94" t="s">
        <v>1</v>
      </c>
      <c r="X455" s="94" t="s">
        <v>1</v>
      </c>
      <c r="Y455" s="94" t="s">
        <v>1</v>
      </c>
      <c r="Z455" s="94" t="s">
        <v>1</v>
      </c>
      <c r="AA455" s="94" t="s">
        <v>1</v>
      </c>
      <c r="AB455" s="95" t="s">
        <v>1</v>
      </c>
      <c r="AC455" s="87" t="s">
        <v>1</v>
      </c>
      <c r="AD455" s="118">
        <v>57</v>
      </c>
    </row>
    <row r="456" spans="1:30" ht="16" x14ac:dyDescent="0.2">
      <c r="A456" s="8" t="s">
        <v>1</v>
      </c>
      <c r="B456" s="1" t="s">
        <v>1</v>
      </c>
      <c r="C456" s="9" t="s">
        <v>1</v>
      </c>
      <c r="D456" s="1" t="s">
        <v>1</v>
      </c>
      <c r="E456" s="9" t="s">
        <v>1</v>
      </c>
      <c r="F456" s="92" t="s">
        <v>1</v>
      </c>
      <c r="G456" s="93" t="s">
        <v>1</v>
      </c>
      <c r="H456" s="94" t="s">
        <v>1</v>
      </c>
      <c r="I456" s="94" t="s">
        <v>1</v>
      </c>
      <c r="J456" s="94" t="s">
        <v>1</v>
      </c>
      <c r="K456" s="94" t="s">
        <v>1</v>
      </c>
      <c r="L456" s="94" t="s">
        <v>1</v>
      </c>
      <c r="M456" s="94" t="s">
        <v>1</v>
      </c>
      <c r="N456" s="92" t="s">
        <v>1</v>
      </c>
      <c r="O456" s="121" t="s">
        <v>1</v>
      </c>
      <c r="P456" s="118" t="s">
        <v>1</v>
      </c>
      <c r="Q456" s="93" t="s">
        <v>1</v>
      </c>
      <c r="R456" s="94" t="s">
        <v>1</v>
      </c>
      <c r="S456" s="92" t="s">
        <v>1</v>
      </c>
      <c r="T456" s="121" t="s">
        <v>1</v>
      </c>
      <c r="U456" s="118" t="s">
        <v>1</v>
      </c>
      <c r="V456" s="93" t="s">
        <v>1</v>
      </c>
      <c r="W456" s="94" t="s">
        <v>1</v>
      </c>
      <c r="X456" s="94" t="s">
        <v>1</v>
      </c>
      <c r="Y456" s="94" t="s">
        <v>1</v>
      </c>
      <c r="Z456" s="94" t="s">
        <v>1</v>
      </c>
      <c r="AA456" s="94" t="s">
        <v>1</v>
      </c>
      <c r="AB456" s="95" t="s">
        <v>1</v>
      </c>
      <c r="AC456" s="87" t="s">
        <v>1</v>
      </c>
      <c r="AD456" s="118">
        <v>57</v>
      </c>
    </row>
    <row r="457" spans="1:30" ht="16" x14ac:dyDescent="0.2">
      <c r="A457" s="8" t="s">
        <v>1</v>
      </c>
      <c r="B457" s="1" t="s">
        <v>1</v>
      </c>
      <c r="C457" s="9" t="s">
        <v>1</v>
      </c>
      <c r="D457" s="1" t="s">
        <v>1</v>
      </c>
      <c r="E457" s="9" t="s">
        <v>1</v>
      </c>
      <c r="F457" s="92" t="s">
        <v>1</v>
      </c>
      <c r="G457" s="93" t="s">
        <v>1</v>
      </c>
      <c r="H457" s="94" t="s">
        <v>1</v>
      </c>
      <c r="I457" s="94" t="s">
        <v>1</v>
      </c>
      <c r="J457" s="94" t="s">
        <v>1</v>
      </c>
      <c r="K457" s="94" t="s">
        <v>1</v>
      </c>
      <c r="L457" s="94" t="s">
        <v>1</v>
      </c>
      <c r="M457" s="94" t="s">
        <v>1</v>
      </c>
      <c r="N457" s="92" t="s">
        <v>1</v>
      </c>
      <c r="O457" s="121" t="s">
        <v>1</v>
      </c>
      <c r="P457" s="118" t="s">
        <v>1</v>
      </c>
      <c r="Q457" s="93" t="s">
        <v>1</v>
      </c>
      <c r="R457" s="94" t="s">
        <v>1</v>
      </c>
      <c r="S457" s="92" t="s">
        <v>1</v>
      </c>
      <c r="T457" s="121" t="s">
        <v>1</v>
      </c>
      <c r="U457" s="118" t="s">
        <v>1</v>
      </c>
      <c r="V457" s="93" t="s">
        <v>1</v>
      </c>
      <c r="W457" s="94" t="s">
        <v>1</v>
      </c>
      <c r="X457" s="94" t="s">
        <v>1</v>
      </c>
      <c r="Y457" s="94" t="s">
        <v>1</v>
      </c>
      <c r="Z457" s="94" t="s">
        <v>1</v>
      </c>
      <c r="AA457" s="94" t="s">
        <v>1</v>
      </c>
      <c r="AB457" s="95" t="s">
        <v>1</v>
      </c>
      <c r="AC457" s="87" t="s">
        <v>1</v>
      </c>
      <c r="AD457" s="118">
        <v>57</v>
      </c>
    </row>
    <row r="458" spans="1:30" ht="16" x14ac:dyDescent="0.2">
      <c r="A458" s="8" t="s">
        <v>1</v>
      </c>
      <c r="B458" s="1" t="s">
        <v>1</v>
      </c>
      <c r="C458" s="9" t="s">
        <v>1</v>
      </c>
      <c r="D458" s="1" t="s">
        <v>1</v>
      </c>
      <c r="E458" s="9" t="s">
        <v>1</v>
      </c>
      <c r="F458" s="92" t="s">
        <v>1</v>
      </c>
      <c r="G458" s="93" t="s">
        <v>1</v>
      </c>
      <c r="H458" s="94" t="s">
        <v>1</v>
      </c>
      <c r="I458" s="94" t="s">
        <v>1</v>
      </c>
      <c r="J458" s="94" t="s">
        <v>1</v>
      </c>
      <c r="K458" s="94" t="s">
        <v>1</v>
      </c>
      <c r="L458" s="94" t="s">
        <v>1</v>
      </c>
      <c r="M458" s="94" t="s">
        <v>1</v>
      </c>
      <c r="N458" s="92" t="s">
        <v>1</v>
      </c>
      <c r="O458" s="121" t="s">
        <v>1</v>
      </c>
      <c r="P458" s="118" t="s">
        <v>1</v>
      </c>
      <c r="Q458" s="93" t="s">
        <v>1</v>
      </c>
      <c r="R458" s="94" t="s">
        <v>1</v>
      </c>
      <c r="S458" s="92" t="s">
        <v>1</v>
      </c>
      <c r="T458" s="121" t="s">
        <v>1</v>
      </c>
      <c r="U458" s="118" t="s">
        <v>1</v>
      </c>
      <c r="V458" s="93" t="s">
        <v>1</v>
      </c>
      <c r="W458" s="94" t="s">
        <v>1</v>
      </c>
      <c r="X458" s="94" t="s">
        <v>1</v>
      </c>
      <c r="Y458" s="94" t="s">
        <v>1</v>
      </c>
      <c r="Z458" s="94" t="s">
        <v>1</v>
      </c>
      <c r="AA458" s="94" t="s">
        <v>1</v>
      </c>
      <c r="AB458" s="95" t="s">
        <v>1</v>
      </c>
      <c r="AC458" s="87" t="s">
        <v>1</v>
      </c>
      <c r="AD458" s="118">
        <v>57</v>
      </c>
    </row>
    <row r="459" spans="1:30" ht="17" thickBot="1" x14ac:dyDescent="0.25">
      <c r="A459" s="10" t="s">
        <v>1</v>
      </c>
      <c r="B459" s="2" t="s">
        <v>1</v>
      </c>
      <c r="C459" s="11" t="s">
        <v>1</v>
      </c>
      <c r="D459" s="2" t="s">
        <v>1</v>
      </c>
      <c r="E459" s="11" t="s">
        <v>1</v>
      </c>
      <c r="F459" s="96" t="s">
        <v>1</v>
      </c>
      <c r="G459" s="97" t="s">
        <v>1</v>
      </c>
      <c r="H459" s="98" t="s">
        <v>1</v>
      </c>
      <c r="I459" s="98" t="s">
        <v>1</v>
      </c>
      <c r="J459" s="98" t="s">
        <v>1</v>
      </c>
      <c r="K459" s="98" t="s">
        <v>1</v>
      </c>
      <c r="L459" s="98" t="s">
        <v>1</v>
      </c>
      <c r="M459" s="98" t="s">
        <v>1</v>
      </c>
      <c r="N459" s="96" t="s">
        <v>1</v>
      </c>
      <c r="O459" s="122" t="s">
        <v>1</v>
      </c>
      <c r="P459" s="119" t="s">
        <v>1</v>
      </c>
      <c r="Q459" s="97" t="s">
        <v>1</v>
      </c>
      <c r="R459" s="98" t="s">
        <v>1</v>
      </c>
      <c r="S459" s="96" t="s">
        <v>1</v>
      </c>
      <c r="T459" s="122" t="s">
        <v>1</v>
      </c>
      <c r="U459" s="119" t="s">
        <v>1</v>
      </c>
      <c r="V459" s="97" t="s">
        <v>1</v>
      </c>
      <c r="W459" s="98" t="s">
        <v>1</v>
      </c>
      <c r="X459" s="98" t="s">
        <v>1</v>
      </c>
      <c r="Y459" s="98" t="s">
        <v>1</v>
      </c>
      <c r="Z459" s="98" t="s">
        <v>1</v>
      </c>
      <c r="AA459" s="98" t="s">
        <v>1</v>
      </c>
      <c r="AB459" s="99" t="s">
        <v>1</v>
      </c>
      <c r="AC459" s="88" t="s">
        <v>1</v>
      </c>
      <c r="AD459" s="119">
        <v>57</v>
      </c>
    </row>
    <row r="460" spans="1:30" ht="16" x14ac:dyDescent="0.2">
      <c r="A460" s="8" t="s">
        <v>1</v>
      </c>
      <c r="B460" s="1" t="s">
        <v>1</v>
      </c>
      <c r="C460" s="9" t="s">
        <v>1</v>
      </c>
      <c r="D460" s="1" t="s">
        <v>1</v>
      </c>
      <c r="E460" s="9" t="s">
        <v>1</v>
      </c>
      <c r="F460" s="92" t="s">
        <v>1</v>
      </c>
      <c r="G460" s="93" t="s">
        <v>1</v>
      </c>
      <c r="H460" s="94" t="s">
        <v>1</v>
      </c>
      <c r="I460" s="94" t="s">
        <v>1</v>
      </c>
      <c r="J460" s="94" t="s">
        <v>1</v>
      </c>
      <c r="K460" s="94" t="s">
        <v>1</v>
      </c>
      <c r="L460" s="94" t="s">
        <v>1</v>
      </c>
      <c r="M460" s="94" t="s">
        <v>1</v>
      </c>
      <c r="N460" s="92" t="s">
        <v>1</v>
      </c>
      <c r="O460" s="121" t="s">
        <v>1</v>
      </c>
      <c r="P460" s="118" t="s">
        <v>1</v>
      </c>
      <c r="Q460" s="93" t="s">
        <v>1</v>
      </c>
      <c r="R460" s="94" t="s">
        <v>1</v>
      </c>
      <c r="S460" s="92" t="s">
        <v>1</v>
      </c>
      <c r="T460" s="121" t="s">
        <v>1</v>
      </c>
      <c r="U460" s="118" t="s">
        <v>1</v>
      </c>
      <c r="V460" s="93" t="s">
        <v>1</v>
      </c>
      <c r="W460" s="94" t="s">
        <v>1</v>
      </c>
      <c r="X460" s="94" t="s">
        <v>1</v>
      </c>
      <c r="Y460" s="94" t="s">
        <v>1</v>
      </c>
      <c r="Z460" s="94" t="s">
        <v>1</v>
      </c>
      <c r="AA460" s="94" t="s">
        <v>1</v>
      </c>
      <c r="AB460" s="95" t="s">
        <v>1</v>
      </c>
      <c r="AC460" s="87" t="s">
        <v>1</v>
      </c>
      <c r="AD460" s="118">
        <v>58</v>
      </c>
    </row>
    <row r="461" spans="1:30" ht="16" x14ac:dyDescent="0.2">
      <c r="A461" s="8" t="s">
        <v>1</v>
      </c>
      <c r="B461" s="1" t="s">
        <v>1</v>
      </c>
      <c r="C461" s="9" t="s">
        <v>1</v>
      </c>
      <c r="D461" s="1" t="s">
        <v>1</v>
      </c>
      <c r="E461" s="9" t="s">
        <v>1</v>
      </c>
      <c r="F461" s="92" t="s">
        <v>1</v>
      </c>
      <c r="G461" s="93" t="s">
        <v>1</v>
      </c>
      <c r="H461" s="94" t="s">
        <v>1</v>
      </c>
      <c r="I461" s="94" t="s">
        <v>1</v>
      </c>
      <c r="J461" s="94" t="s">
        <v>1</v>
      </c>
      <c r="K461" s="94" t="s">
        <v>1</v>
      </c>
      <c r="L461" s="94" t="s">
        <v>1</v>
      </c>
      <c r="M461" s="94" t="s">
        <v>1</v>
      </c>
      <c r="N461" s="92" t="s">
        <v>1</v>
      </c>
      <c r="O461" s="121" t="s">
        <v>1</v>
      </c>
      <c r="P461" s="118" t="s">
        <v>1</v>
      </c>
      <c r="Q461" s="93" t="s">
        <v>1</v>
      </c>
      <c r="R461" s="94" t="s">
        <v>1</v>
      </c>
      <c r="S461" s="92" t="s">
        <v>1</v>
      </c>
      <c r="T461" s="121" t="s">
        <v>1</v>
      </c>
      <c r="U461" s="118" t="s">
        <v>1</v>
      </c>
      <c r="V461" s="93" t="s">
        <v>1</v>
      </c>
      <c r="W461" s="94" t="s">
        <v>1</v>
      </c>
      <c r="X461" s="94" t="s">
        <v>1</v>
      </c>
      <c r="Y461" s="94" t="s">
        <v>1</v>
      </c>
      <c r="Z461" s="94" t="s">
        <v>1</v>
      </c>
      <c r="AA461" s="94" t="s">
        <v>1</v>
      </c>
      <c r="AB461" s="95" t="s">
        <v>1</v>
      </c>
      <c r="AC461" s="87" t="s">
        <v>1</v>
      </c>
      <c r="AD461" s="118">
        <v>58</v>
      </c>
    </row>
    <row r="462" spans="1:30" ht="16" x14ac:dyDescent="0.2">
      <c r="A462" s="8" t="s">
        <v>1</v>
      </c>
      <c r="B462" s="1" t="s">
        <v>1</v>
      </c>
      <c r="C462" s="9" t="s">
        <v>1</v>
      </c>
      <c r="D462" s="1" t="s">
        <v>1</v>
      </c>
      <c r="E462" s="9" t="s">
        <v>1</v>
      </c>
      <c r="F462" s="92" t="s">
        <v>1</v>
      </c>
      <c r="G462" s="93" t="s">
        <v>1</v>
      </c>
      <c r="H462" s="94" t="s">
        <v>1</v>
      </c>
      <c r="I462" s="94" t="s">
        <v>1</v>
      </c>
      <c r="J462" s="94" t="s">
        <v>1</v>
      </c>
      <c r="K462" s="94" t="s">
        <v>1</v>
      </c>
      <c r="L462" s="94" t="s">
        <v>1</v>
      </c>
      <c r="M462" s="94" t="s">
        <v>1</v>
      </c>
      <c r="N462" s="92" t="s">
        <v>1</v>
      </c>
      <c r="O462" s="121" t="s">
        <v>1</v>
      </c>
      <c r="P462" s="118" t="s">
        <v>1</v>
      </c>
      <c r="Q462" s="93" t="s">
        <v>1</v>
      </c>
      <c r="R462" s="94" t="s">
        <v>1</v>
      </c>
      <c r="S462" s="92" t="s">
        <v>1</v>
      </c>
      <c r="T462" s="121" t="s">
        <v>1</v>
      </c>
      <c r="U462" s="118" t="s">
        <v>1</v>
      </c>
      <c r="V462" s="93" t="s">
        <v>1</v>
      </c>
      <c r="W462" s="94" t="s">
        <v>1</v>
      </c>
      <c r="X462" s="94" t="s">
        <v>1</v>
      </c>
      <c r="Y462" s="94" t="s">
        <v>1</v>
      </c>
      <c r="Z462" s="94" t="s">
        <v>1</v>
      </c>
      <c r="AA462" s="94" t="s">
        <v>1</v>
      </c>
      <c r="AB462" s="95" t="s">
        <v>1</v>
      </c>
      <c r="AC462" s="87" t="s">
        <v>1</v>
      </c>
      <c r="AD462" s="118">
        <v>58</v>
      </c>
    </row>
    <row r="463" spans="1:30" ht="16" x14ac:dyDescent="0.2">
      <c r="A463" s="8" t="s">
        <v>1</v>
      </c>
      <c r="B463" s="1" t="s">
        <v>1</v>
      </c>
      <c r="C463" s="9" t="s">
        <v>1</v>
      </c>
      <c r="D463" s="1" t="s">
        <v>1</v>
      </c>
      <c r="E463" s="9" t="s">
        <v>1</v>
      </c>
      <c r="F463" s="92" t="s">
        <v>1</v>
      </c>
      <c r="G463" s="93" t="s">
        <v>1</v>
      </c>
      <c r="H463" s="94" t="s">
        <v>1</v>
      </c>
      <c r="I463" s="94" t="s">
        <v>1</v>
      </c>
      <c r="J463" s="94" t="s">
        <v>1</v>
      </c>
      <c r="K463" s="94" t="s">
        <v>1</v>
      </c>
      <c r="L463" s="94" t="s">
        <v>1</v>
      </c>
      <c r="M463" s="94" t="s">
        <v>1</v>
      </c>
      <c r="N463" s="92" t="s">
        <v>1</v>
      </c>
      <c r="O463" s="121" t="s">
        <v>1</v>
      </c>
      <c r="P463" s="118" t="s">
        <v>1</v>
      </c>
      <c r="Q463" s="93" t="s">
        <v>1</v>
      </c>
      <c r="R463" s="94" t="s">
        <v>1</v>
      </c>
      <c r="S463" s="92" t="s">
        <v>1</v>
      </c>
      <c r="T463" s="121" t="s">
        <v>1</v>
      </c>
      <c r="U463" s="118" t="s">
        <v>1</v>
      </c>
      <c r="V463" s="93" t="s">
        <v>1</v>
      </c>
      <c r="W463" s="94" t="s">
        <v>1</v>
      </c>
      <c r="X463" s="94" t="s">
        <v>1</v>
      </c>
      <c r="Y463" s="94" t="s">
        <v>1</v>
      </c>
      <c r="Z463" s="94" t="s">
        <v>1</v>
      </c>
      <c r="AA463" s="94" t="s">
        <v>1</v>
      </c>
      <c r="AB463" s="95" t="s">
        <v>1</v>
      </c>
      <c r="AC463" s="87" t="s">
        <v>1</v>
      </c>
      <c r="AD463" s="118">
        <v>58</v>
      </c>
    </row>
    <row r="464" spans="1:30" ht="16" x14ac:dyDescent="0.2">
      <c r="A464" s="8" t="s">
        <v>1</v>
      </c>
      <c r="B464" s="1" t="s">
        <v>1</v>
      </c>
      <c r="C464" s="9" t="s">
        <v>1</v>
      </c>
      <c r="D464" s="1" t="s">
        <v>1</v>
      </c>
      <c r="E464" s="9" t="s">
        <v>1</v>
      </c>
      <c r="F464" s="92" t="s">
        <v>1</v>
      </c>
      <c r="G464" s="93" t="s">
        <v>1</v>
      </c>
      <c r="H464" s="94" t="s">
        <v>1</v>
      </c>
      <c r="I464" s="94" t="s">
        <v>1</v>
      </c>
      <c r="J464" s="94" t="s">
        <v>1</v>
      </c>
      <c r="K464" s="94" t="s">
        <v>1</v>
      </c>
      <c r="L464" s="94" t="s">
        <v>1</v>
      </c>
      <c r="M464" s="94" t="s">
        <v>1</v>
      </c>
      <c r="N464" s="92" t="s">
        <v>1</v>
      </c>
      <c r="O464" s="121" t="s">
        <v>1</v>
      </c>
      <c r="P464" s="118" t="s">
        <v>1</v>
      </c>
      <c r="Q464" s="93" t="s">
        <v>1</v>
      </c>
      <c r="R464" s="94" t="s">
        <v>1</v>
      </c>
      <c r="S464" s="92" t="s">
        <v>1</v>
      </c>
      <c r="T464" s="121" t="s">
        <v>1</v>
      </c>
      <c r="U464" s="118" t="s">
        <v>1</v>
      </c>
      <c r="V464" s="93" t="s">
        <v>1</v>
      </c>
      <c r="W464" s="94" t="s">
        <v>1</v>
      </c>
      <c r="X464" s="94" t="s">
        <v>1</v>
      </c>
      <c r="Y464" s="94" t="s">
        <v>1</v>
      </c>
      <c r="Z464" s="94" t="s">
        <v>1</v>
      </c>
      <c r="AA464" s="94" t="s">
        <v>1</v>
      </c>
      <c r="AB464" s="95" t="s">
        <v>1</v>
      </c>
      <c r="AC464" s="87" t="s">
        <v>1</v>
      </c>
      <c r="AD464" s="118">
        <v>58</v>
      </c>
    </row>
    <row r="465" spans="1:30" ht="16" x14ac:dyDescent="0.2">
      <c r="A465" s="8" t="s">
        <v>1</v>
      </c>
      <c r="B465" s="1" t="s">
        <v>1</v>
      </c>
      <c r="C465" s="9" t="s">
        <v>1</v>
      </c>
      <c r="D465" s="1" t="s">
        <v>1</v>
      </c>
      <c r="E465" s="9" t="s">
        <v>1</v>
      </c>
      <c r="F465" s="92" t="s">
        <v>1</v>
      </c>
      <c r="G465" s="93" t="s">
        <v>1</v>
      </c>
      <c r="H465" s="94" t="s">
        <v>1</v>
      </c>
      <c r="I465" s="94" t="s">
        <v>1</v>
      </c>
      <c r="J465" s="94" t="s">
        <v>1</v>
      </c>
      <c r="K465" s="94" t="s">
        <v>1</v>
      </c>
      <c r="L465" s="94" t="s">
        <v>1</v>
      </c>
      <c r="M465" s="94" t="s">
        <v>1</v>
      </c>
      <c r="N465" s="92" t="s">
        <v>1</v>
      </c>
      <c r="O465" s="121" t="s">
        <v>1</v>
      </c>
      <c r="P465" s="118" t="s">
        <v>1</v>
      </c>
      <c r="Q465" s="93" t="s">
        <v>1</v>
      </c>
      <c r="R465" s="94" t="s">
        <v>1</v>
      </c>
      <c r="S465" s="92" t="s">
        <v>1</v>
      </c>
      <c r="T465" s="121" t="s">
        <v>1</v>
      </c>
      <c r="U465" s="118" t="s">
        <v>1</v>
      </c>
      <c r="V465" s="93" t="s">
        <v>1</v>
      </c>
      <c r="W465" s="94" t="s">
        <v>1</v>
      </c>
      <c r="X465" s="94" t="s">
        <v>1</v>
      </c>
      <c r="Y465" s="94" t="s">
        <v>1</v>
      </c>
      <c r="Z465" s="94" t="s">
        <v>1</v>
      </c>
      <c r="AA465" s="94" t="s">
        <v>1</v>
      </c>
      <c r="AB465" s="95" t="s">
        <v>1</v>
      </c>
      <c r="AC465" s="87" t="s">
        <v>1</v>
      </c>
      <c r="AD465" s="118">
        <v>58</v>
      </c>
    </row>
    <row r="466" spans="1:30" ht="16" x14ac:dyDescent="0.2">
      <c r="A466" s="8" t="s">
        <v>1</v>
      </c>
      <c r="B466" s="1" t="s">
        <v>1</v>
      </c>
      <c r="C466" s="9" t="s">
        <v>1</v>
      </c>
      <c r="D466" s="1" t="s">
        <v>1</v>
      </c>
      <c r="E466" s="9" t="s">
        <v>1</v>
      </c>
      <c r="F466" s="92" t="s">
        <v>1</v>
      </c>
      <c r="G466" s="93" t="s">
        <v>1</v>
      </c>
      <c r="H466" s="94" t="s">
        <v>1</v>
      </c>
      <c r="I466" s="94" t="s">
        <v>1</v>
      </c>
      <c r="J466" s="94" t="s">
        <v>1</v>
      </c>
      <c r="K466" s="94" t="s">
        <v>1</v>
      </c>
      <c r="L466" s="94" t="s">
        <v>1</v>
      </c>
      <c r="M466" s="94" t="s">
        <v>1</v>
      </c>
      <c r="N466" s="92" t="s">
        <v>1</v>
      </c>
      <c r="O466" s="121" t="s">
        <v>1</v>
      </c>
      <c r="P466" s="118" t="s">
        <v>1</v>
      </c>
      <c r="Q466" s="93" t="s">
        <v>1</v>
      </c>
      <c r="R466" s="94" t="s">
        <v>1</v>
      </c>
      <c r="S466" s="92" t="s">
        <v>1</v>
      </c>
      <c r="T466" s="121" t="s">
        <v>1</v>
      </c>
      <c r="U466" s="118" t="s">
        <v>1</v>
      </c>
      <c r="V466" s="93" t="s">
        <v>1</v>
      </c>
      <c r="W466" s="94" t="s">
        <v>1</v>
      </c>
      <c r="X466" s="94" t="s">
        <v>1</v>
      </c>
      <c r="Y466" s="94" t="s">
        <v>1</v>
      </c>
      <c r="Z466" s="94" t="s">
        <v>1</v>
      </c>
      <c r="AA466" s="94" t="s">
        <v>1</v>
      </c>
      <c r="AB466" s="95" t="s">
        <v>1</v>
      </c>
      <c r="AC466" s="87" t="s">
        <v>1</v>
      </c>
      <c r="AD466" s="118">
        <v>58</v>
      </c>
    </row>
    <row r="467" spans="1:30" ht="17" thickBot="1" x14ac:dyDescent="0.25">
      <c r="A467" s="10" t="s">
        <v>1</v>
      </c>
      <c r="B467" s="2" t="s">
        <v>1</v>
      </c>
      <c r="C467" s="11" t="s">
        <v>1</v>
      </c>
      <c r="D467" s="2" t="s">
        <v>1</v>
      </c>
      <c r="E467" s="11" t="s">
        <v>1</v>
      </c>
      <c r="F467" s="96" t="s">
        <v>1</v>
      </c>
      <c r="G467" s="97" t="s">
        <v>1</v>
      </c>
      <c r="H467" s="98" t="s">
        <v>1</v>
      </c>
      <c r="I467" s="98" t="s">
        <v>1</v>
      </c>
      <c r="J467" s="98" t="s">
        <v>1</v>
      </c>
      <c r="K467" s="98" t="s">
        <v>1</v>
      </c>
      <c r="L467" s="98" t="s">
        <v>1</v>
      </c>
      <c r="M467" s="98" t="s">
        <v>1</v>
      </c>
      <c r="N467" s="96" t="s">
        <v>1</v>
      </c>
      <c r="O467" s="122" t="s">
        <v>1</v>
      </c>
      <c r="P467" s="119" t="s">
        <v>1</v>
      </c>
      <c r="Q467" s="97" t="s">
        <v>1</v>
      </c>
      <c r="R467" s="98" t="s">
        <v>1</v>
      </c>
      <c r="S467" s="96" t="s">
        <v>1</v>
      </c>
      <c r="T467" s="122" t="s">
        <v>1</v>
      </c>
      <c r="U467" s="119" t="s">
        <v>1</v>
      </c>
      <c r="V467" s="97" t="s">
        <v>1</v>
      </c>
      <c r="W467" s="98" t="s">
        <v>1</v>
      </c>
      <c r="X467" s="98" t="s">
        <v>1</v>
      </c>
      <c r="Y467" s="98" t="s">
        <v>1</v>
      </c>
      <c r="Z467" s="98" t="s">
        <v>1</v>
      </c>
      <c r="AA467" s="98" t="s">
        <v>1</v>
      </c>
      <c r="AB467" s="99" t="s">
        <v>1</v>
      </c>
      <c r="AC467" s="88" t="s">
        <v>1</v>
      </c>
      <c r="AD467" s="119">
        <v>58</v>
      </c>
    </row>
    <row r="468" spans="1:30" ht="16" x14ac:dyDescent="0.2">
      <c r="A468" s="8" t="s">
        <v>1</v>
      </c>
      <c r="B468" s="1" t="s">
        <v>1</v>
      </c>
      <c r="C468" s="9" t="s">
        <v>1</v>
      </c>
      <c r="D468" s="1" t="s">
        <v>1</v>
      </c>
      <c r="E468" s="9" t="s">
        <v>1</v>
      </c>
      <c r="F468" s="92" t="s">
        <v>1</v>
      </c>
      <c r="G468" s="93" t="s">
        <v>1</v>
      </c>
      <c r="H468" s="94" t="s">
        <v>1</v>
      </c>
      <c r="I468" s="94" t="s">
        <v>1</v>
      </c>
      <c r="J468" s="94" t="s">
        <v>1</v>
      </c>
      <c r="K468" s="94" t="s">
        <v>1</v>
      </c>
      <c r="L468" s="94" t="s">
        <v>1</v>
      </c>
      <c r="M468" s="94" t="s">
        <v>1</v>
      </c>
      <c r="N468" s="92" t="s">
        <v>1</v>
      </c>
      <c r="O468" s="121" t="s">
        <v>1</v>
      </c>
      <c r="P468" s="118" t="s">
        <v>1</v>
      </c>
      <c r="Q468" s="93" t="s">
        <v>1</v>
      </c>
      <c r="R468" s="94" t="s">
        <v>1</v>
      </c>
      <c r="S468" s="92" t="s">
        <v>1</v>
      </c>
      <c r="T468" s="121" t="s">
        <v>1</v>
      </c>
      <c r="U468" s="118" t="s">
        <v>1</v>
      </c>
      <c r="V468" s="93" t="s">
        <v>1</v>
      </c>
      <c r="W468" s="94" t="s">
        <v>1</v>
      </c>
      <c r="X468" s="94" t="s">
        <v>1</v>
      </c>
      <c r="Y468" s="94" t="s">
        <v>1</v>
      </c>
      <c r="Z468" s="94" t="s">
        <v>1</v>
      </c>
      <c r="AA468" s="94" t="s">
        <v>1</v>
      </c>
      <c r="AB468" s="95" t="s">
        <v>1</v>
      </c>
      <c r="AC468" s="87" t="s">
        <v>1</v>
      </c>
      <c r="AD468" s="118">
        <v>59</v>
      </c>
    </row>
    <row r="469" spans="1:30" ht="16" x14ac:dyDescent="0.2">
      <c r="A469" s="8" t="s">
        <v>1</v>
      </c>
      <c r="B469" s="1" t="s">
        <v>1</v>
      </c>
      <c r="C469" s="9" t="s">
        <v>1</v>
      </c>
      <c r="D469" s="1" t="s">
        <v>1</v>
      </c>
      <c r="E469" s="9" t="s">
        <v>1</v>
      </c>
      <c r="F469" s="92" t="s">
        <v>1</v>
      </c>
      <c r="G469" s="93" t="s">
        <v>1</v>
      </c>
      <c r="H469" s="94" t="s">
        <v>1</v>
      </c>
      <c r="I469" s="94" t="s">
        <v>1</v>
      </c>
      <c r="J469" s="94" t="s">
        <v>1</v>
      </c>
      <c r="K469" s="94" t="s">
        <v>1</v>
      </c>
      <c r="L469" s="94" t="s">
        <v>1</v>
      </c>
      <c r="M469" s="94" t="s">
        <v>1</v>
      </c>
      <c r="N469" s="92" t="s">
        <v>1</v>
      </c>
      <c r="O469" s="121" t="s">
        <v>1</v>
      </c>
      <c r="P469" s="118" t="s">
        <v>1</v>
      </c>
      <c r="Q469" s="93" t="s">
        <v>1</v>
      </c>
      <c r="R469" s="94" t="s">
        <v>1</v>
      </c>
      <c r="S469" s="92" t="s">
        <v>1</v>
      </c>
      <c r="T469" s="121" t="s">
        <v>1</v>
      </c>
      <c r="U469" s="118" t="s">
        <v>1</v>
      </c>
      <c r="V469" s="93" t="s">
        <v>1</v>
      </c>
      <c r="W469" s="94" t="s">
        <v>1</v>
      </c>
      <c r="X469" s="94" t="s">
        <v>1</v>
      </c>
      <c r="Y469" s="94" t="s">
        <v>1</v>
      </c>
      <c r="Z469" s="94" t="s">
        <v>1</v>
      </c>
      <c r="AA469" s="94" t="s">
        <v>1</v>
      </c>
      <c r="AB469" s="95" t="s">
        <v>1</v>
      </c>
      <c r="AC469" s="87" t="s">
        <v>1</v>
      </c>
      <c r="AD469" s="118">
        <v>59</v>
      </c>
    </row>
    <row r="470" spans="1:30" ht="16" x14ac:dyDescent="0.2">
      <c r="A470" s="8" t="s">
        <v>1</v>
      </c>
      <c r="B470" s="1" t="s">
        <v>1</v>
      </c>
      <c r="C470" s="9" t="s">
        <v>1</v>
      </c>
      <c r="D470" s="1" t="s">
        <v>1</v>
      </c>
      <c r="E470" s="9" t="s">
        <v>1</v>
      </c>
      <c r="F470" s="92" t="s">
        <v>1</v>
      </c>
      <c r="G470" s="93" t="s">
        <v>1</v>
      </c>
      <c r="H470" s="94" t="s">
        <v>1</v>
      </c>
      <c r="I470" s="94" t="s">
        <v>1</v>
      </c>
      <c r="J470" s="94" t="s">
        <v>1</v>
      </c>
      <c r="K470" s="94" t="s">
        <v>1</v>
      </c>
      <c r="L470" s="94" t="s">
        <v>1</v>
      </c>
      <c r="M470" s="94" t="s">
        <v>1</v>
      </c>
      <c r="N470" s="92" t="s">
        <v>1</v>
      </c>
      <c r="O470" s="121" t="s">
        <v>1</v>
      </c>
      <c r="P470" s="118" t="s">
        <v>1</v>
      </c>
      <c r="Q470" s="93" t="s">
        <v>1</v>
      </c>
      <c r="R470" s="94" t="s">
        <v>1</v>
      </c>
      <c r="S470" s="92" t="s">
        <v>1</v>
      </c>
      <c r="T470" s="121" t="s">
        <v>1</v>
      </c>
      <c r="U470" s="118" t="s">
        <v>1</v>
      </c>
      <c r="V470" s="93" t="s">
        <v>1</v>
      </c>
      <c r="W470" s="94" t="s">
        <v>1</v>
      </c>
      <c r="X470" s="94" t="s">
        <v>1</v>
      </c>
      <c r="Y470" s="94" t="s">
        <v>1</v>
      </c>
      <c r="Z470" s="94" t="s">
        <v>1</v>
      </c>
      <c r="AA470" s="94" t="s">
        <v>1</v>
      </c>
      <c r="AB470" s="95" t="s">
        <v>1</v>
      </c>
      <c r="AC470" s="87" t="s">
        <v>1</v>
      </c>
      <c r="AD470" s="118">
        <v>59</v>
      </c>
    </row>
    <row r="471" spans="1:30" ht="16" x14ac:dyDescent="0.2">
      <c r="A471" s="8" t="s">
        <v>1</v>
      </c>
      <c r="B471" s="1" t="s">
        <v>1</v>
      </c>
      <c r="C471" s="9" t="s">
        <v>1</v>
      </c>
      <c r="D471" s="1" t="s">
        <v>1</v>
      </c>
      <c r="E471" s="9" t="s">
        <v>1</v>
      </c>
      <c r="F471" s="92" t="s">
        <v>1</v>
      </c>
      <c r="G471" s="93" t="s">
        <v>1</v>
      </c>
      <c r="H471" s="94" t="s">
        <v>1</v>
      </c>
      <c r="I471" s="94" t="s">
        <v>1</v>
      </c>
      <c r="J471" s="94" t="s">
        <v>1</v>
      </c>
      <c r="K471" s="94" t="s">
        <v>1</v>
      </c>
      <c r="L471" s="94" t="s">
        <v>1</v>
      </c>
      <c r="M471" s="94" t="s">
        <v>1</v>
      </c>
      <c r="N471" s="92" t="s">
        <v>1</v>
      </c>
      <c r="O471" s="121" t="s">
        <v>1</v>
      </c>
      <c r="P471" s="118" t="s">
        <v>1</v>
      </c>
      <c r="Q471" s="93" t="s">
        <v>1</v>
      </c>
      <c r="R471" s="94" t="s">
        <v>1</v>
      </c>
      <c r="S471" s="92" t="s">
        <v>1</v>
      </c>
      <c r="T471" s="121" t="s">
        <v>1</v>
      </c>
      <c r="U471" s="118" t="s">
        <v>1</v>
      </c>
      <c r="V471" s="93" t="s">
        <v>1</v>
      </c>
      <c r="W471" s="94" t="s">
        <v>1</v>
      </c>
      <c r="X471" s="94" t="s">
        <v>1</v>
      </c>
      <c r="Y471" s="94" t="s">
        <v>1</v>
      </c>
      <c r="Z471" s="94" t="s">
        <v>1</v>
      </c>
      <c r="AA471" s="94" t="s">
        <v>1</v>
      </c>
      <c r="AB471" s="95" t="s">
        <v>1</v>
      </c>
      <c r="AC471" s="87" t="s">
        <v>1</v>
      </c>
      <c r="AD471" s="118">
        <v>59</v>
      </c>
    </row>
    <row r="472" spans="1:30" ht="16" x14ac:dyDescent="0.2">
      <c r="A472" s="8" t="s">
        <v>1</v>
      </c>
      <c r="B472" s="1" t="s">
        <v>1</v>
      </c>
      <c r="C472" s="9" t="s">
        <v>1</v>
      </c>
      <c r="D472" s="1" t="s">
        <v>1</v>
      </c>
      <c r="E472" s="9" t="s">
        <v>1</v>
      </c>
      <c r="F472" s="92" t="s">
        <v>1</v>
      </c>
      <c r="G472" s="93" t="s">
        <v>1</v>
      </c>
      <c r="H472" s="94" t="s">
        <v>1</v>
      </c>
      <c r="I472" s="94" t="s">
        <v>1</v>
      </c>
      <c r="J472" s="94" t="s">
        <v>1</v>
      </c>
      <c r="K472" s="94" t="s">
        <v>1</v>
      </c>
      <c r="L472" s="94" t="s">
        <v>1</v>
      </c>
      <c r="M472" s="94" t="s">
        <v>1</v>
      </c>
      <c r="N472" s="92" t="s">
        <v>1</v>
      </c>
      <c r="O472" s="121" t="s">
        <v>1</v>
      </c>
      <c r="P472" s="118" t="s">
        <v>1</v>
      </c>
      <c r="Q472" s="93" t="s">
        <v>1</v>
      </c>
      <c r="R472" s="94" t="s">
        <v>1</v>
      </c>
      <c r="S472" s="92" t="s">
        <v>1</v>
      </c>
      <c r="T472" s="121" t="s">
        <v>1</v>
      </c>
      <c r="U472" s="118" t="s">
        <v>1</v>
      </c>
      <c r="V472" s="93" t="s">
        <v>1</v>
      </c>
      <c r="W472" s="94" t="s">
        <v>1</v>
      </c>
      <c r="X472" s="94" t="s">
        <v>1</v>
      </c>
      <c r="Y472" s="94" t="s">
        <v>1</v>
      </c>
      <c r="Z472" s="94" t="s">
        <v>1</v>
      </c>
      <c r="AA472" s="94" t="s">
        <v>1</v>
      </c>
      <c r="AB472" s="95" t="s">
        <v>1</v>
      </c>
      <c r="AC472" s="87" t="s">
        <v>1</v>
      </c>
      <c r="AD472" s="118">
        <v>59</v>
      </c>
    </row>
    <row r="473" spans="1:30" ht="16" x14ac:dyDescent="0.2">
      <c r="A473" s="8" t="s">
        <v>1</v>
      </c>
      <c r="B473" s="1" t="s">
        <v>1</v>
      </c>
      <c r="C473" s="9" t="s">
        <v>1</v>
      </c>
      <c r="D473" s="1" t="s">
        <v>1</v>
      </c>
      <c r="E473" s="9" t="s">
        <v>1</v>
      </c>
      <c r="F473" s="92" t="s">
        <v>1</v>
      </c>
      <c r="G473" s="93" t="s">
        <v>1</v>
      </c>
      <c r="H473" s="94" t="s">
        <v>1</v>
      </c>
      <c r="I473" s="94" t="s">
        <v>1</v>
      </c>
      <c r="J473" s="94" t="s">
        <v>1</v>
      </c>
      <c r="K473" s="94" t="s">
        <v>1</v>
      </c>
      <c r="L473" s="94" t="s">
        <v>1</v>
      </c>
      <c r="M473" s="94" t="s">
        <v>1</v>
      </c>
      <c r="N473" s="92" t="s">
        <v>1</v>
      </c>
      <c r="O473" s="121" t="s">
        <v>1</v>
      </c>
      <c r="P473" s="118" t="s">
        <v>1</v>
      </c>
      <c r="Q473" s="93" t="s">
        <v>1</v>
      </c>
      <c r="R473" s="94" t="s">
        <v>1</v>
      </c>
      <c r="S473" s="92" t="s">
        <v>1</v>
      </c>
      <c r="T473" s="121" t="s">
        <v>1</v>
      </c>
      <c r="U473" s="118" t="s">
        <v>1</v>
      </c>
      <c r="V473" s="93" t="s">
        <v>1</v>
      </c>
      <c r="W473" s="94" t="s">
        <v>1</v>
      </c>
      <c r="X473" s="94" t="s">
        <v>1</v>
      </c>
      <c r="Y473" s="94" t="s">
        <v>1</v>
      </c>
      <c r="Z473" s="94" t="s">
        <v>1</v>
      </c>
      <c r="AA473" s="94" t="s">
        <v>1</v>
      </c>
      <c r="AB473" s="95" t="s">
        <v>1</v>
      </c>
      <c r="AC473" s="87" t="s">
        <v>1</v>
      </c>
      <c r="AD473" s="118">
        <v>59</v>
      </c>
    </row>
    <row r="474" spans="1:30" ht="16" x14ac:dyDescent="0.2">
      <c r="A474" s="8" t="s">
        <v>1</v>
      </c>
      <c r="B474" s="1" t="s">
        <v>1</v>
      </c>
      <c r="C474" s="9" t="s">
        <v>1</v>
      </c>
      <c r="D474" s="1" t="s">
        <v>1</v>
      </c>
      <c r="E474" s="9" t="s">
        <v>1</v>
      </c>
      <c r="F474" s="92" t="s">
        <v>1</v>
      </c>
      <c r="G474" s="93" t="s">
        <v>1</v>
      </c>
      <c r="H474" s="94" t="s">
        <v>1</v>
      </c>
      <c r="I474" s="94" t="s">
        <v>1</v>
      </c>
      <c r="J474" s="94" t="s">
        <v>1</v>
      </c>
      <c r="K474" s="94" t="s">
        <v>1</v>
      </c>
      <c r="L474" s="94" t="s">
        <v>1</v>
      </c>
      <c r="M474" s="94" t="s">
        <v>1</v>
      </c>
      <c r="N474" s="92" t="s">
        <v>1</v>
      </c>
      <c r="O474" s="121" t="s">
        <v>1</v>
      </c>
      <c r="P474" s="118" t="s">
        <v>1</v>
      </c>
      <c r="Q474" s="93" t="s">
        <v>1</v>
      </c>
      <c r="R474" s="94" t="s">
        <v>1</v>
      </c>
      <c r="S474" s="92" t="s">
        <v>1</v>
      </c>
      <c r="T474" s="121" t="s">
        <v>1</v>
      </c>
      <c r="U474" s="118" t="s">
        <v>1</v>
      </c>
      <c r="V474" s="93" t="s">
        <v>1</v>
      </c>
      <c r="W474" s="94" t="s">
        <v>1</v>
      </c>
      <c r="X474" s="94" t="s">
        <v>1</v>
      </c>
      <c r="Y474" s="94" t="s">
        <v>1</v>
      </c>
      <c r="Z474" s="94" t="s">
        <v>1</v>
      </c>
      <c r="AA474" s="94" t="s">
        <v>1</v>
      </c>
      <c r="AB474" s="95" t="s">
        <v>1</v>
      </c>
      <c r="AC474" s="87" t="s">
        <v>1</v>
      </c>
      <c r="AD474" s="118">
        <v>59</v>
      </c>
    </row>
    <row r="475" spans="1:30" ht="17" thickBot="1" x14ac:dyDescent="0.25">
      <c r="A475" s="10" t="s">
        <v>1</v>
      </c>
      <c r="B475" s="2" t="s">
        <v>1</v>
      </c>
      <c r="C475" s="11" t="s">
        <v>1</v>
      </c>
      <c r="D475" s="2" t="s">
        <v>1</v>
      </c>
      <c r="E475" s="11" t="s">
        <v>1</v>
      </c>
      <c r="F475" s="96" t="s">
        <v>1</v>
      </c>
      <c r="G475" s="97" t="s">
        <v>1</v>
      </c>
      <c r="H475" s="98" t="s">
        <v>1</v>
      </c>
      <c r="I475" s="98" t="s">
        <v>1</v>
      </c>
      <c r="J475" s="98" t="s">
        <v>1</v>
      </c>
      <c r="K475" s="98" t="s">
        <v>1</v>
      </c>
      <c r="L475" s="98" t="s">
        <v>1</v>
      </c>
      <c r="M475" s="98" t="s">
        <v>1</v>
      </c>
      <c r="N475" s="96" t="s">
        <v>1</v>
      </c>
      <c r="O475" s="122" t="s">
        <v>1</v>
      </c>
      <c r="P475" s="119" t="s">
        <v>1</v>
      </c>
      <c r="Q475" s="97" t="s">
        <v>1</v>
      </c>
      <c r="R475" s="98" t="s">
        <v>1</v>
      </c>
      <c r="S475" s="96" t="s">
        <v>1</v>
      </c>
      <c r="T475" s="122" t="s">
        <v>1</v>
      </c>
      <c r="U475" s="119" t="s">
        <v>1</v>
      </c>
      <c r="V475" s="97" t="s">
        <v>1</v>
      </c>
      <c r="W475" s="98" t="s">
        <v>1</v>
      </c>
      <c r="X475" s="98" t="s">
        <v>1</v>
      </c>
      <c r="Y475" s="98" t="s">
        <v>1</v>
      </c>
      <c r="Z475" s="98" t="s">
        <v>1</v>
      </c>
      <c r="AA475" s="98" t="s">
        <v>1</v>
      </c>
      <c r="AB475" s="99" t="s">
        <v>1</v>
      </c>
      <c r="AC475" s="88" t="s">
        <v>1</v>
      </c>
      <c r="AD475" s="119">
        <v>59</v>
      </c>
    </row>
    <row r="476" spans="1:30" ht="16" x14ac:dyDescent="0.2">
      <c r="A476" s="8" t="s">
        <v>1</v>
      </c>
      <c r="B476" s="1" t="s">
        <v>1</v>
      </c>
      <c r="C476" s="9" t="s">
        <v>1</v>
      </c>
      <c r="D476" s="1" t="s">
        <v>1</v>
      </c>
      <c r="E476" s="9" t="s">
        <v>1</v>
      </c>
      <c r="F476" s="92" t="s">
        <v>1</v>
      </c>
      <c r="G476" s="93" t="s">
        <v>1</v>
      </c>
      <c r="H476" s="94" t="s">
        <v>1</v>
      </c>
      <c r="I476" s="94" t="s">
        <v>1</v>
      </c>
      <c r="J476" s="94" t="s">
        <v>1</v>
      </c>
      <c r="K476" s="94" t="s">
        <v>1</v>
      </c>
      <c r="L476" s="94" t="s">
        <v>1</v>
      </c>
      <c r="M476" s="94" t="s">
        <v>1</v>
      </c>
      <c r="N476" s="92" t="s">
        <v>1</v>
      </c>
      <c r="O476" s="121" t="s">
        <v>1</v>
      </c>
      <c r="P476" s="118" t="s">
        <v>1</v>
      </c>
      <c r="Q476" s="93" t="s">
        <v>1</v>
      </c>
      <c r="R476" s="94" t="s">
        <v>1</v>
      </c>
      <c r="S476" s="92" t="s">
        <v>1</v>
      </c>
      <c r="T476" s="121" t="s">
        <v>1</v>
      </c>
      <c r="U476" s="118" t="s">
        <v>1</v>
      </c>
      <c r="V476" s="93" t="s">
        <v>1</v>
      </c>
      <c r="W476" s="94" t="s">
        <v>1</v>
      </c>
      <c r="X476" s="94" t="s">
        <v>1</v>
      </c>
      <c r="Y476" s="94" t="s">
        <v>1</v>
      </c>
      <c r="Z476" s="94" t="s">
        <v>1</v>
      </c>
      <c r="AA476" s="94" t="s">
        <v>1</v>
      </c>
      <c r="AB476" s="95" t="s">
        <v>1</v>
      </c>
      <c r="AC476" s="87" t="s">
        <v>1</v>
      </c>
      <c r="AD476" s="118">
        <v>60</v>
      </c>
    </row>
    <row r="477" spans="1:30" ht="16" x14ac:dyDescent="0.2">
      <c r="A477" s="8" t="s">
        <v>1</v>
      </c>
      <c r="B477" s="1" t="s">
        <v>1</v>
      </c>
      <c r="C477" s="9" t="s">
        <v>1</v>
      </c>
      <c r="D477" s="1" t="s">
        <v>1</v>
      </c>
      <c r="E477" s="9" t="s">
        <v>1</v>
      </c>
      <c r="F477" s="92" t="s">
        <v>1</v>
      </c>
      <c r="G477" s="93" t="s">
        <v>1</v>
      </c>
      <c r="H477" s="94" t="s">
        <v>1</v>
      </c>
      <c r="I477" s="94" t="s">
        <v>1</v>
      </c>
      <c r="J477" s="94" t="s">
        <v>1</v>
      </c>
      <c r="K477" s="94" t="s">
        <v>1</v>
      </c>
      <c r="L477" s="94" t="s">
        <v>1</v>
      </c>
      <c r="M477" s="94" t="s">
        <v>1</v>
      </c>
      <c r="N477" s="92" t="s">
        <v>1</v>
      </c>
      <c r="O477" s="121" t="s">
        <v>1</v>
      </c>
      <c r="P477" s="118" t="s">
        <v>1</v>
      </c>
      <c r="Q477" s="93" t="s">
        <v>1</v>
      </c>
      <c r="R477" s="94" t="s">
        <v>1</v>
      </c>
      <c r="S477" s="92" t="s">
        <v>1</v>
      </c>
      <c r="T477" s="121" t="s">
        <v>1</v>
      </c>
      <c r="U477" s="118" t="s">
        <v>1</v>
      </c>
      <c r="V477" s="93" t="s">
        <v>1</v>
      </c>
      <c r="W477" s="94" t="s">
        <v>1</v>
      </c>
      <c r="X477" s="94" t="s">
        <v>1</v>
      </c>
      <c r="Y477" s="94" t="s">
        <v>1</v>
      </c>
      <c r="Z477" s="94" t="s">
        <v>1</v>
      </c>
      <c r="AA477" s="94" t="s">
        <v>1</v>
      </c>
      <c r="AB477" s="95" t="s">
        <v>1</v>
      </c>
      <c r="AC477" s="87" t="s">
        <v>1</v>
      </c>
      <c r="AD477" s="118">
        <v>60</v>
      </c>
    </row>
    <row r="478" spans="1:30" ht="16" x14ac:dyDescent="0.2">
      <c r="A478" s="8" t="s">
        <v>1</v>
      </c>
      <c r="B478" s="1" t="s">
        <v>1</v>
      </c>
      <c r="C478" s="9" t="s">
        <v>1</v>
      </c>
      <c r="D478" s="1" t="s">
        <v>1</v>
      </c>
      <c r="E478" s="9" t="s">
        <v>1</v>
      </c>
      <c r="F478" s="92" t="s">
        <v>1</v>
      </c>
      <c r="G478" s="93" t="s">
        <v>1</v>
      </c>
      <c r="H478" s="94" t="s">
        <v>1</v>
      </c>
      <c r="I478" s="94" t="s">
        <v>1</v>
      </c>
      <c r="J478" s="94" t="s">
        <v>1</v>
      </c>
      <c r="K478" s="94" t="s">
        <v>1</v>
      </c>
      <c r="L478" s="94" t="s">
        <v>1</v>
      </c>
      <c r="M478" s="94" t="s">
        <v>1</v>
      </c>
      <c r="N478" s="92" t="s">
        <v>1</v>
      </c>
      <c r="O478" s="121" t="s">
        <v>1</v>
      </c>
      <c r="P478" s="118" t="s">
        <v>1</v>
      </c>
      <c r="Q478" s="93" t="s">
        <v>1</v>
      </c>
      <c r="R478" s="94" t="s">
        <v>1</v>
      </c>
      <c r="S478" s="92" t="s">
        <v>1</v>
      </c>
      <c r="T478" s="121" t="s">
        <v>1</v>
      </c>
      <c r="U478" s="118" t="s">
        <v>1</v>
      </c>
      <c r="V478" s="93" t="s">
        <v>1</v>
      </c>
      <c r="W478" s="94" t="s">
        <v>1</v>
      </c>
      <c r="X478" s="94" t="s">
        <v>1</v>
      </c>
      <c r="Y478" s="94" t="s">
        <v>1</v>
      </c>
      <c r="Z478" s="94" t="s">
        <v>1</v>
      </c>
      <c r="AA478" s="94" t="s">
        <v>1</v>
      </c>
      <c r="AB478" s="95" t="s">
        <v>1</v>
      </c>
      <c r="AC478" s="87" t="s">
        <v>1</v>
      </c>
      <c r="AD478" s="118">
        <v>60</v>
      </c>
    </row>
    <row r="479" spans="1:30" ht="16" x14ac:dyDescent="0.2">
      <c r="A479" s="8" t="s">
        <v>1</v>
      </c>
      <c r="B479" s="1" t="s">
        <v>1</v>
      </c>
      <c r="C479" s="9" t="s">
        <v>1</v>
      </c>
      <c r="D479" s="1" t="s">
        <v>1</v>
      </c>
      <c r="E479" s="9" t="s">
        <v>1</v>
      </c>
      <c r="F479" s="92" t="s">
        <v>1</v>
      </c>
      <c r="G479" s="93" t="s">
        <v>1</v>
      </c>
      <c r="H479" s="94" t="s">
        <v>1</v>
      </c>
      <c r="I479" s="94" t="s">
        <v>1</v>
      </c>
      <c r="J479" s="94" t="s">
        <v>1</v>
      </c>
      <c r="K479" s="94" t="s">
        <v>1</v>
      </c>
      <c r="L479" s="94" t="s">
        <v>1</v>
      </c>
      <c r="M479" s="94" t="s">
        <v>1</v>
      </c>
      <c r="N479" s="92" t="s">
        <v>1</v>
      </c>
      <c r="O479" s="121" t="s">
        <v>1</v>
      </c>
      <c r="P479" s="118" t="s">
        <v>1</v>
      </c>
      <c r="Q479" s="93" t="s">
        <v>1</v>
      </c>
      <c r="R479" s="94" t="s">
        <v>1</v>
      </c>
      <c r="S479" s="92" t="s">
        <v>1</v>
      </c>
      <c r="T479" s="121" t="s">
        <v>1</v>
      </c>
      <c r="U479" s="118" t="s">
        <v>1</v>
      </c>
      <c r="V479" s="93" t="s">
        <v>1</v>
      </c>
      <c r="W479" s="94" t="s">
        <v>1</v>
      </c>
      <c r="X479" s="94" t="s">
        <v>1</v>
      </c>
      <c r="Y479" s="94" t="s">
        <v>1</v>
      </c>
      <c r="Z479" s="94" t="s">
        <v>1</v>
      </c>
      <c r="AA479" s="94" t="s">
        <v>1</v>
      </c>
      <c r="AB479" s="95" t="s">
        <v>1</v>
      </c>
      <c r="AC479" s="87" t="s">
        <v>1</v>
      </c>
      <c r="AD479" s="118">
        <v>60</v>
      </c>
    </row>
    <row r="480" spans="1:30" ht="16" x14ac:dyDescent="0.2">
      <c r="A480" s="8" t="s">
        <v>1</v>
      </c>
      <c r="B480" s="1" t="s">
        <v>1</v>
      </c>
      <c r="C480" s="9" t="s">
        <v>1</v>
      </c>
      <c r="D480" s="1" t="s">
        <v>1</v>
      </c>
      <c r="E480" s="9" t="s">
        <v>1</v>
      </c>
      <c r="F480" s="92" t="s">
        <v>1</v>
      </c>
      <c r="G480" s="93" t="s">
        <v>1</v>
      </c>
      <c r="H480" s="94" t="s">
        <v>1</v>
      </c>
      <c r="I480" s="94" t="s">
        <v>1</v>
      </c>
      <c r="J480" s="94" t="s">
        <v>1</v>
      </c>
      <c r="K480" s="94" t="s">
        <v>1</v>
      </c>
      <c r="L480" s="94" t="s">
        <v>1</v>
      </c>
      <c r="M480" s="94" t="s">
        <v>1</v>
      </c>
      <c r="N480" s="92" t="s">
        <v>1</v>
      </c>
      <c r="O480" s="121" t="s">
        <v>1</v>
      </c>
      <c r="P480" s="118" t="s">
        <v>1</v>
      </c>
      <c r="Q480" s="93" t="s">
        <v>1</v>
      </c>
      <c r="R480" s="94" t="s">
        <v>1</v>
      </c>
      <c r="S480" s="92" t="s">
        <v>1</v>
      </c>
      <c r="T480" s="121" t="s">
        <v>1</v>
      </c>
      <c r="U480" s="118" t="s">
        <v>1</v>
      </c>
      <c r="V480" s="93" t="s">
        <v>1</v>
      </c>
      <c r="W480" s="94" t="s">
        <v>1</v>
      </c>
      <c r="X480" s="94" t="s">
        <v>1</v>
      </c>
      <c r="Y480" s="94" t="s">
        <v>1</v>
      </c>
      <c r="Z480" s="94" t="s">
        <v>1</v>
      </c>
      <c r="AA480" s="94" t="s">
        <v>1</v>
      </c>
      <c r="AB480" s="95" t="s">
        <v>1</v>
      </c>
      <c r="AC480" s="87" t="s">
        <v>1</v>
      </c>
      <c r="AD480" s="118">
        <v>60</v>
      </c>
    </row>
    <row r="481" spans="1:30" ht="16" x14ac:dyDescent="0.2">
      <c r="A481" s="8" t="s">
        <v>1</v>
      </c>
      <c r="B481" s="1" t="s">
        <v>1</v>
      </c>
      <c r="C481" s="9" t="s">
        <v>1</v>
      </c>
      <c r="D481" s="1" t="s">
        <v>1</v>
      </c>
      <c r="E481" s="9" t="s">
        <v>1</v>
      </c>
      <c r="F481" s="92" t="s">
        <v>1</v>
      </c>
      <c r="G481" s="93" t="s">
        <v>1</v>
      </c>
      <c r="H481" s="94" t="s">
        <v>1</v>
      </c>
      <c r="I481" s="94" t="s">
        <v>1</v>
      </c>
      <c r="J481" s="94" t="s">
        <v>1</v>
      </c>
      <c r="K481" s="94" t="s">
        <v>1</v>
      </c>
      <c r="L481" s="94" t="s">
        <v>1</v>
      </c>
      <c r="M481" s="94" t="s">
        <v>1</v>
      </c>
      <c r="N481" s="92" t="s">
        <v>1</v>
      </c>
      <c r="O481" s="121" t="s">
        <v>1</v>
      </c>
      <c r="P481" s="118" t="s">
        <v>1</v>
      </c>
      <c r="Q481" s="93" t="s">
        <v>1</v>
      </c>
      <c r="R481" s="94" t="s">
        <v>1</v>
      </c>
      <c r="S481" s="92" t="s">
        <v>1</v>
      </c>
      <c r="T481" s="121" t="s">
        <v>1</v>
      </c>
      <c r="U481" s="118" t="s">
        <v>1</v>
      </c>
      <c r="V481" s="93" t="s">
        <v>1</v>
      </c>
      <c r="W481" s="94" t="s">
        <v>1</v>
      </c>
      <c r="X481" s="94" t="s">
        <v>1</v>
      </c>
      <c r="Y481" s="94" t="s">
        <v>1</v>
      </c>
      <c r="Z481" s="94" t="s">
        <v>1</v>
      </c>
      <c r="AA481" s="94" t="s">
        <v>1</v>
      </c>
      <c r="AB481" s="95" t="s">
        <v>1</v>
      </c>
      <c r="AC481" s="87" t="s">
        <v>1</v>
      </c>
      <c r="AD481" s="118">
        <v>60</v>
      </c>
    </row>
    <row r="482" spans="1:30" ht="16" x14ac:dyDescent="0.2">
      <c r="A482" s="8" t="s">
        <v>1</v>
      </c>
      <c r="B482" s="1" t="s">
        <v>1</v>
      </c>
      <c r="C482" s="9" t="s">
        <v>1</v>
      </c>
      <c r="D482" s="1" t="s">
        <v>1</v>
      </c>
      <c r="E482" s="9" t="s">
        <v>1</v>
      </c>
      <c r="F482" s="92" t="s">
        <v>1</v>
      </c>
      <c r="G482" s="93" t="s">
        <v>1</v>
      </c>
      <c r="H482" s="94" t="s">
        <v>1</v>
      </c>
      <c r="I482" s="94" t="s">
        <v>1</v>
      </c>
      <c r="J482" s="94" t="s">
        <v>1</v>
      </c>
      <c r="K482" s="94" t="s">
        <v>1</v>
      </c>
      <c r="L482" s="94" t="s">
        <v>1</v>
      </c>
      <c r="M482" s="94" t="s">
        <v>1</v>
      </c>
      <c r="N482" s="92" t="s">
        <v>1</v>
      </c>
      <c r="O482" s="121" t="s">
        <v>1</v>
      </c>
      <c r="P482" s="118" t="s">
        <v>1</v>
      </c>
      <c r="Q482" s="93" t="s">
        <v>1</v>
      </c>
      <c r="R482" s="94" t="s">
        <v>1</v>
      </c>
      <c r="S482" s="92" t="s">
        <v>1</v>
      </c>
      <c r="T482" s="121" t="s">
        <v>1</v>
      </c>
      <c r="U482" s="118" t="s">
        <v>1</v>
      </c>
      <c r="V482" s="93" t="s">
        <v>1</v>
      </c>
      <c r="W482" s="94" t="s">
        <v>1</v>
      </c>
      <c r="X482" s="94" t="s">
        <v>1</v>
      </c>
      <c r="Y482" s="94" t="s">
        <v>1</v>
      </c>
      <c r="Z482" s="94" t="s">
        <v>1</v>
      </c>
      <c r="AA482" s="94" t="s">
        <v>1</v>
      </c>
      <c r="AB482" s="95" t="s">
        <v>1</v>
      </c>
      <c r="AC482" s="87" t="s">
        <v>1</v>
      </c>
      <c r="AD482" s="118">
        <v>60</v>
      </c>
    </row>
    <row r="483" spans="1:30" ht="17" thickBot="1" x14ac:dyDescent="0.25">
      <c r="A483" s="8" t="s">
        <v>1</v>
      </c>
      <c r="B483" s="2" t="s">
        <v>1</v>
      </c>
      <c r="C483" s="11" t="s">
        <v>1</v>
      </c>
      <c r="D483" s="2" t="s">
        <v>1</v>
      </c>
      <c r="E483" s="11" t="s">
        <v>1</v>
      </c>
      <c r="F483" s="96" t="s">
        <v>1</v>
      </c>
      <c r="G483" s="97" t="s">
        <v>1</v>
      </c>
      <c r="H483" s="98" t="s">
        <v>1</v>
      </c>
      <c r="I483" s="98" t="s">
        <v>1</v>
      </c>
      <c r="J483" s="98" t="s">
        <v>1</v>
      </c>
      <c r="K483" s="98" t="s">
        <v>1</v>
      </c>
      <c r="L483" s="98" t="s">
        <v>1</v>
      </c>
      <c r="M483" s="98" t="s">
        <v>1</v>
      </c>
      <c r="N483" s="96" t="s">
        <v>1</v>
      </c>
      <c r="O483" s="122" t="s">
        <v>1</v>
      </c>
      <c r="P483" s="119" t="s">
        <v>1</v>
      </c>
      <c r="Q483" s="97" t="s">
        <v>1</v>
      </c>
      <c r="R483" s="98" t="s">
        <v>1</v>
      </c>
      <c r="S483" s="96" t="s">
        <v>1</v>
      </c>
      <c r="T483" s="122" t="s">
        <v>1</v>
      </c>
      <c r="U483" s="119" t="s">
        <v>1</v>
      </c>
      <c r="V483" s="97" t="s">
        <v>1</v>
      </c>
      <c r="W483" s="98" t="s">
        <v>1</v>
      </c>
      <c r="X483" s="98" t="s">
        <v>1</v>
      </c>
      <c r="Y483" s="98" t="s">
        <v>1</v>
      </c>
      <c r="Z483" s="98" t="s">
        <v>1</v>
      </c>
      <c r="AA483" s="98" t="s">
        <v>1</v>
      </c>
      <c r="AB483" s="99" t="s">
        <v>1</v>
      </c>
      <c r="AC483" s="88" t="s">
        <v>1</v>
      </c>
      <c r="AD483" s="119">
        <v>60</v>
      </c>
    </row>
    <row r="484" spans="1:30" ht="16" x14ac:dyDescent="0.2">
      <c r="A484" s="26" t="s">
        <v>1</v>
      </c>
      <c r="B484" s="1" t="s">
        <v>1</v>
      </c>
      <c r="C484" s="9" t="s">
        <v>1</v>
      </c>
      <c r="D484" s="1" t="s">
        <v>1</v>
      </c>
      <c r="E484" s="9" t="s">
        <v>1</v>
      </c>
      <c r="F484" s="92" t="s">
        <v>1</v>
      </c>
      <c r="G484" s="93" t="s">
        <v>1</v>
      </c>
      <c r="H484" s="94" t="s">
        <v>1</v>
      </c>
      <c r="I484" s="94" t="s">
        <v>1</v>
      </c>
      <c r="J484" s="94" t="s">
        <v>1</v>
      </c>
      <c r="K484" s="94" t="s">
        <v>1</v>
      </c>
      <c r="L484" s="94" t="s">
        <v>1</v>
      </c>
      <c r="M484" s="94" t="s">
        <v>1</v>
      </c>
      <c r="N484" s="92" t="s">
        <v>1</v>
      </c>
      <c r="O484" s="121" t="s">
        <v>1</v>
      </c>
      <c r="P484" s="118" t="s">
        <v>1</v>
      </c>
      <c r="Q484" s="93" t="s">
        <v>1</v>
      </c>
      <c r="R484" s="94" t="s">
        <v>1</v>
      </c>
      <c r="S484" s="92" t="s">
        <v>1</v>
      </c>
      <c r="T484" s="121" t="s">
        <v>1</v>
      </c>
      <c r="U484" s="118" t="s">
        <v>1</v>
      </c>
      <c r="V484" s="93" t="s">
        <v>1</v>
      </c>
      <c r="W484" s="94" t="s">
        <v>1</v>
      </c>
      <c r="X484" s="94" t="s">
        <v>1</v>
      </c>
      <c r="Y484" s="94" t="s">
        <v>1</v>
      </c>
      <c r="Z484" s="94" t="s">
        <v>1</v>
      </c>
      <c r="AA484" s="94" t="s">
        <v>1</v>
      </c>
      <c r="AB484" s="95" t="s">
        <v>1</v>
      </c>
      <c r="AC484" s="87" t="s">
        <v>1</v>
      </c>
      <c r="AD484" s="118">
        <v>61</v>
      </c>
    </row>
    <row r="485" spans="1:30" ht="16" x14ac:dyDescent="0.2">
      <c r="A485" s="8" t="s">
        <v>1</v>
      </c>
      <c r="B485" s="1" t="s">
        <v>1</v>
      </c>
      <c r="C485" s="9" t="s">
        <v>1</v>
      </c>
      <c r="D485" s="1" t="s">
        <v>1</v>
      </c>
      <c r="E485" s="9" t="s">
        <v>1</v>
      </c>
      <c r="F485" s="92" t="s">
        <v>1</v>
      </c>
      <c r="G485" s="93" t="s">
        <v>1</v>
      </c>
      <c r="H485" s="94" t="s">
        <v>1</v>
      </c>
      <c r="I485" s="94" t="s">
        <v>1</v>
      </c>
      <c r="J485" s="94" t="s">
        <v>1</v>
      </c>
      <c r="K485" s="94" t="s">
        <v>1</v>
      </c>
      <c r="L485" s="94" t="s">
        <v>1</v>
      </c>
      <c r="M485" s="94" t="s">
        <v>1</v>
      </c>
      <c r="N485" s="92" t="s">
        <v>1</v>
      </c>
      <c r="O485" s="121" t="s">
        <v>1</v>
      </c>
      <c r="P485" s="118" t="s">
        <v>1</v>
      </c>
      <c r="Q485" s="93" t="s">
        <v>1</v>
      </c>
      <c r="R485" s="94" t="s">
        <v>1</v>
      </c>
      <c r="S485" s="92" t="s">
        <v>1</v>
      </c>
      <c r="T485" s="121" t="s">
        <v>1</v>
      </c>
      <c r="U485" s="118" t="s">
        <v>1</v>
      </c>
      <c r="V485" s="93" t="s">
        <v>1</v>
      </c>
      <c r="W485" s="94" t="s">
        <v>1</v>
      </c>
      <c r="X485" s="94" t="s">
        <v>1</v>
      </c>
      <c r="Y485" s="94" t="s">
        <v>1</v>
      </c>
      <c r="Z485" s="94" t="s">
        <v>1</v>
      </c>
      <c r="AA485" s="94" t="s">
        <v>1</v>
      </c>
      <c r="AB485" s="95" t="s">
        <v>1</v>
      </c>
      <c r="AC485" s="87" t="s">
        <v>1</v>
      </c>
      <c r="AD485" s="118">
        <v>61</v>
      </c>
    </row>
    <row r="486" spans="1:30" ht="16" x14ac:dyDescent="0.2">
      <c r="A486" s="8" t="s">
        <v>1</v>
      </c>
      <c r="B486" s="1" t="s">
        <v>1</v>
      </c>
      <c r="C486" s="9" t="s">
        <v>1</v>
      </c>
      <c r="D486" s="1" t="s">
        <v>1</v>
      </c>
      <c r="E486" s="9" t="s">
        <v>1</v>
      </c>
      <c r="F486" s="92" t="s">
        <v>1</v>
      </c>
      <c r="G486" s="93" t="s">
        <v>1</v>
      </c>
      <c r="H486" s="94" t="s">
        <v>1</v>
      </c>
      <c r="I486" s="94" t="s">
        <v>1</v>
      </c>
      <c r="J486" s="94" t="s">
        <v>1</v>
      </c>
      <c r="K486" s="94" t="s">
        <v>1</v>
      </c>
      <c r="L486" s="94" t="s">
        <v>1</v>
      </c>
      <c r="M486" s="94" t="s">
        <v>1</v>
      </c>
      <c r="N486" s="92" t="s">
        <v>1</v>
      </c>
      <c r="O486" s="121" t="s">
        <v>1</v>
      </c>
      <c r="P486" s="118" t="s">
        <v>1</v>
      </c>
      <c r="Q486" s="93" t="s">
        <v>1</v>
      </c>
      <c r="R486" s="94" t="s">
        <v>1</v>
      </c>
      <c r="S486" s="92" t="s">
        <v>1</v>
      </c>
      <c r="T486" s="121" t="s">
        <v>1</v>
      </c>
      <c r="U486" s="118" t="s">
        <v>1</v>
      </c>
      <c r="V486" s="93" t="s">
        <v>1</v>
      </c>
      <c r="W486" s="94" t="s">
        <v>1</v>
      </c>
      <c r="X486" s="94" t="s">
        <v>1</v>
      </c>
      <c r="Y486" s="94" t="s">
        <v>1</v>
      </c>
      <c r="Z486" s="94" t="s">
        <v>1</v>
      </c>
      <c r="AA486" s="94" t="s">
        <v>1</v>
      </c>
      <c r="AB486" s="95" t="s">
        <v>1</v>
      </c>
      <c r="AC486" s="87" t="s">
        <v>1</v>
      </c>
      <c r="AD486" s="118">
        <v>61</v>
      </c>
    </row>
    <row r="487" spans="1:30" ht="16" x14ac:dyDescent="0.2">
      <c r="A487" s="8" t="s">
        <v>1</v>
      </c>
      <c r="B487" s="1" t="s">
        <v>1</v>
      </c>
      <c r="C487" s="9" t="s">
        <v>1</v>
      </c>
      <c r="D487" s="1" t="s">
        <v>1</v>
      </c>
      <c r="E487" s="9" t="s">
        <v>1</v>
      </c>
      <c r="F487" s="92" t="s">
        <v>1</v>
      </c>
      <c r="G487" s="93" t="s">
        <v>1</v>
      </c>
      <c r="H487" s="94" t="s">
        <v>1</v>
      </c>
      <c r="I487" s="94" t="s">
        <v>1</v>
      </c>
      <c r="J487" s="94" t="s">
        <v>1</v>
      </c>
      <c r="K487" s="94" t="s">
        <v>1</v>
      </c>
      <c r="L487" s="94" t="s">
        <v>1</v>
      </c>
      <c r="M487" s="94" t="s">
        <v>1</v>
      </c>
      <c r="N487" s="92" t="s">
        <v>1</v>
      </c>
      <c r="O487" s="121" t="s">
        <v>1</v>
      </c>
      <c r="P487" s="118" t="s">
        <v>1</v>
      </c>
      <c r="Q487" s="93" t="s">
        <v>1</v>
      </c>
      <c r="R487" s="94" t="s">
        <v>1</v>
      </c>
      <c r="S487" s="92" t="s">
        <v>1</v>
      </c>
      <c r="T487" s="121" t="s">
        <v>1</v>
      </c>
      <c r="U487" s="118" t="s">
        <v>1</v>
      </c>
      <c r="V487" s="93" t="s">
        <v>1</v>
      </c>
      <c r="W487" s="94" t="s">
        <v>1</v>
      </c>
      <c r="X487" s="94" t="s">
        <v>1</v>
      </c>
      <c r="Y487" s="94" t="s">
        <v>1</v>
      </c>
      <c r="Z487" s="94" t="s">
        <v>1</v>
      </c>
      <c r="AA487" s="94" t="s">
        <v>1</v>
      </c>
      <c r="AB487" s="95" t="s">
        <v>1</v>
      </c>
      <c r="AC487" s="87" t="s">
        <v>1</v>
      </c>
      <c r="AD487" s="118">
        <v>61</v>
      </c>
    </row>
    <row r="488" spans="1:30" ht="16" x14ac:dyDescent="0.2">
      <c r="A488" s="8" t="s">
        <v>1</v>
      </c>
      <c r="B488" s="1" t="s">
        <v>1</v>
      </c>
      <c r="C488" s="9" t="s">
        <v>1</v>
      </c>
      <c r="D488" s="1" t="s">
        <v>1</v>
      </c>
      <c r="E488" s="9" t="s">
        <v>1</v>
      </c>
      <c r="F488" s="92" t="s">
        <v>1</v>
      </c>
      <c r="G488" s="93" t="s">
        <v>1</v>
      </c>
      <c r="H488" s="94" t="s">
        <v>1</v>
      </c>
      <c r="I488" s="94" t="s">
        <v>1</v>
      </c>
      <c r="J488" s="94" t="s">
        <v>1</v>
      </c>
      <c r="K488" s="94" t="s">
        <v>1</v>
      </c>
      <c r="L488" s="94" t="s">
        <v>1</v>
      </c>
      <c r="M488" s="94" t="s">
        <v>1</v>
      </c>
      <c r="N488" s="92" t="s">
        <v>1</v>
      </c>
      <c r="O488" s="121" t="s">
        <v>1</v>
      </c>
      <c r="P488" s="118" t="s">
        <v>1</v>
      </c>
      <c r="Q488" s="93" t="s">
        <v>1</v>
      </c>
      <c r="R488" s="94" t="s">
        <v>1</v>
      </c>
      <c r="S488" s="92" t="s">
        <v>1</v>
      </c>
      <c r="T488" s="121" t="s">
        <v>1</v>
      </c>
      <c r="U488" s="118" t="s">
        <v>1</v>
      </c>
      <c r="V488" s="93" t="s">
        <v>1</v>
      </c>
      <c r="W488" s="94" t="s">
        <v>1</v>
      </c>
      <c r="X488" s="94" t="s">
        <v>1</v>
      </c>
      <c r="Y488" s="94" t="s">
        <v>1</v>
      </c>
      <c r="Z488" s="94" t="s">
        <v>1</v>
      </c>
      <c r="AA488" s="94" t="s">
        <v>1</v>
      </c>
      <c r="AB488" s="95" t="s">
        <v>1</v>
      </c>
      <c r="AC488" s="87" t="s">
        <v>1</v>
      </c>
      <c r="AD488" s="118">
        <v>61</v>
      </c>
    </row>
    <row r="489" spans="1:30" ht="16" x14ac:dyDescent="0.2">
      <c r="A489" s="8" t="s">
        <v>1</v>
      </c>
      <c r="B489" s="1" t="s">
        <v>1</v>
      </c>
      <c r="C489" s="9" t="s">
        <v>1</v>
      </c>
      <c r="D489" s="1" t="s">
        <v>1</v>
      </c>
      <c r="E489" s="9" t="s">
        <v>1</v>
      </c>
      <c r="F489" s="92" t="s">
        <v>1</v>
      </c>
      <c r="G489" s="93" t="s">
        <v>1</v>
      </c>
      <c r="H489" s="94" t="s">
        <v>1</v>
      </c>
      <c r="I489" s="94" t="s">
        <v>1</v>
      </c>
      <c r="J489" s="94" t="s">
        <v>1</v>
      </c>
      <c r="K489" s="94" t="s">
        <v>1</v>
      </c>
      <c r="L489" s="94" t="s">
        <v>1</v>
      </c>
      <c r="M489" s="94" t="s">
        <v>1</v>
      </c>
      <c r="N489" s="92" t="s">
        <v>1</v>
      </c>
      <c r="O489" s="121" t="s">
        <v>1</v>
      </c>
      <c r="P489" s="118" t="s">
        <v>1</v>
      </c>
      <c r="Q489" s="93" t="s">
        <v>1</v>
      </c>
      <c r="R489" s="94" t="s">
        <v>1</v>
      </c>
      <c r="S489" s="92" t="s">
        <v>1</v>
      </c>
      <c r="T489" s="121" t="s">
        <v>1</v>
      </c>
      <c r="U489" s="118" t="s">
        <v>1</v>
      </c>
      <c r="V489" s="93" t="s">
        <v>1</v>
      </c>
      <c r="W489" s="94" t="s">
        <v>1</v>
      </c>
      <c r="X489" s="94" t="s">
        <v>1</v>
      </c>
      <c r="Y489" s="94" t="s">
        <v>1</v>
      </c>
      <c r="Z489" s="94" t="s">
        <v>1</v>
      </c>
      <c r="AA489" s="94" t="s">
        <v>1</v>
      </c>
      <c r="AB489" s="95" t="s">
        <v>1</v>
      </c>
      <c r="AC489" s="87" t="s">
        <v>1</v>
      </c>
      <c r="AD489" s="118">
        <v>61</v>
      </c>
    </row>
    <row r="490" spans="1:30" ht="16" x14ac:dyDescent="0.2">
      <c r="A490" s="8" t="s">
        <v>1</v>
      </c>
      <c r="B490" s="1" t="s">
        <v>1</v>
      </c>
      <c r="C490" s="9" t="s">
        <v>1</v>
      </c>
      <c r="D490" s="1" t="s">
        <v>1</v>
      </c>
      <c r="E490" s="9" t="s">
        <v>1</v>
      </c>
      <c r="F490" s="92" t="s">
        <v>1</v>
      </c>
      <c r="G490" s="93" t="s">
        <v>1</v>
      </c>
      <c r="H490" s="94" t="s">
        <v>1</v>
      </c>
      <c r="I490" s="94" t="s">
        <v>1</v>
      </c>
      <c r="J490" s="94" t="s">
        <v>1</v>
      </c>
      <c r="K490" s="94" t="s">
        <v>1</v>
      </c>
      <c r="L490" s="94" t="s">
        <v>1</v>
      </c>
      <c r="M490" s="94" t="s">
        <v>1</v>
      </c>
      <c r="N490" s="92" t="s">
        <v>1</v>
      </c>
      <c r="O490" s="121" t="s">
        <v>1</v>
      </c>
      <c r="P490" s="118" t="s">
        <v>1</v>
      </c>
      <c r="Q490" s="93" t="s">
        <v>1</v>
      </c>
      <c r="R490" s="94" t="s">
        <v>1</v>
      </c>
      <c r="S490" s="92" t="s">
        <v>1</v>
      </c>
      <c r="T490" s="121" t="s">
        <v>1</v>
      </c>
      <c r="U490" s="118" t="s">
        <v>1</v>
      </c>
      <c r="V490" s="93" t="s">
        <v>1</v>
      </c>
      <c r="W490" s="94" t="s">
        <v>1</v>
      </c>
      <c r="X490" s="94" t="s">
        <v>1</v>
      </c>
      <c r="Y490" s="94" t="s">
        <v>1</v>
      </c>
      <c r="Z490" s="94" t="s">
        <v>1</v>
      </c>
      <c r="AA490" s="94" t="s">
        <v>1</v>
      </c>
      <c r="AB490" s="95" t="s">
        <v>1</v>
      </c>
      <c r="AC490" s="87" t="s">
        <v>1</v>
      </c>
      <c r="AD490" s="118">
        <v>61</v>
      </c>
    </row>
    <row r="491" spans="1:30" ht="17" thickBot="1" x14ac:dyDescent="0.25">
      <c r="A491" s="10" t="s">
        <v>1</v>
      </c>
      <c r="B491" s="2" t="s">
        <v>1</v>
      </c>
      <c r="C491" s="11" t="s">
        <v>1</v>
      </c>
      <c r="D491" s="2" t="s">
        <v>1</v>
      </c>
      <c r="E491" s="11" t="s">
        <v>1</v>
      </c>
      <c r="F491" s="96" t="s">
        <v>1</v>
      </c>
      <c r="G491" s="97" t="s">
        <v>1</v>
      </c>
      <c r="H491" s="98" t="s">
        <v>1</v>
      </c>
      <c r="I491" s="98" t="s">
        <v>1</v>
      </c>
      <c r="J491" s="98" t="s">
        <v>1</v>
      </c>
      <c r="K491" s="98" t="s">
        <v>1</v>
      </c>
      <c r="L491" s="98" t="s">
        <v>1</v>
      </c>
      <c r="M491" s="98" t="s">
        <v>1</v>
      </c>
      <c r="N491" s="96" t="s">
        <v>1</v>
      </c>
      <c r="O491" s="122" t="s">
        <v>1</v>
      </c>
      <c r="P491" s="119" t="s">
        <v>1</v>
      </c>
      <c r="Q491" s="97" t="s">
        <v>1</v>
      </c>
      <c r="R491" s="98" t="s">
        <v>1</v>
      </c>
      <c r="S491" s="96" t="s">
        <v>1</v>
      </c>
      <c r="T491" s="122" t="s">
        <v>1</v>
      </c>
      <c r="U491" s="119" t="s">
        <v>1</v>
      </c>
      <c r="V491" s="97" t="s">
        <v>1</v>
      </c>
      <c r="W491" s="98" t="s">
        <v>1</v>
      </c>
      <c r="X491" s="98" t="s">
        <v>1</v>
      </c>
      <c r="Y491" s="98" t="s">
        <v>1</v>
      </c>
      <c r="Z491" s="98" t="s">
        <v>1</v>
      </c>
      <c r="AA491" s="98" t="s">
        <v>1</v>
      </c>
      <c r="AB491" s="99" t="s">
        <v>1</v>
      </c>
      <c r="AC491" s="88" t="s">
        <v>1</v>
      </c>
      <c r="AD491" s="119">
        <v>61</v>
      </c>
    </row>
    <row r="492" spans="1:30" ht="16" x14ac:dyDescent="0.2">
      <c r="A492" s="8" t="s">
        <v>1</v>
      </c>
      <c r="B492" s="1" t="s">
        <v>1</v>
      </c>
      <c r="C492" s="9" t="s">
        <v>1</v>
      </c>
      <c r="D492" s="1" t="s">
        <v>1</v>
      </c>
      <c r="E492" s="9" t="s">
        <v>1</v>
      </c>
      <c r="F492" s="92" t="s">
        <v>1</v>
      </c>
      <c r="G492" s="93" t="s">
        <v>1</v>
      </c>
      <c r="H492" s="94" t="s">
        <v>1</v>
      </c>
      <c r="I492" s="94" t="s">
        <v>1</v>
      </c>
      <c r="J492" s="94" t="s">
        <v>1</v>
      </c>
      <c r="K492" s="94" t="s">
        <v>1</v>
      </c>
      <c r="L492" s="94" t="s">
        <v>1</v>
      </c>
      <c r="M492" s="94" t="s">
        <v>1</v>
      </c>
      <c r="N492" s="92" t="s">
        <v>1</v>
      </c>
      <c r="O492" s="121" t="s">
        <v>1</v>
      </c>
      <c r="P492" s="118" t="s">
        <v>1</v>
      </c>
      <c r="Q492" s="93" t="s">
        <v>1</v>
      </c>
      <c r="R492" s="94" t="s">
        <v>1</v>
      </c>
      <c r="S492" s="92" t="s">
        <v>1</v>
      </c>
      <c r="T492" s="121" t="s">
        <v>1</v>
      </c>
      <c r="U492" s="118" t="s">
        <v>1</v>
      </c>
      <c r="V492" s="93" t="s">
        <v>1</v>
      </c>
      <c r="W492" s="94" t="s">
        <v>1</v>
      </c>
      <c r="X492" s="94" t="s">
        <v>1</v>
      </c>
      <c r="Y492" s="94" t="s">
        <v>1</v>
      </c>
      <c r="Z492" s="94" t="s">
        <v>1</v>
      </c>
      <c r="AA492" s="94" t="s">
        <v>1</v>
      </c>
      <c r="AB492" s="95" t="s">
        <v>1</v>
      </c>
      <c r="AC492" s="87" t="s">
        <v>1</v>
      </c>
      <c r="AD492" s="118">
        <v>62</v>
      </c>
    </row>
    <row r="493" spans="1:30" ht="16" x14ac:dyDescent="0.2">
      <c r="A493" s="8" t="s">
        <v>1</v>
      </c>
      <c r="B493" s="1" t="s">
        <v>1</v>
      </c>
      <c r="C493" s="9" t="s">
        <v>1</v>
      </c>
      <c r="D493" s="1" t="s">
        <v>1</v>
      </c>
      <c r="E493" s="9" t="s">
        <v>1</v>
      </c>
      <c r="F493" s="92" t="s">
        <v>1</v>
      </c>
      <c r="G493" s="93" t="s">
        <v>1</v>
      </c>
      <c r="H493" s="94" t="s">
        <v>1</v>
      </c>
      <c r="I493" s="94" t="s">
        <v>1</v>
      </c>
      <c r="J493" s="94" t="s">
        <v>1</v>
      </c>
      <c r="K493" s="94" t="s">
        <v>1</v>
      </c>
      <c r="L493" s="94" t="s">
        <v>1</v>
      </c>
      <c r="M493" s="94" t="s">
        <v>1</v>
      </c>
      <c r="N493" s="92" t="s">
        <v>1</v>
      </c>
      <c r="O493" s="121" t="s">
        <v>1</v>
      </c>
      <c r="P493" s="118" t="s">
        <v>1</v>
      </c>
      <c r="Q493" s="93" t="s">
        <v>1</v>
      </c>
      <c r="R493" s="94" t="s">
        <v>1</v>
      </c>
      <c r="S493" s="92" t="s">
        <v>1</v>
      </c>
      <c r="T493" s="121" t="s">
        <v>1</v>
      </c>
      <c r="U493" s="118" t="s">
        <v>1</v>
      </c>
      <c r="V493" s="93" t="s">
        <v>1</v>
      </c>
      <c r="W493" s="94" t="s">
        <v>1</v>
      </c>
      <c r="X493" s="94" t="s">
        <v>1</v>
      </c>
      <c r="Y493" s="94" t="s">
        <v>1</v>
      </c>
      <c r="Z493" s="94" t="s">
        <v>1</v>
      </c>
      <c r="AA493" s="94" t="s">
        <v>1</v>
      </c>
      <c r="AB493" s="95" t="s">
        <v>1</v>
      </c>
      <c r="AC493" s="87" t="s">
        <v>1</v>
      </c>
      <c r="AD493" s="118">
        <v>62</v>
      </c>
    </row>
    <row r="494" spans="1:30" ht="16" x14ac:dyDescent="0.2">
      <c r="A494" s="8" t="s">
        <v>1</v>
      </c>
      <c r="B494" s="1" t="s">
        <v>1</v>
      </c>
      <c r="C494" s="9" t="s">
        <v>1</v>
      </c>
      <c r="D494" s="1" t="s">
        <v>1</v>
      </c>
      <c r="E494" s="9" t="s">
        <v>1</v>
      </c>
      <c r="F494" s="92" t="s">
        <v>1</v>
      </c>
      <c r="G494" s="93" t="s">
        <v>1</v>
      </c>
      <c r="H494" s="94" t="s">
        <v>1</v>
      </c>
      <c r="I494" s="94" t="s">
        <v>1</v>
      </c>
      <c r="J494" s="94" t="s">
        <v>1</v>
      </c>
      <c r="K494" s="94" t="s">
        <v>1</v>
      </c>
      <c r="L494" s="94" t="s">
        <v>1</v>
      </c>
      <c r="M494" s="94" t="s">
        <v>1</v>
      </c>
      <c r="N494" s="92" t="s">
        <v>1</v>
      </c>
      <c r="O494" s="121" t="s">
        <v>1</v>
      </c>
      <c r="P494" s="118" t="s">
        <v>1</v>
      </c>
      <c r="Q494" s="93" t="s">
        <v>1</v>
      </c>
      <c r="R494" s="94" t="s">
        <v>1</v>
      </c>
      <c r="S494" s="92" t="s">
        <v>1</v>
      </c>
      <c r="T494" s="121" t="s">
        <v>1</v>
      </c>
      <c r="U494" s="118" t="s">
        <v>1</v>
      </c>
      <c r="V494" s="93" t="s">
        <v>1</v>
      </c>
      <c r="W494" s="94" t="s">
        <v>1</v>
      </c>
      <c r="X494" s="94" t="s">
        <v>1</v>
      </c>
      <c r="Y494" s="94" t="s">
        <v>1</v>
      </c>
      <c r="Z494" s="94" t="s">
        <v>1</v>
      </c>
      <c r="AA494" s="94" t="s">
        <v>1</v>
      </c>
      <c r="AB494" s="95" t="s">
        <v>1</v>
      </c>
      <c r="AC494" s="87" t="s">
        <v>1</v>
      </c>
      <c r="AD494" s="118">
        <v>62</v>
      </c>
    </row>
    <row r="495" spans="1:30" ht="16" x14ac:dyDescent="0.2">
      <c r="A495" s="8" t="s">
        <v>1</v>
      </c>
      <c r="B495" s="1" t="s">
        <v>1</v>
      </c>
      <c r="C495" s="9" t="s">
        <v>1</v>
      </c>
      <c r="D495" s="1" t="s">
        <v>1</v>
      </c>
      <c r="E495" s="9" t="s">
        <v>1</v>
      </c>
      <c r="F495" s="92" t="s">
        <v>1</v>
      </c>
      <c r="G495" s="93" t="s">
        <v>1</v>
      </c>
      <c r="H495" s="94" t="s">
        <v>1</v>
      </c>
      <c r="I495" s="94" t="s">
        <v>1</v>
      </c>
      <c r="J495" s="94" t="s">
        <v>1</v>
      </c>
      <c r="K495" s="94" t="s">
        <v>1</v>
      </c>
      <c r="L495" s="94" t="s">
        <v>1</v>
      </c>
      <c r="M495" s="94" t="s">
        <v>1</v>
      </c>
      <c r="N495" s="92" t="s">
        <v>1</v>
      </c>
      <c r="O495" s="121" t="s">
        <v>1</v>
      </c>
      <c r="P495" s="118" t="s">
        <v>1</v>
      </c>
      <c r="Q495" s="93" t="s">
        <v>1</v>
      </c>
      <c r="R495" s="94" t="s">
        <v>1</v>
      </c>
      <c r="S495" s="92" t="s">
        <v>1</v>
      </c>
      <c r="T495" s="121" t="s">
        <v>1</v>
      </c>
      <c r="U495" s="118" t="s">
        <v>1</v>
      </c>
      <c r="V495" s="93" t="s">
        <v>1</v>
      </c>
      <c r="W495" s="94" t="s">
        <v>1</v>
      </c>
      <c r="X495" s="94" t="s">
        <v>1</v>
      </c>
      <c r="Y495" s="94" t="s">
        <v>1</v>
      </c>
      <c r="Z495" s="94" t="s">
        <v>1</v>
      </c>
      <c r="AA495" s="94" t="s">
        <v>1</v>
      </c>
      <c r="AB495" s="95" t="s">
        <v>1</v>
      </c>
      <c r="AC495" s="87" t="s">
        <v>1</v>
      </c>
      <c r="AD495" s="118">
        <v>62</v>
      </c>
    </row>
    <row r="496" spans="1:30" ht="16" x14ac:dyDescent="0.2">
      <c r="A496" s="8" t="s">
        <v>1</v>
      </c>
      <c r="B496" s="1" t="s">
        <v>1</v>
      </c>
      <c r="C496" s="9" t="s">
        <v>1</v>
      </c>
      <c r="D496" s="1" t="s">
        <v>1</v>
      </c>
      <c r="E496" s="9" t="s">
        <v>1</v>
      </c>
      <c r="F496" s="92" t="s">
        <v>1</v>
      </c>
      <c r="G496" s="93" t="s">
        <v>1</v>
      </c>
      <c r="H496" s="94" t="s">
        <v>1</v>
      </c>
      <c r="I496" s="94" t="s">
        <v>1</v>
      </c>
      <c r="J496" s="94" t="s">
        <v>1</v>
      </c>
      <c r="K496" s="94" t="s">
        <v>1</v>
      </c>
      <c r="L496" s="94" t="s">
        <v>1</v>
      </c>
      <c r="M496" s="94" t="s">
        <v>1</v>
      </c>
      <c r="N496" s="92" t="s">
        <v>1</v>
      </c>
      <c r="O496" s="121" t="s">
        <v>1</v>
      </c>
      <c r="P496" s="118" t="s">
        <v>1</v>
      </c>
      <c r="Q496" s="93" t="s">
        <v>1</v>
      </c>
      <c r="R496" s="94" t="s">
        <v>1</v>
      </c>
      <c r="S496" s="92" t="s">
        <v>1</v>
      </c>
      <c r="T496" s="121" t="s">
        <v>1</v>
      </c>
      <c r="U496" s="118" t="s">
        <v>1</v>
      </c>
      <c r="V496" s="93" t="s">
        <v>1</v>
      </c>
      <c r="W496" s="94" t="s">
        <v>1</v>
      </c>
      <c r="X496" s="94" t="s">
        <v>1</v>
      </c>
      <c r="Y496" s="94" t="s">
        <v>1</v>
      </c>
      <c r="Z496" s="94" t="s">
        <v>1</v>
      </c>
      <c r="AA496" s="94" t="s">
        <v>1</v>
      </c>
      <c r="AB496" s="95" t="s">
        <v>1</v>
      </c>
      <c r="AC496" s="87" t="s">
        <v>1</v>
      </c>
      <c r="AD496" s="118">
        <v>62</v>
      </c>
    </row>
    <row r="497" spans="1:30" ht="16" x14ac:dyDescent="0.2">
      <c r="A497" s="8" t="s">
        <v>1</v>
      </c>
      <c r="B497" s="1" t="s">
        <v>1</v>
      </c>
      <c r="C497" s="9" t="s">
        <v>1</v>
      </c>
      <c r="D497" s="1" t="s">
        <v>1</v>
      </c>
      <c r="E497" s="9" t="s">
        <v>1</v>
      </c>
      <c r="F497" s="92" t="s">
        <v>1</v>
      </c>
      <c r="G497" s="93" t="s">
        <v>1</v>
      </c>
      <c r="H497" s="94" t="s">
        <v>1</v>
      </c>
      <c r="I497" s="94" t="s">
        <v>1</v>
      </c>
      <c r="J497" s="94" t="s">
        <v>1</v>
      </c>
      <c r="K497" s="94" t="s">
        <v>1</v>
      </c>
      <c r="L497" s="94" t="s">
        <v>1</v>
      </c>
      <c r="M497" s="94" t="s">
        <v>1</v>
      </c>
      <c r="N497" s="92" t="s">
        <v>1</v>
      </c>
      <c r="O497" s="121" t="s">
        <v>1</v>
      </c>
      <c r="P497" s="118" t="s">
        <v>1</v>
      </c>
      <c r="Q497" s="93" t="s">
        <v>1</v>
      </c>
      <c r="R497" s="94" t="s">
        <v>1</v>
      </c>
      <c r="S497" s="92" t="s">
        <v>1</v>
      </c>
      <c r="T497" s="121" t="s">
        <v>1</v>
      </c>
      <c r="U497" s="118" t="s">
        <v>1</v>
      </c>
      <c r="V497" s="93" t="s">
        <v>1</v>
      </c>
      <c r="W497" s="94" t="s">
        <v>1</v>
      </c>
      <c r="X497" s="94" t="s">
        <v>1</v>
      </c>
      <c r="Y497" s="94" t="s">
        <v>1</v>
      </c>
      <c r="Z497" s="94" t="s">
        <v>1</v>
      </c>
      <c r="AA497" s="94" t="s">
        <v>1</v>
      </c>
      <c r="AB497" s="95" t="s">
        <v>1</v>
      </c>
      <c r="AC497" s="87" t="s">
        <v>1</v>
      </c>
      <c r="AD497" s="118">
        <v>62</v>
      </c>
    </row>
    <row r="498" spans="1:30" ht="16" x14ac:dyDescent="0.2">
      <c r="A498" s="8" t="s">
        <v>1</v>
      </c>
      <c r="B498" s="1" t="s">
        <v>1</v>
      </c>
      <c r="C498" s="9" t="s">
        <v>1</v>
      </c>
      <c r="D498" s="1" t="s">
        <v>1</v>
      </c>
      <c r="E498" s="9" t="s">
        <v>1</v>
      </c>
      <c r="F498" s="92" t="s">
        <v>1</v>
      </c>
      <c r="G498" s="93" t="s">
        <v>1</v>
      </c>
      <c r="H498" s="94" t="s">
        <v>1</v>
      </c>
      <c r="I498" s="94" t="s">
        <v>1</v>
      </c>
      <c r="J498" s="94" t="s">
        <v>1</v>
      </c>
      <c r="K498" s="94" t="s">
        <v>1</v>
      </c>
      <c r="L498" s="94" t="s">
        <v>1</v>
      </c>
      <c r="M498" s="94" t="s">
        <v>1</v>
      </c>
      <c r="N498" s="92" t="s">
        <v>1</v>
      </c>
      <c r="O498" s="121" t="s">
        <v>1</v>
      </c>
      <c r="P498" s="118" t="s">
        <v>1</v>
      </c>
      <c r="Q498" s="93" t="s">
        <v>1</v>
      </c>
      <c r="R498" s="94" t="s">
        <v>1</v>
      </c>
      <c r="S498" s="92" t="s">
        <v>1</v>
      </c>
      <c r="T498" s="121" t="s">
        <v>1</v>
      </c>
      <c r="U498" s="118" t="s">
        <v>1</v>
      </c>
      <c r="V498" s="93" t="s">
        <v>1</v>
      </c>
      <c r="W498" s="94" t="s">
        <v>1</v>
      </c>
      <c r="X498" s="94" t="s">
        <v>1</v>
      </c>
      <c r="Y498" s="94" t="s">
        <v>1</v>
      </c>
      <c r="Z498" s="94" t="s">
        <v>1</v>
      </c>
      <c r="AA498" s="94" t="s">
        <v>1</v>
      </c>
      <c r="AB498" s="95" t="s">
        <v>1</v>
      </c>
      <c r="AC498" s="87" t="s">
        <v>1</v>
      </c>
      <c r="AD498" s="118">
        <v>62</v>
      </c>
    </row>
    <row r="499" spans="1:30" ht="17" thickBot="1" x14ac:dyDescent="0.25">
      <c r="A499" s="10" t="s">
        <v>1</v>
      </c>
      <c r="B499" s="2" t="s">
        <v>1</v>
      </c>
      <c r="C499" s="11" t="s">
        <v>1</v>
      </c>
      <c r="D499" s="2" t="s">
        <v>1</v>
      </c>
      <c r="E499" s="11" t="s">
        <v>1</v>
      </c>
      <c r="F499" s="96" t="s">
        <v>1</v>
      </c>
      <c r="G499" s="97" t="s">
        <v>1</v>
      </c>
      <c r="H499" s="98" t="s">
        <v>1</v>
      </c>
      <c r="I499" s="98" t="s">
        <v>1</v>
      </c>
      <c r="J499" s="98" t="s">
        <v>1</v>
      </c>
      <c r="K499" s="98" t="s">
        <v>1</v>
      </c>
      <c r="L499" s="98" t="s">
        <v>1</v>
      </c>
      <c r="M499" s="98" t="s">
        <v>1</v>
      </c>
      <c r="N499" s="96" t="s">
        <v>1</v>
      </c>
      <c r="O499" s="122" t="s">
        <v>1</v>
      </c>
      <c r="P499" s="119" t="s">
        <v>1</v>
      </c>
      <c r="Q499" s="97" t="s">
        <v>1</v>
      </c>
      <c r="R499" s="98" t="s">
        <v>1</v>
      </c>
      <c r="S499" s="96" t="s">
        <v>1</v>
      </c>
      <c r="T499" s="122" t="s">
        <v>1</v>
      </c>
      <c r="U499" s="119" t="s">
        <v>1</v>
      </c>
      <c r="V499" s="97" t="s">
        <v>1</v>
      </c>
      <c r="W499" s="98" t="s">
        <v>1</v>
      </c>
      <c r="X499" s="98" t="s">
        <v>1</v>
      </c>
      <c r="Y499" s="98" t="s">
        <v>1</v>
      </c>
      <c r="Z499" s="98" t="s">
        <v>1</v>
      </c>
      <c r="AA499" s="98" t="s">
        <v>1</v>
      </c>
      <c r="AB499" s="99" t="s">
        <v>1</v>
      </c>
      <c r="AC499" s="88" t="s">
        <v>1</v>
      </c>
      <c r="AD499" s="119">
        <v>62</v>
      </c>
    </row>
    <row r="500" spans="1:30" ht="16" x14ac:dyDescent="0.2">
      <c r="A500" s="8" t="s">
        <v>1</v>
      </c>
      <c r="B500" s="1" t="s">
        <v>1</v>
      </c>
      <c r="C500" s="9" t="s">
        <v>1</v>
      </c>
      <c r="D500" s="1" t="s">
        <v>1</v>
      </c>
      <c r="E500" s="9" t="s">
        <v>1</v>
      </c>
      <c r="F500" s="92" t="s">
        <v>1</v>
      </c>
      <c r="G500" s="93" t="s">
        <v>1</v>
      </c>
      <c r="H500" s="94" t="s">
        <v>1</v>
      </c>
      <c r="I500" s="94" t="s">
        <v>1</v>
      </c>
      <c r="J500" s="94" t="s">
        <v>1</v>
      </c>
      <c r="K500" s="94" t="s">
        <v>1</v>
      </c>
      <c r="L500" s="94" t="s">
        <v>1</v>
      </c>
      <c r="M500" s="94" t="s">
        <v>1</v>
      </c>
      <c r="N500" s="92" t="s">
        <v>1</v>
      </c>
      <c r="O500" s="121" t="s">
        <v>1</v>
      </c>
      <c r="P500" s="118" t="s">
        <v>1</v>
      </c>
      <c r="Q500" s="93" t="s">
        <v>1</v>
      </c>
      <c r="R500" s="94" t="s">
        <v>1</v>
      </c>
      <c r="S500" s="92" t="s">
        <v>1</v>
      </c>
      <c r="T500" s="121" t="s">
        <v>1</v>
      </c>
      <c r="U500" s="118" t="s">
        <v>1</v>
      </c>
      <c r="V500" s="93" t="s">
        <v>1</v>
      </c>
      <c r="W500" s="94" t="s">
        <v>1</v>
      </c>
      <c r="X500" s="94" t="s">
        <v>1</v>
      </c>
      <c r="Y500" s="94" t="s">
        <v>1</v>
      </c>
      <c r="Z500" s="94" t="s">
        <v>1</v>
      </c>
      <c r="AA500" s="94" t="s">
        <v>1</v>
      </c>
      <c r="AB500" s="95" t="s">
        <v>1</v>
      </c>
      <c r="AC500" s="87" t="s">
        <v>1</v>
      </c>
      <c r="AD500" s="118">
        <v>63</v>
      </c>
    </row>
    <row r="501" spans="1:30" ht="16" x14ac:dyDescent="0.2">
      <c r="A501" s="8" t="s">
        <v>1</v>
      </c>
      <c r="B501" s="1" t="s">
        <v>1</v>
      </c>
      <c r="C501" s="9" t="s">
        <v>1</v>
      </c>
      <c r="D501" s="1" t="s">
        <v>1</v>
      </c>
      <c r="E501" s="9" t="s">
        <v>1</v>
      </c>
      <c r="F501" s="92" t="s">
        <v>1</v>
      </c>
      <c r="G501" s="93" t="s">
        <v>1</v>
      </c>
      <c r="H501" s="94" t="s">
        <v>1</v>
      </c>
      <c r="I501" s="94" t="s">
        <v>1</v>
      </c>
      <c r="J501" s="94" t="s">
        <v>1</v>
      </c>
      <c r="K501" s="94" t="s">
        <v>1</v>
      </c>
      <c r="L501" s="94" t="s">
        <v>1</v>
      </c>
      <c r="M501" s="94" t="s">
        <v>1</v>
      </c>
      <c r="N501" s="92" t="s">
        <v>1</v>
      </c>
      <c r="O501" s="121" t="s">
        <v>1</v>
      </c>
      <c r="P501" s="118" t="s">
        <v>1</v>
      </c>
      <c r="Q501" s="93" t="s">
        <v>1</v>
      </c>
      <c r="R501" s="94" t="s">
        <v>1</v>
      </c>
      <c r="S501" s="92" t="s">
        <v>1</v>
      </c>
      <c r="T501" s="121" t="s">
        <v>1</v>
      </c>
      <c r="U501" s="118" t="s">
        <v>1</v>
      </c>
      <c r="V501" s="93" t="s">
        <v>1</v>
      </c>
      <c r="W501" s="94" t="s">
        <v>1</v>
      </c>
      <c r="X501" s="94" t="s">
        <v>1</v>
      </c>
      <c r="Y501" s="94" t="s">
        <v>1</v>
      </c>
      <c r="Z501" s="94" t="s">
        <v>1</v>
      </c>
      <c r="AA501" s="94" t="s">
        <v>1</v>
      </c>
      <c r="AB501" s="95" t="s">
        <v>1</v>
      </c>
      <c r="AC501" s="87" t="s">
        <v>1</v>
      </c>
      <c r="AD501" s="118">
        <v>63</v>
      </c>
    </row>
    <row r="502" spans="1:30" ht="16" x14ac:dyDescent="0.2">
      <c r="A502" s="8" t="s">
        <v>1</v>
      </c>
      <c r="B502" s="1" t="s">
        <v>1</v>
      </c>
      <c r="C502" s="9" t="s">
        <v>1</v>
      </c>
      <c r="D502" s="1" t="s">
        <v>1</v>
      </c>
      <c r="E502" s="9" t="s">
        <v>1</v>
      </c>
      <c r="F502" s="92" t="s">
        <v>1</v>
      </c>
      <c r="G502" s="93" t="s">
        <v>1</v>
      </c>
      <c r="H502" s="94" t="s">
        <v>1</v>
      </c>
      <c r="I502" s="94" t="s">
        <v>1</v>
      </c>
      <c r="J502" s="94" t="s">
        <v>1</v>
      </c>
      <c r="K502" s="94" t="s">
        <v>1</v>
      </c>
      <c r="L502" s="94" t="s">
        <v>1</v>
      </c>
      <c r="M502" s="94" t="s">
        <v>1</v>
      </c>
      <c r="N502" s="92" t="s">
        <v>1</v>
      </c>
      <c r="O502" s="121" t="s">
        <v>1</v>
      </c>
      <c r="P502" s="118" t="s">
        <v>1</v>
      </c>
      <c r="Q502" s="93" t="s">
        <v>1</v>
      </c>
      <c r="R502" s="94" t="s">
        <v>1</v>
      </c>
      <c r="S502" s="92" t="s">
        <v>1</v>
      </c>
      <c r="T502" s="121" t="s">
        <v>1</v>
      </c>
      <c r="U502" s="118" t="s">
        <v>1</v>
      </c>
      <c r="V502" s="93" t="s">
        <v>1</v>
      </c>
      <c r="W502" s="94" t="s">
        <v>1</v>
      </c>
      <c r="X502" s="94" t="s">
        <v>1</v>
      </c>
      <c r="Y502" s="94" t="s">
        <v>1</v>
      </c>
      <c r="Z502" s="94" t="s">
        <v>1</v>
      </c>
      <c r="AA502" s="94" t="s">
        <v>1</v>
      </c>
      <c r="AB502" s="95" t="s">
        <v>1</v>
      </c>
      <c r="AC502" s="87" t="s">
        <v>1</v>
      </c>
      <c r="AD502" s="118">
        <v>63</v>
      </c>
    </row>
    <row r="503" spans="1:30" ht="16" x14ac:dyDescent="0.2">
      <c r="A503" s="8" t="s">
        <v>1</v>
      </c>
      <c r="B503" s="1" t="s">
        <v>1</v>
      </c>
      <c r="C503" s="9" t="s">
        <v>1</v>
      </c>
      <c r="D503" s="1" t="s">
        <v>1</v>
      </c>
      <c r="E503" s="9" t="s">
        <v>1</v>
      </c>
      <c r="F503" s="92" t="s">
        <v>1</v>
      </c>
      <c r="G503" s="93" t="s">
        <v>1</v>
      </c>
      <c r="H503" s="94" t="s">
        <v>1</v>
      </c>
      <c r="I503" s="94" t="s">
        <v>1</v>
      </c>
      <c r="J503" s="94" t="s">
        <v>1</v>
      </c>
      <c r="K503" s="94" t="s">
        <v>1</v>
      </c>
      <c r="L503" s="94" t="s">
        <v>1</v>
      </c>
      <c r="M503" s="94" t="s">
        <v>1</v>
      </c>
      <c r="N503" s="92" t="s">
        <v>1</v>
      </c>
      <c r="O503" s="121" t="s">
        <v>1</v>
      </c>
      <c r="P503" s="118" t="s">
        <v>1</v>
      </c>
      <c r="Q503" s="93" t="s">
        <v>1</v>
      </c>
      <c r="R503" s="94" t="s">
        <v>1</v>
      </c>
      <c r="S503" s="92" t="s">
        <v>1</v>
      </c>
      <c r="T503" s="121" t="s">
        <v>1</v>
      </c>
      <c r="U503" s="118" t="s">
        <v>1</v>
      </c>
      <c r="V503" s="93" t="s">
        <v>1</v>
      </c>
      <c r="W503" s="94" t="s">
        <v>1</v>
      </c>
      <c r="X503" s="94" t="s">
        <v>1</v>
      </c>
      <c r="Y503" s="94" t="s">
        <v>1</v>
      </c>
      <c r="Z503" s="94" t="s">
        <v>1</v>
      </c>
      <c r="AA503" s="94" t="s">
        <v>1</v>
      </c>
      <c r="AB503" s="95" t="s">
        <v>1</v>
      </c>
      <c r="AC503" s="87" t="s">
        <v>1</v>
      </c>
      <c r="AD503" s="118">
        <v>63</v>
      </c>
    </row>
    <row r="504" spans="1:30" ht="16" x14ac:dyDescent="0.2">
      <c r="A504" s="8" t="s">
        <v>1</v>
      </c>
      <c r="B504" s="1" t="s">
        <v>1</v>
      </c>
      <c r="C504" s="9" t="s">
        <v>1</v>
      </c>
      <c r="D504" s="1" t="s">
        <v>1</v>
      </c>
      <c r="E504" s="9" t="s">
        <v>1</v>
      </c>
      <c r="F504" s="92" t="s">
        <v>1</v>
      </c>
      <c r="G504" s="93" t="s">
        <v>1</v>
      </c>
      <c r="H504" s="94" t="s">
        <v>1</v>
      </c>
      <c r="I504" s="94" t="s">
        <v>1</v>
      </c>
      <c r="J504" s="94" t="s">
        <v>1</v>
      </c>
      <c r="K504" s="94" t="s">
        <v>1</v>
      </c>
      <c r="L504" s="94" t="s">
        <v>1</v>
      </c>
      <c r="M504" s="94" t="s">
        <v>1</v>
      </c>
      <c r="N504" s="92" t="s">
        <v>1</v>
      </c>
      <c r="O504" s="121" t="s">
        <v>1</v>
      </c>
      <c r="P504" s="118" t="s">
        <v>1</v>
      </c>
      <c r="Q504" s="93" t="s">
        <v>1</v>
      </c>
      <c r="R504" s="94" t="s">
        <v>1</v>
      </c>
      <c r="S504" s="92" t="s">
        <v>1</v>
      </c>
      <c r="T504" s="121" t="s">
        <v>1</v>
      </c>
      <c r="U504" s="118" t="s">
        <v>1</v>
      </c>
      <c r="V504" s="93" t="s">
        <v>1</v>
      </c>
      <c r="W504" s="94" t="s">
        <v>1</v>
      </c>
      <c r="X504" s="94" t="s">
        <v>1</v>
      </c>
      <c r="Y504" s="94" t="s">
        <v>1</v>
      </c>
      <c r="Z504" s="94" t="s">
        <v>1</v>
      </c>
      <c r="AA504" s="94" t="s">
        <v>1</v>
      </c>
      <c r="AB504" s="95" t="s">
        <v>1</v>
      </c>
      <c r="AC504" s="87" t="s">
        <v>1</v>
      </c>
      <c r="AD504" s="118">
        <v>63</v>
      </c>
    </row>
    <row r="505" spans="1:30" ht="16" x14ac:dyDescent="0.2">
      <c r="A505" s="8" t="s">
        <v>1</v>
      </c>
      <c r="B505" s="1" t="s">
        <v>1</v>
      </c>
      <c r="C505" s="9" t="s">
        <v>1</v>
      </c>
      <c r="D505" s="1" t="s">
        <v>1</v>
      </c>
      <c r="E505" s="9" t="s">
        <v>1</v>
      </c>
      <c r="F505" s="92" t="s">
        <v>1</v>
      </c>
      <c r="G505" s="93" t="s">
        <v>1</v>
      </c>
      <c r="H505" s="94" t="s">
        <v>1</v>
      </c>
      <c r="I505" s="94" t="s">
        <v>1</v>
      </c>
      <c r="J505" s="94" t="s">
        <v>1</v>
      </c>
      <c r="K505" s="94" t="s">
        <v>1</v>
      </c>
      <c r="L505" s="94" t="s">
        <v>1</v>
      </c>
      <c r="M505" s="94" t="s">
        <v>1</v>
      </c>
      <c r="N505" s="92" t="s">
        <v>1</v>
      </c>
      <c r="O505" s="121" t="s">
        <v>1</v>
      </c>
      <c r="P505" s="118" t="s">
        <v>1</v>
      </c>
      <c r="Q505" s="93" t="s">
        <v>1</v>
      </c>
      <c r="R505" s="94" t="s">
        <v>1</v>
      </c>
      <c r="S505" s="92" t="s">
        <v>1</v>
      </c>
      <c r="T505" s="121" t="s">
        <v>1</v>
      </c>
      <c r="U505" s="118" t="s">
        <v>1</v>
      </c>
      <c r="V505" s="93" t="s">
        <v>1</v>
      </c>
      <c r="W505" s="94" t="s">
        <v>1</v>
      </c>
      <c r="X505" s="94" t="s">
        <v>1</v>
      </c>
      <c r="Y505" s="94" t="s">
        <v>1</v>
      </c>
      <c r="Z505" s="94" t="s">
        <v>1</v>
      </c>
      <c r="AA505" s="94" t="s">
        <v>1</v>
      </c>
      <c r="AB505" s="95" t="s">
        <v>1</v>
      </c>
      <c r="AC505" s="87" t="s">
        <v>1</v>
      </c>
      <c r="AD505" s="118">
        <v>63</v>
      </c>
    </row>
    <row r="506" spans="1:30" ht="16" x14ac:dyDescent="0.2">
      <c r="A506" s="8" t="s">
        <v>1</v>
      </c>
      <c r="B506" s="1" t="s">
        <v>1</v>
      </c>
      <c r="C506" s="9" t="s">
        <v>1</v>
      </c>
      <c r="D506" s="1" t="s">
        <v>1</v>
      </c>
      <c r="E506" s="9" t="s">
        <v>1</v>
      </c>
      <c r="F506" s="92" t="s">
        <v>1</v>
      </c>
      <c r="G506" s="93" t="s">
        <v>1</v>
      </c>
      <c r="H506" s="94" t="s">
        <v>1</v>
      </c>
      <c r="I506" s="94" t="s">
        <v>1</v>
      </c>
      <c r="J506" s="94" t="s">
        <v>1</v>
      </c>
      <c r="K506" s="94" t="s">
        <v>1</v>
      </c>
      <c r="L506" s="94" t="s">
        <v>1</v>
      </c>
      <c r="M506" s="94" t="s">
        <v>1</v>
      </c>
      <c r="N506" s="92" t="s">
        <v>1</v>
      </c>
      <c r="O506" s="121" t="s">
        <v>1</v>
      </c>
      <c r="P506" s="118" t="s">
        <v>1</v>
      </c>
      <c r="Q506" s="93" t="s">
        <v>1</v>
      </c>
      <c r="R506" s="94" t="s">
        <v>1</v>
      </c>
      <c r="S506" s="92" t="s">
        <v>1</v>
      </c>
      <c r="T506" s="121" t="s">
        <v>1</v>
      </c>
      <c r="U506" s="118" t="s">
        <v>1</v>
      </c>
      <c r="V506" s="93" t="s">
        <v>1</v>
      </c>
      <c r="W506" s="94" t="s">
        <v>1</v>
      </c>
      <c r="X506" s="94" t="s">
        <v>1</v>
      </c>
      <c r="Y506" s="94" t="s">
        <v>1</v>
      </c>
      <c r="Z506" s="94" t="s">
        <v>1</v>
      </c>
      <c r="AA506" s="94" t="s">
        <v>1</v>
      </c>
      <c r="AB506" s="95" t="s">
        <v>1</v>
      </c>
      <c r="AC506" s="87" t="s">
        <v>1</v>
      </c>
      <c r="AD506" s="118">
        <v>63</v>
      </c>
    </row>
    <row r="507" spans="1:30" ht="17" thickBot="1" x14ac:dyDescent="0.25">
      <c r="A507" s="10" t="s">
        <v>1</v>
      </c>
      <c r="B507" s="2" t="s">
        <v>1</v>
      </c>
      <c r="C507" s="11" t="s">
        <v>1</v>
      </c>
      <c r="D507" s="2" t="s">
        <v>1</v>
      </c>
      <c r="E507" s="11" t="s">
        <v>1</v>
      </c>
      <c r="F507" s="96" t="s">
        <v>1</v>
      </c>
      <c r="G507" s="97" t="s">
        <v>1</v>
      </c>
      <c r="H507" s="98" t="s">
        <v>1</v>
      </c>
      <c r="I507" s="98" t="s">
        <v>1</v>
      </c>
      <c r="J507" s="98" t="s">
        <v>1</v>
      </c>
      <c r="K507" s="98" t="s">
        <v>1</v>
      </c>
      <c r="L507" s="98" t="s">
        <v>1</v>
      </c>
      <c r="M507" s="98" t="s">
        <v>1</v>
      </c>
      <c r="N507" s="96" t="s">
        <v>1</v>
      </c>
      <c r="O507" s="122" t="s">
        <v>1</v>
      </c>
      <c r="P507" s="119" t="s">
        <v>1</v>
      </c>
      <c r="Q507" s="97" t="s">
        <v>1</v>
      </c>
      <c r="R507" s="98" t="s">
        <v>1</v>
      </c>
      <c r="S507" s="96" t="s">
        <v>1</v>
      </c>
      <c r="T507" s="122" t="s">
        <v>1</v>
      </c>
      <c r="U507" s="119" t="s">
        <v>1</v>
      </c>
      <c r="V507" s="97" t="s">
        <v>1</v>
      </c>
      <c r="W507" s="98" t="s">
        <v>1</v>
      </c>
      <c r="X507" s="98" t="s">
        <v>1</v>
      </c>
      <c r="Y507" s="98" t="s">
        <v>1</v>
      </c>
      <c r="Z507" s="98" t="s">
        <v>1</v>
      </c>
      <c r="AA507" s="98" t="s">
        <v>1</v>
      </c>
      <c r="AB507" s="99" t="s">
        <v>1</v>
      </c>
      <c r="AC507" s="88" t="s">
        <v>1</v>
      </c>
      <c r="AD507" s="119">
        <v>63</v>
      </c>
    </row>
    <row r="508" spans="1:30" ht="16" x14ac:dyDescent="0.2">
      <c r="A508" s="8" t="s">
        <v>1</v>
      </c>
      <c r="B508" s="1" t="s">
        <v>1</v>
      </c>
      <c r="C508" s="9" t="s">
        <v>1</v>
      </c>
      <c r="D508" s="1" t="s">
        <v>1</v>
      </c>
      <c r="E508" s="9" t="s">
        <v>1</v>
      </c>
      <c r="F508" s="92" t="s">
        <v>1</v>
      </c>
      <c r="G508" s="93" t="s">
        <v>1</v>
      </c>
      <c r="H508" s="94" t="s">
        <v>1</v>
      </c>
      <c r="I508" s="94" t="s">
        <v>1</v>
      </c>
      <c r="J508" s="94" t="s">
        <v>1</v>
      </c>
      <c r="K508" s="94" t="s">
        <v>1</v>
      </c>
      <c r="L508" s="94" t="s">
        <v>1</v>
      </c>
      <c r="M508" s="94" t="s">
        <v>1</v>
      </c>
      <c r="N508" s="92" t="s">
        <v>1</v>
      </c>
      <c r="O508" s="121" t="s">
        <v>1</v>
      </c>
      <c r="P508" s="118" t="s">
        <v>1</v>
      </c>
      <c r="Q508" s="93" t="s">
        <v>1</v>
      </c>
      <c r="R508" s="94" t="s">
        <v>1</v>
      </c>
      <c r="S508" s="92" t="s">
        <v>1</v>
      </c>
      <c r="T508" s="121" t="s">
        <v>1</v>
      </c>
      <c r="U508" s="118" t="s">
        <v>1</v>
      </c>
      <c r="V508" s="93" t="s">
        <v>1</v>
      </c>
      <c r="W508" s="94" t="s">
        <v>1</v>
      </c>
      <c r="X508" s="94" t="s">
        <v>1</v>
      </c>
      <c r="Y508" s="94" t="s">
        <v>1</v>
      </c>
      <c r="Z508" s="94" t="s">
        <v>1</v>
      </c>
      <c r="AA508" s="94" t="s">
        <v>1</v>
      </c>
      <c r="AB508" s="95" t="s">
        <v>1</v>
      </c>
      <c r="AC508" s="87" t="s">
        <v>1</v>
      </c>
      <c r="AD508" s="118">
        <v>64</v>
      </c>
    </row>
    <row r="509" spans="1:30" ht="16" x14ac:dyDescent="0.2">
      <c r="A509" s="8" t="s">
        <v>1</v>
      </c>
      <c r="B509" s="1" t="s">
        <v>1</v>
      </c>
      <c r="C509" s="9" t="s">
        <v>1</v>
      </c>
      <c r="D509" s="1" t="s">
        <v>1</v>
      </c>
      <c r="E509" s="9" t="s">
        <v>1</v>
      </c>
      <c r="F509" s="92" t="s">
        <v>1</v>
      </c>
      <c r="G509" s="93" t="s">
        <v>1</v>
      </c>
      <c r="H509" s="94" t="s">
        <v>1</v>
      </c>
      <c r="I509" s="94" t="s">
        <v>1</v>
      </c>
      <c r="J509" s="94" t="s">
        <v>1</v>
      </c>
      <c r="K509" s="94" t="s">
        <v>1</v>
      </c>
      <c r="L509" s="94" t="s">
        <v>1</v>
      </c>
      <c r="M509" s="94" t="s">
        <v>1</v>
      </c>
      <c r="N509" s="92" t="s">
        <v>1</v>
      </c>
      <c r="O509" s="121" t="s">
        <v>1</v>
      </c>
      <c r="P509" s="118" t="s">
        <v>1</v>
      </c>
      <c r="Q509" s="93" t="s">
        <v>1</v>
      </c>
      <c r="R509" s="94" t="s">
        <v>1</v>
      </c>
      <c r="S509" s="92" t="s">
        <v>1</v>
      </c>
      <c r="T509" s="121" t="s">
        <v>1</v>
      </c>
      <c r="U509" s="118" t="s">
        <v>1</v>
      </c>
      <c r="V509" s="93" t="s">
        <v>1</v>
      </c>
      <c r="W509" s="94" t="s">
        <v>1</v>
      </c>
      <c r="X509" s="94" t="s">
        <v>1</v>
      </c>
      <c r="Y509" s="94" t="s">
        <v>1</v>
      </c>
      <c r="Z509" s="94" t="s">
        <v>1</v>
      </c>
      <c r="AA509" s="94" t="s">
        <v>1</v>
      </c>
      <c r="AB509" s="95" t="s">
        <v>1</v>
      </c>
      <c r="AC509" s="87" t="s">
        <v>1</v>
      </c>
      <c r="AD509" s="118">
        <v>64</v>
      </c>
    </row>
    <row r="510" spans="1:30" ht="16" x14ac:dyDescent="0.2">
      <c r="A510" s="8" t="s">
        <v>1</v>
      </c>
      <c r="B510" s="1" t="s">
        <v>1</v>
      </c>
      <c r="C510" s="9" t="s">
        <v>1</v>
      </c>
      <c r="D510" s="1" t="s">
        <v>1</v>
      </c>
      <c r="E510" s="9" t="s">
        <v>1</v>
      </c>
      <c r="F510" s="92" t="s">
        <v>1</v>
      </c>
      <c r="G510" s="93" t="s">
        <v>1</v>
      </c>
      <c r="H510" s="94" t="s">
        <v>1</v>
      </c>
      <c r="I510" s="94" t="s">
        <v>1</v>
      </c>
      <c r="J510" s="94" t="s">
        <v>1</v>
      </c>
      <c r="K510" s="94" t="s">
        <v>1</v>
      </c>
      <c r="L510" s="94" t="s">
        <v>1</v>
      </c>
      <c r="M510" s="94" t="s">
        <v>1</v>
      </c>
      <c r="N510" s="92" t="s">
        <v>1</v>
      </c>
      <c r="O510" s="121" t="s">
        <v>1</v>
      </c>
      <c r="P510" s="118" t="s">
        <v>1</v>
      </c>
      <c r="Q510" s="93" t="s">
        <v>1</v>
      </c>
      <c r="R510" s="94" t="s">
        <v>1</v>
      </c>
      <c r="S510" s="92" t="s">
        <v>1</v>
      </c>
      <c r="T510" s="121" t="s">
        <v>1</v>
      </c>
      <c r="U510" s="118" t="s">
        <v>1</v>
      </c>
      <c r="V510" s="93" t="s">
        <v>1</v>
      </c>
      <c r="W510" s="94" t="s">
        <v>1</v>
      </c>
      <c r="X510" s="94" t="s">
        <v>1</v>
      </c>
      <c r="Y510" s="94" t="s">
        <v>1</v>
      </c>
      <c r="Z510" s="94" t="s">
        <v>1</v>
      </c>
      <c r="AA510" s="94" t="s">
        <v>1</v>
      </c>
      <c r="AB510" s="95" t="s">
        <v>1</v>
      </c>
      <c r="AC510" s="87" t="s">
        <v>1</v>
      </c>
      <c r="AD510" s="118">
        <v>64</v>
      </c>
    </row>
    <row r="511" spans="1:30" ht="16" x14ac:dyDescent="0.2">
      <c r="A511" s="8" t="s">
        <v>1</v>
      </c>
      <c r="B511" s="1" t="s">
        <v>1</v>
      </c>
      <c r="C511" s="9" t="s">
        <v>1</v>
      </c>
      <c r="D511" s="1" t="s">
        <v>1</v>
      </c>
      <c r="E511" s="9" t="s">
        <v>1</v>
      </c>
      <c r="F511" s="92" t="s">
        <v>1</v>
      </c>
      <c r="G511" s="93" t="s">
        <v>1</v>
      </c>
      <c r="H511" s="94" t="s">
        <v>1</v>
      </c>
      <c r="I511" s="94" t="s">
        <v>1</v>
      </c>
      <c r="J511" s="94" t="s">
        <v>1</v>
      </c>
      <c r="K511" s="94" t="s">
        <v>1</v>
      </c>
      <c r="L511" s="94" t="s">
        <v>1</v>
      </c>
      <c r="M511" s="94" t="s">
        <v>1</v>
      </c>
      <c r="N511" s="92" t="s">
        <v>1</v>
      </c>
      <c r="O511" s="121" t="s">
        <v>1</v>
      </c>
      <c r="P511" s="118" t="s">
        <v>1</v>
      </c>
      <c r="Q511" s="93" t="s">
        <v>1</v>
      </c>
      <c r="R511" s="94" t="s">
        <v>1</v>
      </c>
      <c r="S511" s="92" t="s">
        <v>1</v>
      </c>
      <c r="T511" s="121" t="s">
        <v>1</v>
      </c>
      <c r="U511" s="118" t="s">
        <v>1</v>
      </c>
      <c r="V511" s="93" t="s">
        <v>1</v>
      </c>
      <c r="W511" s="94" t="s">
        <v>1</v>
      </c>
      <c r="X511" s="94" t="s">
        <v>1</v>
      </c>
      <c r="Y511" s="94" t="s">
        <v>1</v>
      </c>
      <c r="Z511" s="94" t="s">
        <v>1</v>
      </c>
      <c r="AA511" s="94" t="s">
        <v>1</v>
      </c>
      <c r="AB511" s="95" t="s">
        <v>1</v>
      </c>
      <c r="AC511" s="87" t="s">
        <v>1</v>
      </c>
      <c r="AD511" s="118">
        <v>64</v>
      </c>
    </row>
    <row r="512" spans="1:30" ht="16" x14ac:dyDescent="0.2">
      <c r="A512" s="8" t="s">
        <v>1</v>
      </c>
      <c r="B512" s="1" t="s">
        <v>1</v>
      </c>
      <c r="C512" s="9" t="s">
        <v>1</v>
      </c>
      <c r="D512" s="1" t="s">
        <v>1</v>
      </c>
      <c r="E512" s="9" t="s">
        <v>1</v>
      </c>
      <c r="F512" s="92" t="s">
        <v>1</v>
      </c>
      <c r="G512" s="93" t="s">
        <v>1</v>
      </c>
      <c r="H512" s="94" t="s">
        <v>1</v>
      </c>
      <c r="I512" s="94" t="s">
        <v>1</v>
      </c>
      <c r="J512" s="94" t="s">
        <v>1</v>
      </c>
      <c r="K512" s="94" t="s">
        <v>1</v>
      </c>
      <c r="L512" s="94" t="s">
        <v>1</v>
      </c>
      <c r="M512" s="94" t="s">
        <v>1</v>
      </c>
      <c r="N512" s="92" t="s">
        <v>1</v>
      </c>
      <c r="O512" s="121" t="s">
        <v>1</v>
      </c>
      <c r="P512" s="118" t="s">
        <v>1</v>
      </c>
      <c r="Q512" s="93" t="s">
        <v>1</v>
      </c>
      <c r="R512" s="94" t="s">
        <v>1</v>
      </c>
      <c r="S512" s="92" t="s">
        <v>1</v>
      </c>
      <c r="T512" s="121" t="s">
        <v>1</v>
      </c>
      <c r="U512" s="118" t="s">
        <v>1</v>
      </c>
      <c r="V512" s="93" t="s">
        <v>1</v>
      </c>
      <c r="W512" s="94" t="s">
        <v>1</v>
      </c>
      <c r="X512" s="94" t="s">
        <v>1</v>
      </c>
      <c r="Y512" s="94" t="s">
        <v>1</v>
      </c>
      <c r="Z512" s="94" t="s">
        <v>1</v>
      </c>
      <c r="AA512" s="94" t="s">
        <v>1</v>
      </c>
      <c r="AB512" s="95" t="s">
        <v>1</v>
      </c>
      <c r="AC512" s="87" t="s">
        <v>1</v>
      </c>
      <c r="AD512" s="118">
        <v>64</v>
      </c>
    </row>
    <row r="513" spans="1:30" ht="16" x14ac:dyDescent="0.2">
      <c r="A513" s="8" t="s">
        <v>1</v>
      </c>
      <c r="B513" s="1" t="s">
        <v>1</v>
      </c>
      <c r="C513" s="9" t="s">
        <v>1</v>
      </c>
      <c r="D513" s="1" t="s">
        <v>1</v>
      </c>
      <c r="E513" s="9" t="s">
        <v>1</v>
      </c>
      <c r="F513" s="92" t="s">
        <v>1</v>
      </c>
      <c r="G513" s="93" t="s">
        <v>1</v>
      </c>
      <c r="H513" s="94" t="s">
        <v>1</v>
      </c>
      <c r="I513" s="94" t="s">
        <v>1</v>
      </c>
      <c r="J513" s="94" t="s">
        <v>1</v>
      </c>
      <c r="K513" s="94" t="s">
        <v>1</v>
      </c>
      <c r="L513" s="94" t="s">
        <v>1</v>
      </c>
      <c r="M513" s="94" t="s">
        <v>1</v>
      </c>
      <c r="N513" s="92" t="s">
        <v>1</v>
      </c>
      <c r="O513" s="121" t="s">
        <v>1</v>
      </c>
      <c r="P513" s="118" t="s">
        <v>1</v>
      </c>
      <c r="Q513" s="93" t="s">
        <v>1</v>
      </c>
      <c r="R513" s="94" t="s">
        <v>1</v>
      </c>
      <c r="S513" s="92" t="s">
        <v>1</v>
      </c>
      <c r="T513" s="121" t="s">
        <v>1</v>
      </c>
      <c r="U513" s="118" t="s">
        <v>1</v>
      </c>
      <c r="V513" s="93" t="s">
        <v>1</v>
      </c>
      <c r="W513" s="94" t="s">
        <v>1</v>
      </c>
      <c r="X513" s="94" t="s">
        <v>1</v>
      </c>
      <c r="Y513" s="94" t="s">
        <v>1</v>
      </c>
      <c r="Z513" s="94" t="s">
        <v>1</v>
      </c>
      <c r="AA513" s="94" t="s">
        <v>1</v>
      </c>
      <c r="AB513" s="95" t="s">
        <v>1</v>
      </c>
      <c r="AC513" s="87" t="s">
        <v>1</v>
      </c>
      <c r="AD513" s="118">
        <v>64</v>
      </c>
    </row>
    <row r="514" spans="1:30" ht="16" x14ac:dyDescent="0.2">
      <c r="A514" s="8" t="s">
        <v>1</v>
      </c>
      <c r="B514" s="1" t="s">
        <v>1</v>
      </c>
      <c r="C514" s="9" t="s">
        <v>1</v>
      </c>
      <c r="D514" s="1" t="s">
        <v>1</v>
      </c>
      <c r="E514" s="9" t="s">
        <v>1</v>
      </c>
      <c r="F514" s="92" t="s">
        <v>1</v>
      </c>
      <c r="G514" s="93" t="s">
        <v>1</v>
      </c>
      <c r="H514" s="94" t="s">
        <v>1</v>
      </c>
      <c r="I514" s="94" t="s">
        <v>1</v>
      </c>
      <c r="J514" s="94" t="s">
        <v>1</v>
      </c>
      <c r="K514" s="94" t="s">
        <v>1</v>
      </c>
      <c r="L514" s="94" t="s">
        <v>1</v>
      </c>
      <c r="M514" s="94" t="s">
        <v>1</v>
      </c>
      <c r="N514" s="92" t="s">
        <v>1</v>
      </c>
      <c r="O514" s="121" t="s">
        <v>1</v>
      </c>
      <c r="P514" s="118" t="s">
        <v>1</v>
      </c>
      <c r="Q514" s="93" t="s">
        <v>1</v>
      </c>
      <c r="R514" s="94" t="s">
        <v>1</v>
      </c>
      <c r="S514" s="92" t="s">
        <v>1</v>
      </c>
      <c r="T514" s="121" t="s">
        <v>1</v>
      </c>
      <c r="U514" s="118" t="s">
        <v>1</v>
      </c>
      <c r="V514" s="93" t="s">
        <v>1</v>
      </c>
      <c r="W514" s="94" t="s">
        <v>1</v>
      </c>
      <c r="X514" s="94" t="s">
        <v>1</v>
      </c>
      <c r="Y514" s="94" t="s">
        <v>1</v>
      </c>
      <c r="Z514" s="94" t="s">
        <v>1</v>
      </c>
      <c r="AA514" s="94" t="s">
        <v>1</v>
      </c>
      <c r="AB514" s="95" t="s">
        <v>1</v>
      </c>
      <c r="AC514" s="87" t="s">
        <v>1</v>
      </c>
      <c r="AD514" s="118">
        <v>64</v>
      </c>
    </row>
    <row r="515" spans="1:30" ht="17" thickBot="1" x14ac:dyDescent="0.25">
      <c r="A515" s="12" t="s">
        <v>1</v>
      </c>
      <c r="B515" s="3" t="s">
        <v>1</v>
      </c>
      <c r="C515" s="13" t="s">
        <v>1</v>
      </c>
      <c r="D515" s="16" t="s">
        <v>1</v>
      </c>
      <c r="E515" s="17" t="s">
        <v>1</v>
      </c>
      <c r="F515" s="100" t="s">
        <v>1</v>
      </c>
      <c r="G515" s="101" t="s">
        <v>1</v>
      </c>
      <c r="H515" s="102" t="s">
        <v>1</v>
      </c>
      <c r="I515" s="102" t="s">
        <v>1</v>
      </c>
      <c r="J515" s="102" t="s">
        <v>1</v>
      </c>
      <c r="K515" s="102" t="s">
        <v>1</v>
      </c>
      <c r="L515" s="102" t="s">
        <v>1</v>
      </c>
      <c r="M515" s="102" t="s">
        <v>1</v>
      </c>
      <c r="N515" s="100" t="s">
        <v>1</v>
      </c>
      <c r="O515" s="123" t="s">
        <v>1</v>
      </c>
      <c r="P515" s="120" t="s">
        <v>1</v>
      </c>
      <c r="Q515" s="101" t="s">
        <v>1</v>
      </c>
      <c r="R515" s="102" t="s">
        <v>1</v>
      </c>
      <c r="S515" s="100" t="s">
        <v>1</v>
      </c>
      <c r="T515" s="123" t="s">
        <v>1</v>
      </c>
      <c r="U515" s="120" t="s">
        <v>1</v>
      </c>
      <c r="V515" s="101" t="s">
        <v>1</v>
      </c>
      <c r="W515" s="102" t="s">
        <v>1</v>
      </c>
      <c r="X515" s="102" t="s">
        <v>1</v>
      </c>
      <c r="Y515" s="102" t="s">
        <v>1</v>
      </c>
      <c r="Z515" s="102" t="s">
        <v>1</v>
      </c>
      <c r="AA515" s="102" t="s">
        <v>1</v>
      </c>
      <c r="AB515" s="103" t="s">
        <v>1</v>
      </c>
      <c r="AC515" s="89" t="s">
        <v>1</v>
      </c>
      <c r="AD515" s="120">
        <v>64</v>
      </c>
    </row>
    <row r="516" spans="1:30" ht="17" thickBot="1" x14ac:dyDescent="0.25">
      <c r="A516" s="15" t="s">
        <v>173</v>
      </c>
      <c r="B516" s="16"/>
      <c r="C516" s="17"/>
      <c r="D516" s="3"/>
      <c r="E516" s="5"/>
      <c r="F516" s="116">
        <f t="shared" ref="F516:AB516" si="0">SUBTOTAL(109,F4:F515)</f>
        <v>414.90000000000003</v>
      </c>
      <c r="G516" s="111">
        <f t="shared" si="0"/>
        <v>0</v>
      </c>
      <c r="H516" s="112">
        <f t="shared" si="0"/>
        <v>414.90000000000003</v>
      </c>
      <c r="I516" s="112">
        <f t="shared" si="0"/>
        <v>0</v>
      </c>
      <c r="J516" s="112">
        <f t="shared" si="0"/>
        <v>0</v>
      </c>
      <c r="K516" s="112">
        <f t="shared" si="0"/>
        <v>0</v>
      </c>
      <c r="L516" s="112">
        <f t="shared" si="0"/>
        <v>0</v>
      </c>
      <c r="M516" s="112">
        <f t="shared" si="0"/>
        <v>0</v>
      </c>
      <c r="N516" s="117">
        <f t="shared" si="0"/>
        <v>0</v>
      </c>
      <c r="O516" s="130">
        <f t="shared" si="0"/>
        <v>960</v>
      </c>
      <c r="P516" s="132">
        <f t="shared" si="0"/>
        <v>84</v>
      </c>
      <c r="Q516" s="111">
        <f t="shared" si="0"/>
        <v>394.70000000000005</v>
      </c>
      <c r="R516" s="112">
        <f t="shared" si="0"/>
        <v>18.099999999999998</v>
      </c>
      <c r="S516" s="117">
        <f t="shared" si="0"/>
        <v>14.6</v>
      </c>
      <c r="T516" s="130">
        <f t="shared" si="0"/>
        <v>14</v>
      </c>
      <c r="U516" s="132">
        <f t="shared" si="0"/>
        <v>0</v>
      </c>
      <c r="V516" s="111">
        <f t="shared" si="0"/>
        <v>0</v>
      </c>
      <c r="W516" s="112">
        <f t="shared" si="0"/>
        <v>238.2999999999999</v>
      </c>
      <c r="X516" s="112">
        <f t="shared" si="0"/>
        <v>64.5</v>
      </c>
      <c r="Y516" s="112">
        <f t="shared" si="0"/>
        <v>349.09999999999997</v>
      </c>
      <c r="Z516" s="112">
        <f t="shared" si="0"/>
        <v>0</v>
      </c>
      <c r="AA516" s="112">
        <f t="shared" si="0"/>
        <v>116.10000000000005</v>
      </c>
      <c r="AB516" s="113">
        <f t="shared" si="0"/>
        <v>23.599999999999998</v>
      </c>
      <c r="AC516" s="89"/>
      <c r="AD516" s="120"/>
    </row>
  </sheetData>
  <mergeCells count="7">
    <mergeCell ref="D2:E2"/>
    <mergeCell ref="G2:N2"/>
    <mergeCell ref="V2:AB2"/>
    <mergeCell ref="D1:E1"/>
    <mergeCell ref="O2:P2"/>
    <mergeCell ref="Q2:S2"/>
    <mergeCell ref="T2:U2"/>
  </mergeCells>
  <pageMargins left="0.7" right="0.7" top="0.75" bottom="0.75" header="0.3" footer="0.3"/>
  <pageSetup scale="10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8E5C-F29C-1E42-8D64-BBC4335922C6}">
  <dimension ref="A1:Z275"/>
  <sheetViews>
    <sheetView topLeftCell="B1" zoomScale="125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B3" sqref="B3:B5"/>
    </sheetView>
  </sheetViews>
  <sheetFormatPr baseColWidth="10" defaultColWidth="10.83203125" defaultRowHeight="15" x14ac:dyDescent="0.2"/>
  <cols>
    <col min="1" max="1" width="0" hidden="1" customWidth="1"/>
    <col min="3" max="3" width="13.1640625" customWidth="1"/>
    <col min="4" max="4" width="8.83203125" customWidth="1"/>
    <col min="5" max="5" width="6.33203125" customWidth="1"/>
    <col min="6" max="7" width="11" bestFit="1" customWidth="1"/>
    <col min="8" max="8" width="6.1640625" customWidth="1"/>
    <col min="9" max="9" width="6.5" customWidth="1"/>
    <col min="10" max="10" width="11" bestFit="1" customWidth="1"/>
    <col min="11" max="11" width="9.1640625" customWidth="1"/>
    <col min="12" max="12" width="6" customWidth="1"/>
    <col min="13" max="13" width="6.6640625" bestFit="1" customWidth="1"/>
    <col min="14" max="14" width="6.5" bestFit="1" customWidth="1"/>
    <col min="15" max="15" width="7.6640625" customWidth="1"/>
    <col min="16" max="16" width="8" customWidth="1"/>
    <col min="17" max="17" width="7.5" customWidth="1"/>
    <col min="18" max="18" width="4.33203125" customWidth="1"/>
    <col min="19" max="19" width="5" customWidth="1"/>
    <col min="20" max="20" width="11" bestFit="1" customWidth="1"/>
    <col min="21" max="21" width="8.33203125" customWidth="1"/>
    <col min="22" max="22" width="7.6640625" customWidth="1"/>
    <col min="23" max="26" width="11" bestFit="1" customWidth="1"/>
  </cols>
  <sheetData>
    <row r="1" spans="1:26" ht="22" thickBot="1" x14ac:dyDescent="0.3">
      <c r="B1" s="49"/>
      <c r="C1" s="49"/>
      <c r="D1" s="50"/>
      <c r="E1" s="186" t="s">
        <v>3</v>
      </c>
      <c r="F1" s="187"/>
      <c r="G1" s="187"/>
      <c r="H1" s="187"/>
      <c r="I1" s="187"/>
      <c r="J1" s="187"/>
      <c r="K1" s="187"/>
      <c r="L1" s="188"/>
      <c r="M1" s="186" t="s">
        <v>4</v>
      </c>
      <c r="N1" s="188"/>
      <c r="O1" s="186" t="s">
        <v>5</v>
      </c>
      <c r="P1" s="187"/>
      <c r="Q1" s="188"/>
      <c r="R1" s="186" t="s">
        <v>6</v>
      </c>
      <c r="S1" s="188"/>
      <c r="T1" s="186" t="s">
        <v>7</v>
      </c>
      <c r="U1" s="187"/>
      <c r="V1" s="187"/>
      <c r="W1" s="187"/>
      <c r="X1" s="187"/>
      <c r="Y1" s="187"/>
      <c r="Z1" s="188"/>
    </row>
    <row r="2" spans="1:26" ht="52" thickBot="1" x14ac:dyDescent="0.25">
      <c r="B2" s="51" t="s">
        <v>271</v>
      </c>
      <c r="C2" s="51" t="s">
        <v>270</v>
      </c>
      <c r="D2" s="52" t="s">
        <v>13</v>
      </c>
      <c r="E2" s="53" t="s">
        <v>14</v>
      </c>
      <c r="F2" s="53" t="s">
        <v>15</v>
      </c>
      <c r="G2" s="53" t="s">
        <v>16</v>
      </c>
      <c r="H2" s="54" t="s">
        <v>17</v>
      </c>
      <c r="I2" s="54" t="s">
        <v>18</v>
      </c>
      <c r="J2" s="53" t="s">
        <v>19</v>
      </c>
      <c r="K2" s="53" t="s">
        <v>20</v>
      </c>
      <c r="L2" s="54" t="s">
        <v>21</v>
      </c>
      <c r="M2" s="55" t="s">
        <v>22</v>
      </c>
      <c r="N2" s="56" t="s">
        <v>23</v>
      </c>
      <c r="O2" s="55" t="s">
        <v>24</v>
      </c>
      <c r="P2" s="56" t="s">
        <v>25</v>
      </c>
      <c r="Q2" s="56" t="s">
        <v>26</v>
      </c>
      <c r="R2" s="55" t="s">
        <v>27</v>
      </c>
      <c r="S2" s="56" t="s">
        <v>28</v>
      </c>
      <c r="T2" s="57" t="s">
        <v>29</v>
      </c>
      <c r="U2" s="56" t="s">
        <v>30</v>
      </c>
      <c r="V2" s="56" t="s">
        <v>31</v>
      </c>
      <c r="W2" s="58" t="s">
        <v>32</v>
      </c>
      <c r="X2" s="58" t="s">
        <v>33</v>
      </c>
      <c r="Y2" s="58" t="s">
        <v>34</v>
      </c>
      <c r="Z2" s="59" t="s">
        <v>35</v>
      </c>
    </row>
    <row r="3" spans="1:26" x14ac:dyDescent="0.2">
      <c r="A3" s="198">
        <v>1</v>
      </c>
      <c r="B3" s="191" t="s">
        <v>174</v>
      </c>
      <c r="C3" s="60" t="s">
        <v>269</v>
      </c>
      <c r="D3" s="63">
        <f>SUMIF(Tabla1[Pagina Bitacora Real],$A3,Tabla1[Duracion Total de Vuelo])</f>
        <v>7.3</v>
      </c>
      <c r="E3" s="64">
        <f>SUMIF(Tabla1[Pagina Bitacora Real],$A3,Tabla1[LSA])</f>
        <v>0</v>
      </c>
      <c r="F3" s="65">
        <f>SUMIF(Tabla1[Pagina Bitacora Real],$A3,Tabla1[Monomotor])</f>
        <v>7.3</v>
      </c>
      <c r="G3" s="65">
        <f>SUMIF(Tabla1[Pagina Bitacora Real],$A3,Tabla1[Multimotor])</f>
        <v>0</v>
      </c>
      <c r="H3" s="65">
        <f>SUMIF(Tabla1[Pagina Bitacora Real],$A3,Tabla1[Turbo Helice])</f>
        <v>0</v>
      </c>
      <c r="I3" s="65">
        <f>SUMIF(Tabla1[Pagina Bitacora Real],$A3,Tabla1[Turbo Jet])</f>
        <v>0</v>
      </c>
      <c r="J3" s="65">
        <f>SUMIF(Tabla1[Pagina Bitacora Real],$A3,Tabla1[Helicoptero])</f>
        <v>0</v>
      </c>
      <c r="K3" s="65">
        <f>SUMIF(Tabla1[Pagina Bitacora Real],$A3,Tabla1[Planeador])</f>
        <v>0</v>
      </c>
      <c r="L3" s="66">
        <f>SUMIF(Tabla1[Pagina Bitacora Real],$A3,Tabla1[Ultraliviano])</f>
        <v>0</v>
      </c>
      <c r="M3" s="135">
        <f>SUMIF(Tabla1[Pagina Bitacora Real],$A3,Tabla1[Dia])</f>
        <v>17</v>
      </c>
      <c r="N3" s="136">
        <f>SUMIF(Tabla1[Pagina Bitacora Real],$A3,Tabla1[Noche])</f>
        <v>0</v>
      </c>
      <c r="O3" s="64">
        <f>SUMIF(Tabla1[Pagina Bitacora Real],$A3,Tabla1[Diurno])</f>
        <v>7.3</v>
      </c>
      <c r="P3" s="65">
        <f>SUMIF(Tabla1[Pagina Bitacora Real],$A3,Tabla1[Noche3])</f>
        <v>0</v>
      </c>
      <c r="Q3" s="66">
        <f>SUMIF(Tabla1[Pagina Bitacora Real],$A3,Tabla1[IFR])</f>
        <v>0</v>
      </c>
      <c r="R3" s="135">
        <f>SUMIF(Tabla1[Pagina Bitacora Real],$A3,Tabla1[Multimotor])</f>
        <v>0</v>
      </c>
      <c r="S3" s="136">
        <f>SUMIF(Tabla1[Pagina Bitacora Real],$A3,Tabla1[Multimotor])</f>
        <v>0</v>
      </c>
      <c r="T3" s="64">
        <f>SUMIF(Tabla1[Pagina Bitacora Real],$A3,Tabla1[Simulador o Entrenador de Vuelo])</f>
        <v>0</v>
      </c>
      <c r="U3" s="65">
        <f>SUMIF(Tabla1[Pagina Bitacora Real],$A3,Tabla1[Travesia])</f>
        <v>0</v>
      </c>
      <c r="V3" s="65">
        <f>SUMIF(Tabla1[Pagina Bitacora Real],$A3,Tabla1[Solo])</f>
        <v>0</v>
      </c>
      <c r="W3" s="65">
        <f>SUMIF(Tabla1[Pagina Bitacora Real],$A3,Tabla1[Piloto al Mando (PIC)])</f>
        <v>0</v>
      </c>
      <c r="X3" s="65">
        <f>SUMIF(Tabla1[Pagina Bitacora Real],$A3,Tabla1[Copiloto (SIC)])</f>
        <v>0</v>
      </c>
      <c r="Y3" s="65">
        <f>SUMIF(Tabla1[Pagina Bitacora Real],$A3,Tabla1[[Instruccion Recibida ]])</f>
        <v>7.3</v>
      </c>
      <c r="Z3" s="66">
        <f>SUMIF(Tabla1[Pagina Bitacora Real],$A3,Tabla1[Como Instructor de Vuelo])</f>
        <v>0</v>
      </c>
    </row>
    <row r="4" spans="1:26" x14ac:dyDescent="0.2">
      <c r="A4" s="197"/>
      <c r="B4" s="192"/>
      <c r="C4" s="61" t="s">
        <v>226</v>
      </c>
      <c r="D4" s="67">
        <f>SUMIF(Tabla1[Pagina Bitacora Real],"&lt;"&amp;$A3,Tabla1[Duracion Total de Vuelo])</f>
        <v>0</v>
      </c>
      <c r="E4" s="68">
        <f>SUMIF(Tabla1[Pagina Bitacora Real],"&lt;"&amp;$A3,Tabla1[LSA])</f>
        <v>0</v>
      </c>
      <c r="F4" s="69">
        <f>SUMIF(Tabla1[Pagina Bitacora Real],"&lt;"&amp;$A3,Tabla1[Monomotor])</f>
        <v>0</v>
      </c>
      <c r="G4" s="69">
        <f>SUMIF(Tabla1[Pagina Bitacora Real],"&lt;"&amp;$A3,Tabla1[Multimotor])</f>
        <v>0</v>
      </c>
      <c r="H4" s="69">
        <f>SUMIF(Tabla1[Pagina Bitacora Real],"&lt;"&amp;$A3,Tabla1[Turbo Helice])</f>
        <v>0</v>
      </c>
      <c r="I4" s="69">
        <f>SUMIF(Tabla1[Pagina Bitacora Real],"&lt;"&amp;$A3,Tabla1[Turbo Jet])</f>
        <v>0</v>
      </c>
      <c r="J4" s="69">
        <f>SUMIF(Tabla1[Pagina Bitacora Real],"&lt;"&amp;$A3,Tabla1[Helicoptero])</f>
        <v>0</v>
      </c>
      <c r="K4" s="69">
        <f>SUMIF(Tabla1[Pagina Bitacora Real],"&lt;"&amp;$A3,Tabla1[Planeador])</f>
        <v>0</v>
      </c>
      <c r="L4" s="70">
        <f>SUMIF(Tabla1[Pagina Bitacora Real],"&lt;"&amp;$A3,Tabla1[Ultraliviano])</f>
        <v>0</v>
      </c>
      <c r="M4" s="137">
        <f>SUMIF(Tabla1[Pagina Bitacora Real],"&lt;"&amp;$A3,Tabla1[Dia])</f>
        <v>0</v>
      </c>
      <c r="N4" s="138">
        <f>SUMIF(Tabla1[Pagina Bitacora Real],"&lt;"&amp;$A3,Tabla1[Noche])</f>
        <v>0</v>
      </c>
      <c r="O4" s="68">
        <f>SUMIF(Tabla1[Pagina Bitacora Real],"&lt;"&amp;$A3,Tabla1[Diurno])</f>
        <v>0</v>
      </c>
      <c r="P4" s="69">
        <f>SUMIF(Tabla1[Pagina Bitacora Real],"&lt;"&amp;$A3,Tabla1[Noche3])</f>
        <v>0</v>
      </c>
      <c r="Q4" s="70">
        <f>SUMIF(Tabla1[Pagina Bitacora Real],"&lt;"&amp;$A3,Tabla1[IFR])</f>
        <v>0</v>
      </c>
      <c r="R4" s="137">
        <f>SUMIF(Tabla1[Pagina Bitacora Real],"&lt;"&amp;$A3,Tabla1[Multimotor])</f>
        <v>0</v>
      </c>
      <c r="S4" s="138">
        <f>SUMIF(Tabla1[Pagina Bitacora Real],"&lt;"&amp;$A3,Tabla1[Multimotor])</f>
        <v>0</v>
      </c>
      <c r="T4" s="68">
        <f>SUMIF(Tabla1[Pagina Bitacora Real],"&lt;"&amp;$A3,Tabla1[Simulador o Entrenador de Vuelo])</f>
        <v>0</v>
      </c>
      <c r="U4" s="69">
        <f>SUMIF(Tabla1[Pagina Bitacora Real],"&lt;"&amp;$A3,Tabla1[Travesia])</f>
        <v>0</v>
      </c>
      <c r="V4" s="69">
        <f>SUMIF(Tabla1[Pagina Bitacora Real],"&lt;"&amp;$A3,Tabla1[Solo])</f>
        <v>0</v>
      </c>
      <c r="W4" s="69">
        <f>SUMIF(Tabla1[Pagina Bitacora Real],"&lt;"&amp;$A3,Tabla1[Piloto al Mando (PIC)])</f>
        <v>0</v>
      </c>
      <c r="X4" s="69">
        <f>SUMIF(Tabla1[Pagina Bitacora Real],"&lt;"&amp;$A3,Tabla1[Copiloto (SIC)])</f>
        <v>0</v>
      </c>
      <c r="Y4" s="69">
        <f>SUMIF(Tabla1[Pagina Bitacora Real],"&lt;"&amp;$A3,Tabla1[[Instruccion Recibida ]])</f>
        <v>0</v>
      </c>
      <c r="Z4" s="70">
        <f>SUMIF(Tabla1[Pagina Bitacora Real],"&lt;"&amp;$A3,Tabla1[Como Instructor de Vuelo])</f>
        <v>0</v>
      </c>
    </row>
    <row r="5" spans="1:26" ht="16" thickBot="1" x14ac:dyDescent="0.25">
      <c r="A5" s="197"/>
      <c r="B5" s="193"/>
      <c r="C5" s="62" t="s">
        <v>227</v>
      </c>
      <c r="D5" s="71">
        <f>D3+D4</f>
        <v>7.3</v>
      </c>
      <c r="E5" s="72">
        <f t="shared" ref="E5:Z5" si="0">E3+E4</f>
        <v>0</v>
      </c>
      <c r="F5" s="73">
        <f t="shared" si="0"/>
        <v>7.3</v>
      </c>
      <c r="G5" s="73">
        <f t="shared" si="0"/>
        <v>0</v>
      </c>
      <c r="H5" s="73">
        <f t="shared" si="0"/>
        <v>0</v>
      </c>
      <c r="I5" s="73">
        <f t="shared" si="0"/>
        <v>0</v>
      </c>
      <c r="J5" s="73">
        <f t="shared" si="0"/>
        <v>0</v>
      </c>
      <c r="K5" s="73">
        <f t="shared" si="0"/>
        <v>0</v>
      </c>
      <c r="L5" s="74">
        <f t="shared" si="0"/>
        <v>0</v>
      </c>
      <c r="M5" s="139">
        <f t="shared" si="0"/>
        <v>17</v>
      </c>
      <c r="N5" s="140">
        <f t="shared" si="0"/>
        <v>0</v>
      </c>
      <c r="O5" s="72">
        <f t="shared" si="0"/>
        <v>7.3</v>
      </c>
      <c r="P5" s="73">
        <f t="shared" si="0"/>
        <v>0</v>
      </c>
      <c r="Q5" s="74">
        <f t="shared" si="0"/>
        <v>0</v>
      </c>
      <c r="R5" s="139">
        <f t="shared" si="0"/>
        <v>0</v>
      </c>
      <c r="S5" s="140">
        <f t="shared" si="0"/>
        <v>0</v>
      </c>
      <c r="T5" s="72">
        <f t="shared" si="0"/>
        <v>0</v>
      </c>
      <c r="U5" s="73">
        <f t="shared" si="0"/>
        <v>0</v>
      </c>
      <c r="V5" s="73">
        <f t="shared" si="0"/>
        <v>0</v>
      </c>
      <c r="W5" s="73">
        <f t="shared" si="0"/>
        <v>0</v>
      </c>
      <c r="X5" s="73">
        <f t="shared" si="0"/>
        <v>0</v>
      </c>
      <c r="Y5" s="73">
        <f t="shared" si="0"/>
        <v>7.3</v>
      </c>
      <c r="Z5" s="74">
        <f t="shared" si="0"/>
        <v>0</v>
      </c>
    </row>
    <row r="6" spans="1:26" x14ac:dyDescent="0.2">
      <c r="A6" s="197">
        <v>2</v>
      </c>
      <c r="B6" s="194" t="s">
        <v>175</v>
      </c>
      <c r="C6" s="46" t="s">
        <v>269</v>
      </c>
      <c r="D6" s="75">
        <f>SUMIF(Tabla1[Pagina Bitacora Real],A6,Tabla1[Duracion Total de Vuelo])</f>
        <v>7.7</v>
      </c>
      <c r="E6" s="76">
        <f>SUMIF(Tabla1[Pagina Bitacora Real],$A6,Tabla1[LSA])</f>
        <v>0</v>
      </c>
      <c r="F6" s="77">
        <f>SUMIF(Tabla1[Pagina Bitacora Real],$A6,Tabla1[Monomotor])</f>
        <v>7.7</v>
      </c>
      <c r="G6" s="77">
        <f>SUMIF(Tabla1[Pagina Bitacora Real],$A6,Tabla1[Multimotor])</f>
        <v>0</v>
      </c>
      <c r="H6" s="77">
        <f>SUMIF(Tabla1[Pagina Bitacora Real],$A6,Tabla1[Turbo Helice])</f>
        <v>0</v>
      </c>
      <c r="I6" s="77">
        <f>SUMIF(Tabla1[Pagina Bitacora Real],$A6,Tabla1[Turbo Jet])</f>
        <v>0</v>
      </c>
      <c r="J6" s="77">
        <f>SUMIF(Tabla1[Pagina Bitacora Real],$A6,Tabla1[Helicoptero])</f>
        <v>0</v>
      </c>
      <c r="K6" s="77">
        <f>SUMIF(Tabla1[Pagina Bitacora Real],$A6,Tabla1[Planeador])</f>
        <v>0</v>
      </c>
      <c r="L6" s="78">
        <f>SUMIF(Tabla1[Pagina Bitacora Real],$A6,Tabla1[Ultraliviano])</f>
        <v>0</v>
      </c>
      <c r="M6" s="141">
        <f>SUMIF(Tabla1[Pagina Bitacora Real],$A6,Tabla1[Dia])</f>
        <v>57</v>
      </c>
      <c r="N6" s="142">
        <f>SUMIF(Tabla1[Pagina Bitacora Real],$A6,Tabla1[Noche])</f>
        <v>0</v>
      </c>
      <c r="O6" s="76">
        <f>SUMIF(Tabla1[Pagina Bitacora Real],$A6,Tabla1[Diurno])</f>
        <v>7.7</v>
      </c>
      <c r="P6" s="77">
        <f>SUMIF(Tabla1[Pagina Bitacora Real],$A6,Tabla1[Noche3])</f>
        <v>0</v>
      </c>
      <c r="Q6" s="78">
        <f>SUMIF(Tabla1[Pagina Bitacora Real],$A6,Tabla1[IFR])</f>
        <v>0</v>
      </c>
      <c r="R6" s="141">
        <f>SUMIF(Tabla1[Pagina Bitacora Real],$A6,Tabla1[Multimotor])</f>
        <v>0</v>
      </c>
      <c r="S6" s="142">
        <f>SUMIF(Tabla1[Pagina Bitacora Real],$A6,Tabla1[Multimotor])</f>
        <v>0</v>
      </c>
      <c r="T6" s="76">
        <f>SUMIF(Tabla1[Pagina Bitacora Real],$A6,Tabla1[Simulador o Entrenador de Vuelo])</f>
        <v>0</v>
      </c>
      <c r="U6" s="77">
        <f>SUMIF(Tabla1[Pagina Bitacora Real],$A6,Tabla1[Travesia])</f>
        <v>0</v>
      </c>
      <c r="V6" s="77">
        <f>SUMIF(Tabla1[Pagina Bitacora Real],$A6,Tabla1[Solo])</f>
        <v>0</v>
      </c>
      <c r="W6" s="77">
        <f>SUMIF(Tabla1[Pagina Bitacora Real],$A6,Tabla1[Piloto al Mando (PIC)])</f>
        <v>0</v>
      </c>
      <c r="X6" s="77">
        <f>SUMIF(Tabla1[Pagina Bitacora Real],$A6,Tabla1[Copiloto (SIC)])</f>
        <v>0</v>
      </c>
      <c r="Y6" s="77">
        <f>SUMIF(Tabla1[Pagina Bitacora Real],$A6,Tabla1[[Instruccion Recibida ]])</f>
        <v>7.7</v>
      </c>
      <c r="Z6" s="78">
        <f>SUMIF(Tabla1[Pagina Bitacora Real],$A6,Tabla1[Como Instructor de Vuelo])</f>
        <v>0</v>
      </c>
    </row>
    <row r="7" spans="1:26" x14ac:dyDescent="0.2">
      <c r="A7" s="197"/>
      <c r="B7" s="195"/>
      <c r="C7" s="47" t="s">
        <v>226</v>
      </c>
      <c r="D7" s="79">
        <f>SUMIF(Tabla1[Pagina Bitacora Real],"&lt;"&amp;A6,Tabla1[Duracion Total de Vuelo])</f>
        <v>7.3</v>
      </c>
      <c r="E7" s="80">
        <f>SUMIF(Tabla1[Pagina Bitacora Real],"&lt;"&amp;$A6,Tabla1[LSA])</f>
        <v>0</v>
      </c>
      <c r="F7" s="81">
        <f>SUMIF(Tabla1[Pagina Bitacora Real],"&lt;"&amp;$A6,Tabla1[Monomotor])</f>
        <v>7.3</v>
      </c>
      <c r="G7" s="81">
        <f>SUMIF(Tabla1[Pagina Bitacora Real],"&lt;"&amp;$A6,Tabla1[Multimotor])</f>
        <v>0</v>
      </c>
      <c r="H7" s="81">
        <f>SUMIF(Tabla1[Pagina Bitacora Real],"&lt;"&amp;$A6,Tabla1[Turbo Helice])</f>
        <v>0</v>
      </c>
      <c r="I7" s="81">
        <f>SUMIF(Tabla1[Pagina Bitacora Real],"&lt;"&amp;$A6,Tabla1[Turbo Jet])</f>
        <v>0</v>
      </c>
      <c r="J7" s="81">
        <f>SUMIF(Tabla1[Pagina Bitacora Real],"&lt;"&amp;$A6,Tabla1[Helicoptero])</f>
        <v>0</v>
      </c>
      <c r="K7" s="81">
        <f>SUMIF(Tabla1[Pagina Bitacora Real],"&lt;"&amp;$A6,Tabla1[Planeador])</f>
        <v>0</v>
      </c>
      <c r="L7" s="82">
        <f>SUMIF(Tabla1[Pagina Bitacora Real],"&lt;"&amp;$A6,Tabla1[Ultraliviano])</f>
        <v>0</v>
      </c>
      <c r="M7" s="143">
        <f>SUMIF(Tabla1[Pagina Bitacora Real],"&lt;"&amp;$A6,Tabla1[Dia])</f>
        <v>17</v>
      </c>
      <c r="N7" s="144">
        <f>SUMIF(Tabla1[Pagina Bitacora Real],"&lt;"&amp;$A6,Tabla1[Noche])</f>
        <v>0</v>
      </c>
      <c r="O7" s="80">
        <f>SUMIF(Tabla1[Pagina Bitacora Real],"&lt;"&amp;$A6,Tabla1[Diurno])</f>
        <v>7.3</v>
      </c>
      <c r="P7" s="81">
        <f>SUMIF(Tabla1[Pagina Bitacora Real],"&lt;"&amp;$A6,Tabla1[Noche3])</f>
        <v>0</v>
      </c>
      <c r="Q7" s="82">
        <f>SUMIF(Tabla1[Pagina Bitacora Real],"&lt;"&amp;$A6,Tabla1[IFR])</f>
        <v>0</v>
      </c>
      <c r="R7" s="143">
        <f>SUMIF(Tabla1[Pagina Bitacora Real],"&lt;"&amp;$A6,Tabla1[Multimotor])</f>
        <v>0</v>
      </c>
      <c r="S7" s="144">
        <f>SUMIF(Tabla1[Pagina Bitacora Real],"&lt;"&amp;$A6,Tabla1[Multimotor])</f>
        <v>0</v>
      </c>
      <c r="T7" s="80">
        <f>SUMIF(Tabla1[Pagina Bitacora Real],"&lt;"&amp;$A6,Tabla1[Simulador o Entrenador de Vuelo])</f>
        <v>0</v>
      </c>
      <c r="U7" s="81">
        <f>SUMIF(Tabla1[Pagina Bitacora Real],"&lt;"&amp;$A6,Tabla1[Travesia])</f>
        <v>0</v>
      </c>
      <c r="V7" s="81">
        <f>SUMIF(Tabla1[Pagina Bitacora Real],"&lt;"&amp;$A6,Tabla1[Solo])</f>
        <v>0</v>
      </c>
      <c r="W7" s="81">
        <f>SUMIF(Tabla1[Pagina Bitacora Real],"&lt;"&amp;$A6,Tabla1[Piloto al Mando (PIC)])</f>
        <v>0</v>
      </c>
      <c r="X7" s="81">
        <f>SUMIF(Tabla1[Pagina Bitacora Real],"&lt;"&amp;$A6,Tabla1[Copiloto (SIC)])</f>
        <v>0</v>
      </c>
      <c r="Y7" s="81">
        <f>SUMIF(Tabla1[Pagina Bitacora Real],"&lt;"&amp;$A6,Tabla1[[Instruccion Recibida ]])</f>
        <v>7.3</v>
      </c>
      <c r="Z7" s="82">
        <f>SUMIF(Tabla1[Pagina Bitacora Real],"&lt;"&amp;$A6,Tabla1[Como Instructor de Vuelo])</f>
        <v>0</v>
      </c>
    </row>
    <row r="8" spans="1:26" ht="16" thickBot="1" x14ac:dyDescent="0.25">
      <c r="A8" s="197"/>
      <c r="B8" s="196"/>
      <c r="C8" s="48" t="s">
        <v>227</v>
      </c>
      <c r="D8" s="83">
        <f>D6+D7</f>
        <v>15</v>
      </c>
      <c r="E8" s="84">
        <f t="shared" ref="E8" si="1">E6+E7</f>
        <v>0</v>
      </c>
      <c r="F8" s="85">
        <f t="shared" ref="F8:Z23" si="2">F6+F7</f>
        <v>15</v>
      </c>
      <c r="G8" s="85">
        <f t="shared" si="2"/>
        <v>0</v>
      </c>
      <c r="H8" s="85">
        <f t="shared" si="2"/>
        <v>0</v>
      </c>
      <c r="I8" s="85">
        <f t="shared" si="2"/>
        <v>0</v>
      </c>
      <c r="J8" s="85">
        <f t="shared" si="2"/>
        <v>0</v>
      </c>
      <c r="K8" s="85">
        <f t="shared" si="2"/>
        <v>0</v>
      </c>
      <c r="L8" s="86">
        <f t="shared" si="2"/>
        <v>0</v>
      </c>
      <c r="M8" s="145">
        <f t="shared" si="2"/>
        <v>74</v>
      </c>
      <c r="N8" s="146">
        <f t="shared" si="2"/>
        <v>0</v>
      </c>
      <c r="O8" s="84">
        <f t="shared" si="2"/>
        <v>15</v>
      </c>
      <c r="P8" s="85">
        <f t="shared" si="2"/>
        <v>0</v>
      </c>
      <c r="Q8" s="86">
        <f t="shared" si="2"/>
        <v>0</v>
      </c>
      <c r="R8" s="145">
        <f t="shared" si="2"/>
        <v>0</v>
      </c>
      <c r="S8" s="146">
        <f t="shared" si="2"/>
        <v>0</v>
      </c>
      <c r="T8" s="84">
        <f t="shared" si="2"/>
        <v>0</v>
      </c>
      <c r="U8" s="85">
        <f t="shared" si="2"/>
        <v>0</v>
      </c>
      <c r="V8" s="85">
        <f t="shared" si="2"/>
        <v>0</v>
      </c>
      <c r="W8" s="85">
        <f t="shared" si="2"/>
        <v>0</v>
      </c>
      <c r="X8" s="85">
        <f t="shared" si="2"/>
        <v>0</v>
      </c>
      <c r="Y8" s="85">
        <f t="shared" si="2"/>
        <v>15</v>
      </c>
      <c r="Z8" s="86">
        <f t="shared" si="2"/>
        <v>0</v>
      </c>
    </row>
    <row r="9" spans="1:26" x14ac:dyDescent="0.2">
      <c r="A9" s="197">
        <v>3</v>
      </c>
      <c r="B9" s="191" t="s">
        <v>176</v>
      </c>
      <c r="C9" s="60" t="s">
        <v>269</v>
      </c>
      <c r="D9" s="63">
        <f>SUMIF(Tabla1[Pagina Bitacora Real],A9,Tabla1[Duracion Total de Vuelo])</f>
        <v>8</v>
      </c>
      <c r="E9" s="64">
        <f>SUMIF(Tabla1[Pagina Bitacora Real],$A9,Tabla1[LSA])</f>
        <v>0</v>
      </c>
      <c r="F9" s="65">
        <f>SUMIF(Tabla1[Pagina Bitacora Real],$A9,Tabla1[Monomotor])</f>
        <v>8</v>
      </c>
      <c r="G9" s="65">
        <f>SUMIF(Tabla1[Pagina Bitacora Real],$A9,Tabla1[Multimotor])</f>
        <v>0</v>
      </c>
      <c r="H9" s="65">
        <f>SUMIF(Tabla1[Pagina Bitacora Real],$A9,Tabla1[Turbo Helice])</f>
        <v>0</v>
      </c>
      <c r="I9" s="65">
        <f>SUMIF(Tabla1[Pagina Bitacora Real],$A9,Tabla1[Turbo Jet])</f>
        <v>0</v>
      </c>
      <c r="J9" s="65">
        <f>SUMIF(Tabla1[Pagina Bitacora Real],$A9,Tabla1[Helicoptero])</f>
        <v>0</v>
      </c>
      <c r="K9" s="65">
        <f>SUMIF(Tabla1[Pagina Bitacora Real],$A9,Tabla1[Planeador])</f>
        <v>0</v>
      </c>
      <c r="L9" s="66">
        <f>SUMIF(Tabla1[Pagina Bitacora Real],$A9,Tabla1[Ultraliviano])</f>
        <v>0</v>
      </c>
      <c r="M9" s="135">
        <f>SUMIF(Tabla1[Pagina Bitacora Real],$A9,Tabla1[Dia])</f>
        <v>64</v>
      </c>
      <c r="N9" s="136">
        <f>SUMIF(Tabla1[Pagina Bitacora Real],$A9,Tabla1[Noche])</f>
        <v>0</v>
      </c>
      <c r="O9" s="64">
        <f>SUMIF(Tabla1[Pagina Bitacora Real],$A9,Tabla1[Diurno])</f>
        <v>8</v>
      </c>
      <c r="P9" s="65">
        <f>SUMIF(Tabla1[Pagina Bitacora Real],$A9,Tabla1[Noche3])</f>
        <v>0</v>
      </c>
      <c r="Q9" s="66">
        <f>SUMIF(Tabla1[Pagina Bitacora Real],$A9,Tabla1[IFR])</f>
        <v>0</v>
      </c>
      <c r="R9" s="135">
        <f>SUMIF(Tabla1[Pagina Bitacora Real],$A9,Tabla1[Multimotor])</f>
        <v>0</v>
      </c>
      <c r="S9" s="136">
        <f>SUMIF(Tabla1[Pagina Bitacora Real],$A9,Tabla1[Multimotor])</f>
        <v>0</v>
      </c>
      <c r="T9" s="64">
        <f>SUMIF(Tabla1[Pagina Bitacora Real],$A9,Tabla1[Simulador o Entrenador de Vuelo])</f>
        <v>0</v>
      </c>
      <c r="U9" s="65">
        <f>SUMIF(Tabla1[Pagina Bitacora Real],$A9,Tabla1[Travesia])</f>
        <v>0</v>
      </c>
      <c r="V9" s="65">
        <f>SUMIF(Tabla1[Pagina Bitacora Real],$A9,Tabla1[Solo])</f>
        <v>0</v>
      </c>
      <c r="W9" s="65">
        <f>SUMIF(Tabla1[Pagina Bitacora Real],$A9,Tabla1[Piloto al Mando (PIC)])</f>
        <v>0</v>
      </c>
      <c r="X9" s="65">
        <f>SUMIF(Tabla1[Pagina Bitacora Real],$A9,Tabla1[Copiloto (SIC)])</f>
        <v>0</v>
      </c>
      <c r="Y9" s="65">
        <f>SUMIF(Tabla1[Pagina Bitacora Real],$A9,Tabla1[[Instruccion Recibida ]])</f>
        <v>8</v>
      </c>
      <c r="Z9" s="66">
        <f>SUMIF(Tabla1[Pagina Bitacora Real],$A9,Tabla1[Como Instructor de Vuelo])</f>
        <v>0</v>
      </c>
    </row>
    <row r="10" spans="1:26" x14ac:dyDescent="0.2">
      <c r="A10" s="197"/>
      <c r="B10" s="192"/>
      <c r="C10" s="61" t="s">
        <v>226</v>
      </c>
      <c r="D10" s="67">
        <f>SUMIF(Tabla1[Pagina Bitacora Real],"&lt;"&amp;A9,Tabla1[Duracion Total de Vuelo])</f>
        <v>15</v>
      </c>
      <c r="E10" s="68">
        <f>SUMIF(Tabla1[Pagina Bitacora Real],"&lt;"&amp;$A9,Tabla1[LSA])</f>
        <v>0</v>
      </c>
      <c r="F10" s="69">
        <f>SUMIF(Tabla1[Pagina Bitacora Real],"&lt;"&amp;$A9,Tabla1[Monomotor])</f>
        <v>15</v>
      </c>
      <c r="G10" s="69">
        <f>SUMIF(Tabla1[Pagina Bitacora Real],"&lt;"&amp;$A9,Tabla1[Multimotor])</f>
        <v>0</v>
      </c>
      <c r="H10" s="69">
        <f>SUMIF(Tabla1[Pagina Bitacora Real],"&lt;"&amp;$A9,Tabla1[Turbo Helice])</f>
        <v>0</v>
      </c>
      <c r="I10" s="69">
        <f>SUMIF(Tabla1[Pagina Bitacora Real],"&lt;"&amp;$A9,Tabla1[Turbo Jet])</f>
        <v>0</v>
      </c>
      <c r="J10" s="69">
        <f>SUMIF(Tabla1[Pagina Bitacora Real],"&lt;"&amp;$A9,Tabla1[Helicoptero])</f>
        <v>0</v>
      </c>
      <c r="K10" s="69">
        <f>SUMIF(Tabla1[Pagina Bitacora Real],"&lt;"&amp;$A9,Tabla1[Planeador])</f>
        <v>0</v>
      </c>
      <c r="L10" s="70">
        <f>SUMIF(Tabla1[Pagina Bitacora Real],"&lt;"&amp;$A9,Tabla1[Ultraliviano])</f>
        <v>0</v>
      </c>
      <c r="M10" s="137">
        <f>SUMIF(Tabla1[Pagina Bitacora Real],"&lt;"&amp;$A9,Tabla1[Dia])</f>
        <v>74</v>
      </c>
      <c r="N10" s="138">
        <f>SUMIF(Tabla1[Pagina Bitacora Real],"&lt;"&amp;$A9,Tabla1[Noche])</f>
        <v>0</v>
      </c>
      <c r="O10" s="68">
        <f>SUMIF(Tabla1[Pagina Bitacora Real],"&lt;"&amp;$A9,Tabla1[Diurno])</f>
        <v>15</v>
      </c>
      <c r="P10" s="69">
        <f>SUMIF(Tabla1[Pagina Bitacora Real],"&lt;"&amp;$A9,Tabla1[Noche3])</f>
        <v>0</v>
      </c>
      <c r="Q10" s="70">
        <f>SUMIF(Tabla1[Pagina Bitacora Real],"&lt;"&amp;$A9,Tabla1[IFR])</f>
        <v>0</v>
      </c>
      <c r="R10" s="137">
        <f>SUMIF(Tabla1[Pagina Bitacora Real],"&lt;"&amp;$A9,Tabla1[Multimotor])</f>
        <v>0</v>
      </c>
      <c r="S10" s="138">
        <f>SUMIF(Tabla1[Pagina Bitacora Real],"&lt;"&amp;$A9,Tabla1[Multimotor])</f>
        <v>0</v>
      </c>
      <c r="T10" s="68">
        <f>SUMIF(Tabla1[Pagina Bitacora Real],"&lt;"&amp;$A9,Tabla1[Simulador o Entrenador de Vuelo])</f>
        <v>0</v>
      </c>
      <c r="U10" s="69">
        <f>SUMIF(Tabla1[Pagina Bitacora Real],"&lt;"&amp;$A9,Tabla1[Travesia])</f>
        <v>0</v>
      </c>
      <c r="V10" s="69">
        <f>SUMIF(Tabla1[Pagina Bitacora Real],"&lt;"&amp;$A9,Tabla1[Solo])</f>
        <v>0</v>
      </c>
      <c r="W10" s="69">
        <f>SUMIF(Tabla1[Pagina Bitacora Real],"&lt;"&amp;$A9,Tabla1[Piloto al Mando (PIC)])</f>
        <v>0</v>
      </c>
      <c r="X10" s="69">
        <f>SUMIF(Tabla1[Pagina Bitacora Real],"&lt;"&amp;$A9,Tabla1[Copiloto (SIC)])</f>
        <v>0</v>
      </c>
      <c r="Y10" s="69">
        <f>SUMIF(Tabla1[Pagina Bitacora Real],"&lt;"&amp;$A9,Tabla1[[Instruccion Recibida ]])</f>
        <v>15</v>
      </c>
      <c r="Z10" s="70">
        <f>SUMIF(Tabla1[Pagina Bitacora Real],"&lt;"&amp;$A9,Tabla1[Como Instructor de Vuelo])</f>
        <v>0</v>
      </c>
    </row>
    <row r="11" spans="1:26" ht="16" thickBot="1" x14ac:dyDescent="0.25">
      <c r="A11" s="197"/>
      <c r="B11" s="193"/>
      <c r="C11" s="62" t="s">
        <v>227</v>
      </c>
      <c r="D11" s="71">
        <f>D9+D10</f>
        <v>23</v>
      </c>
      <c r="E11" s="72">
        <f t="shared" ref="E11" si="3">E9+E10</f>
        <v>0</v>
      </c>
      <c r="F11" s="73">
        <f t="shared" ref="F11" si="4">F9+F10</f>
        <v>23</v>
      </c>
      <c r="G11" s="73">
        <f t="shared" si="2"/>
        <v>0</v>
      </c>
      <c r="H11" s="73">
        <f t="shared" si="2"/>
        <v>0</v>
      </c>
      <c r="I11" s="73">
        <f t="shared" si="2"/>
        <v>0</v>
      </c>
      <c r="J11" s="73">
        <f t="shared" si="2"/>
        <v>0</v>
      </c>
      <c r="K11" s="73">
        <f t="shared" si="2"/>
        <v>0</v>
      </c>
      <c r="L11" s="74">
        <f t="shared" si="2"/>
        <v>0</v>
      </c>
      <c r="M11" s="139">
        <f t="shared" si="2"/>
        <v>138</v>
      </c>
      <c r="N11" s="140">
        <f t="shared" si="2"/>
        <v>0</v>
      </c>
      <c r="O11" s="72">
        <f t="shared" si="2"/>
        <v>23</v>
      </c>
      <c r="P11" s="73">
        <f t="shared" si="2"/>
        <v>0</v>
      </c>
      <c r="Q11" s="74">
        <f t="shared" si="2"/>
        <v>0</v>
      </c>
      <c r="R11" s="139">
        <f t="shared" si="2"/>
        <v>0</v>
      </c>
      <c r="S11" s="140">
        <f t="shared" si="2"/>
        <v>0</v>
      </c>
      <c r="T11" s="72">
        <f t="shared" si="2"/>
        <v>0</v>
      </c>
      <c r="U11" s="73">
        <f t="shared" si="2"/>
        <v>0</v>
      </c>
      <c r="V11" s="73">
        <f t="shared" si="2"/>
        <v>0</v>
      </c>
      <c r="W11" s="73">
        <f t="shared" si="2"/>
        <v>0</v>
      </c>
      <c r="X11" s="73">
        <f t="shared" si="2"/>
        <v>0</v>
      </c>
      <c r="Y11" s="73">
        <f t="shared" si="2"/>
        <v>23</v>
      </c>
      <c r="Z11" s="74">
        <f t="shared" si="2"/>
        <v>0</v>
      </c>
    </row>
    <row r="12" spans="1:26" x14ac:dyDescent="0.2">
      <c r="A12" s="197">
        <v>4</v>
      </c>
      <c r="B12" s="194" t="s">
        <v>177</v>
      </c>
      <c r="C12" s="46" t="s">
        <v>269</v>
      </c>
      <c r="D12" s="75">
        <f>SUMIF(Tabla1[Pagina Bitacora Real],A12,Tabla1[Duracion Total de Vuelo])</f>
        <v>5.8</v>
      </c>
      <c r="E12" s="76">
        <f>SUMIF(Tabla1[Pagina Bitacora Real],$A12,Tabla1[LSA])</f>
        <v>0</v>
      </c>
      <c r="F12" s="77">
        <f>SUMIF(Tabla1[Pagina Bitacora Real],$A12,Tabla1[Monomotor])</f>
        <v>5.8</v>
      </c>
      <c r="G12" s="77">
        <f>SUMIF(Tabla1[Pagina Bitacora Real],$A12,Tabla1[Multimotor])</f>
        <v>0</v>
      </c>
      <c r="H12" s="77">
        <f>SUMIF(Tabla1[Pagina Bitacora Real],$A12,Tabla1[Turbo Helice])</f>
        <v>0</v>
      </c>
      <c r="I12" s="77">
        <f>SUMIF(Tabla1[Pagina Bitacora Real],$A12,Tabla1[Turbo Jet])</f>
        <v>0</v>
      </c>
      <c r="J12" s="77">
        <f>SUMIF(Tabla1[Pagina Bitacora Real],$A12,Tabla1[Helicoptero])</f>
        <v>0</v>
      </c>
      <c r="K12" s="77">
        <f>SUMIF(Tabla1[Pagina Bitacora Real],$A12,Tabla1[Planeador])</f>
        <v>0</v>
      </c>
      <c r="L12" s="78">
        <f>SUMIF(Tabla1[Pagina Bitacora Real],$A12,Tabla1[Ultraliviano])</f>
        <v>0</v>
      </c>
      <c r="M12" s="141">
        <f>SUMIF(Tabla1[Pagina Bitacora Real],$A12,Tabla1[Dia])</f>
        <v>38</v>
      </c>
      <c r="N12" s="142">
        <f>SUMIF(Tabla1[Pagina Bitacora Real],$A12,Tabla1[Noche])</f>
        <v>0</v>
      </c>
      <c r="O12" s="76">
        <f>SUMIF(Tabla1[Pagina Bitacora Real],$A12,Tabla1[Diurno])</f>
        <v>5.8</v>
      </c>
      <c r="P12" s="77">
        <f>SUMIF(Tabla1[Pagina Bitacora Real],$A12,Tabla1[Noche3])</f>
        <v>0</v>
      </c>
      <c r="Q12" s="78">
        <f>SUMIF(Tabla1[Pagina Bitacora Real],$A12,Tabla1[IFR])</f>
        <v>0</v>
      </c>
      <c r="R12" s="141">
        <f>SUMIF(Tabla1[Pagina Bitacora Real],$A12,Tabla1[Multimotor])</f>
        <v>0</v>
      </c>
      <c r="S12" s="142">
        <f>SUMIF(Tabla1[Pagina Bitacora Real],$A12,Tabla1[Multimotor])</f>
        <v>0</v>
      </c>
      <c r="T12" s="76">
        <f>SUMIF(Tabla1[Pagina Bitacora Real],$A12,Tabla1[Simulador o Entrenador de Vuelo])</f>
        <v>0</v>
      </c>
      <c r="U12" s="77">
        <f>SUMIF(Tabla1[Pagina Bitacora Real],$A12,Tabla1[Travesia])</f>
        <v>0</v>
      </c>
      <c r="V12" s="77">
        <f>SUMIF(Tabla1[Pagina Bitacora Real],$A12,Tabla1[Solo])</f>
        <v>0.4</v>
      </c>
      <c r="W12" s="77">
        <f>SUMIF(Tabla1[Pagina Bitacora Real],$A12,Tabla1[Piloto al Mando (PIC)])</f>
        <v>0</v>
      </c>
      <c r="X12" s="77">
        <f>SUMIF(Tabla1[Pagina Bitacora Real],$A12,Tabla1[Copiloto (SIC)])</f>
        <v>0</v>
      </c>
      <c r="Y12" s="77">
        <f>SUMIF(Tabla1[Pagina Bitacora Real],$A12,Tabla1[[Instruccion Recibida ]])</f>
        <v>5.8</v>
      </c>
      <c r="Z12" s="78">
        <f>SUMIF(Tabla1[Pagina Bitacora Real],$A12,Tabla1[Como Instructor de Vuelo])</f>
        <v>0</v>
      </c>
    </row>
    <row r="13" spans="1:26" x14ac:dyDescent="0.2">
      <c r="A13" s="197"/>
      <c r="B13" s="195"/>
      <c r="C13" s="47" t="s">
        <v>226</v>
      </c>
      <c r="D13" s="79">
        <f>SUMIF(Tabla1[Pagina Bitacora Real],"&lt;"&amp;A12,Tabla1[Duracion Total de Vuelo])</f>
        <v>23.000000000000004</v>
      </c>
      <c r="E13" s="80">
        <f>SUMIF(Tabla1[Pagina Bitacora Real],"&lt;"&amp;$A12,Tabla1[LSA])</f>
        <v>0</v>
      </c>
      <c r="F13" s="81">
        <f>SUMIF(Tabla1[Pagina Bitacora Real],"&lt;"&amp;$A12,Tabla1[Monomotor])</f>
        <v>23.000000000000004</v>
      </c>
      <c r="G13" s="81">
        <f>SUMIF(Tabla1[Pagina Bitacora Real],"&lt;"&amp;$A12,Tabla1[Multimotor])</f>
        <v>0</v>
      </c>
      <c r="H13" s="81">
        <f>SUMIF(Tabla1[Pagina Bitacora Real],"&lt;"&amp;$A12,Tabla1[Turbo Helice])</f>
        <v>0</v>
      </c>
      <c r="I13" s="81">
        <f>SUMIF(Tabla1[Pagina Bitacora Real],"&lt;"&amp;$A12,Tabla1[Turbo Jet])</f>
        <v>0</v>
      </c>
      <c r="J13" s="81">
        <f>SUMIF(Tabla1[Pagina Bitacora Real],"&lt;"&amp;$A12,Tabla1[Helicoptero])</f>
        <v>0</v>
      </c>
      <c r="K13" s="81">
        <f>SUMIF(Tabla1[Pagina Bitacora Real],"&lt;"&amp;$A12,Tabla1[Planeador])</f>
        <v>0</v>
      </c>
      <c r="L13" s="82">
        <f>SUMIF(Tabla1[Pagina Bitacora Real],"&lt;"&amp;$A12,Tabla1[Ultraliviano])</f>
        <v>0</v>
      </c>
      <c r="M13" s="143">
        <f>SUMIF(Tabla1[Pagina Bitacora Real],"&lt;"&amp;$A12,Tabla1[Dia])</f>
        <v>138</v>
      </c>
      <c r="N13" s="144">
        <f>SUMIF(Tabla1[Pagina Bitacora Real],"&lt;"&amp;$A12,Tabla1[Noche])</f>
        <v>0</v>
      </c>
      <c r="O13" s="80">
        <f>SUMIF(Tabla1[Pagina Bitacora Real],"&lt;"&amp;$A12,Tabla1[Diurno])</f>
        <v>23.000000000000004</v>
      </c>
      <c r="P13" s="81">
        <f>SUMIF(Tabla1[Pagina Bitacora Real],"&lt;"&amp;$A12,Tabla1[Noche3])</f>
        <v>0</v>
      </c>
      <c r="Q13" s="82">
        <f>SUMIF(Tabla1[Pagina Bitacora Real],"&lt;"&amp;$A12,Tabla1[IFR])</f>
        <v>0</v>
      </c>
      <c r="R13" s="143">
        <f>SUMIF(Tabla1[Pagina Bitacora Real],"&lt;"&amp;$A12,Tabla1[Multimotor])</f>
        <v>0</v>
      </c>
      <c r="S13" s="144">
        <f>SUMIF(Tabla1[Pagina Bitacora Real],"&lt;"&amp;$A12,Tabla1[Multimotor])</f>
        <v>0</v>
      </c>
      <c r="T13" s="80">
        <f>SUMIF(Tabla1[Pagina Bitacora Real],"&lt;"&amp;$A12,Tabla1[Simulador o Entrenador de Vuelo])</f>
        <v>0</v>
      </c>
      <c r="U13" s="81">
        <f>SUMIF(Tabla1[Pagina Bitacora Real],"&lt;"&amp;$A12,Tabla1[Travesia])</f>
        <v>0</v>
      </c>
      <c r="V13" s="81">
        <f>SUMIF(Tabla1[Pagina Bitacora Real],"&lt;"&amp;$A12,Tabla1[Solo])</f>
        <v>0</v>
      </c>
      <c r="W13" s="81">
        <f>SUMIF(Tabla1[Pagina Bitacora Real],"&lt;"&amp;$A12,Tabla1[Piloto al Mando (PIC)])</f>
        <v>0</v>
      </c>
      <c r="X13" s="81">
        <f>SUMIF(Tabla1[Pagina Bitacora Real],"&lt;"&amp;$A12,Tabla1[Copiloto (SIC)])</f>
        <v>0</v>
      </c>
      <c r="Y13" s="81">
        <f>SUMIF(Tabla1[Pagina Bitacora Real],"&lt;"&amp;$A12,Tabla1[[Instruccion Recibida ]])</f>
        <v>23.000000000000004</v>
      </c>
      <c r="Z13" s="82">
        <f>SUMIF(Tabla1[Pagina Bitacora Real],"&lt;"&amp;$A12,Tabla1[Como Instructor de Vuelo])</f>
        <v>0</v>
      </c>
    </row>
    <row r="14" spans="1:26" ht="16" thickBot="1" x14ac:dyDescent="0.25">
      <c r="A14" s="197"/>
      <c r="B14" s="196"/>
      <c r="C14" s="48" t="s">
        <v>227</v>
      </c>
      <c r="D14" s="83">
        <f>D12+D13</f>
        <v>28.800000000000004</v>
      </c>
      <c r="E14" s="84">
        <f t="shared" ref="E14" si="5">E12+E13</f>
        <v>0</v>
      </c>
      <c r="F14" s="85">
        <f t="shared" ref="F14" si="6">F12+F13</f>
        <v>28.800000000000004</v>
      </c>
      <c r="G14" s="85">
        <f t="shared" si="2"/>
        <v>0</v>
      </c>
      <c r="H14" s="85">
        <f t="shared" si="2"/>
        <v>0</v>
      </c>
      <c r="I14" s="85">
        <f t="shared" si="2"/>
        <v>0</v>
      </c>
      <c r="J14" s="85">
        <f t="shared" si="2"/>
        <v>0</v>
      </c>
      <c r="K14" s="85">
        <f t="shared" si="2"/>
        <v>0</v>
      </c>
      <c r="L14" s="86">
        <f t="shared" si="2"/>
        <v>0</v>
      </c>
      <c r="M14" s="145">
        <f t="shared" si="2"/>
        <v>176</v>
      </c>
      <c r="N14" s="146">
        <f t="shared" si="2"/>
        <v>0</v>
      </c>
      <c r="O14" s="84">
        <f t="shared" si="2"/>
        <v>28.800000000000004</v>
      </c>
      <c r="P14" s="85">
        <f t="shared" si="2"/>
        <v>0</v>
      </c>
      <c r="Q14" s="86">
        <f t="shared" si="2"/>
        <v>0</v>
      </c>
      <c r="R14" s="145">
        <f t="shared" si="2"/>
        <v>0</v>
      </c>
      <c r="S14" s="146">
        <f t="shared" si="2"/>
        <v>0</v>
      </c>
      <c r="T14" s="84">
        <f t="shared" si="2"/>
        <v>0</v>
      </c>
      <c r="U14" s="85">
        <f t="shared" si="2"/>
        <v>0</v>
      </c>
      <c r="V14" s="85">
        <f t="shared" si="2"/>
        <v>0.4</v>
      </c>
      <c r="W14" s="85">
        <f t="shared" si="2"/>
        <v>0</v>
      </c>
      <c r="X14" s="85">
        <f t="shared" si="2"/>
        <v>0</v>
      </c>
      <c r="Y14" s="85">
        <f t="shared" si="2"/>
        <v>28.800000000000004</v>
      </c>
      <c r="Z14" s="86">
        <f t="shared" ref="Z14:Z23" si="7">Z12+Z13</f>
        <v>0</v>
      </c>
    </row>
    <row r="15" spans="1:26" x14ac:dyDescent="0.2">
      <c r="A15" s="197">
        <v>5</v>
      </c>
      <c r="B15" s="191" t="s">
        <v>178</v>
      </c>
      <c r="C15" s="60" t="s">
        <v>269</v>
      </c>
      <c r="D15" s="63">
        <f>SUMIF(Tabla1[Pagina Bitacora Real],A15,Tabla1[Duracion Total de Vuelo])</f>
        <v>5.6999999999999993</v>
      </c>
      <c r="E15" s="64">
        <f>SUMIF(Tabla1[Pagina Bitacora Real],$A15,Tabla1[LSA])</f>
        <v>0</v>
      </c>
      <c r="F15" s="65">
        <f>SUMIF(Tabla1[Pagina Bitacora Real],$A15,Tabla1[Monomotor])</f>
        <v>5.6999999999999993</v>
      </c>
      <c r="G15" s="65">
        <f>SUMIF(Tabla1[Pagina Bitacora Real],$A15,Tabla1[Multimotor])</f>
        <v>0</v>
      </c>
      <c r="H15" s="65">
        <f>SUMIF(Tabla1[Pagina Bitacora Real],$A15,Tabla1[Turbo Helice])</f>
        <v>0</v>
      </c>
      <c r="I15" s="65">
        <f>SUMIF(Tabla1[Pagina Bitacora Real],$A15,Tabla1[Turbo Jet])</f>
        <v>0</v>
      </c>
      <c r="J15" s="65">
        <f>SUMIF(Tabla1[Pagina Bitacora Real],$A15,Tabla1[Helicoptero])</f>
        <v>0</v>
      </c>
      <c r="K15" s="65">
        <f>SUMIF(Tabla1[Pagina Bitacora Real],$A15,Tabla1[Planeador])</f>
        <v>0</v>
      </c>
      <c r="L15" s="66">
        <f>SUMIF(Tabla1[Pagina Bitacora Real],$A15,Tabla1[Ultraliviano])</f>
        <v>0</v>
      </c>
      <c r="M15" s="135">
        <f>SUMIF(Tabla1[Pagina Bitacora Real],$A15,Tabla1[Dia])</f>
        <v>37</v>
      </c>
      <c r="N15" s="136">
        <f>SUMIF(Tabla1[Pagina Bitacora Real],$A15,Tabla1[Noche])</f>
        <v>0</v>
      </c>
      <c r="O15" s="64">
        <f>SUMIF(Tabla1[Pagina Bitacora Real],$A15,Tabla1[Diurno])</f>
        <v>5.6999999999999993</v>
      </c>
      <c r="P15" s="65">
        <f>SUMIF(Tabla1[Pagina Bitacora Real],$A15,Tabla1[Noche3])</f>
        <v>0</v>
      </c>
      <c r="Q15" s="66">
        <f>SUMIF(Tabla1[Pagina Bitacora Real],$A15,Tabla1[IFR])</f>
        <v>0</v>
      </c>
      <c r="R15" s="135">
        <f>SUMIF(Tabla1[Pagina Bitacora Real],$A15,Tabla1[Multimotor])</f>
        <v>0</v>
      </c>
      <c r="S15" s="136">
        <f>SUMIF(Tabla1[Pagina Bitacora Real],$A15,Tabla1[Multimotor])</f>
        <v>0</v>
      </c>
      <c r="T15" s="64">
        <f>SUMIF(Tabla1[Pagina Bitacora Real],$A15,Tabla1[Simulador o Entrenador de Vuelo])</f>
        <v>0</v>
      </c>
      <c r="U15" s="65">
        <f>SUMIF(Tabla1[Pagina Bitacora Real],$A15,Tabla1[Travesia])</f>
        <v>0</v>
      </c>
      <c r="V15" s="65">
        <f>SUMIF(Tabla1[Pagina Bitacora Real],$A15,Tabla1[Solo])</f>
        <v>1.2999999999999998</v>
      </c>
      <c r="W15" s="65">
        <f>SUMIF(Tabla1[Pagina Bitacora Real],$A15,Tabla1[Piloto al Mando (PIC)])</f>
        <v>0</v>
      </c>
      <c r="X15" s="65">
        <f>SUMIF(Tabla1[Pagina Bitacora Real],$A15,Tabla1[Copiloto (SIC)])</f>
        <v>0</v>
      </c>
      <c r="Y15" s="65">
        <f>SUMIF(Tabla1[Pagina Bitacora Real],$A15,Tabla1[[Instruccion Recibida ]])</f>
        <v>5.6999999999999993</v>
      </c>
      <c r="Z15" s="66">
        <f>SUMIF(Tabla1[Pagina Bitacora Real],$A15,Tabla1[Como Instructor de Vuelo])</f>
        <v>0</v>
      </c>
    </row>
    <row r="16" spans="1:26" x14ac:dyDescent="0.2">
      <c r="A16" s="197"/>
      <c r="B16" s="192"/>
      <c r="C16" s="61" t="s">
        <v>226</v>
      </c>
      <c r="D16" s="67">
        <f>SUMIF(Tabla1[Pagina Bitacora Real],"&lt;"&amp;A15,Tabla1[Duracion Total de Vuelo])</f>
        <v>28.8</v>
      </c>
      <c r="E16" s="68">
        <f>SUMIF(Tabla1[Pagina Bitacora Real],"&lt;"&amp;$A15,Tabla1[LSA])</f>
        <v>0</v>
      </c>
      <c r="F16" s="69">
        <f>SUMIF(Tabla1[Pagina Bitacora Real],"&lt;"&amp;$A15,Tabla1[Monomotor])</f>
        <v>28.8</v>
      </c>
      <c r="G16" s="69">
        <f>SUMIF(Tabla1[Pagina Bitacora Real],"&lt;"&amp;$A15,Tabla1[Multimotor])</f>
        <v>0</v>
      </c>
      <c r="H16" s="69">
        <f>SUMIF(Tabla1[Pagina Bitacora Real],"&lt;"&amp;$A15,Tabla1[Turbo Helice])</f>
        <v>0</v>
      </c>
      <c r="I16" s="69">
        <f>SUMIF(Tabla1[Pagina Bitacora Real],"&lt;"&amp;$A15,Tabla1[Turbo Jet])</f>
        <v>0</v>
      </c>
      <c r="J16" s="69">
        <f>SUMIF(Tabla1[Pagina Bitacora Real],"&lt;"&amp;$A15,Tabla1[Helicoptero])</f>
        <v>0</v>
      </c>
      <c r="K16" s="69">
        <f>SUMIF(Tabla1[Pagina Bitacora Real],"&lt;"&amp;$A15,Tabla1[Planeador])</f>
        <v>0</v>
      </c>
      <c r="L16" s="70">
        <f>SUMIF(Tabla1[Pagina Bitacora Real],"&lt;"&amp;$A15,Tabla1[Ultraliviano])</f>
        <v>0</v>
      </c>
      <c r="M16" s="137">
        <f>SUMIF(Tabla1[Pagina Bitacora Real],"&lt;"&amp;$A15,Tabla1[Dia])</f>
        <v>176</v>
      </c>
      <c r="N16" s="138">
        <f>SUMIF(Tabla1[Pagina Bitacora Real],"&lt;"&amp;$A15,Tabla1[Noche])</f>
        <v>0</v>
      </c>
      <c r="O16" s="68">
        <f>SUMIF(Tabla1[Pagina Bitacora Real],"&lt;"&amp;$A15,Tabla1[Diurno])</f>
        <v>28.8</v>
      </c>
      <c r="P16" s="69">
        <f>SUMIF(Tabla1[Pagina Bitacora Real],"&lt;"&amp;$A15,Tabla1[Noche3])</f>
        <v>0</v>
      </c>
      <c r="Q16" s="70">
        <f>SUMIF(Tabla1[Pagina Bitacora Real],"&lt;"&amp;$A15,Tabla1[IFR])</f>
        <v>0</v>
      </c>
      <c r="R16" s="137">
        <f>SUMIF(Tabla1[Pagina Bitacora Real],"&lt;"&amp;$A15,Tabla1[Multimotor])</f>
        <v>0</v>
      </c>
      <c r="S16" s="138">
        <f>SUMIF(Tabla1[Pagina Bitacora Real],"&lt;"&amp;$A15,Tabla1[Multimotor])</f>
        <v>0</v>
      </c>
      <c r="T16" s="68">
        <f>SUMIF(Tabla1[Pagina Bitacora Real],"&lt;"&amp;$A15,Tabla1[Simulador o Entrenador de Vuelo])</f>
        <v>0</v>
      </c>
      <c r="U16" s="69">
        <f>SUMIF(Tabla1[Pagina Bitacora Real],"&lt;"&amp;$A15,Tabla1[Travesia])</f>
        <v>0</v>
      </c>
      <c r="V16" s="69">
        <f>SUMIF(Tabla1[Pagina Bitacora Real],"&lt;"&amp;$A15,Tabla1[Solo])</f>
        <v>0.4</v>
      </c>
      <c r="W16" s="69">
        <f>SUMIF(Tabla1[Pagina Bitacora Real],"&lt;"&amp;$A15,Tabla1[Piloto al Mando (PIC)])</f>
        <v>0</v>
      </c>
      <c r="X16" s="69">
        <f>SUMIF(Tabla1[Pagina Bitacora Real],"&lt;"&amp;$A15,Tabla1[Copiloto (SIC)])</f>
        <v>0</v>
      </c>
      <c r="Y16" s="69">
        <f>SUMIF(Tabla1[Pagina Bitacora Real],"&lt;"&amp;$A15,Tabla1[[Instruccion Recibida ]])</f>
        <v>28.8</v>
      </c>
      <c r="Z16" s="70">
        <f>SUMIF(Tabla1[Pagina Bitacora Real],"&lt;"&amp;$A15,Tabla1[Como Instructor de Vuelo])</f>
        <v>0</v>
      </c>
    </row>
    <row r="17" spans="1:26" ht="16" thickBot="1" x14ac:dyDescent="0.25">
      <c r="A17" s="197"/>
      <c r="B17" s="193"/>
      <c r="C17" s="62" t="s">
        <v>227</v>
      </c>
      <c r="D17" s="71">
        <f t="shared" ref="D17" si="8">D15+D16</f>
        <v>34.5</v>
      </c>
      <c r="E17" s="72">
        <f t="shared" ref="E17" si="9">E15+E16</f>
        <v>0</v>
      </c>
      <c r="F17" s="73">
        <f t="shared" ref="F17" si="10">F15+F16</f>
        <v>34.5</v>
      </c>
      <c r="G17" s="73">
        <f t="shared" si="2"/>
        <v>0</v>
      </c>
      <c r="H17" s="73">
        <f t="shared" si="2"/>
        <v>0</v>
      </c>
      <c r="I17" s="73">
        <f t="shared" si="2"/>
        <v>0</v>
      </c>
      <c r="J17" s="73">
        <f t="shared" si="2"/>
        <v>0</v>
      </c>
      <c r="K17" s="73">
        <f t="shared" si="2"/>
        <v>0</v>
      </c>
      <c r="L17" s="74">
        <f t="shared" si="2"/>
        <v>0</v>
      </c>
      <c r="M17" s="139">
        <f t="shared" si="2"/>
        <v>213</v>
      </c>
      <c r="N17" s="140">
        <f t="shared" si="2"/>
        <v>0</v>
      </c>
      <c r="O17" s="72">
        <f t="shared" si="2"/>
        <v>34.5</v>
      </c>
      <c r="P17" s="73">
        <f t="shared" si="2"/>
        <v>0</v>
      </c>
      <c r="Q17" s="74">
        <f t="shared" si="2"/>
        <v>0</v>
      </c>
      <c r="R17" s="139">
        <f t="shared" si="2"/>
        <v>0</v>
      </c>
      <c r="S17" s="140">
        <f t="shared" si="2"/>
        <v>0</v>
      </c>
      <c r="T17" s="72">
        <f t="shared" si="2"/>
        <v>0</v>
      </c>
      <c r="U17" s="73">
        <f t="shared" si="2"/>
        <v>0</v>
      </c>
      <c r="V17" s="73">
        <f t="shared" si="2"/>
        <v>1.6999999999999997</v>
      </c>
      <c r="W17" s="73">
        <f t="shared" si="2"/>
        <v>0</v>
      </c>
      <c r="X17" s="73">
        <f t="shared" si="2"/>
        <v>0</v>
      </c>
      <c r="Y17" s="73">
        <f t="shared" si="2"/>
        <v>34.5</v>
      </c>
      <c r="Z17" s="74">
        <f t="shared" si="7"/>
        <v>0</v>
      </c>
    </row>
    <row r="18" spans="1:26" x14ac:dyDescent="0.2">
      <c r="A18" s="197">
        <v>6</v>
      </c>
      <c r="B18" s="194" t="s">
        <v>179</v>
      </c>
      <c r="C18" s="46" t="s">
        <v>269</v>
      </c>
      <c r="D18" s="75">
        <f>SUMIF(Tabla1[Pagina Bitacora Real],A18,Tabla1[Duracion Total de Vuelo])</f>
        <v>6.5</v>
      </c>
      <c r="E18" s="76">
        <f>SUMIF(Tabla1[Pagina Bitacora Real],$A18,Tabla1[LSA])</f>
        <v>0</v>
      </c>
      <c r="F18" s="77">
        <f>SUMIF(Tabla1[Pagina Bitacora Real],$A18,Tabla1[Monomotor])</f>
        <v>6.5</v>
      </c>
      <c r="G18" s="77">
        <f>SUMIF(Tabla1[Pagina Bitacora Real],$A18,Tabla1[Multimotor])</f>
        <v>0</v>
      </c>
      <c r="H18" s="77">
        <f>SUMIF(Tabla1[Pagina Bitacora Real],$A18,Tabla1[Turbo Helice])</f>
        <v>0</v>
      </c>
      <c r="I18" s="77">
        <f>SUMIF(Tabla1[Pagina Bitacora Real],$A18,Tabla1[Turbo Jet])</f>
        <v>0</v>
      </c>
      <c r="J18" s="77">
        <f>SUMIF(Tabla1[Pagina Bitacora Real],$A18,Tabla1[Helicoptero])</f>
        <v>0</v>
      </c>
      <c r="K18" s="77">
        <f>SUMIF(Tabla1[Pagina Bitacora Real],$A18,Tabla1[Planeador])</f>
        <v>0</v>
      </c>
      <c r="L18" s="78">
        <f>SUMIF(Tabla1[Pagina Bitacora Real],$A18,Tabla1[Ultraliviano])</f>
        <v>0</v>
      </c>
      <c r="M18" s="141">
        <f>SUMIF(Tabla1[Pagina Bitacora Real],$A18,Tabla1[Dia])</f>
        <v>34</v>
      </c>
      <c r="N18" s="142">
        <f>SUMIF(Tabla1[Pagina Bitacora Real],$A18,Tabla1[Noche])</f>
        <v>0</v>
      </c>
      <c r="O18" s="76">
        <f>SUMIF(Tabla1[Pagina Bitacora Real],$A18,Tabla1[Diurno])</f>
        <v>6.5</v>
      </c>
      <c r="P18" s="77">
        <f>SUMIF(Tabla1[Pagina Bitacora Real],$A18,Tabla1[Noche3])</f>
        <v>0</v>
      </c>
      <c r="Q18" s="78">
        <f>SUMIF(Tabla1[Pagina Bitacora Real],$A18,Tabla1[IFR])</f>
        <v>0</v>
      </c>
      <c r="R18" s="141">
        <f>SUMIF(Tabla1[Pagina Bitacora Real],$A18,Tabla1[Multimotor])</f>
        <v>0</v>
      </c>
      <c r="S18" s="142">
        <f>SUMIF(Tabla1[Pagina Bitacora Real],$A18,Tabla1[Multimotor])</f>
        <v>0</v>
      </c>
      <c r="T18" s="76">
        <f>SUMIF(Tabla1[Pagina Bitacora Real],$A18,Tabla1[Simulador o Entrenador de Vuelo])</f>
        <v>0</v>
      </c>
      <c r="U18" s="77">
        <f>SUMIF(Tabla1[Pagina Bitacora Real],$A18,Tabla1[Travesia])</f>
        <v>2.8</v>
      </c>
      <c r="V18" s="77">
        <f>SUMIF(Tabla1[Pagina Bitacora Real],$A18,Tabla1[Solo])</f>
        <v>1</v>
      </c>
      <c r="W18" s="77">
        <f>SUMIF(Tabla1[Pagina Bitacora Real],$A18,Tabla1[Piloto al Mando (PIC)])</f>
        <v>0</v>
      </c>
      <c r="X18" s="77">
        <f>SUMIF(Tabla1[Pagina Bitacora Real],$A18,Tabla1[Copiloto (SIC)])</f>
        <v>0</v>
      </c>
      <c r="Y18" s="77">
        <f>SUMIF(Tabla1[Pagina Bitacora Real],$A18,Tabla1[[Instruccion Recibida ]])</f>
        <v>6.5</v>
      </c>
      <c r="Z18" s="78">
        <f>SUMIF(Tabla1[Pagina Bitacora Real],$A18,Tabla1[Como Instructor de Vuelo])</f>
        <v>0</v>
      </c>
    </row>
    <row r="19" spans="1:26" x14ac:dyDescent="0.2">
      <c r="A19" s="197"/>
      <c r="B19" s="195"/>
      <c r="C19" s="47" t="s">
        <v>226</v>
      </c>
      <c r="D19" s="79">
        <f>SUMIF(Tabla1[Pagina Bitacora Real],"&lt;"&amp;A18,Tabla1[Duracion Total de Vuelo])</f>
        <v>34.500000000000007</v>
      </c>
      <c r="E19" s="80">
        <f>SUMIF(Tabla1[Pagina Bitacora Real],"&lt;"&amp;$A18,Tabla1[LSA])</f>
        <v>0</v>
      </c>
      <c r="F19" s="81">
        <f>SUMIF(Tabla1[Pagina Bitacora Real],"&lt;"&amp;$A18,Tabla1[Monomotor])</f>
        <v>34.500000000000007</v>
      </c>
      <c r="G19" s="81">
        <f>SUMIF(Tabla1[Pagina Bitacora Real],"&lt;"&amp;$A18,Tabla1[Multimotor])</f>
        <v>0</v>
      </c>
      <c r="H19" s="81">
        <f>SUMIF(Tabla1[Pagina Bitacora Real],"&lt;"&amp;$A18,Tabla1[Turbo Helice])</f>
        <v>0</v>
      </c>
      <c r="I19" s="81">
        <f>SUMIF(Tabla1[Pagina Bitacora Real],"&lt;"&amp;$A18,Tabla1[Turbo Jet])</f>
        <v>0</v>
      </c>
      <c r="J19" s="81">
        <f>SUMIF(Tabla1[Pagina Bitacora Real],"&lt;"&amp;$A18,Tabla1[Helicoptero])</f>
        <v>0</v>
      </c>
      <c r="K19" s="81">
        <f>SUMIF(Tabla1[Pagina Bitacora Real],"&lt;"&amp;$A18,Tabla1[Planeador])</f>
        <v>0</v>
      </c>
      <c r="L19" s="82">
        <f>SUMIF(Tabla1[Pagina Bitacora Real],"&lt;"&amp;$A18,Tabla1[Ultraliviano])</f>
        <v>0</v>
      </c>
      <c r="M19" s="143">
        <f>SUMIF(Tabla1[Pagina Bitacora Real],"&lt;"&amp;$A18,Tabla1[Dia])</f>
        <v>213</v>
      </c>
      <c r="N19" s="144">
        <f>SUMIF(Tabla1[Pagina Bitacora Real],"&lt;"&amp;$A18,Tabla1[Noche])</f>
        <v>0</v>
      </c>
      <c r="O19" s="80">
        <f>SUMIF(Tabla1[Pagina Bitacora Real],"&lt;"&amp;$A18,Tabla1[Diurno])</f>
        <v>34.500000000000007</v>
      </c>
      <c r="P19" s="81">
        <f>SUMIF(Tabla1[Pagina Bitacora Real],"&lt;"&amp;$A18,Tabla1[Noche3])</f>
        <v>0</v>
      </c>
      <c r="Q19" s="82">
        <f>SUMIF(Tabla1[Pagina Bitacora Real],"&lt;"&amp;$A18,Tabla1[IFR])</f>
        <v>0</v>
      </c>
      <c r="R19" s="143">
        <f>SUMIF(Tabla1[Pagina Bitacora Real],"&lt;"&amp;$A18,Tabla1[Multimotor])</f>
        <v>0</v>
      </c>
      <c r="S19" s="144">
        <f>SUMIF(Tabla1[Pagina Bitacora Real],"&lt;"&amp;$A18,Tabla1[Multimotor])</f>
        <v>0</v>
      </c>
      <c r="T19" s="80">
        <f>SUMIF(Tabla1[Pagina Bitacora Real],"&lt;"&amp;$A18,Tabla1[Simulador o Entrenador de Vuelo])</f>
        <v>0</v>
      </c>
      <c r="U19" s="81">
        <f>SUMIF(Tabla1[Pagina Bitacora Real],"&lt;"&amp;$A18,Tabla1[Travesia])</f>
        <v>0</v>
      </c>
      <c r="V19" s="81">
        <f>SUMIF(Tabla1[Pagina Bitacora Real],"&lt;"&amp;$A18,Tabla1[Solo])</f>
        <v>1.7</v>
      </c>
      <c r="W19" s="81">
        <f>SUMIF(Tabla1[Pagina Bitacora Real],"&lt;"&amp;$A18,Tabla1[Piloto al Mando (PIC)])</f>
        <v>0</v>
      </c>
      <c r="X19" s="81">
        <f>SUMIF(Tabla1[Pagina Bitacora Real],"&lt;"&amp;$A18,Tabla1[Copiloto (SIC)])</f>
        <v>0</v>
      </c>
      <c r="Y19" s="81">
        <f>SUMIF(Tabla1[Pagina Bitacora Real],"&lt;"&amp;$A18,Tabla1[[Instruccion Recibida ]])</f>
        <v>34.500000000000007</v>
      </c>
      <c r="Z19" s="82">
        <f>SUMIF(Tabla1[Pagina Bitacora Real],"&lt;"&amp;$A18,Tabla1[Como Instructor de Vuelo])</f>
        <v>0</v>
      </c>
    </row>
    <row r="20" spans="1:26" ht="16" thickBot="1" x14ac:dyDescent="0.25">
      <c r="A20" s="197"/>
      <c r="B20" s="196"/>
      <c r="C20" s="48" t="s">
        <v>227</v>
      </c>
      <c r="D20" s="83">
        <f t="shared" ref="D20" si="11">D18+D19</f>
        <v>41.000000000000007</v>
      </c>
      <c r="E20" s="84">
        <f t="shared" ref="E20" si="12">E18+E19</f>
        <v>0</v>
      </c>
      <c r="F20" s="85">
        <f t="shared" ref="F20" si="13">F18+F19</f>
        <v>41.000000000000007</v>
      </c>
      <c r="G20" s="85">
        <f t="shared" si="2"/>
        <v>0</v>
      </c>
      <c r="H20" s="85">
        <f t="shared" si="2"/>
        <v>0</v>
      </c>
      <c r="I20" s="85">
        <f t="shared" si="2"/>
        <v>0</v>
      </c>
      <c r="J20" s="85">
        <f t="shared" si="2"/>
        <v>0</v>
      </c>
      <c r="K20" s="85">
        <f t="shared" si="2"/>
        <v>0</v>
      </c>
      <c r="L20" s="86">
        <f t="shared" si="2"/>
        <v>0</v>
      </c>
      <c r="M20" s="145">
        <f t="shared" si="2"/>
        <v>247</v>
      </c>
      <c r="N20" s="146">
        <f t="shared" si="2"/>
        <v>0</v>
      </c>
      <c r="O20" s="84">
        <f t="shared" si="2"/>
        <v>41.000000000000007</v>
      </c>
      <c r="P20" s="85">
        <f t="shared" si="2"/>
        <v>0</v>
      </c>
      <c r="Q20" s="86">
        <f t="shared" si="2"/>
        <v>0</v>
      </c>
      <c r="R20" s="145">
        <f t="shared" si="2"/>
        <v>0</v>
      </c>
      <c r="S20" s="146">
        <f t="shared" si="2"/>
        <v>0</v>
      </c>
      <c r="T20" s="84">
        <f t="shared" si="2"/>
        <v>0</v>
      </c>
      <c r="U20" s="85">
        <f t="shared" si="2"/>
        <v>2.8</v>
      </c>
      <c r="V20" s="85">
        <f t="shared" si="2"/>
        <v>2.7</v>
      </c>
      <c r="W20" s="85">
        <f t="shared" si="2"/>
        <v>0</v>
      </c>
      <c r="X20" s="85">
        <f t="shared" si="2"/>
        <v>0</v>
      </c>
      <c r="Y20" s="85">
        <f t="shared" si="2"/>
        <v>41.000000000000007</v>
      </c>
      <c r="Z20" s="86">
        <f t="shared" si="7"/>
        <v>0</v>
      </c>
    </row>
    <row r="21" spans="1:26" x14ac:dyDescent="0.2">
      <c r="A21" s="197">
        <v>7</v>
      </c>
      <c r="B21" s="191" t="s">
        <v>180</v>
      </c>
      <c r="C21" s="60" t="s">
        <v>269</v>
      </c>
      <c r="D21" s="63">
        <f>SUMIF(Tabla1[Pagina Bitacora Real],A21,Tabla1[Duracion Total de Vuelo])</f>
        <v>13.799999999999999</v>
      </c>
      <c r="E21" s="64">
        <f>SUMIF(Tabla1[Pagina Bitacora Real],$A21,Tabla1[LSA])</f>
        <v>0</v>
      </c>
      <c r="F21" s="65">
        <f>SUMIF(Tabla1[Pagina Bitacora Real],$A21,Tabla1[Monomotor])</f>
        <v>13.799999999999999</v>
      </c>
      <c r="G21" s="65">
        <f>SUMIF(Tabla1[Pagina Bitacora Real],$A21,Tabla1[Multimotor])</f>
        <v>0</v>
      </c>
      <c r="H21" s="65">
        <f>SUMIF(Tabla1[Pagina Bitacora Real],$A21,Tabla1[Turbo Helice])</f>
        <v>0</v>
      </c>
      <c r="I21" s="65">
        <f>SUMIF(Tabla1[Pagina Bitacora Real],$A21,Tabla1[Turbo Jet])</f>
        <v>0</v>
      </c>
      <c r="J21" s="65">
        <f>SUMIF(Tabla1[Pagina Bitacora Real],$A21,Tabla1[Helicoptero])</f>
        <v>0</v>
      </c>
      <c r="K21" s="65">
        <f>SUMIF(Tabla1[Pagina Bitacora Real],$A21,Tabla1[Planeador])</f>
        <v>0</v>
      </c>
      <c r="L21" s="66">
        <f>SUMIF(Tabla1[Pagina Bitacora Real],$A21,Tabla1[Ultraliviano])</f>
        <v>0</v>
      </c>
      <c r="M21" s="135">
        <f>SUMIF(Tabla1[Pagina Bitacora Real],$A21,Tabla1[Dia])</f>
        <v>33</v>
      </c>
      <c r="N21" s="136">
        <f>SUMIF(Tabla1[Pagina Bitacora Real],$A21,Tabla1[Noche])</f>
        <v>0</v>
      </c>
      <c r="O21" s="64">
        <f>SUMIF(Tabla1[Pagina Bitacora Real],$A21,Tabla1[Diurno])</f>
        <v>13.799999999999999</v>
      </c>
      <c r="P21" s="65">
        <f>SUMIF(Tabla1[Pagina Bitacora Real],$A21,Tabla1[Noche3])</f>
        <v>0</v>
      </c>
      <c r="Q21" s="66">
        <f>SUMIF(Tabla1[Pagina Bitacora Real],$A21,Tabla1[IFR])</f>
        <v>0</v>
      </c>
      <c r="R21" s="135">
        <f>SUMIF(Tabla1[Pagina Bitacora Real],$A21,Tabla1[Multimotor])</f>
        <v>0</v>
      </c>
      <c r="S21" s="136">
        <f>SUMIF(Tabla1[Pagina Bitacora Real],$A21,Tabla1[Multimotor])</f>
        <v>0</v>
      </c>
      <c r="T21" s="64">
        <f>SUMIF(Tabla1[Pagina Bitacora Real],$A21,Tabla1[Simulador o Entrenador de Vuelo])</f>
        <v>0</v>
      </c>
      <c r="U21" s="65">
        <f>SUMIF(Tabla1[Pagina Bitacora Real],$A21,Tabla1[Travesia])</f>
        <v>12.6</v>
      </c>
      <c r="V21" s="65">
        <f>SUMIF(Tabla1[Pagina Bitacora Real],$A21,Tabla1[Solo])</f>
        <v>8.4</v>
      </c>
      <c r="W21" s="65">
        <f>SUMIF(Tabla1[Pagina Bitacora Real],$A21,Tabla1[Piloto al Mando (PIC)])</f>
        <v>0</v>
      </c>
      <c r="X21" s="65">
        <f>SUMIF(Tabla1[Pagina Bitacora Real],$A21,Tabla1[Copiloto (SIC)])</f>
        <v>0</v>
      </c>
      <c r="Y21" s="65">
        <f>SUMIF(Tabla1[Pagina Bitacora Real],$A21,Tabla1[[Instruccion Recibida ]])</f>
        <v>13.799999999999999</v>
      </c>
      <c r="Z21" s="66">
        <f>SUMIF(Tabla1[Pagina Bitacora Real],$A21,Tabla1[Como Instructor de Vuelo])</f>
        <v>0</v>
      </c>
    </row>
    <row r="22" spans="1:26" x14ac:dyDescent="0.2">
      <c r="A22" s="197"/>
      <c r="B22" s="192"/>
      <c r="C22" s="61" t="s">
        <v>226</v>
      </c>
      <c r="D22" s="67">
        <f>SUMIF(Tabla1[Pagina Bitacora Real],"&lt;"&amp;A21,Tabla1[Duracion Total de Vuelo])</f>
        <v>41</v>
      </c>
      <c r="E22" s="68">
        <f>SUMIF(Tabla1[Pagina Bitacora Real],"&lt;"&amp;$A21,Tabla1[LSA])</f>
        <v>0</v>
      </c>
      <c r="F22" s="69">
        <f>SUMIF(Tabla1[Pagina Bitacora Real],"&lt;"&amp;$A21,Tabla1[Monomotor])</f>
        <v>41</v>
      </c>
      <c r="G22" s="69">
        <f>SUMIF(Tabla1[Pagina Bitacora Real],"&lt;"&amp;$A21,Tabla1[Multimotor])</f>
        <v>0</v>
      </c>
      <c r="H22" s="69">
        <f>SUMIF(Tabla1[Pagina Bitacora Real],"&lt;"&amp;$A21,Tabla1[Turbo Helice])</f>
        <v>0</v>
      </c>
      <c r="I22" s="69">
        <f>SUMIF(Tabla1[Pagina Bitacora Real],"&lt;"&amp;$A21,Tabla1[Turbo Jet])</f>
        <v>0</v>
      </c>
      <c r="J22" s="69">
        <f>SUMIF(Tabla1[Pagina Bitacora Real],"&lt;"&amp;$A21,Tabla1[Helicoptero])</f>
        <v>0</v>
      </c>
      <c r="K22" s="69">
        <f>SUMIF(Tabla1[Pagina Bitacora Real],"&lt;"&amp;$A21,Tabla1[Planeador])</f>
        <v>0</v>
      </c>
      <c r="L22" s="70">
        <f>SUMIF(Tabla1[Pagina Bitacora Real],"&lt;"&amp;$A21,Tabla1[Ultraliviano])</f>
        <v>0</v>
      </c>
      <c r="M22" s="137">
        <f>SUMIF(Tabla1[Pagina Bitacora Real],"&lt;"&amp;$A21,Tabla1[Dia])</f>
        <v>247</v>
      </c>
      <c r="N22" s="138">
        <f>SUMIF(Tabla1[Pagina Bitacora Real],"&lt;"&amp;$A21,Tabla1[Noche])</f>
        <v>0</v>
      </c>
      <c r="O22" s="68">
        <f>SUMIF(Tabla1[Pagina Bitacora Real],"&lt;"&amp;$A21,Tabla1[Diurno])</f>
        <v>41</v>
      </c>
      <c r="P22" s="69">
        <f>SUMIF(Tabla1[Pagina Bitacora Real],"&lt;"&amp;$A21,Tabla1[Noche3])</f>
        <v>0</v>
      </c>
      <c r="Q22" s="70">
        <f>SUMIF(Tabla1[Pagina Bitacora Real],"&lt;"&amp;$A21,Tabla1[IFR])</f>
        <v>0</v>
      </c>
      <c r="R22" s="137">
        <f>SUMIF(Tabla1[Pagina Bitacora Real],"&lt;"&amp;$A21,Tabla1[Multimotor])</f>
        <v>0</v>
      </c>
      <c r="S22" s="138">
        <f>SUMIF(Tabla1[Pagina Bitacora Real],"&lt;"&amp;$A21,Tabla1[Multimotor])</f>
        <v>0</v>
      </c>
      <c r="T22" s="68">
        <f>SUMIF(Tabla1[Pagina Bitacora Real],"&lt;"&amp;$A21,Tabla1[Simulador o Entrenador de Vuelo])</f>
        <v>0</v>
      </c>
      <c r="U22" s="69">
        <f>SUMIF(Tabla1[Pagina Bitacora Real],"&lt;"&amp;$A21,Tabla1[Travesia])</f>
        <v>2.8</v>
      </c>
      <c r="V22" s="69">
        <f>SUMIF(Tabla1[Pagina Bitacora Real],"&lt;"&amp;$A21,Tabla1[Solo])</f>
        <v>2.7</v>
      </c>
      <c r="W22" s="69">
        <f>SUMIF(Tabla1[Pagina Bitacora Real],"&lt;"&amp;$A21,Tabla1[Piloto al Mando (PIC)])</f>
        <v>0</v>
      </c>
      <c r="X22" s="69">
        <f>SUMIF(Tabla1[Pagina Bitacora Real],"&lt;"&amp;$A21,Tabla1[Copiloto (SIC)])</f>
        <v>0</v>
      </c>
      <c r="Y22" s="69">
        <f>SUMIF(Tabla1[Pagina Bitacora Real],"&lt;"&amp;$A21,Tabla1[[Instruccion Recibida ]])</f>
        <v>41</v>
      </c>
      <c r="Z22" s="70">
        <f>SUMIF(Tabla1[Pagina Bitacora Real],"&lt;"&amp;$A21,Tabla1[Como Instructor de Vuelo])</f>
        <v>0</v>
      </c>
    </row>
    <row r="23" spans="1:26" ht="16" thickBot="1" x14ac:dyDescent="0.25">
      <c r="A23" s="197"/>
      <c r="B23" s="193"/>
      <c r="C23" s="62" t="s">
        <v>227</v>
      </c>
      <c r="D23" s="71">
        <f t="shared" ref="D23" si="14">D21+D22</f>
        <v>54.8</v>
      </c>
      <c r="E23" s="72">
        <f t="shared" ref="E23" si="15">E21+E22</f>
        <v>0</v>
      </c>
      <c r="F23" s="73">
        <f t="shared" ref="F23" si="16">F21+F22</f>
        <v>54.8</v>
      </c>
      <c r="G23" s="73">
        <f t="shared" si="2"/>
        <v>0</v>
      </c>
      <c r="H23" s="73">
        <f t="shared" si="2"/>
        <v>0</v>
      </c>
      <c r="I23" s="73">
        <f t="shared" si="2"/>
        <v>0</v>
      </c>
      <c r="J23" s="73">
        <f t="shared" si="2"/>
        <v>0</v>
      </c>
      <c r="K23" s="73">
        <f t="shared" si="2"/>
        <v>0</v>
      </c>
      <c r="L23" s="74">
        <f t="shared" si="2"/>
        <v>0</v>
      </c>
      <c r="M23" s="139">
        <f t="shared" si="2"/>
        <v>280</v>
      </c>
      <c r="N23" s="140">
        <f t="shared" si="2"/>
        <v>0</v>
      </c>
      <c r="O23" s="72">
        <f t="shared" si="2"/>
        <v>54.8</v>
      </c>
      <c r="P23" s="73">
        <f t="shared" si="2"/>
        <v>0</v>
      </c>
      <c r="Q23" s="74">
        <f t="shared" si="2"/>
        <v>0</v>
      </c>
      <c r="R23" s="139">
        <f t="shared" si="2"/>
        <v>0</v>
      </c>
      <c r="S23" s="140">
        <f t="shared" si="2"/>
        <v>0</v>
      </c>
      <c r="T23" s="72">
        <f t="shared" si="2"/>
        <v>0</v>
      </c>
      <c r="U23" s="73">
        <f t="shared" si="2"/>
        <v>15.399999999999999</v>
      </c>
      <c r="V23" s="73">
        <f t="shared" si="2"/>
        <v>11.100000000000001</v>
      </c>
      <c r="W23" s="73">
        <f t="shared" si="2"/>
        <v>0</v>
      </c>
      <c r="X23" s="73">
        <f t="shared" si="2"/>
        <v>0</v>
      </c>
      <c r="Y23" s="73">
        <f t="shared" si="2"/>
        <v>54.8</v>
      </c>
      <c r="Z23" s="74">
        <f t="shared" si="7"/>
        <v>0</v>
      </c>
    </row>
    <row r="24" spans="1:26" x14ac:dyDescent="0.2">
      <c r="A24" s="197">
        <v>8</v>
      </c>
      <c r="B24" s="194" t="s">
        <v>181</v>
      </c>
      <c r="C24" s="46" t="s">
        <v>269</v>
      </c>
      <c r="D24" s="75">
        <f>SUMIF(Tabla1[Pagina Bitacora Real],A24,Tabla1[Duracion Total de Vuelo])</f>
        <v>7.5</v>
      </c>
      <c r="E24" s="76">
        <f>SUMIF(Tabla1[Pagina Bitacora Real],$A24,Tabla1[LSA])</f>
        <v>0</v>
      </c>
      <c r="F24" s="77">
        <f>SUMIF(Tabla1[Pagina Bitacora Real],$A24,Tabla1[Monomotor])</f>
        <v>7.5</v>
      </c>
      <c r="G24" s="77">
        <f>SUMIF(Tabla1[Pagina Bitacora Real],$A24,Tabla1[Multimotor])</f>
        <v>0</v>
      </c>
      <c r="H24" s="77">
        <f>SUMIF(Tabla1[Pagina Bitacora Real],$A24,Tabla1[Turbo Helice])</f>
        <v>0</v>
      </c>
      <c r="I24" s="77">
        <f>SUMIF(Tabla1[Pagina Bitacora Real],$A24,Tabla1[Turbo Jet])</f>
        <v>0</v>
      </c>
      <c r="J24" s="77">
        <f>SUMIF(Tabla1[Pagina Bitacora Real],$A24,Tabla1[Helicoptero])</f>
        <v>0</v>
      </c>
      <c r="K24" s="77">
        <f>SUMIF(Tabla1[Pagina Bitacora Real],$A24,Tabla1[Planeador])</f>
        <v>0</v>
      </c>
      <c r="L24" s="78">
        <f>SUMIF(Tabla1[Pagina Bitacora Real],$A24,Tabla1[Ultraliviano])</f>
        <v>0</v>
      </c>
      <c r="M24" s="141">
        <f>SUMIF(Tabla1[Pagina Bitacora Real],$A24,Tabla1[Dia])</f>
        <v>42</v>
      </c>
      <c r="N24" s="142">
        <f>SUMIF(Tabla1[Pagina Bitacora Real],$A24,Tabla1[Noche])</f>
        <v>0</v>
      </c>
      <c r="O24" s="76">
        <f>SUMIF(Tabla1[Pagina Bitacora Real],$A24,Tabla1[Diurno])</f>
        <v>7.5</v>
      </c>
      <c r="P24" s="77">
        <f>SUMIF(Tabla1[Pagina Bitacora Real],$A24,Tabla1[Noche3])</f>
        <v>0</v>
      </c>
      <c r="Q24" s="78">
        <f>SUMIF(Tabla1[Pagina Bitacora Real],$A24,Tabla1[IFR])</f>
        <v>0</v>
      </c>
      <c r="R24" s="141">
        <f>SUMIF(Tabla1[Pagina Bitacora Real],$A24,Tabla1[Multimotor])</f>
        <v>0</v>
      </c>
      <c r="S24" s="142">
        <f>SUMIF(Tabla1[Pagina Bitacora Real],$A24,Tabla1[Multimotor])</f>
        <v>0</v>
      </c>
      <c r="T24" s="76">
        <f>SUMIF(Tabla1[Pagina Bitacora Real],$A24,Tabla1[Simulador o Entrenador de Vuelo])</f>
        <v>0</v>
      </c>
      <c r="U24" s="77">
        <f>SUMIF(Tabla1[Pagina Bitacora Real],$A24,Tabla1[Travesia])</f>
        <v>0.8</v>
      </c>
      <c r="V24" s="77">
        <f>SUMIF(Tabla1[Pagina Bitacora Real],$A24,Tabla1[Solo])</f>
        <v>1.4</v>
      </c>
      <c r="W24" s="77">
        <f>SUMIF(Tabla1[Pagina Bitacora Real],$A24,Tabla1[Piloto al Mando (PIC)])</f>
        <v>0</v>
      </c>
      <c r="X24" s="77">
        <f>SUMIF(Tabla1[Pagina Bitacora Real],$A24,Tabla1[Copiloto (SIC)])</f>
        <v>0</v>
      </c>
      <c r="Y24" s="77">
        <f>SUMIF(Tabla1[Pagina Bitacora Real],$A24,Tabla1[[Instruccion Recibida ]])</f>
        <v>7.5</v>
      </c>
      <c r="Z24" s="78">
        <f>SUMIF(Tabla1[Pagina Bitacora Real],$A24,Tabla1[Como Instructor de Vuelo])</f>
        <v>0</v>
      </c>
    </row>
    <row r="25" spans="1:26" x14ac:dyDescent="0.2">
      <c r="A25" s="197"/>
      <c r="B25" s="195"/>
      <c r="C25" s="47" t="s">
        <v>226</v>
      </c>
      <c r="D25" s="79">
        <f>SUMIF(Tabla1[Pagina Bitacora Real],"&lt;"&amp;A24,Tabla1[Duracion Total de Vuelo])</f>
        <v>54.800000000000004</v>
      </c>
      <c r="E25" s="80">
        <f>SUMIF(Tabla1[Pagina Bitacora Real],"&lt;"&amp;$A24,Tabla1[LSA])</f>
        <v>0</v>
      </c>
      <c r="F25" s="81">
        <f>SUMIF(Tabla1[Pagina Bitacora Real],"&lt;"&amp;$A24,Tabla1[Monomotor])</f>
        <v>54.800000000000004</v>
      </c>
      <c r="G25" s="81">
        <f>SUMIF(Tabla1[Pagina Bitacora Real],"&lt;"&amp;$A24,Tabla1[Multimotor])</f>
        <v>0</v>
      </c>
      <c r="H25" s="81">
        <f>SUMIF(Tabla1[Pagina Bitacora Real],"&lt;"&amp;$A24,Tabla1[Turbo Helice])</f>
        <v>0</v>
      </c>
      <c r="I25" s="81">
        <f>SUMIF(Tabla1[Pagina Bitacora Real],"&lt;"&amp;$A24,Tabla1[Turbo Jet])</f>
        <v>0</v>
      </c>
      <c r="J25" s="81">
        <f>SUMIF(Tabla1[Pagina Bitacora Real],"&lt;"&amp;$A24,Tabla1[Helicoptero])</f>
        <v>0</v>
      </c>
      <c r="K25" s="81">
        <f>SUMIF(Tabla1[Pagina Bitacora Real],"&lt;"&amp;$A24,Tabla1[Planeador])</f>
        <v>0</v>
      </c>
      <c r="L25" s="82">
        <f>SUMIF(Tabla1[Pagina Bitacora Real],"&lt;"&amp;$A24,Tabla1[Ultraliviano])</f>
        <v>0</v>
      </c>
      <c r="M25" s="143">
        <f>SUMIF(Tabla1[Pagina Bitacora Real],"&lt;"&amp;$A24,Tabla1[Dia])</f>
        <v>280</v>
      </c>
      <c r="N25" s="144">
        <f>SUMIF(Tabla1[Pagina Bitacora Real],"&lt;"&amp;$A24,Tabla1[Noche])</f>
        <v>0</v>
      </c>
      <c r="O25" s="80">
        <f>SUMIF(Tabla1[Pagina Bitacora Real],"&lt;"&amp;$A24,Tabla1[Diurno])</f>
        <v>54.800000000000004</v>
      </c>
      <c r="P25" s="81">
        <f>SUMIF(Tabla1[Pagina Bitacora Real],"&lt;"&amp;$A24,Tabla1[Noche3])</f>
        <v>0</v>
      </c>
      <c r="Q25" s="82">
        <f>SUMIF(Tabla1[Pagina Bitacora Real],"&lt;"&amp;$A24,Tabla1[IFR])</f>
        <v>0</v>
      </c>
      <c r="R25" s="143">
        <f>SUMIF(Tabla1[Pagina Bitacora Real],"&lt;"&amp;$A24,Tabla1[Multimotor])</f>
        <v>0</v>
      </c>
      <c r="S25" s="144">
        <f>SUMIF(Tabla1[Pagina Bitacora Real],"&lt;"&amp;$A24,Tabla1[Multimotor])</f>
        <v>0</v>
      </c>
      <c r="T25" s="80">
        <f>SUMIF(Tabla1[Pagina Bitacora Real],"&lt;"&amp;$A24,Tabla1[Simulador o Entrenador de Vuelo])</f>
        <v>0</v>
      </c>
      <c r="U25" s="81">
        <f>SUMIF(Tabla1[Pagina Bitacora Real],"&lt;"&amp;$A24,Tabla1[Travesia])</f>
        <v>15.399999999999999</v>
      </c>
      <c r="V25" s="81">
        <f>SUMIF(Tabla1[Pagina Bitacora Real],"&lt;"&amp;$A24,Tabla1[Solo])</f>
        <v>11.1</v>
      </c>
      <c r="W25" s="81">
        <f>SUMIF(Tabla1[Pagina Bitacora Real],"&lt;"&amp;$A24,Tabla1[Piloto al Mando (PIC)])</f>
        <v>0</v>
      </c>
      <c r="X25" s="81">
        <f>SUMIF(Tabla1[Pagina Bitacora Real],"&lt;"&amp;$A24,Tabla1[Copiloto (SIC)])</f>
        <v>0</v>
      </c>
      <c r="Y25" s="81">
        <f>SUMIF(Tabla1[Pagina Bitacora Real],"&lt;"&amp;$A24,Tabla1[[Instruccion Recibida ]])</f>
        <v>54.800000000000004</v>
      </c>
      <c r="Z25" s="82">
        <f>SUMIF(Tabla1[Pagina Bitacora Real],"&lt;"&amp;$A24,Tabla1[Como Instructor de Vuelo])</f>
        <v>0</v>
      </c>
    </row>
    <row r="26" spans="1:26" ht="16" thickBot="1" x14ac:dyDescent="0.25">
      <c r="A26" s="197"/>
      <c r="B26" s="196"/>
      <c r="C26" s="48" t="s">
        <v>227</v>
      </c>
      <c r="D26" s="83">
        <f t="shared" ref="D26" si="17">D24+D25</f>
        <v>62.300000000000004</v>
      </c>
      <c r="E26" s="84">
        <f t="shared" ref="E26" si="18">E24+E25</f>
        <v>0</v>
      </c>
      <c r="F26" s="85">
        <f t="shared" ref="F26:Z41" si="19">F24+F25</f>
        <v>62.300000000000004</v>
      </c>
      <c r="G26" s="85">
        <f t="shared" si="19"/>
        <v>0</v>
      </c>
      <c r="H26" s="85">
        <f t="shared" si="19"/>
        <v>0</v>
      </c>
      <c r="I26" s="85">
        <f t="shared" si="19"/>
        <v>0</v>
      </c>
      <c r="J26" s="85">
        <f t="shared" si="19"/>
        <v>0</v>
      </c>
      <c r="K26" s="85">
        <f t="shared" si="19"/>
        <v>0</v>
      </c>
      <c r="L26" s="86">
        <f t="shared" si="19"/>
        <v>0</v>
      </c>
      <c r="M26" s="145">
        <f t="shared" si="19"/>
        <v>322</v>
      </c>
      <c r="N26" s="146">
        <f t="shared" si="19"/>
        <v>0</v>
      </c>
      <c r="O26" s="84">
        <f t="shared" si="19"/>
        <v>62.300000000000004</v>
      </c>
      <c r="P26" s="85">
        <f t="shared" si="19"/>
        <v>0</v>
      </c>
      <c r="Q26" s="86">
        <f t="shared" si="19"/>
        <v>0</v>
      </c>
      <c r="R26" s="145">
        <f t="shared" si="19"/>
        <v>0</v>
      </c>
      <c r="S26" s="146">
        <f t="shared" si="19"/>
        <v>0</v>
      </c>
      <c r="T26" s="84">
        <f t="shared" si="19"/>
        <v>0</v>
      </c>
      <c r="U26" s="85">
        <f t="shared" si="19"/>
        <v>16.2</v>
      </c>
      <c r="V26" s="85">
        <f t="shared" si="19"/>
        <v>12.5</v>
      </c>
      <c r="W26" s="85">
        <f t="shared" si="19"/>
        <v>0</v>
      </c>
      <c r="X26" s="85">
        <f t="shared" si="19"/>
        <v>0</v>
      </c>
      <c r="Y26" s="85">
        <f t="shared" si="19"/>
        <v>62.300000000000004</v>
      </c>
      <c r="Z26" s="86">
        <f t="shared" si="19"/>
        <v>0</v>
      </c>
    </row>
    <row r="27" spans="1:26" x14ac:dyDescent="0.2">
      <c r="A27" s="197">
        <v>9</v>
      </c>
      <c r="B27" s="191" t="s">
        <v>182</v>
      </c>
      <c r="C27" s="60" t="s">
        <v>269</v>
      </c>
      <c r="D27" s="63">
        <f>SUMIF(Tabla1[Pagina Bitacora Real],A27,Tabla1[Duracion Total de Vuelo])</f>
        <v>6.8</v>
      </c>
      <c r="E27" s="64">
        <f>SUMIF(Tabla1[Pagina Bitacora Real],$A27,Tabla1[LSA])</f>
        <v>0</v>
      </c>
      <c r="F27" s="65">
        <f>SUMIF(Tabla1[Pagina Bitacora Real],$A27,Tabla1[Monomotor])</f>
        <v>6.8</v>
      </c>
      <c r="G27" s="65">
        <f>SUMIF(Tabla1[Pagina Bitacora Real],$A27,Tabla1[Multimotor])</f>
        <v>0</v>
      </c>
      <c r="H27" s="65">
        <f>SUMIF(Tabla1[Pagina Bitacora Real],$A27,Tabla1[Turbo Helice])</f>
        <v>0</v>
      </c>
      <c r="I27" s="65">
        <f>SUMIF(Tabla1[Pagina Bitacora Real],$A27,Tabla1[Turbo Jet])</f>
        <v>0</v>
      </c>
      <c r="J27" s="65">
        <f>SUMIF(Tabla1[Pagina Bitacora Real],$A27,Tabla1[Helicoptero])</f>
        <v>0</v>
      </c>
      <c r="K27" s="65">
        <f>SUMIF(Tabla1[Pagina Bitacora Real],$A27,Tabla1[Planeador])</f>
        <v>0</v>
      </c>
      <c r="L27" s="66">
        <f>SUMIF(Tabla1[Pagina Bitacora Real],$A27,Tabla1[Ultraliviano])</f>
        <v>0</v>
      </c>
      <c r="M27" s="135">
        <f>SUMIF(Tabla1[Pagina Bitacora Real],$A27,Tabla1[Dia])</f>
        <v>37</v>
      </c>
      <c r="N27" s="136">
        <f>SUMIF(Tabla1[Pagina Bitacora Real],$A27,Tabla1[Noche])</f>
        <v>0</v>
      </c>
      <c r="O27" s="64">
        <f>SUMIF(Tabla1[Pagina Bitacora Real],$A27,Tabla1[Diurno])</f>
        <v>6.8</v>
      </c>
      <c r="P27" s="65">
        <f>SUMIF(Tabla1[Pagina Bitacora Real],$A27,Tabla1[Noche3])</f>
        <v>0</v>
      </c>
      <c r="Q27" s="66">
        <f>SUMIF(Tabla1[Pagina Bitacora Real],$A27,Tabla1[IFR])</f>
        <v>0</v>
      </c>
      <c r="R27" s="135">
        <f>SUMIF(Tabla1[Pagina Bitacora Real],$A27,Tabla1[Multimotor])</f>
        <v>0</v>
      </c>
      <c r="S27" s="136">
        <f>SUMIF(Tabla1[Pagina Bitacora Real],$A27,Tabla1[Multimotor])</f>
        <v>0</v>
      </c>
      <c r="T27" s="64">
        <f>SUMIF(Tabla1[Pagina Bitacora Real],$A27,Tabla1[Simulador o Entrenador de Vuelo])</f>
        <v>0</v>
      </c>
      <c r="U27" s="65">
        <f>SUMIF(Tabla1[Pagina Bitacora Real],$A27,Tabla1[Travesia])</f>
        <v>0</v>
      </c>
      <c r="V27" s="65">
        <f>SUMIF(Tabla1[Pagina Bitacora Real],$A27,Tabla1[Solo])</f>
        <v>5.3</v>
      </c>
      <c r="W27" s="65">
        <f>SUMIF(Tabla1[Pagina Bitacora Real],$A27,Tabla1[Piloto al Mando (PIC)])</f>
        <v>5.3</v>
      </c>
      <c r="X27" s="65">
        <f>SUMIF(Tabla1[Pagina Bitacora Real],$A27,Tabla1[Copiloto (SIC)])</f>
        <v>0</v>
      </c>
      <c r="Y27" s="65">
        <f>SUMIF(Tabla1[Pagina Bitacora Real],$A27,Tabla1[[Instruccion Recibida ]])</f>
        <v>1.5</v>
      </c>
      <c r="Z27" s="66">
        <f>SUMIF(Tabla1[Pagina Bitacora Real],$A27,Tabla1[Como Instructor de Vuelo])</f>
        <v>0</v>
      </c>
    </row>
    <row r="28" spans="1:26" x14ac:dyDescent="0.2">
      <c r="A28" s="197"/>
      <c r="B28" s="192"/>
      <c r="C28" s="61" t="s">
        <v>226</v>
      </c>
      <c r="D28" s="67">
        <f>SUMIF(Tabla1[Pagina Bitacora Real],"&lt;"&amp;A27,Tabla1[Duracion Total de Vuelo])</f>
        <v>62.300000000000004</v>
      </c>
      <c r="E28" s="68">
        <f>SUMIF(Tabla1[Pagina Bitacora Real],"&lt;"&amp;$A27,Tabla1[LSA])</f>
        <v>0</v>
      </c>
      <c r="F28" s="69">
        <f>SUMIF(Tabla1[Pagina Bitacora Real],"&lt;"&amp;$A27,Tabla1[Monomotor])</f>
        <v>62.300000000000004</v>
      </c>
      <c r="G28" s="69">
        <f>SUMIF(Tabla1[Pagina Bitacora Real],"&lt;"&amp;$A27,Tabla1[Multimotor])</f>
        <v>0</v>
      </c>
      <c r="H28" s="69">
        <f>SUMIF(Tabla1[Pagina Bitacora Real],"&lt;"&amp;$A27,Tabla1[Turbo Helice])</f>
        <v>0</v>
      </c>
      <c r="I28" s="69">
        <f>SUMIF(Tabla1[Pagina Bitacora Real],"&lt;"&amp;$A27,Tabla1[Turbo Jet])</f>
        <v>0</v>
      </c>
      <c r="J28" s="69">
        <f>SUMIF(Tabla1[Pagina Bitacora Real],"&lt;"&amp;$A27,Tabla1[Helicoptero])</f>
        <v>0</v>
      </c>
      <c r="K28" s="69">
        <f>SUMIF(Tabla1[Pagina Bitacora Real],"&lt;"&amp;$A27,Tabla1[Planeador])</f>
        <v>0</v>
      </c>
      <c r="L28" s="70">
        <f>SUMIF(Tabla1[Pagina Bitacora Real],"&lt;"&amp;$A27,Tabla1[Ultraliviano])</f>
        <v>0</v>
      </c>
      <c r="M28" s="137">
        <f>SUMIF(Tabla1[Pagina Bitacora Real],"&lt;"&amp;$A27,Tabla1[Dia])</f>
        <v>322</v>
      </c>
      <c r="N28" s="138">
        <f>SUMIF(Tabla1[Pagina Bitacora Real],"&lt;"&amp;$A27,Tabla1[Noche])</f>
        <v>0</v>
      </c>
      <c r="O28" s="68">
        <f>SUMIF(Tabla1[Pagina Bitacora Real],"&lt;"&amp;$A27,Tabla1[Diurno])</f>
        <v>62.300000000000004</v>
      </c>
      <c r="P28" s="69">
        <f>SUMIF(Tabla1[Pagina Bitacora Real],"&lt;"&amp;$A27,Tabla1[Noche3])</f>
        <v>0</v>
      </c>
      <c r="Q28" s="70">
        <f>SUMIF(Tabla1[Pagina Bitacora Real],"&lt;"&amp;$A27,Tabla1[IFR])</f>
        <v>0</v>
      </c>
      <c r="R28" s="137">
        <f>SUMIF(Tabla1[Pagina Bitacora Real],"&lt;"&amp;$A27,Tabla1[Multimotor])</f>
        <v>0</v>
      </c>
      <c r="S28" s="138">
        <f>SUMIF(Tabla1[Pagina Bitacora Real],"&lt;"&amp;$A27,Tabla1[Multimotor])</f>
        <v>0</v>
      </c>
      <c r="T28" s="68">
        <f>SUMIF(Tabla1[Pagina Bitacora Real],"&lt;"&amp;$A27,Tabla1[Simulador o Entrenador de Vuelo])</f>
        <v>0</v>
      </c>
      <c r="U28" s="69">
        <f>SUMIF(Tabla1[Pagina Bitacora Real],"&lt;"&amp;$A27,Tabla1[Travesia])</f>
        <v>16.2</v>
      </c>
      <c r="V28" s="69">
        <f>SUMIF(Tabla1[Pagina Bitacora Real],"&lt;"&amp;$A27,Tabla1[Solo])</f>
        <v>12.5</v>
      </c>
      <c r="W28" s="69">
        <f>SUMIF(Tabla1[Pagina Bitacora Real],"&lt;"&amp;$A27,Tabla1[Piloto al Mando (PIC)])</f>
        <v>0</v>
      </c>
      <c r="X28" s="69">
        <f>SUMIF(Tabla1[Pagina Bitacora Real],"&lt;"&amp;$A27,Tabla1[Copiloto (SIC)])</f>
        <v>0</v>
      </c>
      <c r="Y28" s="69">
        <f>SUMIF(Tabla1[Pagina Bitacora Real],"&lt;"&amp;$A27,Tabla1[[Instruccion Recibida ]])</f>
        <v>62.300000000000004</v>
      </c>
      <c r="Z28" s="70">
        <f>SUMIF(Tabla1[Pagina Bitacora Real],"&lt;"&amp;$A27,Tabla1[Como Instructor de Vuelo])</f>
        <v>0</v>
      </c>
    </row>
    <row r="29" spans="1:26" ht="16" thickBot="1" x14ac:dyDescent="0.25">
      <c r="A29" s="197"/>
      <c r="B29" s="193"/>
      <c r="C29" s="62" t="s">
        <v>227</v>
      </c>
      <c r="D29" s="71">
        <f t="shared" ref="D29" si="20">D27+D28</f>
        <v>69.100000000000009</v>
      </c>
      <c r="E29" s="72">
        <f t="shared" ref="E29" si="21">E27+E28</f>
        <v>0</v>
      </c>
      <c r="F29" s="73">
        <f t="shared" ref="F29" si="22">F27+F28</f>
        <v>69.100000000000009</v>
      </c>
      <c r="G29" s="73">
        <f t="shared" si="19"/>
        <v>0</v>
      </c>
      <c r="H29" s="73">
        <f t="shared" si="19"/>
        <v>0</v>
      </c>
      <c r="I29" s="73">
        <f t="shared" si="19"/>
        <v>0</v>
      </c>
      <c r="J29" s="73">
        <f t="shared" si="19"/>
        <v>0</v>
      </c>
      <c r="K29" s="73">
        <f t="shared" si="19"/>
        <v>0</v>
      </c>
      <c r="L29" s="74">
        <f t="shared" si="19"/>
        <v>0</v>
      </c>
      <c r="M29" s="139">
        <f t="shared" si="19"/>
        <v>359</v>
      </c>
      <c r="N29" s="140">
        <f t="shared" si="19"/>
        <v>0</v>
      </c>
      <c r="O29" s="72">
        <f t="shared" si="19"/>
        <v>69.100000000000009</v>
      </c>
      <c r="P29" s="73">
        <f t="shared" si="19"/>
        <v>0</v>
      </c>
      <c r="Q29" s="74">
        <f t="shared" si="19"/>
        <v>0</v>
      </c>
      <c r="R29" s="139">
        <f t="shared" si="19"/>
        <v>0</v>
      </c>
      <c r="S29" s="140">
        <f t="shared" si="19"/>
        <v>0</v>
      </c>
      <c r="T29" s="72">
        <f t="shared" si="19"/>
        <v>0</v>
      </c>
      <c r="U29" s="73">
        <f t="shared" si="19"/>
        <v>16.2</v>
      </c>
      <c r="V29" s="73">
        <f t="shared" si="19"/>
        <v>17.8</v>
      </c>
      <c r="W29" s="73">
        <f t="shared" si="19"/>
        <v>5.3</v>
      </c>
      <c r="X29" s="73">
        <f t="shared" si="19"/>
        <v>0</v>
      </c>
      <c r="Y29" s="73">
        <f t="shared" si="19"/>
        <v>63.800000000000004</v>
      </c>
      <c r="Z29" s="74">
        <f t="shared" si="19"/>
        <v>0</v>
      </c>
    </row>
    <row r="30" spans="1:26" x14ac:dyDescent="0.2">
      <c r="A30" s="197">
        <v>10</v>
      </c>
      <c r="B30" s="194" t="s">
        <v>183</v>
      </c>
      <c r="C30" s="46" t="s">
        <v>269</v>
      </c>
      <c r="D30" s="75">
        <f>SUMIF(Tabla1[Pagina Bitacora Real],A30,Tabla1[Duracion Total de Vuelo])</f>
        <v>8.5</v>
      </c>
      <c r="E30" s="76">
        <f>SUMIF(Tabla1[Pagina Bitacora Real],$A30,Tabla1[LSA])</f>
        <v>0</v>
      </c>
      <c r="F30" s="77">
        <f>SUMIF(Tabla1[Pagina Bitacora Real],$A30,Tabla1[Monomotor])</f>
        <v>8.5</v>
      </c>
      <c r="G30" s="77">
        <f>SUMIF(Tabla1[Pagina Bitacora Real],$A30,Tabla1[Multimotor])</f>
        <v>0</v>
      </c>
      <c r="H30" s="77">
        <f>SUMIF(Tabla1[Pagina Bitacora Real],$A30,Tabla1[Turbo Helice])</f>
        <v>0</v>
      </c>
      <c r="I30" s="77">
        <f>SUMIF(Tabla1[Pagina Bitacora Real],$A30,Tabla1[Turbo Jet])</f>
        <v>0</v>
      </c>
      <c r="J30" s="77">
        <f>SUMIF(Tabla1[Pagina Bitacora Real],$A30,Tabla1[Helicoptero])</f>
        <v>0</v>
      </c>
      <c r="K30" s="77">
        <f>SUMIF(Tabla1[Pagina Bitacora Real],$A30,Tabla1[Planeador])</f>
        <v>0</v>
      </c>
      <c r="L30" s="78">
        <f>SUMIF(Tabla1[Pagina Bitacora Real],$A30,Tabla1[Ultraliviano])</f>
        <v>0</v>
      </c>
      <c r="M30" s="141">
        <f>SUMIF(Tabla1[Pagina Bitacora Real],$A30,Tabla1[Dia])</f>
        <v>37</v>
      </c>
      <c r="N30" s="142">
        <f>SUMIF(Tabla1[Pagina Bitacora Real],$A30,Tabla1[Noche])</f>
        <v>0</v>
      </c>
      <c r="O30" s="76">
        <f>SUMIF(Tabla1[Pagina Bitacora Real],$A30,Tabla1[Diurno])</f>
        <v>8.5</v>
      </c>
      <c r="P30" s="77">
        <f>SUMIF(Tabla1[Pagina Bitacora Real],$A30,Tabla1[Noche3])</f>
        <v>0</v>
      </c>
      <c r="Q30" s="78">
        <f>SUMIF(Tabla1[Pagina Bitacora Real],$A30,Tabla1[IFR])</f>
        <v>0</v>
      </c>
      <c r="R30" s="141">
        <f>SUMIF(Tabla1[Pagina Bitacora Real],$A30,Tabla1[Multimotor])</f>
        <v>0</v>
      </c>
      <c r="S30" s="142">
        <f>SUMIF(Tabla1[Pagina Bitacora Real],$A30,Tabla1[Multimotor])</f>
        <v>0</v>
      </c>
      <c r="T30" s="76">
        <f>SUMIF(Tabla1[Pagina Bitacora Real],$A30,Tabla1[Simulador o Entrenador de Vuelo])</f>
        <v>0</v>
      </c>
      <c r="U30" s="77">
        <f>SUMIF(Tabla1[Pagina Bitacora Real],$A30,Tabla1[Travesia])</f>
        <v>0.9</v>
      </c>
      <c r="V30" s="77">
        <f>SUMIF(Tabla1[Pagina Bitacora Real],$A30,Tabla1[Solo])</f>
        <v>4.6999999999999993</v>
      </c>
      <c r="W30" s="77">
        <f>SUMIF(Tabla1[Pagina Bitacora Real],$A30,Tabla1[Piloto al Mando (PIC)])</f>
        <v>8.5</v>
      </c>
      <c r="X30" s="77">
        <f>SUMIF(Tabla1[Pagina Bitacora Real],$A30,Tabla1[Copiloto (SIC)])</f>
        <v>0</v>
      </c>
      <c r="Y30" s="77">
        <f>SUMIF(Tabla1[Pagina Bitacora Real],$A30,Tabla1[[Instruccion Recibida ]])</f>
        <v>2.2999999999999998</v>
      </c>
      <c r="Z30" s="78">
        <f>SUMIF(Tabla1[Pagina Bitacora Real],$A30,Tabla1[Como Instructor de Vuelo])</f>
        <v>0</v>
      </c>
    </row>
    <row r="31" spans="1:26" x14ac:dyDescent="0.2">
      <c r="A31" s="197"/>
      <c r="B31" s="195"/>
      <c r="C31" s="47" t="s">
        <v>226</v>
      </c>
      <c r="D31" s="79">
        <f>SUMIF(Tabla1[Pagina Bitacora Real],"&lt;"&amp;A30,Tabla1[Duracion Total de Vuelo])</f>
        <v>69.100000000000023</v>
      </c>
      <c r="E31" s="80">
        <f>SUMIF(Tabla1[Pagina Bitacora Real],"&lt;"&amp;$A30,Tabla1[LSA])</f>
        <v>0</v>
      </c>
      <c r="F31" s="81">
        <f>SUMIF(Tabla1[Pagina Bitacora Real],"&lt;"&amp;$A30,Tabla1[Monomotor])</f>
        <v>69.100000000000023</v>
      </c>
      <c r="G31" s="81">
        <f>SUMIF(Tabla1[Pagina Bitacora Real],"&lt;"&amp;$A30,Tabla1[Multimotor])</f>
        <v>0</v>
      </c>
      <c r="H31" s="81">
        <f>SUMIF(Tabla1[Pagina Bitacora Real],"&lt;"&amp;$A30,Tabla1[Turbo Helice])</f>
        <v>0</v>
      </c>
      <c r="I31" s="81">
        <f>SUMIF(Tabla1[Pagina Bitacora Real],"&lt;"&amp;$A30,Tabla1[Turbo Jet])</f>
        <v>0</v>
      </c>
      <c r="J31" s="81">
        <f>SUMIF(Tabla1[Pagina Bitacora Real],"&lt;"&amp;$A30,Tabla1[Helicoptero])</f>
        <v>0</v>
      </c>
      <c r="K31" s="81">
        <f>SUMIF(Tabla1[Pagina Bitacora Real],"&lt;"&amp;$A30,Tabla1[Planeador])</f>
        <v>0</v>
      </c>
      <c r="L31" s="82">
        <f>SUMIF(Tabla1[Pagina Bitacora Real],"&lt;"&amp;$A30,Tabla1[Ultraliviano])</f>
        <v>0</v>
      </c>
      <c r="M31" s="143">
        <f>SUMIF(Tabla1[Pagina Bitacora Real],"&lt;"&amp;$A30,Tabla1[Dia])</f>
        <v>359</v>
      </c>
      <c r="N31" s="144">
        <f>SUMIF(Tabla1[Pagina Bitacora Real],"&lt;"&amp;$A30,Tabla1[Noche])</f>
        <v>0</v>
      </c>
      <c r="O31" s="80">
        <f>SUMIF(Tabla1[Pagina Bitacora Real],"&lt;"&amp;$A30,Tabla1[Diurno])</f>
        <v>69.100000000000023</v>
      </c>
      <c r="P31" s="81">
        <f>SUMIF(Tabla1[Pagina Bitacora Real],"&lt;"&amp;$A30,Tabla1[Noche3])</f>
        <v>0</v>
      </c>
      <c r="Q31" s="82">
        <f>SUMIF(Tabla1[Pagina Bitacora Real],"&lt;"&amp;$A30,Tabla1[IFR])</f>
        <v>0</v>
      </c>
      <c r="R31" s="143">
        <f>SUMIF(Tabla1[Pagina Bitacora Real],"&lt;"&amp;$A30,Tabla1[Multimotor])</f>
        <v>0</v>
      </c>
      <c r="S31" s="144">
        <f>SUMIF(Tabla1[Pagina Bitacora Real],"&lt;"&amp;$A30,Tabla1[Multimotor])</f>
        <v>0</v>
      </c>
      <c r="T31" s="80">
        <f>SUMIF(Tabla1[Pagina Bitacora Real],"&lt;"&amp;$A30,Tabla1[Simulador o Entrenador de Vuelo])</f>
        <v>0</v>
      </c>
      <c r="U31" s="81">
        <f>SUMIF(Tabla1[Pagina Bitacora Real],"&lt;"&amp;$A30,Tabla1[Travesia])</f>
        <v>16.2</v>
      </c>
      <c r="V31" s="81">
        <f>SUMIF(Tabla1[Pagina Bitacora Real],"&lt;"&amp;$A30,Tabla1[Solo])</f>
        <v>17.8</v>
      </c>
      <c r="W31" s="81">
        <f>SUMIF(Tabla1[Pagina Bitacora Real],"&lt;"&amp;$A30,Tabla1[Piloto al Mando (PIC)])</f>
        <v>5.3</v>
      </c>
      <c r="X31" s="81">
        <f>SUMIF(Tabla1[Pagina Bitacora Real],"&lt;"&amp;$A30,Tabla1[Copiloto (SIC)])</f>
        <v>0</v>
      </c>
      <c r="Y31" s="81">
        <f>SUMIF(Tabla1[Pagina Bitacora Real],"&lt;"&amp;$A30,Tabla1[[Instruccion Recibida ]])</f>
        <v>63.800000000000004</v>
      </c>
      <c r="Z31" s="82">
        <f>SUMIF(Tabla1[Pagina Bitacora Real],"&lt;"&amp;$A30,Tabla1[Como Instructor de Vuelo])</f>
        <v>0</v>
      </c>
    </row>
    <row r="32" spans="1:26" ht="16" thickBot="1" x14ac:dyDescent="0.25">
      <c r="A32" s="197"/>
      <c r="B32" s="196"/>
      <c r="C32" s="48" t="s">
        <v>227</v>
      </c>
      <c r="D32" s="83">
        <f t="shared" ref="D32" si="23">D30+D31</f>
        <v>77.600000000000023</v>
      </c>
      <c r="E32" s="84">
        <f t="shared" ref="E32" si="24">E30+E31</f>
        <v>0</v>
      </c>
      <c r="F32" s="85">
        <f t="shared" ref="F32" si="25">F30+F31</f>
        <v>77.600000000000023</v>
      </c>
      <c r="G32" s="85">
        <f t="shared" si="19"/>
        <v>0</v>
      </c>
      <c r="H32" s="85">
        <f t="shared" si="19"/>
        <v>0</v>
      </c>
      <c r="I32" s="85">
        <f t="shared" si="19"/>
        <v>0</v>
      </c>
      <c r="J32" s="85">
        <f t="shared" si="19"/>
        <v>0</v>
      </c>
      <c r="K32" s="85">
        <f t="shared" si="19"/>
        <v>0</v>
      </c>
      <c r="L32" s="86">
        <f t="shared" si="19"/>
        <v>0</v>
      </c>
      <c r="M32" s="145">
        <f t="shared" si="19"/>
        <v>396</v>
      </c>
      <c r="N32" s="146">
        <f t="shared" si="19"/>
        <v>0</v>
      </c>
      <c r="O32" s="84">
        <f t="shared" si="19"/>
        <v>77.600000000000023</v>
      </c>
      <c r="P32" s="85">
        <f t="shared" si="19"/>
        <v>0</v>
      </c>
      <c r="Q32" s="86">
        <f t="shared" si="19"/>
        <v>0</v>
      </c>
      <c r="R32" s="145">
        <f t="shared" si="19"/>
        <v>0</v>
      </c>
      <c r="S32" s="146">
        <f t="shared" si="19"/>
        <v>0</v>
      </c>
      <c r="T32" s="84">
        <f t="shared" si="19"/>
        <v>0</v>
      </c>
      <c r="U32" s="85">
        <f t="shared" si="19"/>
        <v>17.099999999999998</v>
      </c>
      <c r="V32" s="85">
        <f t="shared" si="19"/>
        <v>22.5</v>
      </c>
      <c r="W32" s="85">
        <f t="shared" si="19"/>
        <v>13.8</v>
      </c>
      <c r="X32" s="85">
        <f t="shared" si="19"/>
        <v>0</v>
      </c>
      <c r="Y32" s="85">
        <f t="shared" si="19"/>
        <v>66.100000000000009</v>
      </c>
      <c r="Z32" s="86">
        <f t="shared" ref="Z32:Z41" si="26">Z30+Z31</f>
        <v>0</v>
      </c>
    </row>
    <row r="33" spans="1:26" x14ac:dyDescent="0.2">
      <c r="A33" s="197">
        <v>11</v>
      </c>
      <c r="B33" s="191" t="s">
        <v>184</v>
      </c>
      <c r="C33" s="60" t="s">
        <v>269</v>
      </c>
      <c r="D33" s="63">
        <f>SUMIF(Tabla1[Pagina Bitacora Real],A33,Tabla1[Duracion Total de Vuelo])</f>
        <v>10.3</v>
      </c>
      <c r="E33" s="64">
        <f>SUMIF(Tabla1[Pagina Bitacora Real],$A33,Tabla1[LSA])</f>
        <v>0</v>
      </c>
      <c r="F33" s="65">
        <f>SUMIF(Tabla1[Pagina Bitacora Real],$A33,Tabla1[Monomotor])</f>
        <v>10.3</v>
      </c>
      <c r="G33" s="65">
        <f>SUMIF(Tabla1[Pagina Bitacora Real],$A33,Tabla1[Multimotor])</f>
        <v>0</v>
      </c>
      <c r="H33" s="65">
        <f>SUMIF(Tabla1[Pagina Bitacora Real],$A33,Tabla1[Turbo Helice])</f>
        <v>0</v>
      </c>
      <c r="I33" s="65">
        <f>SUMIF(Tabla1[Pagina Bitacora Real],$A33,Tabla1[Turbo Jet])</f>
        <v>0</v>
      </c>
      <c r="J33" s="65">
        <f>SUMIF(Tabla1[Pagina Bitacora Real],$A33,Tabla1[Helicoptero])</f>
        <v>0</v>
      </c>
      <c r="K33" s="65">
        <f>SUMIF(Tabla1[Pagina Bitacora Real],$A33,Tabla1[Planeador])</f>
        <v>0</v>
      </c>
      <c r="L33" s="66">
        <f>SUMIF(Tabla1[Pagina Bitacora Real],$A33,Tabla1[Ultraliviano])</f>
        <v>0</v>
      </c>
      <c r="M33" s="135">
        <f>SUMIF(Tabla1[Pagina Bitacora Real],$A33,Tabla1[Dia])</f>
        <v>26</v>
      </c>
      <c r="N33" s="136">
        <f>SUMIF(Tabla1[Pagina Bitacora Real],$A33,Tabla1[Noche])</f>
        <v>0</v>
      </c>
      <c r="O33" s="64">
        <f>SUMIF(Tabla1[Pagina Bitacora Real],$A33,Tabla1[Diurno])</f>
        <v>10.3</v>
      </c>
      <c r="P33" s="65">
        <f>SUMIF(Tabla1[Pagina Bitacora Real],$A33,Tabla1[Noche3])</f>
        <v>0</v>
      </c>
      <c r="Q33" s="66">
        <f>SUMIF(Tabla1[Pagina Bitacora Real],$A33,Tabla1[IFR])</f>
        <v>0</v>
      </c>
      <c r="R33" s="135">
        <f>SUMIF(Tabla1[Pagina Bitacora Real],$A33,Tabla1[Multimotor])</f>
        <v>0</v>
      </c>
      <c r="S33" s="136">
        <f>SUMIF(Tabla1[Pagina Bitacora Real],$A33,Tabla1[Multimotor])</f>
        <v>0</v>
      </c>
      <c r="T33" s="64">
        <f>SUMIF(Tabla1[Pagina Bitacora Real],$A33,Tabla1[Simulador o Entrenador de Vuelo])</f>
        <v>0</v>
      </c>
      <c r="U33" s="65">
        <f>SUMIF(Tabla1[Pagina Bitacora Real],$A33,Tabla1[Travesia])</f>
        <v>7.8999999999999995</v>
      </c>
      <c r="V33" s="65">
        <f>SUMIF(Tabla1[Pagina Bitacora Real],$A33,Tabla1[Solo])</f>
        <v>6.3</v>
      </c>
      <c r="W33" s="65">
        <f>SUMIF(Tabla1[Pagina Bitacora Real],$A33,Tabla1[Piloto al Mando (PIC)])</f>
        <v>10.3</v>
      </c>
      <c r="X33" s="65">
        <f>SUMIF(Tabla1[Pagina Bitacora Real],$A33,Tabla1[Copiloto (SIC)])</f>
        <v>0</v>
      </c>
      <c r="Y33" s="65">
        <f>SUMIF(Tabla1[Pagina Bitacora Real],$A33,Tabla1[[Instruccion Recibida ]])</f>
        <v>2.1</v>
      </c>
      <c r="Z33" s="66">
        <f>SUMIF(Tabla1[Pagina Bitacora Real],$A33,Tabla1[Como Instructor de Vuelo])</f>
        <v>0</v>
      </c>
    </row>
    <row r="34" spans="1:26" x14ac:dyDescent="0.2">
      <c r="A34" s="197"/>
      <c r="B34" s="192"/>
      <c r="C34" s="61" t="s">
        <v>226</v>
      </c>
      <c r="D34" s="67">
        <f>SUMIF(Tabla1[Pagina Bitacora Real],"&lt;"&amp;A33,Tabla1[Duracion Total de Vuelo])</f>
        <v>77.600000000000037</v>
      </c>
      <c r="E34" s="68">
        <f>SUMIF(Tabla1[Pagina Bitacora Real],"&lt;"&amp;$A33,Tabla1[LSA])</f>
        <v>0</v>
      </c>
      <c r="F34" s="69">
        <f>SUMIF(Tabla1[Pagina Bitacora Real],"&lt;"&amp;$A33,Tabla1[Monomotor])</f>
        <v>77.600000000000037</v>
      </c>
      <c r="G34" s="69">
        <f>SUMIF(Tabla1[Pagina Bitacora Real],"&lt;"&amp;$A33,Tabla1[Multimotor])</f>
        <v>0</v>
      </c>
      <c r="H34" s="69">
        <f>SUMIF(Tabla1[Pagina Bitacora Real],"&lt;"&amp;$A33,Tabla1[Turbo Helice])</f>
        <v>0</v>
      </c>
      <c r="I34" s="69">
        <f>SUMIF(Tabla1[Pagina Bitacora Real],"&lt;"&amp;$A33,Tabla1[Turbo Jet])</f>
        <v>0</v>
      </c>
      <c r="J34" s="69">
        <f>SUMIF(Tabla1[Pagina Bitacora Real],"&lt;"&amp;$A33,Tabla1[Helicoptero])</f>
        <v>0</v>
      </c>
      <c r="K34" s="69">
        <f>SUMIF(Tabla1[Pagina Bitacora Real],"&lt;"&amp;$A33,Tabla1[Planeador])</f>
        <v>0</v>
      </c>
      <c r="L34" s="70">
        <f>SUMIF(Tabla1[Pagina Bitacora Real],"&lt;"&amp;$A33,Tabla1[Ultraliviano])</f>
        <v>0</v>
      </c>
      <c r="M34" s="137">
        <f>SUMIF(Tabla1[Pagina Bitacora Real],"&lt;"&amp;$A33,Tabla1[Dia])</f>
        <v>396</v>
      </c>
      <c r="N34" s="138">
        <f>SUMIF(Tabla1[Pagina Bitacora Real],"&lt;"&amp;$A33,Tabla1[Noche])</f>
        <v>0</v>
      </c>
      <c r="O34" s="68">
        <f>SUMIF(Tabla1[Pagina Bitacora Real],"&lt;"&amp;$A33,Tabla1[Diurno])</f>
        <v>77.600000000000037</v>
      </c>
      <c r="P34" s="69">
        <f>SUMIF(Tabla1[Pagina Bitacora Real],"&lt;"&amp;$A33,Tabla1[Noche3])</f>
        <v>0</v>
      </c>
      <c r="Q34" s="70">
        <f>SUMIF(Tabla1[Pagina Bitacora Real],"&lt;"&amp;$A33,Tabla1[IFR])</f>
        <v>0</v>
      </c>
      <c r="R34" s="137">
        <f>SUMIF(Tabla1[Pagina Bitacora Real],"&lt;"&amp;$A33,Tabla1[Multimotor])</f>
        <v>0</v>
      </c>
      <c r="S34" s="138">
        <f>SUMIF(Tabla1[Pagina Bitacora Real],"&lt;"&amp;$A33,Tabla1[Multimotor])</f>
        <v>0</v>
      </c>
      <c r="T34" s="68">
        <f>SUMIF(Tabla1[Pagina Bitacora Real],"&lt;"&amp;$A33,Tabla1[Simulador o Entrenador de Vuelo])</f>
        <v>0</v>
      </c>
      <c r="U34" s="69">
        <f>SUMIF(Tabla1[Pagina Bitacora Real],"&lt;"&amp;$A33,Tabla1[Travesia])</f>
        <v>17.099999999999998</v>
      </c>
      <c r="V34" s="69">
        <f>SUMIF(Tabla1[Pagina Bitacora Real],"&lt;"&amp;$A33,Tabla1[Solo])</f>
        <v>22.5</v>
      </c>
      <c r="W34" s="69">
        <f>SUMIF(Tabla1[Pagina Bitacora Real],"&lt;"&amp;$A33,Tabla1[Piloto al Mando (PIC)])</f>
        <v>13.799999999999997</v>
      </c>
      <c r="X34" s="69">
        <f>SUMIF(Tabla1[Pagina Bitacora Real],"&lt;"&amp;$A33,Tabla1[Copiloto (SIC)])</f>
        <v>0</v>
      </c>
      <c r="Y34" s="69">
        <f>SUMIF(Tabla1[Pagina Bitacora Real],"&lt;"&amp;$A33,Tabla1[[Instruccion Recibida ]])</f>
        <v>66.100000000000009</v>
      </c>
      <c r="Z34" s="70">
        <f>SUMIF(Tabla1[Pagina Bitacora Real],"&lt;"&amp;$A33,Tabla1[Como Instructor de Vuelo])</f>
        <v>0</v>
      </c>
    </row>
    <row r="35" spans="1:26" ht="16" thickBot="1" x14ac:dyDescent="0.25">
      <c r="A35" s="197"/>
      <c r="B35" s="193"/>
      <c r="C35" s="62" t="s">
        <v>227</v>
      </c>
      <c r="D35" s="71">
        <f t="shared" ref="D35" si="27">D33+D34</f>
        <v>87.900000000000034</v>
      </c>
      <c r="E35" s="72">
        <f t="shared" ref="E35" si="28">E33+E34</f>
        <v>0</v>
      </c>
      <c r="F35" s="73">
        <f t="shared" ref="F35" si="29">F33+F34</f>
        <v>87.900000000000034</v>
      </c>
      <c r="G35" s="73">
        <f t="shared" si="19"/>
        <v>0</v>
      </c>
      <c r="H35" s="73">
        <f t="shared" si="19"/>
        <v>0</v>
      </c>
      <c r="I35" s="73">
        <f t="shared" si="19"/>
        <v>0</v>
      </c>
      <c r="J35" s="73">
        <f t="shared" si="19"/>
        <v>0</v>
      </c>
      <c r="K35" s="73">
        <f t="shared" si="19"/>
        <v>0</v>
      </c>
      <c r="L35" s="74">
        <f t="shared" si="19"/>
        <v>0</v>
      </c>
      <c r="M35" s="139">
        <f t="shared" si="19"/>
        <v>422</v>
      </c>
      <c r="N35" s="140">
        <f t="shared" si="19"/>
        <v>0</v>
      </c>
      <c r="O35" s="72">
        <f t="shared" si="19"/>
        <v>87.900000000000034</v>
      </c>
      <c r="P35" s="73">
        <f t="shared" si="19"/>
        <v>0</v>
      </c>
      <c r="Q35" s="74">
        <f t="shared" si="19"/>
        <v>0</v>
      </c>
      <c r="R35" s="139">
        <f t="shared" si="19"/>
        <v>0</v>
      </c>
      <c r="S35" s="140">
        <f t="shared" si="19"/>
        <v>0</v>
      </c>
      <c r="T35" s="72">
        <f t="shared" si="19"/>
        <v>0</v>
      </c>
      <c r="U35" s="73">
        <f t="shared" si="19"/>
        <v>24.999999999999996</v>
      </c>
      <c r="V35" s="73">
        <f t="shared" si="19"/>
        <v>28.8</v>
      </c>
      <c r="W35" s="73">
        <f t="shared" si="19"/>
        <v>24.099999999999998</v>
      </c>
      <c r="X35" s="73">
        <f t="shared" si="19"/>
        <v>0</v>
      </c>
      <c r="Y35" s="73">
        <f t="shared" si="19"/>
        <v>68.2</v>
      </c>
      <c r="Z35" s="74">
        <f t="shared" si="26"/>
        <v>0</v>
      </c>
    </row>
    <row r="36" spans="1:26" x14ac:dyDescent="0.2">
      <c r="A36" s="197">
        <v>12</v>
      </c>
      <c r="B36" s="194" t="s">
        <v>185</v>
      </c>
      <c r="C36" s="46" t="s">
        <v>269</v>
      </c>
      <c r="D36" s="75">
        <f>SUMIF(Tabla1[Pagina Bitacora Real],A36,Tabla1[Duracion Total de Vuelo])</f>
        <v>7.3</v>
      </c>
      <c r="E36" s="76">
        <f>SUMIF(Tabla1[Pagina Bitacora Real],$A36,Tabla1[LSA])</f>
        <v>0</v>
      </c>
      <c r="F36" s="77">
        <f>SUMIF(Tabla1[Pagina Bitacora Real],$A36,Tabla1[Monomotor])</f>
        <v>7.3</v>
      </c>
      <c r="G36" s="77">
        <f>SUMIF(Tabla1[Pagina Bitacora Real],$A36,Tabla1[Multimotor])</f>
        <v>0</v>
      </c>
      <c r="H36" s="77">
        <f>SUMIF(Tabla1[Pagina Bitacora Real],$A36,Tabla1[Turbo Helice])</f>
        <v>0</v>
      </c>
      <c r="I36" s="77">
        <f>SUMIF(Tabla1[Pagina Bitacora Real],$A36,Tabla1[Turbo Jet])</f>
        <v>0</v>
      </c>
      <c r="J36" s="77">
        <f>SUMIF(Tabla1[Pagina Bitacora Real],$A36,Tabla1[Helicoptero])</f>
        <v>0</v>
      </c>
      <c r="K36" s="77">
        <f>SUMIF(Tabla1[Pagina Bitacora Real],$A36,Tabla1[Planeador])</f>
        <v>0</v>
      </c>
      <c r="L36" s="78">
        <f>SUMIF(Tabla1[Pagina Bitacora Real],$A36,Tabla1[Ultraliviano])</f>
        <v>0</v>
      </c>
      <c r="M36" s="141">
        <f>SUMIF(Tabla1[Pagina Bitacora Real],$A36,Tabla1[Dia])</f>
        <v>22</v>
      </c>
      <c r="N36" s="142">
        <f>SUMIF(Tabla1[Pagina Bitacora Real],$A36,Tabla1[Noche])</f>
        <v>0</v>
      </c>
      <c r="O36" s="76">
        <f>SUMIF(Tabla1[Pagina Bitacora Real],$A36,Tabla1[Diurno])</f>
        <v>7.3</v>
      </c>
      <c r="P36" s="77">
        <f>SUMIF(Tabla1[Pagina Bitacora Real],$A36,Tabla1[Noche3])</f>
        <v>0</v>
      </c>
      <c r="Q36" s="78">
        <f>SUMIF(Tabla1[Pagina Bitacora Real],$A36,Tabla1[IFR])</f>
        <v>0</v>
      </c>
      <c r="R36" s="141">
        <f>SUMIF(Tabla1[Pagina Bitacora Real],$A36,Tabla1[Multimotor])</f>
        <v>0</v>
      </c>
      <c r="S36" s="142">
        <f>SUMIF(Tabla1[Pagina Bitacora Real],$A36,Tabla1[Multimotor])</f>
        <v>0</v>
      </c>
      <c r="T36" s="76">
        <f>SUMIF(Tabla1[Pagina Bitacora Real],$A36,Tabla1[Simulador o Entrenador de Vuelo])</f>
        <v>0</v>
      </c>
      <c r="U36" s="77">
        <f>SUMIF(Tabla1[Pagina Bitacora Real],$A36,Tabla1[Travesia])</f>
        <v>5.4</v>
      </c>
      <c r="V36" s="77">
        <f>SUMIF(Tabla1[Pagina Bitacora Real],$A36,Tabla1[Solo])</f>
        <v>3.1</v>
      </c>
      <c r="W36" s="77">
        <f>SUMIF(Tabla1[Pagina Bitacora Real],$A36,Tabla1[Piloto al Mando (PIC)])</f>
        <v>7.3</v>
      </c>
      <c r="X36" s="77">
        <f>SUMIF(Tabla1[Pagina Bitacora Real],$A36,Tabla1[Copiloto (SIC)])</f>
        <v>0</v>
      </c>
      <c r="Y36" s="77">
        <f>SUMIF(Tabla1[Pagina Bitacora Real],$A36,Tabla1[[Instruccion Recibida ]])</f>
        <v>0</v>
      </c>
      <c r="Z36" s="78">
        <f>SUMIF(Tabla1[Pagina Bitacora Real],$A36,Tabla1[Como Instructor de Vuelo])</f>
        <v>0</v>
      </c>
    </row>
    <row r="37" spans="1:26" x14ac:dyDescent="0.2">
      <c r="A37" s="197"/>
      <c r="B37" s="195"/>
      <c r="C37" s="47" t="s">
        <v>226</v>
      </c>
      <c r="D37" s="79">
        <f>SUMIF(Tabla1[Pagina Bitacora Real],"&lt;"&amp;A36,Tabla1[Duracion Total de Vuelo])</f>
        <v>87.900000000000034</v>
      </c>
      <c r="E37" s="80">
        <f>SUMIF(Tabla1[Pagina Bitacora Real],"&lt;"&amp;$A36,Tabla1[LSA])</f>
        <v>0</v>
      </c>
      <c r="F37" s="81">
        <f>SUMIF(Tabla1[Pagina Bitacora Real],"&lt;"&amp;$A36,Tabla1[Monomotor])</f>
        <v>87.900000000000034</v>
      </c>
      <c r="G37" s="81">
        <f>SUMIF(Tabla1[Pagina Bitacora Real],"&lt;"&amp;$A36,Tabla1[Multimotor])</f>
        <v>0</v>
      </c>
      <c r="H37" s="81">
        <f>SUMIF(Tabla1[Pagina Bitacora Real],"&lt;"&amp;$A36,Tabla1[Turbo Helice])</f>
        <v>0</v>
      </c>
      <c r="I37" s="81">
        <f>SUMIF(Tabla1[Pagina Bitacora Real],"&lt;"&amp;$A36,Tabla1[Turbo Jet])</f>
        <v>0</v>
      </c>
      <c r="J37" s="81">
        <f>SUMIF(Tabla1[Pagina Bitacora Real],"&lt;"&amp;$A36,Tabla1[Helicoptero])</f>
        <v>0</v>
      </c>
      <c r="K37" s="81">
        <f>SUMIF(Tabla1[Pagina Bitacora Real],"&lt;"&amp;$A36,Tabla1[Planeador])</f>
        <v>0</v>
      </c>
      <c r="L37" s="82">
        <f>SUMIF(Tabla1[Pagina Bitacora Real],"&lt;"&amp;$A36,Tabla1[Ultraliviano])</f>
        <v>0</v>
      </c>
      <c r="M37" s="143">
        <f>SUMIF(Tabla1[Pagina Bitacora Real],"&lt;"&amp;$A36,Tabla1[Dia])</f>
        <v>422</v>
      </c>
      <c r="N37" s="144">
        <f>SUMIF(Tabla1[Pagina Bitacora Real],"&lt;"&amp;$A36,Tabla1[Noche])</f>
        <v>0</v>
      </c>
      <c r="O37" s="80">
        <f>SUMIF(Tabla1[Pagina Bitacora Real],"&lt;"&amp;$A36,Tabla1[Diurno])</f>
        <v>87.900000000000034</v>
      </c>
      <c r="P37" s="81">
        <f>SUMIF(Tabla1[Pagina Bitacora Real],"&lt;"&amp;$A36,Tabla1[Noche3])</f>
        <v>0</v>
      </c>
      <c r="Q37" s="82">
        <f>SUMIF(Tabla1[Pagina Bitacora Real],"&lt;"&amp;$A36,Tabla1[IFR])</f>
        <v>0</v>
      </c>
      <c r="R37" s="143">
        <f>SUMIF(Tabla1[Pagina Bitacora Real],"&lt;"&amp;$A36,Tabla1[Multimotor])</f>
        <v>0</v>
      </c>
      <c r="S37" s="144">
        <f>SUMIF(Tabla1[Pagina Bitacora Real],"&lt;"&amp;$A36,Tabla1[Multimotor])</f>
        <v>0</v>
      </c>
      <c r="T37" s="80">
        <f>SUMIF(Tabla1[Pagina Bitacora Real],"&lt;"&amp;$A36,Tabla1[Simulador o Entrenador de Vuelo])</f>
        <v>0</v>
      </c>
      <c r="U37" s="81">
        <f>SUMIF(Tabla1[Pagina Bitacora Real],"&lt;"&amp;$A36,Tabla1[Travesia])</f>
        <v>25</v>
      </c>
      <c r="V37" s="81">
        <f>SUMIF(Tabla1[Pagina Bitacora Real],"&lt;"&amp;$A36,Tabla1[Solo])</f>
        <v>28.8</v>
      </c>
      <c r="W37" s="81">
        <f>SUMIF(Tabla1[Pagina Bitacora Real],"&lt;"&amp;$A36,Tabla1[Piloto al Mando (PIC)])</f>
        <v>24.099999999999998</v>
      </c>
      <c r="X37" s="81">
        <f>SUMIF(Tabla1[Pagina Bitacora Real],"&lt;"&amp;$A36,Tabla1[Copiloto (SIC)])</f>
        <v>0</v>
      </c>
      <c r="Y37" s="81">
        <f>SUMIF(Tabla1[Pagina Bitacora Real],"&lt;"&amp;$A36,Tabla1[[Instruccion Recibida ]])</f>
        <v>68.200000000000017</v>
      </c>
      <c r="Z37" s="82">
        <f>SUMIF(Tabla1[Pagina Bitacora Real],"&lt;"&amp;$A36,Tabla1[Como Instructor de Vuelo])</f>
        <v>0</v>
      </c>
    </row>
    <row r="38" spans="1:26" ht="16" thickBot="1" x14ac:dyDescent="0.25">
      <c r="A38" s="197"/>
      <c r="B38" s="196"/>
      <c r="C38" s="48" t="s">
        <v>227</v>
      </c>
      <c r="D38" s="83">
        <f t="shared" ref="D38" si="30">D36+D37</f>
        <v>95.200000000000031</v>
      </c>
      <c r="E38" s="84">
        <f t="shared" ref="E38" si="31">E36+E37</f>
        <v>0</v>
      </c>
      <c r="F38" s="85">
        <f t="shared" ref="F38" si="32">F36+F37</f>
        <v>95.200000000000031</v>
      </c>
      <c r="G38" s="85">
        <f t="shared" si="19"/>
        <v>0</v>
      </c>
      <c r="H38" s="85">
        <f t="shared" si="19"/>
        <v>0</v>
      </c>
      <c r="I38" s="85">
        <f t="shared" si="19"/>
        <v>0</v>
      </c>
      <c r="J38" s="85">
        <f t="shared" si="19"/>
        <v>0</v>
      </c>
      <c r="K38" s="85">
        <f t="shared" si="19"/>
        <v>0</v>
      </c>
      <c r="L38" s="86">
        <f t="shared" si="19"/>
        <v>0</v>
      </c>
      <c r="M38" s="145">
        <f t="shared" si="19"/>
        <v>444</v>
      </c>
      <c r="N38" s="146">
        <f t="shared" si="19"/>
        <v>0</v>
      </c>
      <c r="O38" s="84">
        <f t="shared" si="19"/>
        <v>95.200000000000031</v>
      </c>
      <c r="P38" s="85">
        <f t="shared" si="19"/>
        <v>0</v>
      </c>
      <c r="Q38" s="86">
        <f t="shared" si="19"/>
        <v>0</v>
      </c>
      <c r="R38" s="145">
        <f t="shared" si="19"/>
        <v>0</v>
      </c>
      <c r="S38" s="146">
        <f t="shared" si="19"/>
        <v>0</v>
      </c>
      <c r="T38" s="84">
        <f t="shared" si="19"/>
        <v>0</v>
      </c>
      <c r="U38" s="85">
        <f t="shared" si="19"/>
        <v>30.4</v>
      </c>
      <c r="V38" s="85">
        <f t="shared" si="19"/>
        <v>31.900000000000002</v>
      </c>
      <c r="W38" s="85">
        <f t="shared" si="19"/>
        <v>31.4</v>
      </c>
      <c r="X38" s="85">
        <f t="shared" si="19"/>
        <v>0</v>
      </c>
      <c r="Y38" s="85">
        <f t="shared" si="19"/>
        <v>68.200000000000017</v>
      </c>
      <c r="Z38" s="86">
        <f t="shared" si="26"/>
        <v>0</v>
      </c>
    </row>
    <row r="39" spans="1:26" x14ac:dyDescent="0.2">
      <c r="A39" s="197">
        <v>13</v>
      </c>
      <c r="B39" s="191" t="s">
        <v>186</v>
      </c>
      <c r="C39" s="60" t="s">
        <v>269</v>
      </c>
      <c r="D39" s="63">
        <f>SUMIF(Tabla1[Pagina Bitacora Real],A39,Tabla1[Duracion Total de Vuelo])</f>
        <v>7.7999999999999989</v>
      </c>
      <c r="E39" s="64">
        <f>SUMIF(Tabla1[Pagina Bitacora Real],$A39,Tabla1[LSA])</f>
        <v>0</v>
      </c>
      <c r="F39" s="65">
        <f>SUMIF(Tabla1[Pagina Bitacora Real],$A39,Tabla1[Monomotor])</f>
        <v>7.7999999999999989</v>
      </c>
      <c r="G39" s="65">
        <f>SUMIF(Tabla1[Pagina Bitacora Real],$A39,Tabla1[Multimotor])</f>
        <v>0</v>
      </c>
      <c r="H39" s="65">
        <f>SUMIF(Tabla1[Pagina Bitacora Real],$A39,Tabla1[Turbo Helice])</f>
        <v>0</v>
      </c>
      <c r="I39" s="65">
        <f>SUMIF(Tabla1[Pagina Bitacora Real],$A39,Tabla1[Turbo Jet])</f>
        <v>0</v>
      </c>
      <c r="J39" s="65">
        <f>SUMIF(Tabla1[Pagina Bitacora Real],$A39,Tabla1[Helicoptero])</f>
        <v>0</v>
      </c>
      <c r="K39" s="65">
        <f>SUMIF(Tabla1[Pagina Bitacora Real],$A39,Tabla1[Planeador])</f>
        <v>0</v>
      </c>
      <c r="L39" s="66">
        <f>SUMIF(Tabla1[Pagina Bitacora Real],$A39,Tabla1[Ultraliviano])</f>
        <v>0</v>
      </c>
      <c r="M39" s="135">
        <f>SUMIF(Tabla1[Pagina Bitacora Real],$A39,Tabla1[Dia])</f>
        <v>23</v>
      </c>
      <c r="N39" s="136">
        <f>SUMIF(Tabla1[Pagina Bitacora Real],$A39,Tabla1[Noche])</f>
        <v>5</v>
      </c>
      <c r="O39" s="64">
        <f>SUMIF(Tabla1[Pagina Bitacora Real],$A39,Tabla1[Diurno])</f>
        <v>6.6000000000000005</v>
      </c>
      <c r="P39" s="65">
        <f>SUMIF(Tabla1[Pagina Bitacora Real],$A39,Tabla1[Noche3])</f>
        <v>1.2</v>
      </c>
      <c r="Q39" s="66">
        <f>SUMIF(Tabla1[Pagina Bitacora Real],$A39,Tabla1[IFR])</f>
        <v>0</v>
      </c>
      <c r="R39" s="135">
        <f>SUMIF(Tabla1[Pagina Bitacora Real],$A39,Tabla1[Multimotor])</f>
        <v>0</v>
      </c>
      <c r="S39" s="136">
        <f>SUMIF(Tabla1[Pagina Bitacora Real],$A39,Tabla1[Multimotor])</f>
        <v>0</v>
      </c>
      <c r="T39" s="64">
        <f>SUMIF(Tabla1[Pagina Bitacora Real],$A39,Tabla1[Simulador o Entrenador de Vuelo])</f>
        <v>0</v>
      </c>
      <c r="U39" s="65">
        <f>SUMIF(Tabla1[Pagina Bitacora Real],$A39,Tabla1[Travesia])</f>
        <v>2.1</v>
      </c>
      <c r="V39" s="65">
        <f>SUMIF(Tabla1[Pagina Bitacora Real],$A39,Tabla1[Solo])</f>
        <v>1.7</v>
      </c>
      <c r="W39" s="65">
        <f>SUMIF(Tabla1[Pagina Bitacora Real],$A39,Tabla1[Piloto al Mando (PIC)])</f>
        <v>7.7999999999999989</v>
      </c>
      <c r="X39" s="65">
        <f>SUMIF(Tabla1[Pagina Bitacora Real],$A39,Tabla1[Copiloto (SIC)])</f>
        <v>0</v>
      </c>
      <c r="Y39" s="65">
        <f>SUMIF(Tabla1[Pagina Bitacora Real],$A39,Tabla1[[Instruccion Recibida ]])</f>
        <v>1.2</v>
      </c>
      <c r="Z39" s="66">
        <f>SUMIF(Tabla1[Pagina Bitacora Real],$A39,Tabla1[Como Instructor de Vuelo])</f>
        <v>0</v>
      </c>
    </row>
    <row r="40" spans="1:26" x14ac:dyDescent="0.2">
      <c r="A40" s="197"/>
      <c r="B40" s="192"/>
      <c r="C40" s="61" t="s">
        <v>226</v>
      </c>
      <c r="D40" s="67">
        <f>SUMIF(Tabla1[Pagina Bitacora Real],"&lt;"&amp;A39,Tabla1[Duracion Total de Vuelo])</f>
        <v>95.200000000000045</v>
      </c>
      <c r="E40" s="68">
        <f>SUMIF(Tabla1[Pagina Bitacora Real],"&lt;"&amp;$A39,Tabla1[LSA])</f>
        <v>0</v>
      </c>
      <c r="F40" s="69">
        <f>SUMIF(Tabla1[Pagina Bitacora Real],"&lt;"&amp;$A39,Tabla1[Monomotor])</f>
        <v>95.200000000000045</v>
      </c>
      <c r="G40" s="69">
        <f>SUMIF(Tabla1[Pagina Bitacora Real],"&lt;"&amp;$A39,Tabla1[Multimotor])</f>
        <v>0</v>
      </c>
      <c r="H40" s="69">
        <f>SUMIF(Tabla1[Pagina Bitacora Real],"&lt;"&amp;$A39,Tabla1[Turbo Helice])</f>
        <v>0</v>
      </c>
      <c r="I40" s="69">
        <f>SUMIF(Tabla1[Pagina Bitacora Real],"&lt;"&amp;$A39,Tabla1[Turbo Jet])</f>
        <v>0</v>
      </c>
      <c r="J40" s="69">
        <f>SUMIF(Tabla1[Pagina Bitacora Real],"&lt;"&amp;$A39,Tabla1[Helicoptero])</f>
        <v>0</v>
      </c>
      <c r="K40" s="69">
        <f>SUMIF(Tabla1[Pagina Bitacora Real],"&lt;"&amp;$A39,Tabla1[Planeador])</f>
        <v>0</v>
      </c>
      <c r="L40" s="70">
        <f>SUMIF(Tabla1[Pagina Bitacora Real],"&lt;"&amp;$A39,Tabla1[Ultraliviano])</f>
        <v>0</v>
      </c>
      <c r="M40" s="137">
        <f>SUMIF(Tabla1[Pagina Bitacora Real],"&lt;"&amp;$A39,Tabla1[Dia])</f>
        <v>444</v>
      </c>
      <c r="N40" s="138">
        <f>SUMIF(Tabla1[Pagina Bitacora Real],"&lt;"&amp;$A39,Tabla1[Noche])</f>
        <v>0</v>
      </c>
      <c r="O40" s="68">
        <f>SUMIF(Tabla1[Pagina Bitacora Real],"&lt;"&amp;$A39,Tabla1[Diurno])</f>
        <v>95.200000000000045</v>
      </c>
      <c r="P40" s="69">
        <f>SUMIF(Tabla1[Pagina Bitacora Real],"&lt;"&amp;$A39,Tabla1[Noche3])</f>
        <v>0</v>
      </c>
      <c r="Q40" s="70">
        <f>SUMIF(Tabla1[Pagina Bitacora Real],"&lt;"&amp;$A39,Tabla1[IFR])</f>
        <v>0</v>
      </c>
      <c r="R40" s="137">
        <f>SUMIF(Tabla1[Pagina Bitacora Real],"&lt;"&amp;$A39,Tabla1[Multimotor])</f>
        <v>0</v>
      </c>
      <c r="S40" s="138">
        <f>SUMIF(Tabla1[Pagina Bitacora Real],"&lt;"&amp;$A39,Tabla1[Multimotor])</f>
        <v>0</v>
      </c>
      <c r="T40" s="68">
        <f>SUMIF(Tabla1[Pagina Bitacora Real],"&lt;"&amp;$A39,Tabla1[Simulador o Entrenador de Vuelo])</f>
        <v>0</v>
      </c>
      <c r="U40" s="69">
        <f>SUMIF(Tabla1[Pagina Bitacora Real],"&lt;"&amp;$A39,Tabla1[Travesia])</f>
        <v>30.4</v>
      </c>
      <c r="V40" s="69">
        <f>SUMIF(Tabla1[Pagina Bitacora Real],"&lt;"&amp;$A39,Tabla1[Solo])</f>
        <v>31.9</v>
      </c>
      <c r="W40" s="69">
        <f>SUMIF(Tabla1[Pagina Bitacora Real],"&lt;"&amp;$A39,Tabla1[Piloto al Mando (PIC)])</f>
        <v>31.399999999999995</v>
      </c>
      <c r="X40" s="69">
        <f>SUMIF(Tabla1[Pagina Bitacora Real],"&lt;"&amp;$A39,Tabla1[Copiloto (SIC)])</f>
        <v>0</v>
      </c>
      <c r="Y40" s="69">
        <f>SUMIF(Tabla1[Pagina Bitacora Real],"&lt;"&amp;$A39,Tabla1[[Instruccion Recibida ]])</f>
        <v>68.200000000000017</v>
      </c>
      <c r="Z40" s="70">
        <f>SUMIF(Tabla1[Pagina Bitacora Real],"&lt;"&amp;$A39,Tabla1[Como Instructor de Vuelo])</f>
        <v>0</v>
      </c>
    </row>
    <row r="41" spans="1:26" ht="16" thickBot="1" x14ac:dyDescent="0.25">
      <c r="A41" s="197"/>
      <c r="B41" s="193"/>
      <c r="C41" s="62" t="s">
        <v>227</v>
      </c>
      <c r="D41" s="71">
        <f t="shared" ref="D41" si="33">D39+D40</f>
        <v>103.00000000000004</v>
      </c>
      <c r="E41" s="72">
        <f t="shared" ref="E41" si="34">E39+E40</f>
        <v>0</v>
      </c>
      <c r="F41" s="73">
        <f t="shared" ref="F41" si="35">F39+F40</f>
        <v>103.00000000000004</v>
      </c>
      <c r="G41" s="73">
        <f t="shared" si="19"/>
        <v>0</v>
      </c>
      <c r="H41" s="73">
        <f t="shared" si="19"/>
        <v>0</v>
      </c>
      <c r="I41" s="73">
        <f t="shared" si="19"/>
        <v>0</v>
      </c>
      <c r="J41" s="73">
        <f t="shared" si="19"/>
        <v>0</v>
      </c>
      <c r="K41" s="73">
        <f t="shared" si="19"/>
        <v>0</v>
      </c>
      <c r="L41" s="74">
        <f t="shared" si="19"/>
        <v>0</v>
      </c>
      <c r="M41" s="139">
        <f t="shared" si="19"/>
        <v>467</v>
      </c>
      <c r="N41" s="140">
        <f t="shared" si="19"/>
        <v>5</v>
      </c>
      <c r="O41" s="72">
        <f t="shared" si="19"/>
        <v>101.80000000000004</v>
      </c>
      <c r="P41" s="73">
        <f t="shared" si="19"/>
        <v>1.2</v>
      </c>
      <c r="Q41" s="74">
        <f t="shared" si="19"/>
        <v>0</v>
      </c>
      <c r="R41" s="139">
        <f t="shared" si="19"/>
        <v>0</v>
      </c>
      <c r="S41" s="140">
        <f t="shared" si="19"/>
        <v>0</v>
      </c>
      <c r="T41" s="72">
        <f t="shared" si="19"/>
        <v>0</v>
      </c>
      <c r="U41" s="73">
        <f t="shared" si="19"/>
        <v>32.5</v>
      </c>
      <c r="V41" s="73">
        <f t="shared" si="19"/>
        <v>33.6</v>
      </c>
      <c r="W41" s="73">
        <f t="shared" si="19"/>
        <v>39.199999999999996</v>
      </c>
      <c r="X41" s="73">
        <f t="shared" si="19"/>
        <v>0</v>
      </c>
      <c r="Y41" s="73">
        <f t="shared" si="19"/>
        <v>69.40000000000002</v>
      </c>
      <c r="Z41" s="74">
        <f t="shared" si="26"/>
        <v>0</v>
      </c>
    </row>
    <row r="42" spans="1:26" x14ac:dyDescent="0.2">
      <c r="A42" s="197">
        <v>14</v>
      </c>
      <c r="B42" s="194" t="s">
        <v>187</v>
      </c>
      <c r="C42" s="46" t="s">
        <v>269</v>
      </c>
      <c r="D42" s="75">
        <f>SUMIF(Tabla1[Pagina Bitacora Real],A42,Tabla1[Duracion Total de Vuelo])</f>
        <v>8.3999999999999986</v>
      </c>
      <c r="E42" s="76">
        <f>SUMIF(Tabla1[Pagina Bitacora Real],$A42,Tabla1[LSA])</f>
        <v>0</v>
      </c>
      <c r="F42" s="77">
        <f>SUMIF(Tabla1[Pagina Bitacora Real],$A42,Tabla1[Monomotor])</f>
        <v>8.3999999999999986</v>
      </c>
      <c r="G42" s="77">
        <f>SUMIF(Tabla1[Pagina Bitacora Real],$A42,Tabla1[Multimotor])</f>
        <v>0</v>
      </c>
      <c r="H42" s="77">
        <f>SUMIF(Tabla1[Pagina Bitacora Real],$A42,Tabla1[Turbo Helice])</f>
        <v>0</v>
      </c>
      <c r="I42" s="77">
        <f>SUMIF(Tabla1[Pagina Bitacora Real],$A42,Tabla1[Turbo Jet])</f>
        <v>0</v>
      </c>
      <c r="J42" s="77">
        <f>SUMIF(Tabla1[Pagina Bitacora Real],$A42,Tabla1[Helicoptero])</f>
        <v>0</v>
      </c>
      <c r="K42" s="77">
        <f>SUMIF(Tabla1[Pagina Bitacora Real],$A42,Tabla1[Planeador])</f>
        <v>0</v>
      </c>
      <c r="L42" s="78">
        <f>SUMIF(Tabla1[Pagina Bitacora Real],$A42,Tabla1[Ultraliviano])</f>
        <v>0</v>
      </c>
      <c r="M42" s="141">
        <f>SUMIF(Tabla1[Pagina Bitacora Real],$A42,Tabla1[Dia])</f>
        <v>16</v>
      </c>
      <c r="N42" s="142">
        <f>SUMIF(Tabla1[Pagina Bitacora Real],$A42,Tabla1[Noche])</f>
        <v>0</v>
      </c>
      <c r="O42" s="76">
        <f>SUMIF(Tabla1[Pagina Bitacora Real],$A42,Tabla1[Diurno])</f>
        <v>8.3999999999999986</v>
      </c>
      <c r="P42" s="77">
        <f>SUMIF(Tabla1[Pagina Bitacora Real],$A42,Tabla1[Noche3])</f>
        <v>0</v>
      </c>
      <c r="Q42" s="78">
        <f>SUMIF(Tabla1[Pagina Bitacora Real],$A42,Tabla1[IFR])</f>
        <v>0</v>
      </c>
      <c r="R42" s="141">
        <f>SUMIF(Tabla1[Pagina Bitacora Real],$A42,Tabla1[Multimotor])</f>
        <v>0</v>
      </c>
      <c r="S42" s="142">
        <f>SUMIF(Tabla1[Pagina Bitacora Real],$A42,Tabla1[Multimotor])</f>
        <v>0</v>
      </c>
      <c r="T42" s="76">
        <f>SUMIF(Tabla1[Pagina Bitacora Real],$A42,Tabla1[Simulador o Entrenador de Vuelo])</f>
        <v>0</v>
      </c>
      <c r="U42" s="77">
        <f>SUMIF(Tabla1[Pagina Bitacora Real],$A42,Tabla1[Travesia])</f>
        <v>6.5</v>
      </c>
      <c r="V42" s="77">
        <f>SUMIF(Tabla1[Pagina Bitacora Real],$A42,Tabla1[Solo])</f>
        <v>6</v>
      </c>
      <c r="W42" s="77">
        <f>SUMIF(Tabla1[Pagina Bitacora Real],$A42,Tabla1[Piloto al Mando (PIC)])</f>
        <v>8.3999999999999986</v>
      </c>
      <c r="X42" s="77">
        <f>SUMIF(Tabla1[Pagina Bitacora Real],$A42,Tabla1[Copiloto (SIC)])</f>
        <v>0</v>
      </c>
      <c r="Y42" s="77">
        <f>SUMIF(Tabla1[Pagina Bitacora Real],$A42,Tabla1[[Instruccion Recibida ]])</f>
        <v>0</v>
      </c>
      <c r="Z42" s="78">
        <f>SUMIF(Tabla1[Pagina Bitacora Real],$A42,Tabla1[Como Instructor de Vuelo])</f>
        <v>0</v>
      </c>
    </row>
    <row r="43" spans="1:26" x14ac:dyDescent="0.2">
      <c r="A43" s="197"/>
      <c r="B43" s="195"/>
      <c r="C43" s="47" t="s">
        <v>226</v>
      </c>
      <c r="D43" s="79">
        <f>SUMIF(Tabla1[Pagina Bitacora Real],"&lt;"&amp;A42,Tabla1[Duracion Total de Vuelo])</f>
        <v>103.00000000000003</v>
      </c>
      <c r="E43" s="80">
        <f>SUMIF(Tabla1[Pagina Bitacora Real],"&lt;"&amp;$A42,Tabla1[LSA])</f>
        <v>0</v>
      </c>
      <c r="F43" s="81">
        <f>SUMIF(Tabla1[Pagina Bitacora Real],"&lt;"&amp;$A42,Tabla1[Monomotor])</f>
        <v>103.00000000000003</v>
      </c>
      <c r="G43" s="81">
        <f>SUMIF(Tabla1[Pagina Bitacora Real],"&lt;"&amp;$A42,Tabla1[Multimotor])</f>
        <v>0</v>
      </c>
      <c r="H43" s="81">
        <f>SUMIF(Tabla1[Pagina Bitacora Real],"&lt;"&amp;$A42,Tabla1[Turbo Helice])</f>
        <v>0</v>
      </c>
      <c r="I43" s="81">
        <f>SUMIF(Tabla1[Pagina Bitacora Real],"&lt;"&amp;$A42,Tabla1[Turbo Jet])</f>
        <v>0</v>
      </c>
      <c r="J43" s="81">
        <f>SUMIF(Tabla1[Pagina Bitacora Real],"&lt;"&amp;$A42,Tabla1[Helicoptero])</f>
        <v>0</v>
      </c>
      <c r="K43" s="81">
        <f>SUMIF(Tabla1[Pagina Bitacora Real],"&lt;"&amp;$A42,Tabla1[Planeador])</f>
        <v>0</v>
      </c>
      <c r="L43" s="82">
        <f>SUMIF(Tabla1[Pagina Bitacora Real],"&lt;"&amp;$A42,Tabla1[Ultraliviano])</f>
        <v>0</v>
      </c>
      <c r="M43" s="143">
        <f>SUMIF(Tabla1[Pagina Bitacora Real],"&lt;"&amp;$A42,Tabla1[Dia])</f>
        <v>467</v>
      </c>
      <c r="N43" s="144">
        <f>SUMIF(Tabla1[Pagina Bitacora Real],"&lt;"&amp;$A42,Tabla1[Noche])</f>
        <v>5</v>
      </c>
      <c r="O43" s="80">
        <f>SUMIF(Tabla1[Pagina Bitacora Real],"&lt;"&amp;$A42,Tabla1[Diurno])</f>
        <v>101.80000000000003</v>
      </c>
      <c r="P43" s="81">
        <f>SUMIF(Tabla1[Pagina Bitacora Real],"&lt;"&amp;$A42,Tabla1[Noche3])</f>
        <v>1.2</v>
      </c>
      <c r="Q43" s="82">
        <f>SUMIF(Tabla1[Pagina Bitacora Real],"&lt;"&amp;$A42,Tabla1[IFR])</f>
        <v>0</v>
      </c>
      <c r="R43" s="143">
        <f>SUMIF(Tabla1[Pagina Bitacora Real],"&lt;"&amp;$A42,Tabla1[Multimotor])</f>
        <v>0</v>
      </c>
      <c r="S43" s="144">
        <f>SUMIF(Tabla1[Pagina Bitacora Real],"&lt;"&amp;$A42,Tabla1[Multimotor])</f>
        <v>0</v>
      </c>
      <c r="T43" s="80">
        <f>SUMIF(Tabla1[Pagina Bitacora Real],"&lt;"&amp;$A42,Tabla1[Simulador o Entrenador de Vuelo])</f>
        <v>0</v>
      </c>
      <c r="U43" s="81">
        <f>SUMIF(Tabla1[Pagina Bitacora Real],"&lt;"&amp;$A42,Tabla1[Travesia])</f>
        <v>32.5</v>
      </c>
      <c r="V43" s="81">
        <f>SUMIF(Tabla1[Pagina Bitacora Real],"&lt;"&amp;$A42,Tabla1[Solo])</f>
        <v>33.6</v>
      </c>
      <c r="W43" s="81">
        <f>SUMIF(Tabla1[Pagina Bitacora Real],"&lt;"&amp;$A42,Tabla1[Piloto al Mando (PIC)])</f>
        <v>39.199999999999996</v>
      </c>
      <c r="X43" s="81">
        <f>SUMIF(Tabla1[Pagina Bitacora Real],"&lt;"&amp;$A42,Tabla1[Copiloto (SIC)])</f>
        <v>0</v>
      </c>
      <c r="Y43" s="81">
        <f>SUMIF(Tabla1[Pagina Bitacora Real],"&lt;"&amp;$A42,Tabla1[[Instruccion Recibida ]])</f>
        <v>69.40000000000002</v>
      </c>
      <c r="Z43" s="82">
        <f>SUMIF(Tabla1[Pagina Bitacora Real],"&lt;"&amp;$A42,Tabla1[Como Instructor de Vuelo])</f>
        <v>0</v>
      </c>
    </row>
    <row r="44" spans="1:26" ht="16" thickBot="1" x14ac:dyDescent="0.25">
      <c r="A44" s="197"/>
      <c r="B44" s="196"/>
      <c r="C44" s="48" t="s">
        <v>227</v>
      </c>
      <c r="D44" s="83">
        <f t="shared" ref="D44" si="36">D42+D43</f>
        <v>111.40000000000003</v>
      </c>
      <c r="E44" s="84">
        <f t="shared" ref="E44" si="37">E42+E43</f>
        <v>0</v>
      </c>
      <c r="F44" s="85">
        <f t="shared" ref="F44:Z59" si="38">F42+F43</f>
        <v>111.40000000000003</v>
      </c>
      <c r="G44" s="85">
        <f t="shared" si="38"/>
        <v>0</v>
      </c>
      <c r="H44" s="85">
        <f t="shared" si="38"/>
        <v>0</v>
      </c>
      <c r="I44" s="85">
        <f t="shared" si="38"/>
        <v>0</v>
      </c>
      <c r="J44" s="85">
        <f t="shared" si="38"/>
        <v>0</v>
      </c>
      <c r="K44" s="85">
        <f t="shared" si="38"/>
        <v>0</v>
      </c>
      <c r="L44" s="86">
        <f t="shared" si="38"/>
        <v>0</v>
      </c>
      <c r="M44" s="145">
        <f t="shared" si="38"/>
        <v>483</v>
      </c>
      <c r="N44" s="146">
        <f t="shared" si="38"/>
        <v>5</v>
      </c>
      <c r="O44" s="84">
        <f t="shared" si="38"/>
        <v>110.20000000000002</v>
      </c>
      <c r="P44" s="85">
        <f t="shared" si="38"/>
        <v>1.2</v>
      </c>
      <c r="Q44" s="86">
        <f t="shared" si="38"/>
        <v>0</v>
      </c>
      <c r="R44" s="145">
        <f t="shared" si="38"/>
        <v>0</v>
      </c>
      <c r="S44" s="146">
        <f t="shared" si="38"/>
        <v>0</v>
      </c>
      <c r="T44" s="84">
        <f t="shared" si="38"/>
        <v>0</v>
      </c>
      <c r="U44" s="85">
        <f t="shared" si="38"/>
        <v>39</v>
      </c>
      <c r="V44" s="85">
        <f t="shared" si="38"/>
        <v>39.6</v>
      </c>
      <c r="W44" s="85">
        <f t="shared" si="38"/>
        <v>47.599999999999994</v>
      </c>
      <c r="X44" s="85">
        <f t="shared" si="38"/>
        <v>0</v>
      </c>
      <c r="Y44" s="85">
        <f t="shared" si="38"/>
        <v>69.40000000000002</v>
      </c>
      <c r="Z44" s="86">
        <f t="shared" si="38"/>
        <v>0</v>
      </c>
    </row>
    <row r="45" spans="1:26" x14ac:dyDescent="0.2">
      <c r="A45" s="197">
        <v>15</v>
      </c>
      <c r="B45" s="191" t="s">
        <v>188</v>
      </c>
      <c r="C45" s="60" t="s">
        <v>269</v>
      </c>
      <c r="D45" s="63">
        <f>SUMIF(Tabla1[Pagina Bitacora Real],A45,Tabla1[Duracion Total de Vuelo])</f>
        <v>6.7999999999999989</v>
      </c>
      <c r="E45" s="64">
        <f>SUMIF(Tabla1[Pagina Bitacora Real],$A45,Tabla1[LSA])</f>
        <v>0</v>
      </c>
      <c r="F45" s="65">
        <f>SUMIF(Tabla1[Pagina Bitacora Real],$A45,Tabla1[Monomotor])</f>
        <v>6.7999999999999989</v>
      </c>
      <c r="G45" s="65">
        <f>SUMIF(Tabla1[Pagina Bitacora Real],$A45,Tabla1[Multimotor])</f>
        <v>0</v>
      </c>
      <c r="H45" s="65">
        <f>SUMIF(Tabla1[Pagina Bitacora Real],$A45,Tabla1[Turbo Helice])</f>
        <v>0</v>
      </c>
      <c r="I45" s="65">
        <f>SUMIF(Tabla1[Pagina Bitacora Real],$A45,Tabla1[Turbo Jet])</f>
        <v>0</v>
      </c>
      <c r="J45" s="65">
        <f>SUMIF(Tabla1[Pagina Bitacora Real],$A45,Tabla1[Helicoptero])</f>
        <v>0</v>
      </c>
      <c r="K45" s="65">
        <f>SUMIF(Tabla1[Pagina Bitacora Real],$A45,Tabla1[Planeador])</f>
        <v>0</v>
      </c>
      <c r="L45" s="66">
        <f>SUMIF(Tabla1[Pagina Bitacora Real],$A45,Tabla1[Ultraliviano])</f>
        <v>0</v>
      </c>
      <c r="M45" s="135">
        <f>SUMIF(Tabla1[Pagina Bitacora Real],$A45,Tabla1[Dia])</f>
        <v>17</v>
      </c>
      <c r="N45" s="136">
        <f>SUMIF(Tabla1[Pagina Bitacora Real],$A45,Tabla1[Noche])</f>
        <v>0</v>
      </c>
      <c r="O45" s="64">
        <f>SUMIF(Tabla1[Pagina Bitacora Real],$A45,Tabla1[Diurno])</f>
        <v>6.7999999999999989</v>
      </c>
      <c r="P45" s="65">
        <f>SUMIF(Tabla1[Pagina Bitacora Real],$A45,Tabla1[Noche3])</f>
        <v>0</v>
      </c>
      <c r="Q45" s="66">
        <f>SUMIF(Tabla1[Pagina Bitacora Real],$A45,Tabla1[IFR])</f>
        <v>0</v>
      </c>
      <c r="R45" s="135">
        <f>SUMIF(Tabla1[Pagina Bitacora Real],$A45,Tabla1[Multimotor])</f>
        <v>0</v>
      </c>
      <c r="S45" s="136">
        <f>SUMIF(Tabla1[Pagina Bitacora Real],$A45,Tabla1[Multimotor])</f>
        <v>0</v>
      </c>
      <c r="T45" s="64">
        <f>SUMIF(Tabla1[Pagina Bitacora Real],$A45,Tabla1[Simulador o Entrenador de Vuelo])</f>
        <v>0</v>
      </c>
      <c r="U45" s="65">
        <f>SUMIF(Tabla1[Pagina Bitacora Real],$A45,Tabla1[Travesia])</f>
        <v>3.2</v>
      </c>
      <c r="V45" s="65">
        <f>SUMIF(Tabla1[Pagina Bitacora Real],$A45,Tabla1[Solo])</f>
        <v>1.2000000000000002</v>
      </c>
      <c r="W45" s="65">
        <f>SUMIF(Tabla1[Pagina Bitacora Real],$A45,Tabla1[Piloto al Mando (PIC)])</f>
        <v>6.7999999999999989</v>
      </c>
      <c r="X45" s="65">
        <f>SUMIF(Tabla1[Pagina Bitacora Real],$A45,Tabla1[Copiloto (SIC)])</f>
        <v>0</v>
      </c>
      <c r="Y45" s="65">
        <f>SUMIF(Tabla1[Pagina Bitacora Real],$A45,Tabla1[[Instruccion Recibida ]])</f>
        <v>0</v>
      </c>
      <c r="Z45" s="66">
        <f>SUMIF(Tabla1[Pagina Bitacora Real],$A45,Tabla1[Como Instructor de Vuelo])</f>
        <v>0</v>
      </c>
    </row>
    <row r="46" spans="1:26" x14ac:dyDescent="0.2">
      <c r="A46" s="197"/>
      <c r="B46" s="192"/>
      <c r="C46" s="61" t="s">
        <v>226</v>
      </c>
      <c r="D46" s="67">
        <f>SUMIF(Tabla1[Pagina Bitacora Real],"&lt;"&amp;A45,Tabla1[Duracion Total de Vuelo])</f>
        <v>111.40000000000003</v>
      </c>
      <c r="E46" s="68">
        <f>SUMIF(Tabla1[Pagina Bitacora Real],"&lt;"&amp;$A45,Tabla1[LSA])</f>
        <v>0</v>
      </c>
      <c r="F46" s="69">
        <f>SUMIF(Tabla1[Pagina Bitacora Real],"&lt;"&amp;$A45,Tabla1[Monomotor])</f>
        <v>111.40000000000003</v>
      </c>
      <c r="G46" s="69">
        <f>SUMIF(Tabla1[Pagina Bitacora Real],"&lt;"&amp;$A45,Tabla1[Multimotor])</f>
        <v>0</v>
      </c>
      <c r="H46" s="69">
        <f>SUMIF(Tabla1[Pagina Bitacora Real],"&lt;"&amp;$A45,Tabla1[Turbo Helice])</f>
        <v>0</v>
      </c>
      <c r="I46" s="69">
        <f>SUMIF(Tabla1[Pagina Bitacora Real],"&lt;"&amp;$A45,Tabla1[Turbo Jet])</f>
        <v>0</v>
      </c>
      <c r="J46" s="69">
        <f>SUMIF(Tabla1[Pagina Bitacora Real],"&lt;"&amp;$A45,Tabla1[Helicoptero])</f>
        <v>0</v>
      </c>
      <c r="K46" s="69">
        <f>SUMIF(Tabla1[Pagina Bitacora Real],"&lt;"&amp;$A45,Tabla1[Planeador])</f>
        <v>0</v>
      </c>
      <c r="L46" s="70">
        <f>SUMIF(Tabla1[Pagina Bitacora Real],"&lt;"&amp;$A45,Tabla1[Ultraliviano])</f>
        <v>0</v>
      </c>
      <c r="M46" s="137">
        <f>SUMIF(Tabla1[Pagina Bitacora Real],"&lt;"&amp;$A45,Tabla1[Dia])</f>
        <v>483</v>
      </c>
      <c r="N46" s="138">
        <f>SUMIF(Tabla1[Pagina Bitacora Real],"&lt;"&amp;$A45,Tabla1[Noche])</f>
        <v>5</v>
      </c>
      <c r="O46" s="68">
        <f>SUMIF(Tabla1[Pagina Bitacora Real],"&lt;"&amp;$A45,Tabla1[Diurno])</f>
        <v>110.20000000000003</v>
      </c>
      <c r="P46" s="69">
        <f>SUMIF(Tabla1[Pagina Bitacora Real],"&lt;"&amp;$A45,Tabla1[Noche3])</f>
        <v>1.2</v>
      </c>
      <c r="Q46" s="70">
        <f>SUMIF(Tabla1[Pagina Bitacora Real],"&lt;"&amp;$A45,Tabla1[IFR])</f>
        <v>0</v>
      </c>
      <c r="R46" s="137">
        <f>SUMIF(Tabla1[Pagina Bitacora Real],"&lt;"&amp;$A45,Tabla1[Multimotor])</f>
        <v>0</v>
      </c>
      <c r="S46" s="138">
        <f>SUMIF(Tabla1[Pagina Bitacora Real],"&lt;"&amp;$A45,Tabla1[Multimotor])</f>
        <v>0</v>
      </c>
      <c r="T46" s="68">
        <f>SUMIF(Tabla1[Pagina Bitacora Real],"&lt;"&amp;$A45,Tabla1[Simulador o Entrenador de Vuelo])</f>
        <v>0</v>
      </c>
      <c r="U46" s="69">
        <f>SUMIF(Tabla1[Pagina Bitacora Real],"&lt;"&amp;$A45,Tabla1[Travesia])</f>
        <v>39</v>
      </c>
      <c r="V46" s="69">
        <f>SUMIF(Tabla1[Pagina Bitacora Real],"&lt;"&amp;$A45,Tabla1[Solo])</f>
        <v>39.6</v>
      </c>
      <c r="W46" s="69">
        <f>SUMIF(Tabla1[Pagina Bitacora Real],"&lt;"&amp;$A45,Tabla1[Piloto al Mando (PIC)])</f>
        <v>47.599999999999994</v>
      </c>
      <c r="X46" s="69">
        <f>SUMIF(Tabla1[Pagina Bitacora Real],"&lt;"&amp;$A45,Tabla1[Copiloto (SIC)])</f>
        <v>0</v>
      </c>
      <c r="Y46" s="69">
        <f>SUMIF(Tabla1[Pagina Bitacora Real],"&lt;"&amp;$A45,Tabla1[[Instruccion Recibida ]])</f>
        <v>69.40000000000002</v>
      </c>
      <c r="Z46" s="70">
        <f>SUMIF(Tabla1[Pagina Bitacora Real],"&lt;"&amp;$A45,Tabla1[Como Instructor de Vuelo])</f>
        <v>0</v>
      </c>
    </row>
    <row r="47" spans="1:26" ht="16" thickBot="1" x14ac:dyDescent="0.25">
      <c r="A47" s="197"/>
      <c r="B47" s="193"/>
      <c r="C47" s="62" t="s">
        <v>227</v>
      </c>
      <c r="D47" s="71">
        <f t="shared" ref="D47" si="39">D45+D46</f>
        <v>118.20000000000003</v>
      </c>
      <c r="E47" s="72">
        <f t="shared" ref="E47" si="40">E45+E46</f>
        <v>0</v>
      </c>
      <c r="F47" s="73">
        <f t="shared" ref="F47" si="41">F45+F46</f>
        <v>118.20000000000003</v>
      </c>
      <c r="G47" s="73">
        <f t="shared" si="38"/>
        <v>0</v>
      </c>
      <c r="H47" s="73">
        <f t="shared" si="38"/>
        <v>0</v>
      </c>
      <c r="I47" s="73">
        <f t="shared" si="38"/>
        <v>0</v>
      </c>
      <c r="J47" s="73">
        <f t="shared" si="38"/>
        <v>0</v>
      </c>
      <c r="K47" s="73">
        <f t="shared" si="38"/>
        <v>0</v>
      </c>
      <c r="L47" s="74">
        <f t="shared" si="38"/>
        <v>0</v>
      </c>
      <c r="M47" s="139">
        <f t="shared" si="38"/>
        <v>500</v>
      </c>
      <c r="N47" s="140">
        <f t="shared" si="38"/>
        <v>5</v>
      </c>
      <c r="O47" s="72">
        <f t="shared" si="38"/>
        <v>117.00000000000003</v>
      </c>
      <c r="P47" s="73">
        <f t="shared" si="38"/>
        <v>1.2</v>
      </c>
      <c r="Q47" s="74">
        <f t="shared" si="38"/>
        <v>0</v>
      </c>
      <c r="R47" s="139">
        <f t="shared" si="38"/>
        <v>0</v>
      </c>
      <c r="S47" s="140">
        <f t="shared" si="38"/>
        <v>0</v>
      </c>
      <c r="T47" s="72">
        <f t="shared" si="38"/>
        <v>0</v>
      </c>
      <c r="U47" s="73">
        <f t="shared" si="38"/>
        <v>42.2</v>
      </c>
      <c r="V47" s="73">
        <f t="shared" si="38"/>
        <v>40.800000000000004</v>
      </c>
      <c r="W47" s="73">
        <f t="shared" si="38"/>
        <v>54.399999999999991</v>
      </c>
      <c r="X47" s="73">
        <f t="shared" si="38"/>
        <v>0</v>
      </c>
      <c r="Y47" s="73">
        <f t="shared" si="38"/>
        <v>69.40000000000002</v>
      </c>
      <c r="Z47" s="74">
        <f t="shared" si="38"/>
        <v>0</v>
      </c>
    </row>
    <row r="48" spans="1:26" x14ac:dyDescent="0.2">
      <c r="A48" s="197">
        <v>16</v>
      </c>
      <c r="B48" s="194" t="s">
        <v>189</v>
      </c>
      <c r="C48" s="46" t="s">
        <v>269</v>
      </c>
      <c r="D48" s="75">
        <f>SUMIF(Tabla1[Pagina Bitacora Real],A48,Tabla1[Duracion Total de Vuelo])</f>
        <v>5.9999999999999991</v>
      </c>
      <c r="E48" s="76">
        <f>SUMIF(Tabla1[Pagina Bitacora Real],$A48,Tabla1[LSA])</f>
        <v>0</v>
      </c>
      <c r="F48" s="77">
        <f>SUMIF(Tabla1[Pagina Bitacora Real],$A48,Tabla1[Monomotor])</f>
        <v>5.9999999999999991</v>
      </c>
      <c r="G48" s="77">
        <f>SUMIF(Tabla1[Pagina Bitacora Real],$A48,Tabla1[Multimotor])</f>
        <v>0</v>
      </c>
      <c r="H48" s="77">
        <f>SUMIF(Tabla1[Pagina Bitacora Real],$A48,Tabla1[Turbo Helice])</f>
        <v>0</v>
      </c>
      <c r="I48" s="77">
        <f>SUMIF(Tabla1[Pagina Bitacora Real],$A48,Tabla1[Turbo Jet])</f>
        <v>0</v>
      </c>
      <c r="J48" s="77">
        <f>SUMIF(Tabla1[Pagina Bitacora Real],$A48,Tabla1[Helicoptero])</f>
        <v>0</v>
      </c>
      <c r="K48" s="77">
        <f>SUMIF(Tabla1[Pagina Bitacora Real],$A48,Tabla1[Planeador])</f>
        <v>0</v>
      </c>
      <c r="L48" s="78">
        <f>SUMIF(Tabla1[Pagina Bitacora Real],$A48,Tabla1[Ultraliviano])</f>
        <v>0</v>
      </c>
      <c r="M48" s="141">
        <f>SUMIF(Tabla1[Pagina Bitacora Real],$A48,Tabla1[Dia])</f>
        <v>19</v>
      </c>
      <c r="N48" s="142">
        <f>SUMIF(Tabla1[Pagina Bitacora Real],$A48,Tabla1[Noche])</f>
        <v>0</v>
      </c>
      <c r="O48" s="76">
        <f>SUMIF(Tabla1[Pagina Bitacora Real],$A48,Tabla1[Diurno])</f>
        <v>5.9999999999999991</v>
      </c>
      <c r="P48" s="77">
        <f>SUMIF(Tabla1[Pagina Bitacora Real],$A48,Tabla1[Noche3])</f>
        <v>0</v>
      </c>
      <c r="Q48" s="78">
        <f>SUMIF(Tabla1[Pagina Bitacora Real],$A48,Tabla1[IFR])</f>
        <v>0</v>
      </c>
      <c r="R48" s="141">
        <f>SUMIF(Tabla1[Pagina Bitacora Real],$A48,Tabla1[Multimotor])</f>
        <v>0</v>
      </c>
      <c r="S48" s="142">
        <f>SUMIF(Tabla1[Pagina Bitacora Real],$A48,Tabla1[Multimotor])</f>
        <v>0</v>
      </c>
      <c r="T48" s="76">
        <f>SUMIF(Tabla1[Pagina Bitacora Real],$A48,Tabla1[Simulador o Entrenador de Vuelo])</f>
        <v>0</v>
      </c>
      <c r="U48" s="77">
        <f>SUMIF(Tabla1[Pagina Bitacora Real],$A48,Tabla1[Travesia])</f>
        <v>2.8</v>
      </c>
      <c r="V48" s="77">
        <f>SUMIF(Tabla1[Pagina Bitacora Real],$A48,Tabla1[Solo])</f>
        <v>2.5</v>
      </c>
      <c r="W48" s="77">
        <f>SUMIF(Tabla1[Pagina Bitacora Real],$A48,Tabla1[Piloto al Mando (PIC)])</f>
        <v>5.9999999999999991</v>
      </c>
      <c r="X48" s="77">
        <f>SUMIF(Tabla1[Pagina Bitacora Real],$A48,Tabla1[Copiloto (SIC)])</f>
        <v>0</v>
      </c>
      <c r="Y48" s="77">
        <f>SUMIF(Tabla1[Pagina Bitacora Real],$A48,Tabla1[[Instruccion Recibida ]])</f>
        <v>0.6</v>
      </c>
      <c r="Z48" s="78">
        <f>SUMIF(Tabla1[Pagina Bitacora Real],$A48,Tabla1[Como Instructor de Vuelo])</f>
        <v>0</v>
      </c>
    </row>
    <row r="49" spans="1:26" x14ac:dyDescent="0.2">
      <c r="A49" s="197"/>
      <c r="B49" s="195"/>
      <c r="C49" s="47" t="s">
        <v>226</v>
      </c>
      <c r="D49" s="79">
        <f>SUMIF(Tabla1[Pagina Bitacora Real],"&lt;"&amp;A48,Tabla1[Duracion Total de Vuelo])</f>
        <v>118.20000000000003</v>
      </c>
      <c r="E49" s="80">
        <f>SUMIF(Tabla1[Pagina Bitacora Real],"&lt;"&amp;$A48,Tabla1[LSA])</f>
        <v>0</v>
      </c>
      <c r="F49" s="81">
        <f>SUMIF(Tabla1[Pagina Bitacora Real],"&lt;"&amp;$A48,Tabla1[Monomotor])</f>
        <v>118.20000000000003</v>
      </c>
      <c r="G49" s="81">
        <f>SUMIF(Tabla1[Pagina Bitacora Real],"&lt;"&amp;$A48,Tabla1[Multimotor])</f>
        <v>0</v>
      </c>
      <c r="H49" s="81">
        <f>SUMIF(Tabla1[Pagina Bitacora Real],"&lt;"&amp;$A48,Tabla1[Turbo Helice])</f>
        <v>0</v>
      </c>
      <c r="I49" s="81">
        <f>SUMIF(Tabla1[Pagina Bitacora Real],"&lt;"&amp;$A48,Tabla1[Turbo Jet])</f>
        <v>0</v>
      </c>
      <c r="J49" s="81">
        <f>SUMIF(Tabla1[Pagina Bitacora Real],"&lt;"&amp;$A48,Tabla1[Helicoptero])</f>
        <v>0</v>
      </c>
      <c r="K49" s="81">
        <f>SUMIF(Tabla1[Pagina Bitacora Real],"&lt;"&amp;$A48,Tabla1[Planeador])</f>
        <v>0</v>
      </c>
      <c r="L49" s="82">
        <f>SUMIF(Tabla1[Pagina Bitacora Real],"&lt;"&amp;$A48,Tabla1[Ultraliviano])</f>
        <v>0</v>
      </c>
      <c r="M49" s="143">
        <f>SUMIF(Tabla1[Pagina Bitacora Real],"&lt;"&amp;$A48,Tabla1[Dia])</f>
        <v>500</v>
      </c>
      <c r="N49" s="144">
        <f>SUMIF(Tabla1[Pagina Bitacora Real],"&lt;"&amp;$A48,Tabla1[Noche])</f>
        <v>5</v>
      </c>
      <c r="O49" s="80">
        <f>SUMIF(Tabla1[Pagina Bitacora Real],"&lt;"&amp;$A48,Tabla1[Diurno])</f>
        <v>117.00000000000003</v>
      </c>
      <c r="P49" s="81">
        <f>SUMIF(Tabla1[Pagina Bitacora Real],"&lt;"&amp;$A48,Tabla1[Noche3])</f>
        <v>1.2</v>
      </c>
      <c r="Q49" s="82">
        <f>SUMIF(Tabla1[Pagina Bitacora Real],"&lt;"&amp;$A48,Tabla1[IFR])</f>
        <v>0</v>
      </c>
      <c r="R49" s="143">
        <f>SUMIF(Tabla1[Pagina Bitacora Real],"&lt;"&amp;$A48,Tabla1[Multimotor])</f>
        <v>0</v>
      </c>
      <c r="S49" s="144">
        <f>SUMIF(Tabla1[Pagina Bitacora Real],"&lt;"&amp;$A48,Tabla1[Multimotor])</f>
        <v>0</v>
      </c>
      <c r="T49" s="80">
        <f>SUMIF(Tabla1[Pagina Bitacora Real],"&lt;"&amp;$A48,Tabla1[Simulador o Entrenador de Vuelo])</f>
        <v>0</v>
      </c>
      <c r="U49" s="81">
        <f>SUMIF(Tabla1[Pagina Bitacora Real],"&lt;"&amp;$A48,Tabla1[Travesia])</f>
        <v>42.2</v>
      </c>
      <c r="V49" s="81">
        <f>SUMIF(Tabla1[Pagina Bitacora Real],"&lt;"&amp;$A48,Tabla1[Solo])</f>
        <v>40.799999999999997</v>
      </c>
      <c r="W49" s="81">
        <f>SUMIF(Tabla1[Pagina Bitacora Real],"&lt;"&amp;$A48,Tabla1[Piloto al Mando (PIC)])</f>
        <v>54.399999999999991</v>
      </c>
      <c r="X49" s="81">
        <f>SUMIF(Tabla1[Pagina Bitacora Real],"&lt;"&amp;$A48,Tabla1[Copiloto (SIC)])</f>
        <v>0</v>
      </c>
      <c r="Y49" s="81">
        <f>SUMIF(Tabla1[Pagina Bitacora Real],"&lt;"&amp;$A48,Tabla1[[Instruccion Recibida ]])</f>
        <v>69.40000000000002</v>
      </c>
      <c r="Z49" s="82">
        <f>SUMIF(Tabla1[Pagina Bitacora Real],"&lt;"&amp;$A48,Tabla1[Como Instructor de Vuelo])</f>
        <v>0</v>
      </c>
    </row>
    <row r="50" spans="1:26" ht="16" thickBot="1" x14ac:dyDescent="0.25">
      <c r="A50" s="197"/>
      <c r="B50" s="196"/>
      <c r="C50" s="48" t="s">
        <v>227</v>
      </c>
      <c r="D50" s="83">
        <f t="shared" ref="D50" si="42">D48+D49</f>
        <v>124.20000000000003</v>
      </c>
      <c r="E50" s="84">
        <f t="shared" ref="E50" si="43">E48+E49</f>
        <v>0</v>
      </c>
      <c r="F50" s="85">
        <f t="shared" ref="F50" si="44">F48+F49</f>
        <v>124.20000000000003</v>
      </c>
      <c r="G50" s="85">
        <f t="shared" si="38"/>
        <v>0</v>
      </c>
      <c r="H50" s="85">
        <f t="shared" si="38"/>
        <v>0</v>
      </c>
      <c r="I50" s="85">
        <f t="shared" si="38"/>
        <v>0</v>
      </c>
      <c r="J50" s="85">
        <f t="shared" si="38"/>
        <v>0</v>
      </c>
      <c r="K50" s="85">
        <f t="shared" si="38"/>
        <v>0</v>
      </c>
      <c r="L50" s="86">
        <f t="shared" si="38"/>
        <v>0</v>
      </c>
      <c r="M50" s="145">
        <f t="shared" si="38"/>
        <v>519</v>
      </c>
      <c r="N50" s="146">
        <f t="shared" si="38"/>
        <v>5</v>
      </c>
      <c r="O50" s="84">
        <f t="shared" si="38"/>
        <v>123.00000000000003</v>
      </c>
      <c r="P50" s="85">
        <f t="shared" si="38"/>
        <v>1.2</v>
      </c>
      <c r="Q50" s="86">
        <f t="shared" si="38"/>
        <v>0</v>
      </c>
      <c r="R50" s="145">
        <f t="shared" si="38"/>
        <v>0</v>
      </c>
      <c r="S50" s="146">
        <f t="shared" si="38"/>
        <v>0</v>
      </c>
      <c r="T50" s="84">
        <f t="shared" si="38"/>
        <v>0</v>
      </c>
      <c r="U50" s="85">
        <f t="shared" si="38"/>
        <v>45</v>
      </c>
      <c r="V50" s="85">
        <f t="shared" si="38"/>
        <v>43.3</v>
      </c>
      <c r="W50" s="85">
        <f t="shared" si="38"/>
        <v>60.399999999999991</v>
      </c>
      <c r="X50" s="85">
        <f t="shared" si="38"/>
        <v>0</v>
      </c>
      <c r="Y50" s="85">
        <f t="shared" si="38"/>
        <v>70.000000000000014</v>
      </c>
      <c r="Z50" s="86">
        <f t="shared" ref="Z50:Z59" si="45">Z48+Z49</f>
        <v>0</v>
      </c>
    </row>
    <row r="51" spans="1:26" x14ac:dyDescent="0.2">
      <c r="A51" s="197">
        <v>17</v>
      </c>
      <c r="B51" s="191" t="s">
        <v>190</v>
      </c>
      <c r="C51" s="60" t="s">
        <v>269</v>
      </c>
      <c r="D51" s="63">
        <f>SUMIF(Tabla1[Pagina Bitacora Real],A51,Tabla1[Duracion Total de Vuelo])</f>
        <v>11</v>
      </c>
      <c r="E51" s="64">
        <f>SUMIF(Tabla1[Pagina Bitacora Real],$A51,Tabla1[LSA])</f>
        <v>0</v>
      </c>
      <c r="F51" s="65">
        <f>SUMIF(Tabla1[Pagina Bitacora Real],$A51,Tabla1[Monomotor])</f>
        <v>11</v>
      </c>
      <c r="G51" s="65">
        <f>SUMIF(Tabla1[Pagina Bitacora Real],$A51,Tabla1[Multimotor])</f>
        <v>0</v>
      </c>
      <c r="H51" s="65">
        <f>SUMIF(Tabla1[Pagina Bitacora Real],$A51,Tabla1[Turbo Helice])</f>
        <v>0</v>
      </c>
      <c r="I51" s="65">
        <f>SUMIF(Tabla1[Pagina Bitacora Real],$A51,Tabla1[Turbo Jet])</f>
        <v>0</v>
      </c>
      <c r="J51" s="65">
        <f>SUMIF(Tabla1[Pagina Bitacora Real],$A51,Tabla1[Helicoptero])</f>
        <v>0</v>
      </c>
      <c r="K51" s="65">
        <f>SUMIF(Tabla1[Pagina Bitacora Real],$A51,Tabla1[Planeador])</f>
        <v>0</v>
      </c>
      <c r="L51" s="66">
        <f>SUMIF(Tabla1[Pagina Bitacora Real],$A51,Tabla1[Ultraliviano])</f>
        <v>0</v>
      </c>
      <c r="M51" s="135">
        <f>SUMIF(Tabla1[Pagina Bitacora Real],$A51,Tabla1[Dia])</f>
        <v>12</v>
      </c>
      <c r="N51" s="136">
        <f>SUMIF(Tabla1[Pagina Bitacora Real],$A51,Tabla1[Noche])</f>
        <v>0</v>
      </c>
      <c r="O51" s="64">
        <f>SUMIF(Tabla1[Pagina Bitacora Real],$A51,Tabla1[Diurno])</f>
        <v>11</v>
      </c>
      <c r="P51" s="65">
        <f>SUMIF(Tabla1[Pagina Bitacora Real],$A51,Tabla1[Noche3])</f>
        <v>0</v>
      </c>
      <c r="Q51" s="66">
        <f>SUMIF(Tabla1[Pagina Bitacora Real],$A51,Tabla1[IFR])</f>
        <v>0</v>
      </c>
      <c r="R51" s="135">
        <f>SUMIF(Tabla1[Pagina Bitacora Real],$A51,Tabla1[Multimotor])</f>
        <v>0</v>
      </c>
      <c r="S51" s="136">
        <f>SUMIF(Tabla1[Pagina Bitacora Real],$A51,Tabla1[Multimotor])</f>
        <v>0</v>
      </c>
      <c r="T51" s="64">
        <f>SUMIF(Tabla1[Pagina Bitacora Real],$A51,Tabla1[Simulador o Entrenador de Vuelo])</f>
        <v>0</v>
      </c>
      <c r="U51" s="65">
        <f>SUMIF(Tabla1[Pagina Bitacora Real],$A51,Tabla1[Travesia])</f>
        <v>9.4</v>
      </c>
      <c r="V51" s="65">
        <f>SUMIF(Tabla1[Pagina Bitacora Real],$A51,Tabla1[Solo])</f>
        <v>1.6</v>
      </c>
      <c r="W51" s="65">
        <f>SUMIF(Tabla1[Pagina Bitacora Real],$A51,Tabla1[Piloto al Mando (PIC)])</f>
        <v>11</v>
      </c>
      <c r="X51" s="65">
        <f>SUMIF(Tabla1[Pagina Bitacora Real],$A51,Tabla1[Copiloto (SIC)])</f>
        <v>0</v>
      </c>
      <c r="Y51" s="65">
        <f>SUMIF(Tabla1[Pagina Bitacora Real],$A51,Tabla1[[Instruccion Recibida ]])</f>
        <v>0</v>
      </c>
      <c r="Z51" s="66">
        <f>SUMIF(Tabla1[Pagina Bitacora Real],$A51,Tabla1[Como Instructor de Vuelo])</f>
        <v>0</v>
      </c>
    </row>
    <row r="52" spans="1:26" x14ac:dyDescent="0.2">
      <c r="A52" s="197"/>
      <c r="B52" s="192"/>
      <c r="C52" s="61" t="s">
        <v>226</v>
      </c>
      <c r="D52" s="67">
        <f>SUMIF(Tabla1[Pagina Bitacora Real],"&lt;"&amp;A51,Tabla1[Duracion Total de Vuelo])</f>
        <v>124.20000000000003</v>
      </c>
      <c r="E52" s="68">
        <f>SUMIF(Tabla1[Pagina Bitacora Real],"&lt;"&amp;$A51,Tabla1[LSA])</f>
        <v>0</v>
      </c>
      <c r="F52" s="69">
        <f>SUMIF(Tabla1[Pagina Bitacora Real],"&lt;"&amp;$A51,Tabla1[Monomotor])</f>
        <v>124.20000000000003</v>
      </c>
      <c r="G52" s="69">
        <f>SUMIF(Tabla1[Pagina Bitacora Real],"&lt;"&amp;$A51,Tabla1[Multimotor])</f>
        <v>0</v>
      </c>
      <c r="H52" s="69">
        <f>SUMIF(Tabla1[Pagina Bitacora Real],"&lt;"&amp;$A51,Tabla1[Turbo Helice])</f>
        <v>0</v>
      </c>
      <c r="I52" s="69">
        <f>SUMIF(Tabla1[Pagina Bitacora Real],"&lt;"&amp;$A51,Tabla1[Turbo Jet])</f>
        <v>0</v>
      </c>
      <c r="J52" s="69">
        <f>SUMIF(Tabla1[Pagina Bitacora Real],"&lt;"&amp;$A51,Tabla1[Helicoptero])</f>
        <v>0</v>
      </c>
      <c r="K52" s="69">
        <f>SUMIF(Tabla1[Pagina Bitacora Real],"&lt;"&amp;$A51,Tabla1[Planeador])</f>
        <v>0</v>
      </c>
      <c r="L52" s="70">
        <f>SUMIF(Tabla1[Pagina Bitacora Real],"&lt;"&amp;$A51,Tabla1[Ultraliviano])</f>
        <v>0</v>
      </c>
      <c r="M52" s="137">
        <f>SUMIF(Tabla1[Pagina Bitacora Real],"&lt;"&amp;$A51,Tabla1[Dia])</f>
        <v>519</v>
      </c>
      <c r="N52" s="138">
        <f>SUMIF(Tabla1[Pagina Bitacora Real],"&lt;"&amp;$A51,Tabla1[Noche])</f>
        <v>5</v>
      </c>
      <c r="O52" s="68">
        <f>SUMIF(Tabla1[Pagina Bitacora Real],"&lt;"&amp;$A51,Tabla1[Diurno])</f>
        <v>123.00000000000003</v>
      </c>
      <c r="P52" s="69">
        <f>SUMIF(Tabla1[Pagina Bitacora Real],"&lt;"&amp;$A51,Tabla1[Noche3])</f>
        <v>1.2</v>
      </c>
      <c r="Q52" s="70">
        <f>SUMIF(Tabla1[Pagina Bitacora Real],"&lt;"&amp;$A51,Tabla1[IFR])</f>
        <v>0</v>
      </c>
      <c r="R52" s="137">
        <f>SUMIF(Tabla1[Pagina Bitacora Real],"&lt;"&amp;$A51,Tabla1[Multimotor])</f>
        <v>0</v>
      </c>
      <c r="S52" s="138">
        <f>SUMIF(Tabla1[Pagina Bitacora Real],"&lt;"&amp;$A51,Tabla1[Multimotor])</f>
        <v>0</v>
      </c>
      <c r="T52" s="68">
        <f>SUMIF(Tabla1[Pagina Bitacora Real],"&lt;"&amp;$A51,Tabla1[Simulador o Entrenador de Vuelo])</f>
        <v>0</v>
      </c>
      <c r="U52" s="69">
        <f>SUMIF(Tabla1[Pagina Bitacora Real],"&lt;"&amp;$A51,Tabla1[Travesia])</f>
        <v>45</v>
      </c>
      <c r="V52" s="69">
        <f>SUMIF(Tabla1[Pagina Bitacora Real],"&lt;"&amp;$A51,Tabla1[Solo])</f>
        <v>43.3</v>
      </c>
      <c r="W52" s="69">
        <f>SUMIF(Tabla1[Pagina Bitacora Real],"&lt;"&amp;$A51,Tabla1[Piloto al Mando (PIC)])</f>
        <v>60.399999999999991</v>
      </c>
      <c r="X52" s="69">
        <f>SUMIF(Tabla1[Pagina Bitacora Real],"&lt;"&amp;$A51,Tabla1[Copiloto (SIC)])</f>
        <v>0</v>
      </c>
      <c r="Y52" s="69">
        <f>SUMIF(Tabla1[Pagina Bitacora Real],"&lt;"&amp;$A51,Tabla1[[Instruccion Recibida ]])</f>
        <v>70.000000000000014</v>
      </c>
      <c r="Z52" s="70">
        <f>SUMIF(Tabla1[Pagina Bitacora Real],"&lt;"&amp;$A51,Tabla1[Como Instructor de Vuelo])</f>
        <v>0</v>
      </c>
    </row>
    <row r="53" spans="1:26" ht="16" thickBot="1" x14ac:dyDescent="0.25">
      <c r="A53" s="197"/>
      <c r="B53" s="193"/>
      <c r="C53" s="62" t="s">
        <v>227</v>
      </c>
      <c r="D53" s="71">
        <f t="shared" ref="D53" si="46">D51+D52</f>
        <v>135.20000000000005</v>
      </c>
      <c r="E53" s="72">
        <f t="shared" ref="E53" si="47">E51+E52</f>
        <v>0</v>
      </c>
      <c r="F53" s="73">
        <f t="shared" ref="F53" si="48">F51+F52</f>
        <v>135.20000000000005</v>
      </c>
      <c r="G53" s="73">
        <f t="shared" si="38"/>
        <v>0</v>
      </c>
      <c r="H53" s="73">
        <f t="shared" si="38"/>
        <v>0</v>
      </c>
      <c r="I53" s="73">
        <f t="shared" si="38"/>
        <v>0</v>
      </c>
      <c r="J53" s="73">
        <f t="shared" si="38"/>
        <v>0</v>
      </c>
      <c r="K53" s="73">
        <f t="shared" si="38"/>
        <v>0</v>
      </c>
      <c r="L53" s="74">
        <f t="shared" si="38"/>
        <v>0</v>
      </c>
      <c r="M53" s="139">
        <f t="shared" si="38"/>
        <v>531</v>
      </c>
      <c r="N53" s="140">
        <f t="shared" si="38"/>
        <v>5</v>
      </c>
      <c r="O53" s="72">
        <f t="shared" si="38"/>
        <v>134.00000000000003</v>
      </c>
      <c r="P53" s="73">
        <f t="shared" si="38"/>
        <v>1.2</v>
      </c>
      <c r="Q53" s="74">
        <f t="shared" si="38"/>
        <v>0</v>
      </c>
      <c r="R53" s="139">
        <f t="shared" si="38"/>
        <v>0</v>
      </c>
      <c r="S53" s="140">
        <f t="shared" si="38"/>
        <v>0</v>
      </c>
      <c r="T53" s="72">
        <f t="shared" si="38"/>
        <v>0</v>
      </c>
      <c r="U53" s="73">
        <f t="shared" si="38"/>
        <v>54.4</v>
      </c>
      <c r="V53" s="73">
        <f t="shared" si="38"/>
        <v>44.9</v>
      </c>
      <c r="W53" s="73">
        <f t="shared" si="38"/>
        <v>71.399999999999991</v>
      </c>
      <c r="X53" s="73">
        <f t="shared" si="38"/>
        <v>0</v>
      </c>
      <c r="Y53" s="73">
        <f t="shared" si="38"/>
        <v>70.000000000000014</v>
      </c>
      <c r="Z53" s="74">
        <f t="shared" si="45"/>
        <v>0</v>
      </c>
    </row>
    <row r="54" spans="1:26" x14ac:dyDescent="0.2">
      <c r="A54" s="197">
        <v>18</v>
      </c>
      <c r="B54" s="194" t="s">
        <v>191</v>
      </c>
      <c r="C54" s="46" t="s">
        <v>269</v>
      </c>
      <c r="D54" s="75">
        <f>SUMIF(Tabla1[Pagina Bitacora Real],A54,Tabla1[Duracion Total de Vuelo])</f>
        <v>15.8</v>
      </c>
      <c r="E54" s="76">
        <f>SUMIF(Tabla1[Pagina Bitacora Real],$A54,Tabla1[LSA])</f>
        <v>0</v>
      </c>
      <c r="F54" s="77">
        <f>SUMIF(Tabla1[Pagina Bitacora Real],$A54,Tabla1[Monomotor])</f>
        <v>15.8</v>
      </c>
      <c r="G54" s="77">
        <f>SUMIF(Tabla1[Pagina Bitacora Real],$A54,Tabla1[Multimotor])</f>
        <v>0</v>
      </c>
      <c r="H54" s="77">
        <f>SUMIF(Tabla1[Pagina Bitacora Real],$A54,Tabla1[Turbo Helice])</f>
        <v>0</v>
      </c>
      <c r="I54" s="77">
        <f>SUMIF(Tabla1[Pagina Bitacora Real],$A54,Tabla1[Turbo Jet])</f>
        <v>0</v>
      </c>
      <c r="J54" s="77">
        <f>SUMIF(Tabla1[Pagina Bitacora Real],$A54,Tabla1[Helicoptero])</f>
        <v>0</v>
      </c>
      <c r="K54" s="77">
        <f>SUMIF(Tabla1[Pagina Bitacora Real],$A54,Tabla1[Planeador])</f>
        <v>0</v>
      </c>
      <c r="L54" s="78">
        <f>SUMIF(Tabla1[Pagina Bitacora Real],$A54,Tabla1[Ultraliviano])</f>
        <v>0</v>
      </c>
      <c r="M54" s="141">
        <f>SUMIF(Tabla1[Pagina Bitacora Real],$A54,Tabla1[Dia])</f>
        <v>11</v>
      </c>
      <c r="N54" s="142">
        <f>SUMIF(Tabla1[Pagina Bitacora Real],$A54,Tabla1[Noche])</f>
        <v>0</v>
      </c>
      <c r="O54" s="76">
        <f>SUMIF(Tabla1[Pagina Bitacora Real],$A54,Tabla1[Diurno])</f>
        <v>15.8</v>
      </c>
      <c r="P54" s="77">
        <f>SUMIF(Tabla1[Pagina Bitacora Real],$A54,Tabla1[Noche3])</f>
        <v>0</v>
      </c>
      <c r="Q54" s="78">
        <f>SUMIF(Tabla1[Pagina Bitacora Real],$A54,Tabla1[IFR])</f>
        <v>0</v>
      </c>
      <c r="R54" s="141">
        <f>SUMIF(Tabla1[Pagina Bitacora Real],$A54,Tabla1[Multimotor])</f>
        <v>0</v>
      </c>
      <c r="S54" s="142">
        <f>SUMIF(Tabla1[Pagina Bitacora Real],$A54,Tabla1[Multimotor])</f>
        <v>0</v>
      </c>
      <c r="T54" s="76">
        <f>SUMIF(Tabla1[Pagina Bitacora Real],$A54,Tabla1[Simulador o Entrenador de Vuelo])</f>
        <v>0</v>
      </c>
      <c r="U54" s="77">
        <f>SUMIF(Tabla1[Pagina Bitacora Real],$A54,Tabla1[Travesia])</f>
        <v>14.8</v>
      </c>
      <c r="V54" s="77">
        <f>SUMIF(Tabla1[Pagina Bitacora Real],$A54,Tabla1[Solo])</f>
        <v>3.6</v>
      </c>
      <c r="W54" s="77">
        <f>SUMIF(Tabla1[Pagina Bitacora Real],$A54,Tabla1[Piloto al Mando (PIC)])</f>
        <v>15.8</v>
      </c>
      <c r="X54" s="77">
        <f>SUMIF(Tabla1[Pagina Bitacora Real],$A54,Tabla1[Copiloto (SIC)])</f>
        <v>0</v>
      </c>
      <c r="Y54" s="77">
        <f>SUMIF(Tabla1[Pagina Bitacora Real],$A54,Tabla1[[Instruccion Recibida ]])</f>
        <v>0</v>
      </c>
      <c r="Z54" s="78">
        <f>SUMIF(Tabla1[Pagina Bitacora Real],$A54,Tabla1[Como Instructor de Vuelo])</f>
        <v>0</v>
      </c>
    </row>
    <row r="55" spans="1:26" x14ac:dyDescent="0.2">
      <c r="A55" s="197"/>
      <c r="B55" s="195"/>
      <c r="C55" s="47" t="s">
        <v>226</v>
      </c>
      <c r="D55" s="79">
        <f>SUMIF(Tabla1[Pagina Bitacora Real],"&lt;"&amp;A54,Tabla1[Duracion Total de Vuelo])</f>
        <v>135.20000000000005</v>
      </c>
      <c r="E55" s="80">
        <f>SUMIF(Tabla1[Pagina Bitacora Real],"&lt;"&amp;$A54,Tabla1[LSA])</f>
        <v>0</v>
      </c>
      <c r="F55" s="81">
        <f>SUMIF(Tabla1[Pagina Bitacora Real],"&lt;"&amp;$A54,Tabla1[Monomotor])</f>
        <v>135.20000000000005</v>
      </c>
      <c r="G55" s="81">
        <f>SUMIF(Tabla1[Pagina Bitacora Real],"&lt;"&amp;$A54,Tabla1[Multimotor])</f>
        <v>0</v>
      </c>
      <c r="H55" s="81">
        <f>SUMIF(Tabla1[Pagina Bitacora Real],"&lt;"&amp;$A54,Tabla1[Turbo Helice])</f>
        <v>0</v>
      </c>
      <c r="I55" s="81">
        <f>SUMIF(Tabla1[Pagina Bitacora Real],"&lt;"&amp;$A54,Tabla1[Turbo Jet])</f>
        <v>0</v>
      </c>
      <c r="J55" s="81">
        <f>SUMIF(Tabla1[Pagina Bitacora Real],"&lt;"&amp;$A54,Tabla1[Helicoptero])</f>
        <v>0</v>
      </c>
      <c r="K55" s="81">
        <f>SUMIF(Tabla1[Pagina Bitacora Real],"&lt;"&amp;$A54,Tabla1[Planeador])</f>
        <v>0</v>
      </c>
      <c r="L55" s="82">
        <f>SUMIF(Tabla1[Pagina Bitacora Real],"&lt;"&amp;$A54,Tabla1[Ultraliviano])</f>
        <v>0</v>
      </c>
      <c r="M55" s="143">
        <f>SUMIF(Tabla1[Pagina Bitacora Real],"&lt;"&amp;$A54,Tabla1[Dia])</f>
        <v>531</v>
      </c>
      <c r="N55" s="144">
        <f>SUMIF(Tabla1[Pagina Bitacora Real],"&lt;"&amp;$A54,Tabla1[Noche])</f>
        <v>5</v>
      </c>
      <c r="O55" s="80">
        <f>SUMIF(Tabla1[Pagina Bitacora Real],"&lt;"&amp;$A54,Tabla1[Diurno])</f>
        <v>134.00000000000003</v>
      </c>
      <c r="P55" s="81">
        <f>SUMIF(Tabla1[Pagina Bitacora Real],"&lt;"&amp;$A54,Tabla1[Noche3])</f>
        <v>1.2</v>
      </c>
      <c r="Q55" s="82">
        <f>SUMIF(Tabla1[Pagina Bitacora Real],"&lt;"&amp;$A54,Tabla1[IFR])</f>
        <v>0</v>
      </c>
      <c r="R55" s="143">
        <f>SUMIF(Tabla1[Pagina Bitacora Real],"&lt;"&amp;$A54,Tabla1[Multimotor])</f>
        <v>0</v>
      </c>
      <c r="S55" s="144">
        <f>SUMIF(Tabla1[Pagina Bitacora Real],"&lt;"&amp;$A54,Tabla1[Multimotor])</f>
        <v>0</v>
      </c>
      <c r="T55" s="80">
        <f>SUMIF(Tabla1[Pagina Bitacora Real],"&lt;"&amp;$A54,Tabla1[Simulador o Entrenador de Vuelo])</f>
        <v>0</v>
      </c>
      <c r="U55" s="81">
        <f>SUMIF(Tabla1[Pagina Bitacora Real],"&lt;"&amp;$A54,Tabla1[Travesia])</f>
        <v>54.399999999999991</v>
      </c>
      <c r="V55" s="81">
        <f>SUMIF(Tabla1[Pagina Bitacora Real],"&lt;"&amp;$A54,Tabla1[Solo])</f>
        <v>44.9</v>
      </c>
      <c r="W55" s="81">
        <f>SUMIF(Tabla1[Pagina Bitacora Real],"&lt;"&amp;$A54,Tabla1[Piloto al Mando (PIC)])</f>
        <v>71.399999999999991</v>
      </c>
      <c r="X55" s="81">
        <f>SUMIF(Tabla1[Pagina Bitacora Real],"&lt;"&amp;$A54,Tabla1[Copiloto (SIC)])</f>
        <v>0</v>
      </c>
      <c r="Y55" s="81">
        <f>SUMIF(Tabla1[Pagina Bitacora Real],"&lt;"&amp;$A54,Tabla1[[Instruccion Recibida ]])</f>
        <v>70.000000000000014</v>
      </c>
      <c r="Z55" s="82">
        <f>SUMIF(Tabla1[Pagina Bitacora Real],"&lt;"&amp;$A54,Tabla1[Como Instructor de Vuelo])</f>
        <v>0</v>
      </c>
    </row>
    <row r="56" spans="1:26" ht="16" thickBot="1" x14ac:dyDescent="0.25">
      <c r="A56" s="197"/>
      <c r="B56" s="196"/>
      <c r="C56" s="48" t="s">
        <v>227</v>
      </c>
      <c r="D56" s="83">
        <f t="shared" ref="D56" si="49">D54+D55</f>
        <v>151.00000000000006</v>
      </c>
      <c r="E56" s="84">
        <f t="shared" ref="E56" si="50">E54+E55</f>
        <v>0</v>
      </c>
      <c r="F56" s="85">
        <f t="shared" ref="F56" si="51">F54+F55</f>
        <v>151.00000000000006</v>
      </c>
      <c r="G56" s="85">
        <f t="shared" si="38"/>
        <v>0</v>
      </c>
      <c r="H56" s="85">
        <f t="shared" si="38"/>
        <v>0</v>
      </c>
      <c r="I56" s="85">
        <f t="shared" si="38"/>
        <v>0</v>
      </c>
      <c r="J56" s="85">
        <f t="shared" si="38"/>
        <v>0</v>
      </c>
      <c r="K56" s="85">
        <f t="shared" si="38"/>
        <v>0</v>
      </c>
      <c r="L56" s="86">
        <f t="shared" si="38"/>
        <v>0</v>
      </c>
      <c r="M56" s="145">
        <f t="shared" si="38"/>
        <v>542</v>
      </c>
      <c r="N56" s="146">
        <f t="shared" si="38"/>
        <v>5</v>
      </c>
      <c r="O56" s="84">
        <f t="shared" si="38"/>
        <v>149.80000000000004</v>
      </c>
      <c r="P56" s="85">
        <f t="shared" si="38"/>
        <v>1.2</v>
      </c>
      <c r="Q56" s="86">
        <f t="shared" si="38"/>
        <v>0</v>
      </c>
      <c r="R56" s="145">
        <f t="shared" si="38"/>
        <v>0</v>
      </c>
      <c r="S56" s="146">
        <f t="shared" si="38"/>
        <v>0</v>
      </c>
      <c r="T56" s="84">
        <f t="shared" si="38"/>
        <v>0</v>
      </c>
      <c r="U56" s="85">
        <f t="shared" si="38"/>
        <v>69.199999999999989</v>
      </c>
      <c r="V56" s="85">
        <f t="shared" si="38"/>
        <v>48.5</v>
      </c>
      <c r="W56" s="85">
        <f t="shared" si="38"/>
        <v>87.199999999999989</v>
      </c>
      <c r="X56" s="85">
        <f t="shared" si="38"/>
        <v>0</v>
      </c>
      <c r="Y56" s="85">
        <f t="shared" si="38"/>
        <v>70.000000000000014</v>
      </c>
      <c r="Z56" s="86">
        <f t="shared" si="45"/>
        <v>0</v>
      </c>
    </row>
    <row r="57" spans="1:26" x14ac:dyDescent="0.2">
      <c r="A57" s="197">
        <v>19</v>
      </c>
      <c r="B57" s="191" t="s">
        <v>192</v>
      </c>
      <c r="C57" s="60" t="s">
        <v>269</v>
      </c>
      <c r="D57" s="63">
        <f>SUMIF(Tabla1[Pagina Bitacora Real],A57,Tabla1[Duracion Total de Vuelo])</f>
        <v>6.6</v>
      </c>
      <c r="E57" s="64">
        <f>SUMIF(Tabla1[Pagina Bitacora Real],$A57,Tabla1[LSA])</f>
        <v>0</v>
      </c>
      <c r="F57" s="65">
        <f>SUMIF(Tabla1[Pagina Bitacora Real],$A57,Tabla1[Monomotor])</f>
        <v>6.6</v>
      </c>
      <c r="G57" s="65">
        <f>SUMIF(Tabla1[Pagina Bitacora Real],$A57,Tabla1[Multimotor])</f>
        <v>0</v>
      </c>
      <c r="H57" s="65">
        <f>SUMIF(Tabla1[Pagina Bitacora Real],$A57,Tabla1[Turbo Helice])</f>
        <v>0</v>
      </c>
      <c r="I57" s="65">
        <f>SUMIF(Tabla1[Pagina Bitacora Real],$A57,Tabla1[Turbo Jet])</f>
        <v>0</v>
      </c>
      <c r="J57" s="65">
        <f>SUMIF(Tabla1[Pagina Bitacora Real],$A57,Tabla1[Helicoptero])</f>
        <v>0</v>
      </c>
      <c r="K57" s="65">
        <f>SUMIF(Tabla1[Pagina Bitacora Real],$A57,Tabla1[Planeador])</f>
        <v>0</v>
      </c>
      <c r="L57" s="66">
        <f>SUMIF(Tabla1[Pagina Bitacora Real],$A57,Tabla1[Ultraliviano])</f>
        <v>0</v>
      </c>
      <c r="M57" s="135">
        <f>SUMIF(Tabla1[Pagina Bitacora Real],$A57,Tabla1[Dia])</f>
        <v>21</v>
      </c>
      <c r="N57" s="136">
        <f>SUMIF(Tabla1[Pagina Bitacora Real],$A57,Tabla1[Noche])</f>
        <v>0</v>
      </c>
      <c r="O57" s="64">
        <f>SUMIF(Tabla1[Pagina Bitacora Real],$A57,Tabla1[Diurno])</f>
        <v>6.6</v>
      </c>
      <c r="P57" s="65">
        <f>SUMIF(Tabla1[Pagina Bitacora Real],$A57,Tabla1[Noche3])</f>
        <v>0</v>
      </c>
      <c r="Q57" s="66">
        <f>SUMIF(Tabla1[Pagina Bitacora Real],$A57,Tabla1[IFR])</f>
        <v>0</v>
      </c>
      <c r="R57" s="135">
        <f>SUMIF(Tabla1[Pagina Bitacora Real],$A57,Tabla1[Multimotor])</f>
        <v>0</v>
      </c>
      <c r="S57" s="136">
        <f>SUMIF(Tabla1[Pagina Bitacora Real],$A57,Tabla1[Multimotor])</f>
        <v>0</v>
      </c>
      <c r="T57" s="64">
        <f>SUMIF(Tabla1[Pagina Bitacora Real],$A57,Tabla1[Simulador o Entrenador de Vuelo])</f>
        <v>0</v>
      </c>
      <c r="U57" s="65">
        <f>SUMIF(Tabla1[Pagina Bitacora Real],$A57,Tabla1[Travesia])</f>
        <v>3.8</v>
      </c>
      <c r="V57" s="65">
        <f>SUMIF(Tabla1[Pagina Bitacora Real],$A57,Tabla1[Solo])</f>
        <v>3.2</v>
      </c>
      <c r="W57" s="65">
        <f>SUMIF(Tabla1[Pagina Bitacora Real],$A57,Tabla1[Piloto al Mando (PIC)])</f>
        <v>6.6</v>
      </c>
      <c r="X57" s="65">
        <f>SUMIF(Tabla1[Pagina Bitacora Real],$A57,Tabla1[Copiloto (SIC)])</f>
        <v>0</v>
      </c>
      <c r="Y57" s="65">
        <f>SUMIF(Tabla1[Pagina Bitacora Real],$A57,Tabla1[[Instruccion Recibida ]])</f>
        <v>0</v>
      </c>
      <c r="Z57" s="66">
        <f>SUMIF(Tabla1[Pagina Bitacora Real],$A57,Tabla1[Como Instructor de Vuelo])</f>
        <v>0</v>
      </c>
    </row>
    <row r="58" spans="1:26" x14ac:dyDescent="0.2">
      <c r="A58" s="197"/>
      <c r="B58" s="192"/>
      <c r="C58" s="61" t="s">
        <v>226</v>
      </c>
      <c r="D58" s="67">
        <f>SUMIF(Tabla1[Pagina Bitacora Real],"&lt;"&amp;A57,Tabla1[Duracion Total de Vuelo])</f>
        <v>151.00000000000006</v>
      </c>
      <c r="E58" s="68">
        <f>SUMIF(Tabla1[Pagina Bitacora Real],"&lt;"&amp;$A57,Tabla1[LSA])</f>
        <v>0</v>
      </c>
      <c r="F58" s="69">
        <f>SUMIF(Tabla1[Pagina Bitacora Real],"&lt;"&amp;$A57,Tabla1[Monomotor])</f>
        <v>151.00000000000006</v>
      </c>
      <c r="G58" s="69">
        <f>SUMIF(Tabla1[Pagina Bitacora Real],"&lt;"&amp;$A57,Tabla1[Multimotor])</f>
        <v>0</v>
      </c>
      <c r="H58" s="69">
        <f>SUMIF(Tabla1[Pagina Bitacora Real],"&lt;"&amp;$A57,Tabla1[Turbo Helice])</f>
        <v>0</v>
      </c>
      <c r="I58" s="69">
        <f>SUMIF(Tabla1[Pagina Bitacora Real],"&lt;"&amp;$A57,Tabla1[Turbo Jet])</f>
        <v>0</v>
      </c>
      <c r="J58" s="69">
        <f>SUMIF(Tabla1[Pagina Bitacora Real],"&lt;"&amp;$A57,Tabla1[Helicoptero])</f>
        <v>0</v>
      </c>
      <c r="K58" s="69">
        <f>SUMIF(Tabla1[Pagina Bitacora Real],"&lt;"&amp;$A57,Tabla1[Planeador])</f>
        <v>0</v>
      </c>
      <c r="L58" s="70">
        <f>SUMIF(Tabla1[Pagina Bitacora Real],"&lt;"&amp;$A57,Tabla1[Ultraliviano])</f>
        <v>0</v>
      </c>
      <c r="M58" s="137">
        <f>SUMIF(Tabla1[Pagina Bitacora Real],"&lt;"&amp;$A57,Tabla1[Dia])</f>
        <v>542</v>
      </c>
      <c r="N58" s="138">
        <f>SUMIF(Tabla1[Pagina Bitacora Real],"&lt;"&amp;$A57,Tabla1[Noche])</f>
        <v>5</v>
      </c>
      <c r="O58" s="68">
        <f>SUMIF(Tabla1[Pagina Bitacora Real],"&lt;"&amp;$A57,Tabla1[Diurno])</f>
        <v>149.80000000000004</v>
      </c>
      <c r="P58" s="69">
        <f>SUMIF(Tabla1[Pagina Bitacora Real],"&lt;"&amp;$A57,Tabla1[Noche3])</f>
        <v>1.2</v>
      </c>
      <c r="Q58" s="70">
        <f>SUMIF(Tabla1[Pagina Bitacora Real],"&lt;"&amp;$A57,Tabla1[IFR])</f>
        <v>0</v>
      </c>
      <c r="R58" s="137">
        <f>SUMIF(Tabla1[Pagina Bitacora Real],"&lt;"&amp;$A57,Tabla1[Multimotor])</f>
        <v>0</v>
      </c>
      <c r="S58" s="138">
        <f>SUMIF(Tabla1[Pagina Bitacora Real],"&lt;"&amp;$A57,Tabla1[Multimotor])</f>
        <v>0</v>
      </c>
      <c r="T58" s="68">
        <f>SUMIF(Tabla1[Pagina Bitacora Real],"&lt;"&amp;$A57,Tabla1[Simulador o Entrenador de Vuelo])</f>
        <v>0</v>
      </c>
      <c r="U58" s="69">
        <f>SUMIF(Tabla1[Pagina Bitacora Real],"&lt;"&amp;$A57,Tabla1[Travesia])</f>
        <v>69.2</v>
      </c>
      <c r="V58" s="69">
        <f>SUMIF(Tabla1[Pagina Bitacora Real],"&lt;"&amp;$A57,Tabla1[Solo])</f>
        <v>48.5</v>
      </c>
      <c r="W58" s="69">
        <f>SUMIF(Tabla1[Pagina Bitacora Real],"&lt;"&amp;$A57,Tabla1[Piloto al Mando (PIC)])</f>
        <v>87.2</v>
      </c>
      <c r="X58" s="69">
        <f>SUMIF(Tabla1[Pagina Bitacora Real],"&lt;"&amp;$A57,Tabla1[Copiloto (SIC)])</f>
        <v>0</v>
      </c>
      <c r="Y58" s="69">
        <f>SUMIF(Tabla1[Pagina Bitacora Real],"&lt;"&amp;$A57,Tabla1[[Instruccion Recibida ]])</f>
        <v>70.000000000000014</v>
      </c>
      <c r="Z58" s="70">
        <f>SUMIF(Tabla1[Pagina Bitacora Real],"&lt;"&amp;$A57,Tabla1[Como Instructor de Vuelo])</f>
        <v>0</v>
      </c>
    </row>
    <row r="59" spans="1:26" ht="16" thickBot="1" x14ac:dyDescent="0.25">
      <c r="A59" s="197"/>
      <c r="B59" s="193"/>
      <c r="C59" s="62" t="s">
        <v>227</v>
      </c>
      <c r="D59" s="71">
        <f t="shared" ref="D59" si="52">D57+D58</f>
        <v>157.60000000000005</v>
      </c>
      <c r="E59" s="72">
        <f t="shared" ref="E59" si="53">E57+E58</f>
        <v>0</v>
      </c>
      <c r="F59" s="73">
        <f t="shared" ref="F59" si="54">F57+F58</f>
        <v>157.60000000000005</v>
      </c>
      <c r="G59" s="73">
        <f t="shared" si="38"/>
        <v>0</v>
      </c>
      <c r="H59" s="73">
        <f t="shared" si="38"/>
        <v>0</v>
      </c>
      <c r="I59" s="73">
        <f t="shared" si="38"/>
        <v>0</v>
      </c>
      <c r="J59" s="73">
        <f t="shared" si="38"/>
        <v>0</v>
      </c>
      <c r="K59" s="73">
        <f t="shared" si="38"/>
        <v>0</v>
      </c>
      <c r="L59" s="74">
        <f t="shared" si="38"/>
        <v>0</v>
      </c>
      <c r="M59" s="139">
        <f t="shared" si="38"/>
        <v>563</v>
      </c>
      <c r="N59" s="140">
        <f t="shared" si="38"/>
        <v>5</v>
      </c>
      <c r="O59" s="72">
        <f t="shared" si="38"/>
        <v>156.40000000000003</v>
      </c>
      <c r="P59" s="73">
        <f t="shared" si="38"/>
        <v>1.2</v>
      </c>
      <c r="Q59" s="74">
        <f t="shared" si="38"/>
        <v>0</v>
      </c>
      <c r="R59" s="139">
        <f t="shared" si="38"/>
        <v>0</v>
      </c>
      <c r="S59" s="140">
        <f t="shared" si="38"/>
        <v>0</v>
      </c>
      <c r="T59" s="72">
        <f t="shared" si="38"/>
        <v>0</v>
      </c>
      <c r="U59" s="73">
        <f t="shared" si="38"/>
        <v>73</v>
      </c>
      <c r="V59" s="73">
        <f t="shared" si="38"/>
        <v>51.7</v>
      </c>
      <c r="W59" s="73">
        <f t="shared" si="38"/>
        <v>93.8</v>
      </c>
      <c r="X59" s="73">
        <f t="shared" si="38"/>
        <v>0</v>
      </c>
      <c r="Y59" s="73">
        <f t="shared" si="38"/>
        <v>70.000000000000014</v>
      </c>
      <c r="Z59" s="74">
        <f t="shared" si="45"/>
        <v>0</v>
      </c>
    </row>
    <row r="60" spans="1:26" x14ac:dyDescent="0.2">
      <c r="A60" s="197">
        <v>20</v>
      </c>
      <c r="B60" s="194" t="s">
        <v>193</v>
      </c>
      <c r="C60" s="46" t="s">
        <v>269</v>
      </c>
      <c r="D60" s="75">
        <f>SUMIF(Tabla1[Pagina Bitacora Real],A60,Tabla1[Duracion Total de Vuelo])</f>
        <v>7.9</v>
      </c>
      <c r="E60" s="76">
        <f>SUMIF(Tabla1[Pagina Bitacora Real],$A60,Tabla1[LSA])</f>
        <v>0</v>
      </c>
      <c r="F60" s="77">
        <f>SUMIF(Tabla1[Pagina Bitacora Real],$A60,Tabla1[Monomotor])</f>
        <v>7.9</v>
      </c>
      <c r="G60" s="77">
        <f>SUMIF(Tabla1[Pagina Bitacora Real],$A60,Tabla1[Multimotor])</f>
        <v>0</v>
      </c>
      <c r="H60" s="77">
        <f>SUMIF(Tabla1[Pagina Bitacora Real],$A60,Tabla1[Turbo Helice])</f>
        <v>0</v>
      </c>
      <c r="I60" s="77">
        <f>SUMIF(Tabla1[Pagina Bitacora Real],$A60,Tabla1[Turbo Jet])</f>
        <v>0</v>
      </c>
      <c r="J60" s="77">
        <f>SUMIF(Tabla1[Pagina Bitacora Real],$A60,Tabla1[Helicoptero])</f>
        <v>0</v>
      </c>
      <c r="K60" s="77">
        <f>SUMIF(Tabla1[Pagina Bitacora Real],$A60,Tabla1[Planeador])</f>
        <v>0</v>
      </c>
      <c r="L60" s="78">
        <f>SUMIF(Tabla1[Pagina Bitacora Real],$A60,Tabla1[Ultraliviano])</f>
        <v>0</v>
      </c>
      <c r="M60" s="141">
        <f>SUMIF(Tabla1[Pagina Bitacora Real],$A60,Tabla1[Dia])</f>
        <v>19</v>
      </c>
      <c r="N60" s="142">
        <f>SUMIF(Tabla1[Pagina Bitacora Real],$A60,Tabla1[Noche])</f>
        <v>0</v>
      </c>
      <c r="O60" s="76">
        <f>SUMIF(Tabla1[Pagina Bitacora Real],$A60,Tabla1[Diurno])</f>
        <v>7.9</v>
      </c>
      <c r="P60" s="77">
        <f>SUMIF(Tabla1[Pagina Bitacora Real],$A60,Tabla1[Noche3])</f>
        <v>0</v>
      </c>
      <c r="Q60" s="78">
        <f>SUMIF(Tabla1[Pagina Bitacora Real],$A60,Tabla1[IFR])</f>
        <v>0</v>
      </c>
      <c r="R60" s="141">
        <f>SUMIF(Tabla1[Pagina Bitacora Real],$A60,Tabla1[Multimotor])</f>
        <v>0</v>
      </c>
      <c r="S60" s="142">
        <f>SUMIF(Tabla1[Pagina Bitacora Real],$A60,Tabla1[Multimotor])</f>
        <v>0</v>
      </c>
      <c r="T60" s="76">
        <f>SUMIF(Tabla1[Pagina Bitacora Real],$A60,Tabla1[Simulador o Entrenador de Vuelo])</f>
        <v>0</v>
      </c>
      <c r="U60" s="77">
        <f>SUMIF(Tabla1[Pagina Bitacora Real],$A60,Tabla1[Travesia])</f>
        <v>5.8</v>
      </c>
      <c r="V60" s="77">
        <f>SUMIF(Tabla1[Pagina Bitacora Real],$A60,Tabla1[Solo])</f>
        <v>2.7</v>
      </c>
      <c r="W60" s="77">
        <f>SUMIF(Tabla1[Pagina Bitacora Real],$A60,Tabla1[Piloto al Mando (PIC)])</f>
        <v>7.9</v>
      </c>
      <c r="X60" s="77">
        <f>SUMIF(Tabla1[Pagina Bitacora Real],$A60,Tabla1[Copiloto (SIC)])</f>
        <v>0</v>
      </c>
      <c r="Y60" s="77">
        <f>SUMIF(Tabla1[Pagina Bitacora Real],$A60,Tabla1[[Instruccion Recibida ]])</f>
        <v>0</v>
      </c>
      <c r="Z60" s="78">
        <f>SUMIF(Tabla1[Pagina Bitacora Real],$A60,Tabla1[Como Instructor de Vuelo])</f>
        <v>0</v>
      </c>
    </row>
    <row r="61" spans="1:26" x14ac:dyDescent="0.2">
      <c r="A61" s="197"/>
      <c r="B61" s="195"/>
      <c r="C61" s="47" t="s">
        <v>226</v>
      </c>
      <c r="D61" s="79">
        <f>SUMIF(Tabla1[Pagina Bitacora Real],"&lt;"&amp;A60,Tabla1[Duracion Total de Vuelo])</f>
        <v>157.60000000000008</v>
      </c>
      <c r="E61" s="80">
        <f>SUMIF(Tabla1[Pagina Bitacora Real],"&lt;"&amp;$A60,Tabla1[LSA])</f>
        <v>0</v>
      </c>
      <c r="F61" s="81">
        <f>SUMIF(Tabla1[Pagina Bitacora Real],"&lt;"&amp;$A60,Tabla1[Monomotor])</f>
        <v>157.60000000000008</v>
      </c>
      <c r="G61" s="81">
        <f>SUMIF(Tabla1[Pagina Bitacora Real],"&lt;"&amp;$A60,Tabla1[Multimotor])</f>
        <v>0</v>
      </c>
      <c r="H61" s="81">
        <f>SUMIF(Tabla1[Pagina Bitacora Real],"&lt;"&amp;$A60,Tabla1[Turbo Helice])</f>
        <v>0</v>
      </c>
      <c r="I61" s="81">
        <f>SUMIF(Tabla1[Pagina Bitacora Real],"&lt;"&amp;$A60,Tabla1[Turbo Jet])</f>
        <v>0</v>
      </c>
      <c r="J61" s="81">
        <f>SUMIF(Tabla1[Pagina Bitacora Real],"&lt;"&amp;$A60,Tabla1[Helicoptero])</f>
        <v>0</v>
      </c>
      <c r="K61" s="81">
        <f>SUMIF(Tabla1[Pagina Bitacora Real],"&lt;"&amp;$A60,Tabla1[Planeador])</f>
        <v>0</v>
      </c>
      <c r="L61" s="82">
        <f>SUMIF(Tabla1[Pagina Bitacora Real],"&lt;"&amp;$A60,Tabla1[Ultraliviano])</f>
        <v>0</v>
      </c>
      <c r="M61" s="143">
        <f>SUMIF(Tabla1[Pagina Bitacora Real],"&lt;"&amp;$A60,Tabla1[Dia])</f>
        <v>563</v>
      </c>
      <c r="N61" s="144">
        <f>SUMIF(Tabla1[Pagina Bitacora Real],"&lt;"&amp;$A60,Tabla1[Noche])</f>
        <v>5</v>
      </c>
      <c r="O61" s="80">
        <f>SUMIF(Tabla1[Pagina Bitacora Real],"&lt;"&amp;$A60,Tabla1[Diurno])</f>
        <v>156.40000000000006</v>
      </c>
      <c r="P61" s="81">
        <f>SUMIF(Tabla1[Pagina Bitacora Real],"&lt;"&amp;$A60,Tabla1[Noche3])</f>
        <v>1.2</v>
      </c>
      <c r="Q61" s="82">
        <f>SUMIF(Tabla1[Pagina Bitacora Real],"&lt;"&amp;$A60,Tabla1[IFR])</f>
        <v>0</v>
      </c>
      <c r="R61" s="143">
        <f>SUMIF(Tabla1[Pagina Bitacora Real],"&lt;"&amp;$A60,Tabla1[Multimotor])</f>
        <v>0</v>
      </c>
      <c r="S61" s="144">
        <f>SUMIF(Tabla1[Pagina Bitacora Real],"&lt;"&amp;$A60,Tabla1[Multimotor])</f>
        <v>0</v>
      </c>
      <c r="T61" s="80">
        <f>SUMIF(Tabla1[Pagina Bitacora Real],"&lt;"&amp;$A60,Tabla1[Simulador o Entrenador de Vuelo])</f>
        <v>0</v>
      </c>
      <c r="U61" s="81">
        <f>SUMIF(Tabla1[Pagina Bitacora Real],"&lt;"&amp;$A60,Tabla1[Travesia])</f>
        <v>73</v>
      </c>
      <c r="V61" s="81">
        <f>SUMIF(Tabla1[Pagina Bitacora Real],"&lt;"&amp;$A60,Tabla1[Solo])</f>
        <v>51.699999999999996</v>
      </c>
      <c r="W61" s="81">
        <f>SUMIF(Tabla1[Pagina Bitacora Real],"&lt;"&amp;$A60,Tabla1[Piloto al Mando (PIC)])</f>
        <v>93.800000000000011</v>
      </c>
      <c r="X61" s="81">
        <f>SUMIF(Tabla1[Pagina Bitacora Real],"&lt;"&amp;$A60,Tabla1[Copiloto (SIC)])</f>
        <v>0</v>
      </c>
      <c r="Y61" s="81">
        <f>SUMIF(Tabla1[Pagina Bitacora Real],"&lt;"&amp;$A60,Tabla1[[Instruccion Recibida ]])</f>
        <v>70.000000000000014</v>
      </c>
      <c r="Z61" s="82">
        <f>SUMIF(Tabla1[Pagina Bitacora Real],"&lt;"&amp;$A60,Tabla1[Como Instructor de Vuelo])</f>
        <v>0</v>
      </c>
    </row>
    <row r="62" spans="1:26" ht="16" thickBot="1" x14ac:dyDescent="0.25">
      <c r="A62" s="197"/>
      <c r="B62" s="196"/>
      <c r="C62" s="48" t="s">
        <v>227</v>
      </c>
      <c r="D62" s="83">
        <f t="shared" ref="D62" si="55">D60+D61</f>
        <v>165.50000000000009</v>
      </c>
      <c r="E62" s="84">
        <f t="shared" ref="E62" si="56">E60+E61</f>
        <v>0</v>
      </c>
      <c r="F62" s="85">
        <f t="shared" ref="F62:Z77" si="57">F60+F61</f>
        <v>165.50000000000009</v>
      </c>
      <c r="G62" s="85">
        <f t="shared" si="57"/>
        <v>0</v>
      </c>
      <c r="H62" s="85">
        <f t="shared" si="57"/>
        <v>0</v>
      </c>
      <c r="I62" s="85">
        <f t="shared" si="57"/>
        <v>0</v>
      </c>
      <c r="J62" s="85">
        <f t="shared" si="57"/>
        <v>0</v>
      </c>
      <c r="K62" s="85">
        <f t="shared" si="57"/>
        <v>0</v>
      </c>
      <c r="L62" s="86">
        <f t="shared" si="57"/>
        <v>0</v>
      </c>
      <c r="M62" s="145">
        <f t="shared" si="57"/>
        <v>582</v>
      </c>
      <c r="N62" s="146">
        <f t="shared" si="57"/>
        <v>5</v>
      </c>
      <c r="O62" s="84">
        <f t="shared" si="57"/>
        <v>164.30000000000007</v>
      </c>
      <c r="P62" s="85">
        <f t="shared" si="57"/>
        <v>1.2</v>
      </c>
      <c r="Q62" s="86">
        <f t="shared" si="57"/>
        <v>0</v>
      </c>
      <c r="R62" s="145">
        <f t="shared" si="57"/>
        <v>0</v>
      </c>
      <c r="S62" s="146">
        <f t="shared" si="57"/>
        <v>0</v>
      </c>
      <c r="T62" s="84">
        <f t="shared" si="57"/>
        <v>0</v>
      </c>
      <c r="U62" s="85">
        <f t="shared" si="57"/>
        <v>78.8</v>
      </c>
      <c r="V62" s="85">
        <f t="shared" si="57"/>
        <v>54.4</v>
      </c>
      <c r="W62" s="85">
        <f t="shared" si="57"/>
        <v>101.70000000000002</v>
      </c>
      <c r="X62" s="85">
        <f t="shared" si="57"/>
        <v>0</v>
      </c>
      <c r="Y62" s="85">
        <f t="shared" si="57"/>
        <v>70.000000000000014</v>
      </c>
      <c r="Z62" s="86">
        <f t="shared" si="57"/>
        <v>0</v>
      </c>
    </row>
    <row r="63" spans="1:26" x14ac:dyDescent="0.2">
      <c r="A63" s="197">
        <v>21</v>
      </c>
      <c r="B63" s="191" t="s">
        <v>194</v>
      </c>
      <c r="C63" s="60" t="s">
        <v>269</v>
      </c>
      <c r="D63" s="63">
        <f>SUMIF(Tabla1[Pagina Bitacora Real],A63,Tabla1[Duracion Total de Vuelo])</f>
        <v>5.5</v>
      </c>
      <c r="E63" s="64">
        <f>SUMIF(Tabla1[Pagina Bitacora Real],$A63,Tabla1[LSA])</f>
        <v>0</v>
      </c>
      <c r="F63" s="65">
        <f>SUMIF(Tabla1[Pagina Bitacora Real],$A63,Tabla1[Monomotor])</f>
        <v>5.5</v>
      </c>
      <c r="G63" s="65">
        <f>SUMIF(Tabla1[Pagina Bitacora Real],$A63,Tabla1[Multimotor])</f>
        <v>0</v>
      </c>
      <c r="H63" s="65">
        <f>SUMIF(Tabla1[Pagina Bitacora Real],$A63,Tabla1[Turbo Helice])</f>
        <v>0</v>
      </c>
      <c r="I63" s="65">
        <f>SUMIF(Tabla1[Pagina Bitacora Real],$A63,Tabla1[Turbo Jet])</f>
        <v>0</v>
      </c>
      <c r="J63" s="65">
        <f>SUMIF(Tabla1[Pagina Bitacora Real],$A63,Tabla1[Helicoptero])</f>
        <v>0</v>
      </c>
      <c r="K63" s="65">
        <f>SUMIF(Tabla1[Pagina Bitacora Real],$A63,Tabla1[Planeador])</f>
        <v>0</v>
      </c>
      <c r="L63" s="66">
        <f>SUMIF(Tabla1[Pagina Bitacora Real],$A63,Tabla1[Ultraliviano])</f>
        <v>0</v>
      </c>
      <c r="M63" s="135">
        <f>SUMIF(Tabla1[Pagina Bitacora Real],$A63,Tabla1[Dia])</f>
        <v>16</v>
      </c>
      <c r="N63" s="136">
        <f>SUMIF(Tabla1[Pagina Bitacora Real],$A63,Tabla1[Noche])</f>
        <v>0</v>
      </c>
      <c r="O63" s="64">
        <f>SUMIF(Tabla1[Pagina Bitacora Real],$A63,Tabla1[Diurno])</f>
        <v>5.5</v>
      </c>
      <c r="P63" s="65">
        <f>SUMIF(Tabla1[Pagina Bitacora Real],$A63,Tabla1[Noche3])</f>
        <v>0</v>
      </c>
      <c r="Q63" s="66">
        <f>SUMIF(Tabla1[Pagina Bitacora Real],$A63,Tabla1[IFR])</f>
        <v>0</v>
      </c>
      <c r="R63" s="135">
        <f>SUMIF(Tabla1[Pagina Bitacora Real],$A63,Tabla1[Multimotor])</f>
        <v>0</v>
      </c>
      <c r="S63" s="136">
        <f>SUMIF(Tabla1[Pagina Bitacora Real],$A63,Tabla1[Multimotor])</f>
        <v>0</v>
      </c>
      <c r="T63" s="64">
        <f>SUMIF(Tabla1[Pagina Bitacora Real],$A63,Tabla1[Simulador o Entrenador de Vuelo])</f>
        <v>0</v>
      </c>
      <c r="U63" s="65">
        <f>SUMIF(Tabla1[Pagina Bitacora Real],$A63,Tabla1[Travesia])</f>
        <v>2.9000000000000004</v>
      </c>
      <c r="V63" s="65">
        <f>SUMIF(Tabla1[Pagina Bitacora Real],$A63,Tabla1[Solo])</f>
        <v>0.8</v>
      </c>
      <c r="W63" s="65">
        <f>SUMIF(Tabla1[Pagina Bitacora Real],$A63,Tabla1[Piloto al Mando (PIC)])</f>
        <v>5.5</v>
      </c>
      <c r="X63" s="65">
        <f>SUMIF(Tabla1[Pagina Bitacora Real],$A63,Tabla1[Copiloto (SIC)])</f>
        <v>0</v>
      </c>
      <c r="Y63" s="65">
        <f>SUMIF(Tabla1[Pagina Bitacora Real],$A63,Tabla1[[Instruccion Recibida ]])</f>
        <v>1.8</v>
      </c>
      <c r="Z63" s="66">
        <f>SUMIF(Tabla1[Pagina Bitacora Real],$A63,Tabla1[Como Instructor de Vuelo])</f>
        <v>0</v>
      </c>
    </row>
    <row r="64" spans="1:26" x14ac:dyDescent="0.2">
      <c r="A64" s="197"/>
      <c r="B64" s="192"/>
      <c r="C64" s="61" t="s">
        <v>226</v>
      </c>
      <c r="D64" s="67">
        <f>SUMIF(Tabla1[Pagina Bitacora Real],"&lt;"&amp;A63,Tabla1[Duracion Total de Vuelo])</f>
        <v>165.50000000000009</v>
      </c>
      <c r="E64" s="68">
        <f>SUMIF(Tabla1[Pagina Bitacora Real],"&lt;"&amp;$A63,Tabla1[LSA])</f>
        <v>0</v>
      </c>
      <c r="F64" s="69">
        <f>SUMIF(Tabla1[Pagina Bitacora Real],"&lt;"&amp;$A63,Tabla1[Monomotor])</f>
        <v>165.50000000000009</v>
      </c>
      <c r="G64" s="69">
        <f>SUMIF(Tabla1[Pagina Bitacora Real],"&lt;"&amp;$A63,Tabla1[Multimotor])</f>
        <v>0</v>
      </c>
      <c r="H64" s="69">
        <f>SUMIF(Tabla1[Pagina Bitacora Real],"&lt;"&amp;$A63,Tabla1[Turbo Helice])</f>
        <v>0</v>
      </c>
      <c r="I64" s="69">
        <f>SUMIF(Tabla1[Pagina Bitacora Real],"&lt;"&amp;$A63,Tabla1[Turbo Jet])</f>
        <v>0</v>
      </c>
      <c r="J64" s="69">
        <f>SUMIF(Tabla1[Pagina Bitacora Real],"&lt;"&amp;$A63,Tabla1[Helicoptero])</f>
        <v>0</v>
      </c>
      <c r="K64" s="69">
        <f>SUMIF(Tabla1[Pagina Bitacora Real],"&lt;"&amp;$A63,Tabla1[Planeador])</f>
        <v>0</v>
      </c>
      <c r="L64" s="70">
        <f>SUMIF(Tabla1[Pagina Bitacora Real],"&lt;"&amp;$A63,Tabla1[Ultraliviano])</f>
        <v>0</v>
      </c>
      <c r="M64" s="137">
        <f>SUMIF(Tabla1[Pagina Bitacora Real],"&lt;"&amp;$A63,Tabla1[Dia])</f>
        <v>582</v>
      </c>
      <c r="N64" s="138">
        <f>SUMIF(Tabla1[Pagina Bitacora Real],"&lt;"&amp;$A63,Tabla1[Noche])</f>
        <v>5</v>
      </c>
      <c r="O64" s="68">
        <f>SUMIF(Tabla1[Pagina Bitacora Real],"&lt;"&amp;$A63,Tabla1[Diurno])</f>
        <v>164.30000000000007</v>
      </c>
      <c r="P64" s="69">
        <f>SUMIF(Tabla1[Pagina Bitacora Real],"&lt;"&amp;$A63,Tabla1[Noche3])</f>
        <v>1.2</v>
      </c>
      <c r="Q64" s="70">
        <f>SUMIF(Tabla1[Pagina Bitacora Real],"&lt;"&amp;$A63,Tabla1[IFR])</f>
        <v>0</v>
      </c>
      <c r="R64" s="137">
        <f>SUMIF(Tabla1[Pagina Bitacora Real],"&lt;"&amp;$A63,Tabla1[Multimotor])</f>
        <v>0</v>
      </c>
      <c r="S64" s="138">
        <f>SUMIF(Tabla1[Pagina Bitacora Real],"&lt;"&amp;$A63,Tabla1[Multimotor])</f>
        <v>0</v>
      </c>
      <c r="T64" s="68">
        <f>SUMIF(Tabla1[Pagina Bitacora Real],"&lt;"&amp;$A63,Tabla1[Simulador o Entrenador de Vuelo])</f>
        <v>0</v>
      </c>
      <c r="U64" s="69">
        <f>SUMIF(Tabla1[Pagina Bitacora Real],"&lt;"&amp;$A63,Tabla1[Travesia])</f>
        <v>78.800000000000011</v>
      </c>
      <c r="V64" s="69">
        <f>SUMIF(Tabla1[Pagina Bitacora Real],"&lt;"&amp;$A63,Tabla1[Solo])</f>
        <v>54.4</v>
      </c>
      <c r="W64" s="69">
        <f>SUMIF(Tabla1[Pagina Bitacora Real],"&lt;"&amp;$A63,Tabla1[Piloto al Mando (PIC)])</f>
        <v>101.70000000000003</v>
      </c>
      <c r="X64" s="69">
        <f>SUMIF(Tabla1[Pagina Bitacora Real],"&lt;"&amp;$A63,Tabla1[Copiloto (SIC)])</f>
        <v>0</v>
      </c>
      <c r="Y64" s="69">
        <f>SUMIF(Tabla1[Pagina Bitacora Real],"&lt;"&amp;$A63,Tabla1[[Instruccion Recibida ]])</f>
        <v>70.000000000000014</v>
      </c>
      <c r="Z64" s="70">
        <f>SUMIF(Tabla1[Pagina Bitacora Real],"&lt;"&amp;$A63,Tabla1[Como Instructor de Vuelo])</f>
        <v>0</v>
      </c>
    </row>
    <row r="65" spans="1:26" ht="16" thickBot="1" x14ac:dyDescent="0.25">
      <c r="A65" s="197"/>
      <c r="B65" s="193"/>
      <c r="C65" s="62" t="s">
        <v>227</v>
      </c>
      <c r="D65" s="71">
        <f t="shared" ref="D65" si="58">D63+D64</f>
        <v>171.00000000000009</v>
      </c>
      <c r="E65" s="72">
        <f t="shared" ref="E65" si="59">E63+E64</f>
        <v>0</v>
      </c>
      <c r="F65" s="73">
        <f t="shared" ref="F65" si="60">F63+F64</f>
        <v>171.00000000000009</v>
      </c>
      <c r="G65" s="73">
        <f t="shared" si="57"/>
        <v>0</v>
      </c>
      <c r="H65" s="73">
        <f t="shared" si="57"/>
        <v>0</v>
      </c>
      <c r="I65" s="73">
        <f t="shared" si="57"/>
        <v>0</v>
      </c>
      <c r="J65" s="73">
        <f t="shared" si="57"/>
        <v>0</v>
      </c>
      <c r="K65" s="73">
        <f t="shared" si="57"/>
        <v>0</v>
      </c>
      <c r="L65" s="74">
        <f t="shared" si="57"/>
        <v>0</v>
      </c>
      <c r="M65" s="139">
        <f t="shared" si="57"/>
        <v>598</v>
      </c>
      <c r="N65" s="140">
        <f t="shared" si="57"/>
        <v>5</v>
      </c>
      <c r="O65" s="72">
        <f t="shared" si="57"/>
        <v>169.80000000000007</v>
      </c>
      <c r="P65" s="73">
        <f t="shared" si="57"/>
        <v>1.2</v>
      </c>
      <c r="Q65" s="74">
        <f t="shared" si="57"/>
        <v>0</v>
      </c>
      <c r="R65" s="139">
        <f t="shared" si="57"/>
        <v>0</v>
      </c>
      <c r="S65" s="140">
        <f t="shared" si="57"/>
        <v>0</v>
      </c>
      <c r="T65" s="72">
        <f t="shared" si="57"/>
        <v>0</v>
      </c>
      <c r="U65" s="73">
        <f t="shared" si="57"/>
        <v>81.700000000000017</v>
      </c>
      <c r="V65" s="73">
        <f t="shared" si="57"/>
        <v>55.199999999999996</v>
      </c>
      <c r="W65" s="73">
        <f t="shared" si="57"/>
        <v>107.20000000000003</v>
      </c>
      <c r="X65" s="73">
        <f t="shared" si="57"/>
        <v>0</v>
      </c>
      <c r="Y65" s="73">
        <f t="shared" si="57"/>
        <v>71.800000000000011</v>
      </c>
      <c r="Z65" s="74">
        <f t="shared" si="57"/>
        <v>0</v>
      </c>
    </row>
    <row r="66" spans="1:26" x14ac:dyDescent="0.2">
      <c r="A66" s="197">
        <v>22</v>
      </c>
      <c r="B66" s="194" t="s">
        <v>195</v>
      </c>
      <c r="C66" s="46" t="s">
        <v>269</v>
      </c>
      <c r="D66" s="75">
        <f>SUMIF(Tabla1[Pagina Bitacora Real],A66,Tabla1[Duracion Total de Vuelo])</f>
        <v>6.3999999999999995</v>
      </c>
      <c r="E66" s="76">
        <f>SUMIF(Tabla1[Pagina Bitacora Real],$A66,Tabla1[LSA])</f>
        <v>0</v>
      </c>
      <c r="F66" s="77">
        <f>SUMIF(Tabla1[Pagina Bitacora Real],$A66,Tabla1[Monomotor])</f>
        <v>6.3999999999999995</v>
      </c>
      <c r="G66" s="77">
        <f>SUMIF(Tabla1[Pagina Bitacora Real],$A66,Tabla1[Multimotor])</f>
        <v>0</v>
      </c>
      <c r="H66" s="77">
        <f>SUMIF(Tabla1[Pagina Bitacora Real],$A66,Tabla1[Turbo Helice])</f>
        <v>0</v>
      </c>
      <c r="I66" s="77">
        <f>SUMIF(Tabla1[Pagina Bitacora Real],$A66,Tabla1[Turbo Jet])</f>
        <v>0</v>
      </c>
      <c r="J66" s="77">
        <f>SUMIF(Tabla1[Pagina Bitacora Real],$A66,Tabla1[Helicoptero])</f>
        <v>0</v>
      </c>
      <c r="K66" s="77">
        <f>SUMIF(Tabla1[Pagina Bitacora Real],$A66,Tabla1[Planeador])</f>
        <v>0</v>
      </c>
      <c r="L66" s="78">
        <f>SUMIF(Tabla1[Pagina Bitacora Real],$A66,Tabla1[Ultraliviano])</f>
        <v>0</v>
      </c>
      <c r="M66" s="141">
        <f>SUMIF(Tabla1[Pagina Bitacora Real],$A66,Tabla1[Dia])</f>
        <v>19</v>
      </c>
      <c r="N66" s="142">
        <f>SUMIF(Tabla1[Pagina Bitacora Real],$A66,Tabla1[Noche])</f>
        <v>0</v>
      </c>
      <c r="O66" s="76">
        <f>SUMIF(Tabla1[Pagina Bitacora Real],$A66,Tabla1[Diurno])</f>
        <v>6.3999999999999995</v>
      </c>
      <c r="P66" s="77">
        <f>SUMIF(Tabla1[Pagina Bitacora Real],$A66,Tabla1[Noche3])</f>
        <v>0</v>
      </c>
      <c r="Q66" s="78">
        <f>SUMIF(Tabla1[Pagina Bitacora Real],$A66,Tabla1[IFR])</f>
        <v>0</v>
      </c>
      <c r="R66" s="141">
        <f>SUMIF(Tabla1[Pagina Bitacora Real],$A66,Tabla1[Multimotor])</f>
        <v>0</v>
      </c>
      <c r="S66" s="142">
        <f>SUMIF(Tabla1[Pagina Bitacora Real],$A66,Tabla1[Multimotor])</f>
        <v>0</v>
      </c>
      <c r="T66" s="76">
        <f>SUMIF(Tabla1[Pagina Bitacora Real],$A66,Tabla1[Simulador o Entrenador de Vuelo])</f>
        <v>0</v>
      </c>
      <c r="U66" s="77">
        <f>SUMIF(Tabla1[Pagina Bitacora Real],$A66,Tabla1[Travesia])</f>
        <v>3.8</v>
      </c>
      <c r="V66" s="77">
        <f>SUMIF(Tabla1[Pagina Bitacora Real],$A66,Tabla1[Solo])</f>
        <v>4.5999999999999996</v>
      </c>
      <c r="W66" s="77">
        <f>SUMIF(Tabla1[Pagina Bitacora Real],$A66,Tabla1[Piloto al Mando (PIC)])</f>
        <v>6.3999999999999995</v>
      </c>
      <c r="X66" s="77">
        <f>SUMIF(Tabla1[Pagina Bitacora Real],$A66,Tabla1[Copiloto (SIC)])</f>
        <v>0</v>
      </c>
      <c r="Y66" s="77">
        <f>SUMIF(Tabla1[Pagina Bitacora Real],$A66,Tabla1[[Instruccion Recibida ]])</f>
        <v>0</v>
      </c>
      <c r="Z66" s="78">
        <f>SUMIF(Tabla1[Pagina Bitacora Real],$A66,Tabla1[Como Instructor de Vuelo])</f>
        <v>0</v>
      </c>
    </row>
    <row r="67" spans="1:26" x14ac:dyDescent="0.2">
      <c r="A67" s="197"/>
      <c r="B67" s="195"/>
      <c r="C67" s="47" t="s">
        <v>226</v>
      </c>
      <c r="D67" s="79">
        <f>SUMIF(Tabla1[Pagina Bitacora Real],"&lt;"&amp;A66,Tabla1[Duracion Total de Vuelo])</f>
        <v>171.00000000000011</v>
      </c>
      <c r="E67" s="80">
        <f>SUMIF(Tabla1[Pagina Bitacora Real],"&lt;"&amp;$A66,Tabla1[LSA])</f>
        <v>0</v>
      </c>
      <c r="F67" s="81">
        <f>SUMIF(Tabla1[Pagina Bitacora Real],"&lt;"&amp;$A66,Tabla1[Monomotor])</f>
        <v>171.00000000000011</v>
      </c>
      <c r="G67" s="81">
        <f>SUMIF(Tabla1[Pagina Bitacora Real],"&lt;"&amp;$A66,Tabla1[Multimotor])</f>
        <v>0</v>
      </c>
      <c r="H67" s="81">
        <f>SUMIF(Tabla1[Pagina Bitacora Real],"&lt;"&amp;$A66,Tabla1[Turbo Helice])</f>
        <v>0</v>
      </c>
      <c r="I67" s="81">
        <f>SUMIF(Tabla1[Pagina Bitacora Real],"&lt;"&amp;$A66,Tabla1[Turbo Jet])</f>
        <v>0</v>
      </c>
      <c r="J67" s="81">
        <f>SUMIF(Tabla1[Pagina Bitacora Real],"&lt;"&amp;$A66,Tabla1[Helicoptero])</f>
        <v>0</v>
      </c>
      <c r="K67" s="81">
        <f>SUMIF(Tabla1[Pagina Bitacora Real],"&lt;"&amp;$A66,Tabla1[Planeador])</f>
        <v>0</v>
      </c>
      <c r="L67" s="82">
        <f>SUMIF(Tabla1[Pagina Bitacora Real],"&lt;"&amp;$A66,Tabla1[Ultraliviano])</f>
        <v>0</v>
      </c>
      <c r="M67" s="143">
        <f>SUMIF(Tabla1[Pagina Bitacora Real],"&lt;"&amp;$A66,Tabla1[Dia])</f>
        <v>598</v>
      </c>
      <c r="N67" s="144">
        <f>SUMIF(Tabla1[Pagina Bitacora Real],"&lt;"&amp;$A66,Tabla1[Noche])</f>
        <v>5</v>
      </c>
      <c r="O67" s="80">
        <f>SUMIF(Tabla1[Pagina Bitacora Real],"&lt;"&amp;$A66,Tabla1[Diurno])</f>
        <v>169.8000000000001</v>
      </c>
      <c r="P67" s="81">
        <f>SUMIF(Tabla1[Pagina Bitacora Real],"&lt;"&amp;$A66,Tabla1[Noche3])</f>
        <v>1.2</v>
      </c>
      <c r="Q67" s="82">
        <f>SUMIF(Tabla1[Pagina Bitacora Real],"&lt;"&amp;$A66,Tabla1[IFR])</f>
        <v>0</v>
      </c>
      <c r="R67" s="143">
        <f>SUMIF(Tabla1[Pagina Bitacora Real],"&lt;"&amp;$A66,Tabla1[Multimotor])</f>
        <v>0</v>
      </c>
      <c r="S67" s="144">
        <f>SUMIF(Tabla1[Pagina Bitacora Real],"&lt;"&amp;$A66,Tabla1[Multimotor])</f>
        <v>0</v>
      </c>
      <c r="T67" s="80">
        <f>SUMIF(Tabla1[Pagina Bitacora Real],"&lt;"&amp;$A66,Tabla1[Simulador o Entrenador de Vuelo])</f>
        <v>0</v>
      </c>
      <c r="U67" s="81">
        <f>SUMIF(Tabla1[Pagina Bitacora Real],"&lt;"&amp;$A66,Tabla1[Travesia])</f>
        <v>81.7</v>
      </c>
      <c r="V67" s="81">
        <f>SUMIF(Tabla1[Pagina Bitacora Real],"&lt;"&amp;$A66,Tabla1[Solo])</f>
        <v>55.199999999999996</v>
      </c>
      <c r="W67" s="81">
        <f>SUMIF(Tabla1[Pagina Bitacora Real],"&lt;"&amp;$A66,Tabla1[Piloto al Mando (PIC)])</f>
        <v>107.20000000000003</v>
      </c>
      <c r="X67" s="81">
        <f>SUMIF(Tabla1[Pagina Bitacora Real],"&lt;"&amp;$A66,Tabla1[Copiloto (SIC)])</f>
        <v>0</v>
      </c>
      <c r="Y67" s="81">
        <f>SUMIF(Tabla1[Pagina Bitacora Real],"&lt;"&amp;$A66,Tabla1[[Instruccion Recibida ]])</f>
        <v>71.800000000000011</v>
      </c>
      <c r="Z67" s="82">
        <f>SUMIF(Tabla1[Pagina Bitacora Real],"&lt;"&amp;$A66,Tabla1[Como Instructor de Vuelo])</f>
        <v>0</v>
      </c>
    </row>
    <row r="68" spans="1:26" ht="16" thickBot="1" x14ac:dyDescent="0.25">
      <c r="A68" s="197"/>
      <c r="B68" s="196"/>
      <c r="C68" s="48" t="s">
        <v>227</v>
      </c>
      <c r="D68" s="83">
        <f t="shared" ref="D68" si="61">D66+D67</f>
        <v>177.40000000000012</v>
      </c>
      <c r="E68" s="84">
        <f t="shared" ref="E68" si="62">E66+E67</f>
        <v>0</v>
      </c>
      <c r="F68" s="85">
        <f t="shared" ref="F68" si="63">F66+F67</f>
        <v>177.40000000000012</v>
      </c>
      <c r="G68" s="85">
        <f t="shared" si="57"/>
        <v>0</v>
      </c>
      <c r="H68" s="85">
        <f t="shared" si="57"/>
        <v>0</v>
      </c>
      <c r="I68" s="85">
        <f t="shared" si="57"/>
        <v>0</v>
      </c>
      <c r="J68" s="85">
        <f t="shared" si="57"/>
        <v>0</v>
      </c>
      <c r="K68" s="85">
        <f t="shared" si="57"/>
        <v>0</v>
      </c>
      <c r="L68" s="86">
        <f t="shared" si="57"/>
        <v>0</v>
      </c>
      <c r="M68" s="145">
        <f t="shared" si="57"/>
        <v>617</v>
      </c>
      <c r="N68" s="146">
        <f t="shared" si="57"/>
        <v>5</v>
      </c>
      <c r="O68" s="84">
        <f t="shared" si="57"/>
        <v>176.2000000000001</v>
      </c>
      <c r="P68" s="85">
        <f t="shared" si="57"/>
        <v>1.2</v>
      </c>
      <c r="Q68" s="86">
        <f t="shared" si="57"/>
        <v>0</v>
      </c>
      <c r="R68" s="145">
        <f t="shared" si="57"/>
        <v>0</v>
      </c>
      <c r="S68" s="146">
        <f t="shared" si="57"/>
        <v>0</v>
      </c>
      <c r="T68" s="84">
        <f t="shared" si="57"/>
        <v>0</v>
      </c>
      <c r="U68" s="85">
        <f t="shared" si="57"/>
        <v>85.5</v>
      </c>
      <c r="V68" s="85">
        <f t="shared" si="57"/>
        <v>59.8</v>
      </c>
      <c r="W68" s="85">
        <f t="shared" si="57"/>
        <v>113.60000000000004</v>
      </c>
      <c r="X68" s="85">
        <f t="shared" si="57"/>
        <v>0</v>
      </c>
      <c r="Y68" s="85">
        <f t="shared" si="57"/>
        <v>71.800000000000011</v>
      </c>
      <c r="Z68" s="86">
        <f t="shared" ref="Z68:Z77" si="64">Z66+Z67</f>
        <v>0</v>
      </c>
    </row>
    <row r="69" spans="1:26" x14ac:dyDescent="0.2">
      <c r="A69" s="197">
        <v>23</v>
      </c>
      <c r="B69" s="191" t="s">
        <v>196</v>
      </c>
      <c r="C69" s="60" t="s">
        <v>269</v>
      </c>
      <c r="D69" s="63">
        <f>SUMIF(Tabla1[Pagina Bitacora Real],A69,Tabla1[Duracion Total de Vuelo])</f>
        <v>8.6</v>
      </c>
      <c r="E69" s="64">
        <f>SUMIF(Tabla1[Pagina Bitacora Real],$A69,Tabla1[LSA])</f>
        <v>0</v>
      </c>
      <c r="F69" s="65">
        <f>SUMIF(Tabla1[Pagina Bitacora Real],$A69,Tabla1[Monomotor])</f>
        <v>8.6</v>
      </c>
      <c r="G69" s="65">
        <f>SUMIF(Tabla1[Pagina Bitacora Real],$A69,Tabla1[Multimotor])</f>
        <v>0</v>
      </c>
      <c r="H69" s="65">
        <f>SUMIF(Tabla1[Pagina Bitacora Real],$A69,Tabla1[Turbo Helice])</f>
        <v>0</v>
      </c>
      <c r="I69" s="65">
        <f>SUMIF(Tabla1[Pagina Bitacora Real],$A69,Tabla1[Turbo Jet])</f>
        <v>0</v>
      </c>
      <c r="J69" s="65">
        <f>SUMIF(Tabla1[Pagina Bitacora Real],$A69,Tabla1[Helicoptero])</f>
        <v>0</v>
      </c>
      <c r="K69" s="65">
        <f>SUMIF(Tabla1[Pagina Bitacora Real],$A69,Tabla1[Planeador])</f>
        <v>0</v>
      </c>
      <c r="L69" s="66">
        <f>SUMIF(Tabla1[Pagina Bitacora Real],$A69,Tabla1[Ultraliviano])</f>
        <v>0</v>
      </c>
      <c r="M69" s="135">
        <f>SUMIF(Tabla1[Pagina Bitacora Real],$A69,Tabla1[Dia])</f>
        <v>9</v>
      </c>
      <c r="N69" s="136">
        <f>SUMIF(Tabla1[Pagina Bitacora Real],$A69,Tabla1[Noche])</f>
        <v>0</v>
      </c>
      <c r="O69" s="64">
        <f>SUMIF(Tabla1[Pagina Bitacora Real],$A69,Tabla1[Diurno])</f>
        <v>8.6</v>
      </c>
      <c r="P69" s="65">
        <f>SUMIF(Tabla1[Pagina Bitacora Real],$A69,Tabla1[Noche3])</f>
        <v>0</v>
      </c>
      <c r="Q69" s="66">
        <f>SUMIF(Tabla1[Pagina Bitacora Real],$A69,Tabla1[IFR])</f>
        <v>0</v>
      </c>
      <c r="R69" s="135">
        <f>SUMIF(Tabla1[Pagina Bitacora Real],$A69,Tabla1[Multimotor])</f>
        <v>0</v>
      </c>
      <c r="S69" s="136">
        <f>SUMIF(Tabla1[Pagina Bitacora Real],$A69,Tabla1[Multimotor])</f>
        <v>0</v>
      </c>
      <c r="T69" s="64">
        <f>SUMIF(Tabla1[Pagina Bitacora Real],$A69,Tabla1[Simulador o Entrenador de Vuelo])</f>
        <v>0</v>
      </c>
      <c r="U69" s="65">
        <f>SUMIF(Tabla1[Pagina Bitacora Real],$A69,Tabla1[Travesia])</f>
        <v>7.1</v>
      </c>
      <c r="V69" s="65">
        <f>SUMIF(Tabla1[Pagina Bitacora Real],$A69,Tabla1[Solo])</f>
        <v>1.3</v>
      </c>
      <c r="W69" s="65">
        <f>SUMIF(Tabla1[Pagina Bitacora Real],$A69,Tabla1[Piloto al Mando (PIC)])</f>
        <v>8.6</v>
      </c>
      <c r="X69" s="65">
        <f>SUMIF(Tabla1[Pagina Bitacora Real],$A69,Tabla1[Copiloto (SIC)])</f>
        <v>0</v>
      </c>
      <c r="Y69" s="65">
        <f>SUMIF(Tabla1[Pagina Bitacora Real],$A69,Tabla1[[Instruccion Recibida ]])</f>
        <v>0</v>
      </c>
      <c r="Z69" s="66">
        <f>SUMIF(Tabla1[Pagina Bitacora Real],$A69,Tabla1[Como Instructor de Vuelo])</f>
        <v>0</v>
      </c>
    </row>
    <row r="70" spans="1:26" x14ac:dyDescent="0.2">
      <c r="A70" s="197"/>
      <c r="B70" s="192"/>
      <c r="C70" s="61" t="s">
        <v>226</v>
      </c>
      <c r="D70" s="67">
        <f>SUMIF(Tabla1[Pagina Bitacora Real],"&lt;"&amp;A69,Tabla1[Duracion Total de Vuelo])</f>
        <v>177.40000000000012</v>
      </c>
      <c r="E70" s="68">
        <f>SUMIF(Tabla1[Pagina Bitacora Real],"&lt;"&amp;$A69,Tabla1[LSA])</f>
        <v>0</v>
      </c>
      <c r="F70" s="69">
        <f>SUMIF(Tabla1[Pagina Bitacora Real],"&lt;"&amp;$A69,Tabla1[Monomotor])</f>
        <v>177.40000000000012</v>
      </c>
      <c r="G70" s="69">
        <f>SUMIF(Tabla1[Pagina Bitacora Real],"&lt;"&amp;$A69,Tabla1[Multimotor])</f>
        <v>0</v>
      </c>
      <c r="H70" s="69">
        <f>SUMIF(Tabla1[Pagina Bitacora Real],"&lt;"&amp;$A69,Tabla1[Turbo Helice])</f>
        <v>0</v>
      </c>
      <c r="I70" s="69">
        <f>SUMIF(Tabla1[Pagina Bitacora Real],"&lt;"&amp;$A69,Tabla1[Turbo Jet])</f>
        <v>0</v>
      </c>
      <c r="J70" s="69">
        <f>SUMIF(Tabla1[Pagina Bitacora Real],"&lt;"&amp;$A69,Tabla1[Helicoptero])</f>
        <v>0</v>
      </c>
      <c r="K70" s="69">
        <f>SUMIF(Tabla1[Pagina Bitacora Real],"&lt;"&amp;$A69,Tabla1[Planeador])</f>
        <v>0</v>
      </c>
      <c r="L70" s="70">
        <f>SUMIF(Tabla1[Pagina Bitacora Real],"&lt;"&amp;$A69,Tabla1[Ultraliviano])</f>
        <v>0</v>
      </c>
      <c r="M70" s="137">
        <f>SUMIF(Tabla1[Pagina Bitacora Real],"&lt;"&amp;$A69,Tabla1[Dia])</f>
        <v>617</v>
      </c>
      <c r="N70" s="138">
        <f>SUMIF(Tabla1[Pagina Bitacora Real],"&lt;"&amp;$A69,Tabla1[Noche])</f>
        <v>5</v>
      </c>
      <c r="O70" s="68">
        <f>SUMIF(Tabla1[Pagina Bitacora Real],"&lt;"&amp;$A69,Tabla1[Diurno])</f>
        <v>176.2000000000001</v>
      </c>
      <c r="P70" s="69">
        <f>SUMIF(Tabla1[Pagina Bitacora Real],"&lt;"&amp;$A69,Tabla1[Noche3])</f>
        <v>1.2</v>
      </c>
      <c r="Q70" s="70">
        <f>SUMIF(Tabla1[Pagina Bitacora Real],"&lt;"&amp;$A69,Tabla1[IFR])</f>
        <v>0</v>
      </c>
      <c r="R70" s="137">
        <f>SUMIF(Tabla1[Pagina Bitacora Real],"&lt;"&amp;$A69,Tabla1[Multimotor])</f>
        <v>0</v>
      </c>
      <c r="S70" s="138">
        <f>SUMIF(Tabla1[Pagina Bitacora Real],"&lt;"&amp;$A69,Tabla1[Multimotor])</f>
        <v>0</v>
      </c>
      <c r="T70" s="68">
        <f>SUMIF(Tabla1[Pagina Bitacora Real],"&lt;"&amp;$A69,Tabla1[Simulador o Entrenador de Vuelo])</f>
        <v>0</v>
      </c>
      <c r="U70" s="69">
        <f>SUMIF(Tabla1[Pagina Bitacora Real],"&lt;"&amp;$A69,Tabla1[Travesia])</f>
        <v>85.5</v>
      </c>
      <c r="V70" s="69">
        <f>SUMIF(Tabla1[Pagina Bitacora Real],"&lt;"&amp;$A69,Tabla1[Solo])</f>
        <v>59.8</v>
      </c>
      <c r="W70" s="69">
        <f>SUMIF(Tabla1[Pagina Bitacora Real],"&lt;"&amp;$A69,Tabla1[Piloto al Mando (PIC)])</f>
        <v>113.60000000000002</v>
      </c>
      <c r="X70" s="69">
        <f>SUMIF(Tabla1[Pagina Bitacora Real],"&lt;"&amp;$A69,Tabla1[Copiloto (SIC)])</f>
        <v>0</v>
      </c>
      <c r="Y70" s="69">
        <f>SUMIF(Tabla1[Pagina Bitacora Real],"&lt;"&amp;$A69,Tabla1[[Instruccion Recibida ]])</f>
        <v>71.800000000000011</v>
      </c>
      <c r="Z70" s="70">
        <f>SUMIF(Tabla1[Pagina Bitacora Real],"&lt;"&amp;$A69,Tabla1[Como Instructor de Vuelo])</f>
        <v>0</v>
      </c>
    </row>
    <row r="71" spans="1:26" ht="16" thickBot="1" x14ac:dyDescent="0.25">
      <c r="A71" s="197"/>
      <c r="B71" s="193"/>
      <c r="C71" s="62" t="s">
        <v>227</v>
      </c>
      <c r="D71" s="71">
        <f t="shared" ref="D71" si="65">D69+D70</f>
        <v>186.00000000000011</v>
      </c>
      <c r="E71" s="72">
        <f t="shared" ref="E71" si="66">E69+E70</f>
        <v>0</v>
      </c>
      <c r="F71" s="73">
        <f t="shared" ref="F71" si="67">F69+F70</f>
        <v>186.00000000000011</v>
      </c>
      <c r="G71" s="73">
        <f t="shared" si="57"/>
        <v>0</v>
      </c>
      <c r="H71" s="73">
        <f t="shared" si="57"/>
        <v>0</v>
      </c>
      <c r="I71" s="73">
        <f t="shared" si="57"/>
        <v>0</v>
      </c>
      <c r="J71" s="73">
        <f t="shared" si="57"/>
        <v>0</v>
      </c>
      <c r="K71" s="73">
        <f t="shared" si="57"/>
        <v>0</v>
      </c>
      <c r="L71" s="74">
        <f t="shared" si="57"/>
        <v>0</v>
      </c>
      <c r="M71" s="139">
        <f t="shared" si="57"/>
        <v>626</v>
      </c>
      <c r="N71" s="140">
        <f t="shared" si="57"/>
        <v>5</v>
      </c>
      <c r="O71" s="72">
        <f t="shared" si="57"/>
        <v>184.8000000000001</v>
      </c>
      <c r="P71" s="73">
        <f t="shared" si="57"/>
        <v>1.2</v>
      </c>
      <c r="Q71" s="74">
        <f t="shared" si="57"/>
        <v>0</v>
      </c>
      <c r="R71" s="139">
        <f t="shared" si="57"/>
        <v>0</v>
      </c>
      <c r="S71" s="140">
        <f t="shared" si="57"/>
        <v>0</v>
      </c>
      <c r="T71" s="72">
        <f t="shared" si="57"/>
        <v>0</v>
      </c>
      <c r="U71" s="73">
        <f t="shared" si="57"/>
        <v>92.6</v>
      </c>
      <c r="V71" s="73">
        <f t="shared" si="57"/>
        <v>61.099999999999994</v>
      </c>
      <c r="W71" s="73">
        <f t="shared" si="57"/>
        <v>122.20000000000002</v>
      </c>
      <c r="X71" s="73">
        <f t="shared" si="57"/>
        <v>0</v>
      </c>
      <c r="Y71" s="73">
        <f t="shared" si="57"/>
        <v>71.800000000000011</v>
      </c>
      <c r="Z71" s="74">
        <f t="shared" si="64"/>
        <v>0</v>
      </c>
    </row>
    <row r="72" spans="1:26" x14ac:dyDescent="0.2">
      <c r="A72" s="197">
        <v>24</v>
      </c>
      <c r="B72" s="194" t="s">
        <v>197</v>
      </c>
      <c r="C72" s="46" t="s">
        <v>269</v>
      </c>
      <c r="D72" s="75">
        <f>SUMIF(Tabla1[Pagina Bitacora Real],A72,Tabla1[Duracion Total de Vuelo])</f>
        <v>10.3</v>
      </c>
      <c r="E72" s="76">
        <f>SUMIF(Tabla1[Pagina Bitacora Real],$A72,Tabla1[LSA])</f>
        <v>0</v>
      </c>
      <c r="F72" s="77">
        <f>SUMIF(Tabla1[Pagina Bitacora Real],$A72,Tabla1[Monomotor])</f>
        <v>10.3</v>
      </c>
      <c r="G72" s="77">
        <f>SUMIF(Tabla1[Pagina Bitacora Real],$A72,Tabla1[Multimotor])</f>
        <v>0</v>
      </c>
      <c r="H72" s="77">
        <f>SUMIF(Tabla1[Pagina Bitacora Real],$A72,Tabla1[Turbo Helice])</f>
        <v>0</v>
      </c>
      <c r="I72" s="77">
        <f>SUMIF(Tabla1[Pagina Bitacora Real],$A72,Tabla1[Turbo Jet])</f>
        <v>0</v>
      </c>
      <c r="J72" s="77">
        <f>SUMIF(Tabla1[Pagina Bitacora Real],$A72,Tabla1[Helicoptero])</f>
        <v>0</v>
      </c>
      <c r="K72" s="77">
        <f>SUMIF(Tabla1[Pagina Bitacora Real],$A72,Tabla1[Planeador])</f>
        <v>0</v>
      </c>
      <c r="L72" s="78">
        <f>SUMIF(Tabla1[Pagina Bitacora Real],$A72,Tabla1[Ultraliviano])</f>
        <v>0</v>
      </c>
      <c r="M72" s="141">
        <f>SUMIF(Tabla1[Pagina Bitacora Real],$A72,Tabla1[Dia])</f>
        <v>12</v>
      </c>
      <c r="N72" s="142">
        <f>SUMIF(Tabla1[Pagina Bitacora Real],$A72,Tabla1[Noche])</f>
        <v>0</v>
      </c>
      <c r="O72" s="76">
        <f>SUMIF(Tabla1[Pagina Bitacora Real],$A72,Tabla1[Diurno])</f>
        <v>10.3</v>
      </c>
      <c r="P72" s="77">
        <f>SUMIF(Tabla1[Pagina Bitacora Real],$A72,Tabla1[Noche3])</f>
        <v>0</v>
      </c>
      <c r="Q72" s="78">
        <f>SUMIF(Tabla1[Pagina Bitacora Real],$A72,Tabla1[IFR])</f>
        <v>0</v>
      </c>
      <c r="R72" s="141">
        <f>SUMIF(Tabla1[Pagina Bitacora Real],$A72,Tabla1[Multimotor])</f>
        <v>0</v>
      </c>
      <c r="S72" s="142">
        <f>SUMIF(Tabla1[Pagina Bitacora Real],$A72,Tabla1[Multimotor])</f>
        <v>0</v>
      </c>
      <c r="T72" s="76">
        <f>SUMIF(Tabla1[Pagina Bitacora Real],$A72,Tabla1[Simulador o Entrenador de Vuelo])</f>
        <v>0</v>
      </c>
      <c r="U72" s="77">
        <f>SUMIF(Tabla1[Pagina Bitacora Real],$A72,Tabla1[Travesia])</f>
        <v>8.8000000000000007</v>
      </c>
      <c r="V72" s="77">
        <f>SUMIF(Tabla1[Pagina Bitacora Real],$A72,Tabla1[Solo])</f>
        <v>1.5</v>
      </c>
      <c r="W72" s="77">
        <f>SUMIF(Tabla1[Pagina Bitacora Real],$A72,Tabla1[Piloto al Mando (PIC)])</f>
        <v>10.3</v>
      </c>
      <c r="X72" s="77">
        <f>SUMIF(Tabla1[Pagina Bitacora Real],$A72,Tabla1[Copiloto (SIC)])</f>
        <v>0</v>
      </c>
      <c r="Y72" s="77">
        <f>SUMIF(Tabla1[Pagina Bitacora Real],$A72,Tabla1[[Instruccion Recibida ]])</f>
        <v>0</v>
      </c>
      <c r="Z72" s="78">
        <f>SUMIF(Tabla1[Pagina Bitacora Real],$A72,Tabla1[Como Instructor de Vuelo])</f>
        <v>0</v>
      </c>
    </row>
    <row r="73" spans="1:26" x14ac:dyDescent="0.2">
      <c r="A73" s="197"/>
      <c r="B73" s="195"/>
      <c r="C73" s="47" t="s">
        <v>226</v>
      </c>
      <c r="D73" s="79">
        <f>SUMIF(Tabla1[Pagina Bitacora Real],"&lt;"&amp;A72,Tabla1[Duracion Total de Vuelo])</f>
        <v>186.00000000000014</v>
      </c>
      <c r="E73" s="80">
        <f>SUMIF(Tabla1[Pagina Bitacora Real],"&lt;"&amp;$A72,Tabla1[LSA])</f>
        <v>0</v>
      </c>
      <c r="F73" s="81">
        <f>SUMIF(Tabla1[Pagina Bitacora Real],"&lt;"&amp;$A72,Tabla1[Monomotor])</f>
        <v>186.00000000000014</v>
      </c>
      <c r="G73" s="81">
        <f>SUMIF(Tabla1[Pagina Bitacora Real],"&lt;"&amp;$A72,Tabla1[Multimotor])</f>
        <v>0</v>
      </c>
      <c r="H73" s="81">
        <f>SUMIF(Tabla1[Pagina Bitacora Real],"&lt;"&amp;$A72,Tabla1[Turbo Helice])</f>
        <v>0</v>
      </c>
      <c r="I73" s="81">
        <f>SUMIF(Tabla1[Pagina Bitacora Real],"&lt;"&amp;$A72,Tabla1[Turbo Jet])</f>
        <v>0</v>
      </c>
      <c r="J73" s="81">
        <f>SUMIF(Tabla1[Pagina Bitacora Real],"&lt;"&amp;$A72,Tabla1[Helicoptero])</f>
        <v>0</v>
      </c>
      <c r="K73" s="81">
        <f>SUMIF(Tabla1[Pagina Bitacora Real],"&lt;"&amp;$A72,Tabla1[Planeador])</f>
        <v>0</v>
      </c>
      <c r="L73" s="82">
        <f>SUMIF(Tabla1[Pagina Bitacora Real],"&lt;"&amp;$A72,Tabla1[Ultraliviano])</f>
        <v>0</v>
      </c>
      <c r="M73" s="143">
        <f>SUMIF(Tabla1[Pagina Bitacora Real],"&lt;"&amp;$A72,Tabla1[Dia])</f>
        <v>626</v>
      </c>
      <c r="N73" s="144">
        <f>SUMIF(Tabla1[Pagina Bitacora Real],"&lt;"&amp;$A72,Tabla1[Noche])</f>
        <v>5</v>
      </c>
      <c r="O73" s="80">
        <f>SUMIF(Tabla1[Pagina Bitacora Real],"&lt;"&amp;$A72,Tabla1[Diurno])</f>
        <v>184.80000000000013</v>
      </c>
      <c r="P73" s="81">
        <f>SUMIF(Tabla1[Pagina Bitacora Real],"&lt;"&amp;$A72,Tabla1[Noche3])</f>
        <v>1.2</v>
      </c>
      <c r="Q73" s="82">
        <f>SUMIF(Tabla1[Pagina Bitacora Real],"&lt;"&amp;$A72,Tabla1[IFR])</f>
        <v>0</v>
      </c>
      <c r="R73" s="143">
        <f>SUMIF(Tabla1[Pagina Bitacora Real],"&lt;"&amp;$A72,Tabla1[Multimotor])</f>
        <v>0</v>
      </c>
      <c r="S73" s="144">
        <f>SUMIF(Tabla1[Pagina Bitacora Real],"&lt;"&amp;$A72,Tabla1[Multimotor])</f>
        <v>0</v>
      </c>
      <c r="T73" s="80">
        <f>SUMIF(Tabla1[Pagina Bitacora Real],"&lt;"&amp;$A72,Tabla1[Simulador o Entrenador de Vuelo])</f>
        <v>0</v>
      </c>
      <c r="U73" s="81">
        <f>SUMIF(Tabla1[Pagina Bitacora Real],"&lt;"&amp;$A72,Tabla1[Travesia])</f>
        <v>92.6</v>
      </c>
      <c r="V73" s="81">
        <f>SUMIF(Tabla1[Pagina Bitacora Real],"&lt;"&amp;$A72,Tabla1[Solo])</f>
        <v>61.099999999999994</v>
      </c>
      <c r="W73" s="81">
        <f>SUMIF(Tabla1[Pagina Bitacora Real],"&lt;"&amp;$A72,Tabla1[Piloto al Mando (PIC)])</f>
        <v>122.20000000000002</v>
      </c>
      <c r="X73" s="81">
        <f>SUMIF(Tabla1[Pagina Bitacora Real],"&lt;"&amp;$A72,Tabla1[Copiloto (SIC)])</f>
        <v>0</v>
      </c>
      <c r="Y73" s="81">
        <f>SUMIF(Tabla1[Pagina Bitacora Real],"&lt;"&amp;$A72,Tabla1[[Instruccion Recibida ]])</f>
        <v>71.800000000000011</v>
      </c>
      <c r="Z73" s="82">
        <f>SUMIF(Tabla1[Pagina Bitacora Real],"&lt;"&amp;$A72,Tabla1[Como Instructor de Vuelo])</f>
        <v>0</v>
      </c>
    </row>
    <row r="74" spans="1:26" ht="16" thickBot="1" x14ac:dyDescent="0.25">
      <c r="A74" s="197"/>
      <c r="B74" s="196"/>
      <c r="C74" s="48" t="s">
        <v>227</v>
      </c>
      <c r="D74" s="83">
        <f t="shared" ref="D74" si="68">D72+D73</f>
        <v>196.30000000000015</v>
      </c>
      <c r="E74" s="84">
        <f t="shared" ref="E74" si="69">E72+E73</f>
        <v>0</v>
      </c>
      <c r="F74" s="85">
        <f t="shared" ref="F74" si="70">F72+F73</f>
        <v>196.30000000000015</v>
      </c>
      <c r="G74" s="85">
        <f t="shared" si="57"/>
        <v>0</v>
      </c>
      <c r="H74" s="85">
        <f t="shared" si="57"/>
        <v>0</v>
      </c>
      <c r="I74" s="85">
        <f t="shared" si="57"/>
        <v>0</v>
      </c>
      <c r="J74" s="85">
        <f t="shared" si="57"/>
        <v>0</v>
      </c>
      <c r="K74" s="85">
        <f t="shared" si="57"/>
        <v>0</v>
      </c>
      <c r="L74" s="86">
        <f t="shared" si="57"/>
        <v>0</v>
      </c>
      <c r="M74" s="145">
        <f t="shared" si="57"/>
        <v>638</v>
      </c>
      <c r="N74" s="146">
        <f t="shared" si="57"/>
        <v>5</v>
      </c>
      <c r="O74" s="84">
        <f t="shared" si="57"/>
        <v>195.10000000000014</v>
      </c>
      <c r="P74" s="85">
        <f t="shared" si="57"/>
        <v>1.2</v>
      </c>
      <c r="Q74" s="86">
        <f t="shared" si="57"/>
        <v>0</v>
      </c>
      <c r="R74" s="145">
        <f t="shared" si="57"/>
        <v>0</v>
      </c>
      <c r="S74" s="146">
        <f t="shared" si="57"/>
        <v>0</v>
      </c>
      <c r="T74" s="84">
        <f t="shared" si="57"/>
        <v>0</v>
      </c>
      <c r="U74" s="85">
        <f t="shared" si="57"/>
        <v>101.39999999999999</v>
      </c>
      <c r="V74" s="85">
        <f t="shared" si="57"/>
        <v>62.599999999999994</v>
      </c>
      <c r="W74" s="85">
        <f t="shared" si="57"/>
        <v>132.50000000000003</v>
      </c>
      <c r="X74" s="85">
        <f t="shared" si="57"/>
        <v>0</v>
      </c>
      <c r="Y74" s="85">
        <f t="shared" si="57"/>
        <v>71.800000000000011</v>
      </c>
      <c r="Z74" s="86">
        <f t="shared" si="64"/>
        <v>0</v>
      </c>
    </row>
    <row r="75" spans="1:26" x14ac:dyDescent="0.2">
      <c r="A75" s="197">
        <v>25</v>
      </c>
      <c r="B75" s="191" t="s">
        <v>198</v>
      </c>
      <c r="C75" s="60" t="s">
        <v>269</v>
      </c>
      <c r="D75" s="63">
        <f>SUMIF(Tabla1[Pagina Bitacora Real],A75,Tabla1[Duracion Total de Vuelo])</f>
        <v>12.6</v>
      </c>
      <c r="E75" s="64">
        <f>SUMIF(Tabla1[Pagina Bitacora Real],$A75,Tabla1[LSA])</f>
        <v>0</v>
      </c>
      <c r="F75" s="65">
        <f>SUMIF(Tabla1[Pagina Bitacora Real],$A75,Tabla1[Monomotor])</f>
        <v>12.6</v>
      </c>
      <c r="G75" s="65">
        <f>SUMIF(Tabla1[Pagina Bitacora Real],$A75,Tabla1[Multimotor])</f>
        <v>0</v>
      </c>
      <c r="H75" s="65">
        <f>SUMIF(Tabla1[Pagina Bitacora Real],$A75,Tabla1[Turbo Helice])</f>
        <v>0</v>
      </c>
      <c r="I75" s="65">
        <f>SUMIF(Tabla1[Pagina Bitacora Real],$A75,Tabla1[Turbo Jet])</f>
        <v>0</v>
      </c>
      <c r="J75" s="65">
        <f>SUMIF(Tabla1[Pagina Bitacora Real],$A75,Tabla1[Helicoptero])</f>
        <v>0</v>
      </c>
      <c r="K75" s="65">
        <f>SUMIF(Tabla1[Pagina Bitacora Real],$A75,Tabla1[Planeador])</f>
        <v>0</v>
      </c>
      <c r="L75" s="66">
        <f>SUMIF(Tabla1[Pagina Bitacora Real],$A75,Tabla1[Ultraliviano])</f>
        <v>0</v>
      </c>
      <c r="M75" s="135">
        <f>SUMIF(Tabla1[Pagina Bitacora Real],$A75,Tabla1[Dia])</f>
        <v>11</v>
      </c>
      <c r="N75" s="136">
        <f>SUMIF(Tabla1[Pagina Bitacora Real],$A75,Tabla1[Noche])</f>
        <v>0</v>
      </c>
      <c r="O75" s="64">
        <f>SUMIF(Tabla1[Pagina Bitacora Real],$A75,Tabla1[Diurno])</f>
        <v>12.6</v>
      </c>
      <c r="P75" s="65">
        <f>SUMIF(Tabla1[Pagina Bitacora Real],$A75,Tabla1[Noche3])</f>
        <v>0</v>
      </c>
      <c r="Q75" s="66">
        <f>SUMIF(Tabla1[Pagina Bitacora Real],$A75,Tabla1[IFR])</f>
        <v>0</v>
      </c>
      <c r="R75" s="135">
        <f>SUMIF(Tabla1[Pagina Bitacora Real],$A75,Tabla1[Multimotor])</f>
        <v>0</v>
      </c>
      <c r="S75" s="136">
        <f>SUMIF(Tabla1[Pagina Bitacora Real],$A75,Tabla1[Multimotor])</f>
        <v>0</v>
      </c>
      <c r="T75" s="64">
        <f>SUMIF(Tabla1[Pagina Bitacora Real],$A75,Tabla1[Simulador o Entrenador de Vuelo])</f>
        <v>0</v>
      </c>
      <c r="U75" s="65">
        <f>SUMIF(Tabla1[Pagina Bitacora Real],$A75,Tabla1[Travesia])</f>
        <v>11.6</v>
      </c>
      <c r="V75" s="65">
        <f>SUMIF(Tabla1[Pagina Bitacora Real],$A75,Tabla1[Solo])</f>
        <v>0.5</v>
      </c>
      <c r="W75" s="65">
        <f>SUMIF(Tabla1[Pagina Bitacora Real],$A75,Tabla1[Piloto al Mando (PIC)])</f>
        <v>12.6</v>
      </c>
      <c r="X75" s="65">
        <f>SUMIF(Tabla1[Pagina Bitacora Real],$A75,Tabla1[Copiloto (SIC)])</f>
        <v>0</v>
      </c>
      <c r="Y75" s="65">
        <f>SUMIF(Tabla1[Pagina Bitacora Real],$A75,Tabla1[[Instruccion Recibida ]])</f>
        <v>0</v>
      </c>
      <c r="Z75" s="66">
        <f>SUMIF(Tabla1[Pagina Bitacora Real],$A75,Tabla1[Como Instructor de Vuelo])</f>
        <v>0</v>
      </c>
    </row>
    <row r="76" spans="1:26" x14ac:dyDescent="0.2">
      <c r="A76" s="197"/>
      <c r="B76" s="192"/>
      <c r="C76" s="61" t="s">
        <v>226</v>
      </c>
      <c r="D76" s="67">
        <f>SUMIF(Tabla1[Pagina Bitacora Real],"&lt;"&amp;A75,Tabla1[Duracion Total de Vuelo])</f>
        <v>196.30000000000015</v>
      </c>
      <c r="E76" s="68">
        <f>SUMIF(Tabla1[Pagina Bitacora Real],"&lt;"&amp;$A75,Tabla1[LSA])</f>
        <v>0</v>
      </c>
      <c r="F76" s="69">
        <f>SUMIF(Tabla1[Pagina Bitacora Real],"&lt;"&amp;$A75,Tabla1[Monomotor])</f>
        <v>196.30000000000015</v>
      </c>
      <c r="G76" s="69">
        <f>SUMIF(Tabla1[Pagina Bitacora Real],"&lt;"&amp;$A75,Tabla1[Multimotor])</f>
        <v>0</v>
      </c>
      <c r="H76" s="69">
        <f>SUMIF(Tabla1[Pagina Bitacora Real],"&lt;"&amp;$A75,Tabla1[Turbo Helice])</f>
        <v>0</v>
      </c>
      <c r="I76" s="69">
        <f>SUMIF(Tabla1[Pagina Bitacora Real],"&lt;"&amp;$A75,Tabla1[Turbo Jet])</f>
        <v>0</v>
      </c>
      <c r="J76" s="69">
        <f>SUMIF(Tabla1[Pagina Bitacora Real],"&lt;"&amp;$A75,Tabla1[Helicoptero])</f>
        <v>0</v>
      </c>
      <c r="K76" s="69">
        <f>SUMIF(Tabla1[Pagina Bitacora Real],"&lt;"&amp;$A75,Tabla1[Planeador])</f>
        <v>0</v>
      </c>
      <c r="L76" s="70">
        <f>SUMIF(Tabla1[Pagina Bitacora Real],"&lt;"&amp;$A75,Tabla1[Ultraliviano])</f>
        <v>0</v>
      </c>
      <c r="M76" s="137">
        <f>SUMIF(Tabla1[Pagina Bitacora Real],"&lt;"&amp;$A75,Tabla1[Dia])</f>
        <v>638</v>
      </c>
      <c r="N76" s="138">
        <f>SUMIF(Tabla1[Pagina Bitacora Real],"&lt;"&amp;$A75,Tabla1[Noche])</f>
        <v>5</v>
      </c>
      <c r="O76" s="68">
        <f>SUMIF(Tabla1[Pagina Bitacora Real],"&lt;"&amp;$A75,Tabla1[Diurno])</f>
        <v>195.10000000000014</v>
      </c>
      <c r="P76" s="69">
        <f>SUMIF(Tabla1[Pagina Bitacora Real],"&lt;"&amp;$A75,Tabla1[Noche3])</f>
        <v>1.2</v>
      </c>
      <c r="Q76" s="70">
        <f>SUMIF(Tabla1[Pagina Bitacora Real],"&lt;"&amp;$A75,Tabla1[IFR])</f>
        <v>0</v>
      </c>
      <c r="R76" s="137">
        <f>SUMIF(Tabla1[Pagina Bitacora Real],"&lt;"&amp;$A75,Tabla1[Multimotor])</f>
        <v>0</v>
      </c>
      <c r="S76" s="138">
        <f>SUMIF(Tabla1[Pagina Bitacora Real],"&lt;"&amp;$A75,Tabla1[Multimotor])</f>
        <v>0</v>
      </c>
      <c r="T76" s="68">
        <f>SUMIF(Tabla1[Pagina Bitacora Real],"&lt;"&amp;$A75,Tabla1[Simulador o Entrenador de Vuelo])</f>
        <v>0</v>
      </c>
      <c r="U76" s="69">
        <f>SUMIF(Tabla1[Pagina Bitacora Real],"&lt;"&amp;$A75,Tabla1[Travesia])</f>
        <v>101.39999999999999</v>
      </c>
      <c r="V76" s="69">
        <f>SUMIF(Tabla1[Pagina Bitacora Real],"&lt;"&amp;$A75,Tabla1[Solo])</f>
        <v>62.599999999999994</v>
      </c>
      <c r="W76" s="69">
        <f>SUMIF(Tabla1[Pagina Bitacora Real],"&lt;"&amp;$A75,Tabla1[Piloto al Mando (PIC)])</f>
        <v>132.5</v>
      </c>
      <c r="X76" s="69">
        <f>SUMIF(Tabla1[Pagina Bitacora Real],"&lt;"&amp;$A75,Tabla1[Copiloto (SIC)])</f>
        <v>0</v>
      </c>
      <c r="Y76" s="69">
        <f>SUMIF(Tabla1[Pagina Bitacora Real],"&lt;"&amp;$A75,Tabla1[[Instruccion Recibida ]])</f>
        <v>71.800000000000011</v>
      </c>
      <c r="Z76" s="70">
        <f>SUMIF(Tabla1[Pagina Bitacora Real],"&lt;"&amp;$A75,Tabla1[Como Instructor de Vuelo])</f>
        <v>0</v>
      </c>
    </row>
    <row r="77" spans="1:26" ht="16" thickBot="1" x14ac:dyDescent="0.25">
      <c r="A77" s="197"/>
      <c r="B77" s="193"/>
      <c r="C77" s="62" t="s">
        <v>227</v>
      </c>
      <c r="D77" s="71">
        <f t="shared" ref="D77" si="71">D75+D76</f>
        <v>208.90000000000015</v>
      </c>
      <c r="E77" s="72">
        <f t="shared" ref="E77" si="72">E75+E76</f>
        <v>0</v>
      </c>
      <c r="F77" s="73">
        <f t="shared" ref="F77" si="73">F75+F76</f>
        <v>208.90000000000015</v>
      </c>
      <c r="G77" s="73">
        <f t="shared" si="57"/>
        <v>0</v>
      </c>
      <c r="H77" s="73">
        <f t="shared" si="57"/>
        <v>0</v>
      </c>
      <c r="I77" s="73">
        <f t="shared" si="57"/>
        <v>0</v>
      </c>
      <c r="J77" s="73">
        <f t="shared" si="57"/>
        <v>0</v>
      </c>
      <c r="K77" s="73">
        <f t="shared" si="57"/>
        <v>0</v>
      </c>
      <c r="L77" s="74">
        <f t="shared" si="57"/>
        <v>0</v>
      </c>
      <c r="M77" s="139">
        <f t="shared" si="57"/>
        <v>649</v>
      </c>
      <c r="N77" s="140">
        <f t="shared" si="57"/>
        <v>5</v>
      </c>
      <c r="O77" s="72">
        <f t="shared" si="57"/>
        <v>207.70000000000013</v>
      </c>
      <c r="P77" s="73">
        <f t="shared" si="57"/>
        <v>1.2</v>
      </c>
      <c r="Q77" s="74">
        <f t="shared" si="57"/>
        <v>0</v>
      </c>
      <c r="R77" s="139">
        <f t="shared" si="57"/>
        <v>0</v>
      </c>
      <c r="S77" s="140">
        <f t="shared" si="57"/>
        <v>0</v>
      </c>
      <c r="T77" s="72">
        <f t="shared" si="57"/>
        <v>0</v>
      </c>
      <c r="U77" s="73">
        <f t="shared" si="57"/>
        <v>112.99999999999999</v>
      </c>
      <c r="V77" s="73">
        <f t="shared" si="57"/>
        <v>63.099999999999994</v>
      </c>
      <c r="W77" s="73">
        <f t="shared" si="57"/>
        <v>145.1</v>
      </c>
      <c r="X77" s="73">
        <f t="shared" si="57"/>
        <v>0</v>
      </c>
      <c r="Y77" s="73">
        <f t="shared" si="57"/>
        <v>71.800000000000011</v>
      </c>
      <c r="Z77" s="74">
        <f t="shared" si="64"/>
        <v>0</v>
      </c>
    </row>
    <row r="78" spans="1:26" x14ac:dyDescent="0.2">
      <c r="A78" s="197">
        <v>26</v>
      </c>
      <c r="B78" s="194" t="s">
        <v>199</v>
      </c>
      <c r="C78" s="46" t="s">
        <v>269</v>
      </c>
      <c r="D78" s="75">
        <f>SUMIF(Tabla1[Pagina Bitacora Real],A78,Tabla1[Duracion Total de Vuelo])</f>
        <v>9.9</v>
      </c>
      <c r="E78" s="76">
        <f>SUMIF(Tabla1[Pagina Bitacora Real],$A78,Tabla1[LSA])</f>
        <v>0</v>
      </c>
      <c r="F78" s="77">
        <f>SUMIF(Tabla1[Pagina Bitacora Real],$A78,Tabla1[Monomotor])</f>
        <v>9.9</v>
      </c>
      <c r="G78" s="77">
        <f>SUMIF(Tabla1[Pagina Bitacora Real],$A78,Tabla1[Multimotor])</f>
        <v>0</v>
      </c>
      <c r="H78" s="77">
        <f>SUMIF(Tabla1[Pagina Bitacora Real],$A78,Tabla1[Turbo Helice])</f>
        <v>0</v>
      </c>
      <c r="I78" s="77">
        <f>SUMIF(Tabla1[Pagina Bitacora Real],$A78,Tabla1[Turbo Jet])</f>
        <v>0</v>
      </c>
      <c r="J78" s="77">
        <f>SUMIF(Tabla1[Pagina Bitacora Real],$A78,Tabla1[Helicoptero])</f>
        <v>0</v>
      </c>
      <c r="K78" s="77">
        <f>SUMIF(Tabla1[Pagina Bitacora Real],$A78,Tabla1[Planeador])</f>
        <v>0</v>
      </c>
      <c r="L78" s="78">
        <f>SUMIF(Tabla1[Pagina Bitacora Real],$A78,Tabla1[Ultraliviano])</f>
        <v>0</v>
      </c>
      <c r="M78" s="141">
        <f>SUMIF(Tabla1[Pagina Bitacora Real],$A78,Tabla1[Dia])</f>
        <v>11</v>
      </c>
      <c r="N78" s="142">
        <f>SUMIF(Tabla1[Pagina Bitacora Real],$A78,Tabla1[Noche])</f>
        <v>0</v>
      </c>
      <c r="O78" s="76">
        <f>SUMIF(Tabla1[Pagina Bitacora Real],$A78,Tabla1[Diurno])</f>
        <v>9.9</v>
      </c>
      <c r="P78" s="77">
        <f>SUMIF(Tabla1[Pagina Bitacora Real],$A78,Tabla1[Noche3])</f>
        <v>0</v>
      </c>
      <c r="Q78" s="78">
        <f>SUMIF(Tabla1[Pagina Bitacora Real],$A78,Tabla1[IFR])</f>
        <v>0</v>
      </c>
      <c r="R78" s="141">
        <f>SUMIF(Tabla1[Pagina Bitacora Real],$A78,Tabla1[Multimotor])</f>
        <v>0</v>
      </c>
      <c r="S78" s="142">
        <f>SUMIF(Tabla1[Pagina Bitacora Real],$A78,Tabla1[Multimotor])</f>
        <v>0</v>
      </c>
      <c r="T78" s="76">
        <f>SUMIF(Tabla1[Pagina Bitacora Real],$A78,Tabla1[Simulador o Entrenador de Vuelo])</f>
        <v>0</v>
      </c>
      <c r="U78" s="77">
        <f>SUMIF(Tabla1[Pagina Bitacora Real],$A78,Tabla1[Travesia])</f>
        <v>9.4</v>
      </c>
      <c r="V78" s="77">
        <f>SUMIF(Tabla1[Pagina Bitacora Real],$A78,Tabla1[Solo])</f>
        <v>0</v>
      </c>
      <c r="W78" s="77">
        <f>SUMIF(Tabla1[Pagina Bitacora Real],$A78,Tabla1[Piloto al Mando (PIC)])</f>
        <v>9.9</v>
      </c>
      <c r="X78" s="77">
        <f>SUMIF(Tabla1[Pagina Bitacora Real],$A78,Tabla1[Copiloto (SIC)])</f>
        <v>0</v>
      </c>
      <c r="Y78" s="77">
        <f>SUMIF(Tabla1[Pagina Bitacora Real],$A78,Tabla1[[Instruccion Recibida ]])</f>
        <v>0</v>
      </c>
      <c r="Z78" s="78">
        <f>SUMIF(Tabla1[Pagina Bitacora Real],$A78,Tabla1[Como Instructor de Vuelo])</f>
        <v>0</v>
      </c>
    </row>
    <row r="79" spans="1:26" x14ac:dyDescent="0.2">
      <c r="A79" s="197"/>
      <c r="B79" s="195"/>
      <c r="C79" s="47" t="s">
        <v>226</v>
      </c>
      <c r="D79" s="79">
        <f>SUMIF(Tabla1[Pagina Bitacora Real],"&lt;"&amp;A78,Tabla1[Duracion Total de Vuelo])</f>
        <v>208.90000000000015</v>
      </c>
      <c r="E79" s="80">
        <f>SUMIF(Tabla1[Pagina Bitacora Real],"&lt;"&amp;$A78,Tabla1[LSA])</f>
        <v>0</v>
      </c>
      <c r="F79" s="81">
        <f>SUMIF(Tabla1[Pagina Bitacora Real],"&lt;"&amp;$A78,Tabla1[Monomotor])</f>
        <v>208.90000000000015</v>
      </c>
      <c r="G79" s="81">
        <f>SUMIF(Tabla1[Pagina Bitacora Real],"&lt;"&amp;$A78,Tabla1[Multimotor])</f>
        <v>0</v>
      </c>
      <c r="H79" s="81">
        <f>SUMIF(Tabla1[Pagina Bitacora Real],"&lt;"&amp;$A78,Tabla1[Turbo Helice])</f>
        <v>0</v>
      </c>
      <c r="I79" s="81">
        <f>SUMIF(Tabla1[Pagina Bitacora Real],"&lt;"&amp;$A78,Tabla1[Turbo Jet])</f>
        <v>0</v>
      </c>
      <c r="J79" s="81">
        <f>SUMIF(Tabla1[Pagina Bitacora Real],"&lt;"&amp;$A78,Tabla1[Helicoptero])</f>
        <v>0</v>
      </c>
      <c r="K79" s="81">
        <f>SUMIF(Tabla1[Pagina Bitacora Real],"&lt;"&amp;$A78,Tabla1[Planeador])</f>
        <v>0</v>
      </c>
      <c r="L79" s="82">
        <f>SUMIF(Tabla1[Pagina Bitacora Real],"&lt;"&amp;$A78,Tabla1[Ultraliviano])</f>
        <v>0</v>
      </c>
      <c r="M79" s="143">
        <f>SUMIF(Tabla1[Pagina Bitacora Real],"&lt;"&amp;$A78,Tabla1[Dia])</f>
        <v>649</v>
      </c>
      <c r="N79" s="144">
        <f>SUMIF(Tabla1[Pagina Bitacora Real],"&lt;"&amp;$A78,Tabla1[Noche])</f>
        <v>5</v>
      </c>
      <c r="O79" s="80">
        <f>SUMIF(Tabla1[Pagina Bitacora Real],"&lt;"&amp;$A78,Tabla1[Diurno])</f>
        <v>207.70000000000013</v>
      </c>
      <c r="P79" s="81">
        <f>SUMIF(Tabla1[Pagina Bitacora Real],"&lt;"&amp;$A78,Tabla1[Noche3])</f>
        <v>1.2</v>
      </c>
      <c r="Q79" s="82">
        <f>SUMIF(Tabla1[Pagina Bitacora Real],"&lt;"&amp;$A78,Tabla1[IFR])</f>
        <v>0</v>
      </c>
      <c r="R79" s="143">
        <f>SUMIF(Tabla1[Pagina Bitacora Real],"&lt;"&amp;$A78,Tabla1[Multimotor])</f>
        <v>0</v>
      </c>
      <c r="S79" s="144">
        <f>SUMIF(Tabla1[Pagina Bitacora Real],"&lt;"&amp;$A78,Tabla1[Multimotor])</f>
        <v>0</v>
      </c>
      <c r="T79" s="80">
        <f>SUMIF(Tabla1[Pagina Bitacora Real],"&lt;"&amp;$A78,Tabla1[Simulador o Entrenador de Vuelo])</f>
        <v>0</v>
      </c>
      <c r="U79" s="81">
        <f>SUMIF(Tabla1[Pagina Bitacora Real],"&lt;"&amp;$A78,Tabla1[Travesia])</f>
        <v>112.99999999999999</v>
      </c>
      <c r="V79" s="81">
        <f>SUMIF(Tabla1[Pagina Bitacora Real],"&lt;"&amp;$A78,Tabla1[Solo])</f>
        <v>63.099999999999994</v>
      </c>
      <c r="W79" s="81">
        <f>SUMIF(Tabla1[Pagina Bitacora Real],"&lt;"&amp;$A78,Tabla1[Piloto al Mando (PIC)])</f>
        <v>145.1</v>
      </c>
      <c r="X79" s="81">
        <f>SUMIF(Tabla1[Pagina Bitacora Real],"&lt;"&amp;$A78,Tabla1[Copiloto (SIC)])</f>
        <v>0</v>
      </c>
      <c r="Y79" s="81">
        <f>SUMIF(Tabla1[Pagina Bitacora Real],"&lt;"&amp;$A78,Tabla1[[Instruccion Recibida ]])</f>
        <v>71.800000000000011</v>
      </c>
      <c r="Z79" s="82">
        <f>SUMIF(Tabla1[Pagina Bitacora Real],"&lt;"&amp;$A78,Tabla1[Como Instructor de Vuelo])</f>
        <v>0</v>
      </c>
    </row>
    <row r="80" spans="1:26" ht="16" thickBot="1" x14ac:dyDescent="0.25">
      <c r="A80" s="197"/>
      <c r="B80" s="196"/>
      <c r="C80" s="48" t="s">
        <v>227</v>
      </c>
      <c r="D80" s="83">
        <f t="shared" ref="D80" si="74">D78+D79</f>
        <v>218.80000000000015</v>
      </c>
      <c r="E80" s="84">
        <f t="shared" ref="E80" si="75">E78+E79</f>
        <v>0</v>
      </c>
      <c r="F80" s="85">
        <f t="shared" ref="F80:Z95" si="76">F78+F79</f>
        <v>218.80000000000015</v>
      </c>
      <c r="G80" s="85">
        <f t="shared" si="76"/>
        <v>0</v>
      </c>
      <c r="H80" s="85">
        <f t="shared" si="76"/>
        <v>0</v>
      </c>
      <c r="I80" s="85">
        <f t="shared" si="76"/>
        <v>0</v>
      </c>
      <c r="J80" s="85">
        <f t="shared" si="76"/>
        <v>0</v>
      </c>
      <c r="K80" s="85">
        <f t="shared" si="76"/>
        <v>0</v>
      </c>
      <c r="L80" s="86">
        <f t="shared" si="76"/>
        <v>0</v>
      </c>
      <c r="M80" s="145">
        <f t="shared" si="76"/>
        <v>660</v>
      </c>
      <c r="N80" s="146">
        <f t="shared" si="76"/>
        <v>5</v>
      </c>
      <c r="O80" s="84">
        <f t="shared" si="76"/>
        <v>217.60000000000014</v>
      </c>
      <c r="P80" s="85">
        <f t="shared" si="76"/>
        <v>1.2</v>
      </c>
      <c r="Q80" s="86">
        <f t="shared" si="76"/>
        <v>0</v>
      </c>
      <c r="R80" s="145">
        <f t="shared" si="76"/>
        <v>0</v>
      </c>
      <c r="S80" s="146">
        <f t="shared" si="76"/>
        <v>0</v>
      </c>
      <c r="T80" s="84">
        <f t="shared" si="76"/>
        <v>0</v>
      </c>
      <c r="U80" s="85">
        <f t="shared" si="76"/>
        <v>122.39999999999999</v>
      </c>
      <c r="V80" s="85">
        <f t="shared" si="76"/>
        <v>63.099999999999994</v>
      </c>
      <c r="W80" s="85">
        <f t="shared" si="76"/>
        <v>155</v>
      </c>
      <c r="X80" s="85">
        <f t="shared" si="76"/>
        <v>0</v>
      </c>
      <c r="Y80" s="85">
        <f t="shared" si="76"/>
        <v>71.800000000000011</v>
      </c>
      <c r="Z80" s="86">
        <f t="shared" si="76"/>
        <v>0</v>
      </c>
    </row>
    <row r="81" spans="1:26" x14ac:dyDescent="0.2">
      <c r="A81" s="197">
        <v>27</v>
      </c>
      <c r="B81" s="191" t="s">
        <v>200</v>
      </c>
      <c r="C81" s="60" t="s">
        <v>269</v>
      </c>
      <c r="D81" s="63">
        <f>SUMIF(Tabla1[Pagina Bitacora Real],A81,Tabla1[Duracion Total de Vuelo])</f>
        <v>12.7</v>
      </c>
      <c r="E81" s="64">
        <f>SUMIF(Tabla1[Pagina Bitacora Real],$A81,Tabla1[LSA])</f>
        <v>0</v>
      </c>
      <c r="F81" s="65">
        <f>SUMIF(Tabla1[Pagina Bitacora Real],$A81,Tabla1[Monomotor])</f>
        <v>12.7</v>
      </c>
      <c r="G81" s="65">
        <f>SUMIF(Tabla1[Pagina Bitacora Real],$A81,Tabla1[Multimotor])</f>
        <v>0</v>
      </c>
      <c r="H81" s="65">
        <f>SUMIF(Tabla1[Pagina Bitacora Real],$A81,Tabla1[Turbo Helice])</f>
        <v>0</v>
      </c>
      <c r="I81" s="65">
        <f>SUMIF(Tabla1[Pagina Bitacora Real],$A81,Tabla1[Turbo Jet])</f>
        <v>0</v>
      </c>
      <c r="J81" s="65">
        <f>SUMIF(Tabla1[Pagina Bitacora Real],$A81,Tabla1[Helicoptero])</f>
        <v>0</v>
      </c>
      <c r="K81" s="65">
        <f>SUMIF(Tabla1[Pagina Bitacora Real],$A81,Tabla1[Planeador])</f>
        <v>0</v>
      </c>
      <c r="L81" s="66">
        <f>SUMIF(Tabla1[Pagina Bitacora Real],$A81,Tabla1[Ultraliviano])</f>
        <v>0</v>
      </c>
      <c r="M81" s="135">
        <f>SUMIF(Tabla1[Pagina Bitacora Real],$A81,Tabla1[Dia])</f>
        <v>8</v>
      </c>
      <c r="N81" s="136">
        <f>SUMIF(Tabla1[Pagina Bitacora Real],$A81,Tabla1[Noche])</f>
        <v>6</v>
      </c>
      <c r="O81" s="64">
        <f>SUMIF(Tabla1[Pagina Bitacora Real],$A81,Tabla1[Diurno])</f>
        <v>11.799999999999999</v>
      </c>
      <c r="P81" s="65">
        <f>SUMIF(Tabla1[Pagina Bitacora Real],$A81,Tabla1[Noche3])</f>
        <v>0.9</v>
      </c>
      <c r="Q81" s="66">
        <f>SUMIF(Tabla1[Pagina Bitacora Real],$A81,Tabla1[IFR])</f>
        <v>7.4</v>
      </c>
      <c r="R81" s="135">
        <f>SUMIF(Tabla1[Pagina Bitacora Real],$A81,Tabla1[Multimotor])</f>
        <v>0</v>
      </c>
      <c r="S81" s="136">
        <f>SUMIF(Tabla1[Pagina Bitacora Real],$A81,Tabla1[Multimotor])</f>
        <v>0</v>
      </c>
      <c r="T81" s="64">
        <f>SUMIF(Tabla1[Pagina Bitacora Real],$A81,Tabla1[Simulador o Entrenador de Vuelo])</f>
        <v>0</v>
      </c>
      <c r="U81" s="65">
        <f>SUMIF(Tabla1[Pagina Bitacora Real],$A81,Tabla1[Travesia])</f>
        <v>11.799999999999999</v>
      </c>
      <c r="V81" s="65">
        <f>SUMIF(Tabla1[Pagina Bitacora Real],$A81,Tabla1[Solo])</f>
        <v>0</v>
      </c>
      <c r="W81" s="65">
        <f>SUMIF(Tabla1[Pagina Bitacora Real],$A81,Tabla1[Piloto al Mando (PIC)])</f>
        <v>12.7</v>
      </c>
      <c r="X81" s="65">
        <f>SUMIF(Tabla1[Pagina Bitacora Real],$A81,Tabla1[Copiloto (SIC)])</f>
        <v>0</v>
      </c>
      <c r="Y81" s="65">
        <f>SUMIF(Tabla1[Pagina Bitacora Real],$A81,Tabla1[[Instruccion Recibida ]])</f>
        <v>7.4</v>
      </c>
      <c r="Z81" s="66">
        <f>SUMIF(Tabla1[Pagina Bitacora Real],$A81,Tabla1[Como Instructor de Vuelo])</f>
        <v>0</v>
      </c>
    </row>
    <row r="82" spans="1:26" x14ac:dyDescent="0.2">
      <c r="A82" s="197"/>
      <c r="B82" s="192"/>
      <c r="C82" s="61" t="s">
        <v>226</v>
      </c>
      <c r="D82" s="67">
        <f>SUMIF(Tabla1[Pagina Bitacora Real],"&lt;"&amp;A81,Tabla1[Duracion Total de Vuelo])</f>
        <v>218.80000000000015</v>
      </c>
      <c r="E82" s="68">
        <f>SUMIF(Tabla1[Pagina Bitacora Real],"&lt;"&amp;$A81,Tabla1[LSA])</f>
        <v>0</v>
      </c>
      <c r="F82" s="69">
        <f>SUMIF(Tabla1[Pagina Bitacora Real],"&lt;"&amp;$A81,Tabla1[Monomotor])</f>
        <v>218.80000000000015</v>
      </c>
      <c r="G82" s="69">
        <f>SUMIF(Tabla1[Pagina Bitacora Real],"&lt;"&amp;$A81,Tabla1[Multimotor])</f>
        <v>0</v>
      </c>
      <c r="H82" s="69">
        <f>SUMIF(Tabla1[Pagina Bitacora Real],"&lt;"&amp;$A81,Tabla1[Turbo Helice])</f>
        <v>0</v>
      </c>
      <c r="I82" s="69">
        <f>SUMIF(Tabla1[Pagina Bitacora Real],"&lt;"&amp;$A81,Tabla1[Turbo Jet])</f>
        <v>0</v>
      </c>
      <c r="J82" s="69">
        <f>SUMIF(Tabla1[Pagina Bitacora Real],"&lt;"&amp;$A81,Tabla1[Helicoptero])</f>
        <v>0</v>
      </c>
      <c r="K82" s="69">
        <f>SUMIF(Tabla1[Pagina Bitacora Real],"&lt;"&amp;$A81,Tabla1[Planeador])</f>
        <v>0</v>
      </c>
      <c r="L82" s="70">
        <f>SUMIF(Tabla1[Pagina Bitacora Real],"&lt;"&amp;$A81,Tabla1[Ultraliviano])</f>
        <v>0</v>
      </c>
      <c r="M82" s="137">
        <f>SUMIF(Tabla1[Pagina Bitacora Real],"&lt;"&amp;$A81,Tabla1[Dia])</f>
        <v>660</v>
      </c>
      <c r="N82" s="138">
        <f>SUMIF(Tabla1[Pagina Bitacora Real],"&lt;"&amp;$A81,Tabla1[Noche])</f>
        <v>5</v>
      </c>
      <c r="O82" s="68">
        <f>SUMIF(Tabla1[Pagina Bitacora Real],"&lt;"&amp;$A81,Tabla1[Diurno])</f>
        <v>217.60000000000014</v>
      </c>
      <c r="P82" s="69">
        <f>SUMIF(Tabla1[Pagina Bitacora Real],"&lt;"&amp;$A81,Tabla1[Noche3])</f>
        <v>1.2</v>
      </c>
      <c r="Q82" s="70">
        <f>SUMIF(Tabla1[Pagina Bitacora Real],"&lt;"&amp;$A81,Tabla1[IFR])</f>
        <v>0</v>
      </c>
      <c r="R82" s="137">
        <f>SUMIF(Tabla1[Pagina Bitacora Real],"&lt;"&amp;$A81,Tabla1[Multimotor])</f>
        <v>0</v>
      </c>
      <c r="S82" s="138">
        <f>SUMIF(Tabla1[Pagina Bitacora Real],"&lt;"&amp;$A81,Tabla1[Multimotor])</f>
        <v>0</v>
      </c>
      <c r="T82" s="68">
        <f>SUMIF(Tabla1[Pagina Bitacora Real],"&lt;"&amp;$A81,Tabla1[Simulador o Entrenador de Vuelo])</f>
        <v>0</v>
      </c>
      <c r="U82" s="69">
        <f>SUMIF(Tabla1[Pagina Bitacora Real],"&lt;"&amp;$A81,Tabla1[Travesia])</f>
        <v>122.39999999999999</v>
      </c>
      <c r="V82" s="69">
        <f>SUMIF(Tabla1[Pagina Bitacora Real],"&lt;"&amp;$A81,Tabla1[Solo])</f>
        <v>63.099999999999994</v>
      </c>
      <c r="W82" s="69">
        <f>SUMIF(Tabla1[Pagina Bitacora Real],"&lt;"&amp;$A81,Tabla1[Piloto al Mando (PIC)])</f>
        <v>155</v>
      </c>
      <c r="X82" s="69">
        <f>SUMIF(Tabla1[Pagina Bitacora Real],"&lt;"&amp;$A81,Tabla1[Copiloto (SIC)])</f>
        <v>0</v>
      </c>
      <c r="Y82" s="69">
        <f>SUMIF(Tabla1[Pagina Bitacora Real],"&lt;"&amp;$A81,Tabla1[[Instruccion Recibida ]])</f>
        <v>71.800000000000011</v>
      </c>
      <c r="Z82" s="70">
        <f>SUMIF(Tabla1[Pagina Bitacora Real],"&lt;"&amp;$A81,Tabla1[Como Instructor de Vuelo])</f>
        <v>0</v>
      </c>
    </row>
    <row r="83" spans="1:26" ht="16" thickBot="1" x14ac:dyDescent="0.25">
      <c r="A83" s="197"/>
      <c r="B83" s="193"/>
      <c r="C83" s="62" t="s">
        <v>227</v>
      </c>
      <c r="D83" s="71">
        <f t="shared" ref="D83" si="77">D81+D82</f>
        <v>231.50000000000014</v>
      </c>
      <c r="E83" s="72">
        <f>E81+E82</f>
        <v>0</v>
      </c>
      <c r="F83" s="73">
        <f t="shared" ref="F83" si="78">F81+F82</f>
        <v>231.50000000000014</v>
      </c>
      <c r="G83" s="73">
        <f t="shared" si="76"/>
        <v>0</v>
      </c>
      <c r="H83" s="73">
        <f t="shared" si="76"/>
        <v>0</v>
      </c>
      <c r="I83" s="73">
        <f t="shared" si="76"/>
        <v>0</v>
      </c>
      <c r="J83" s="73">
        <f t="shared" si="76"/>
        <v>0</v>
      </c>
      <c r="K83" s="73">
        <f t="shared" si="76"/>
        <v>0</v>
      </c>
      <c r="L83" s="74">
        <f t="shared" si="76"/>
        <v>0</v>
      </c>
      <c r="M83" s="139">
        <f t="shared" si="76"/>
        <v>668</v>
      </c>
      <c r="N83" s="140">
        <f t="shared" si="76"/>
        <v>11</v>
      </c>
      <c r="O83" s="72">
        <f t="shared" si="76"/>
        <v>229.40000000000015</v>
      </c>
      <c r="P83" s="73">
        <f t="shared" si="76"/>
        <v>2.1</v>
      </c>
      <c r="Q83" s="74">
        <f t="shared" si="76"/>
        <v>7.4</v>
      </c>
      <c r="R83" s="139">
        <f t="shared" si="76"/>
        <v>0</v>
      </c>
      <c r="S83" s="140">
        <f t="shared" si="76"/>
        <v>0</v>
      </c>
      <c r="T83" s="72">
        <f t="shared" si="76"/>
        <v>0</v>
      </c>
      <c r="U83" s="73">
        <f t="shared" si="76"/>
        <v>134.19999999999999</v>
      </c>
      <c r="V83" s="73">
        <f t="shared" si="76"/>
        <v>63.099999999999994</v>
      </c>
      <c r="W83" s="73">
        <f t="shared" si="76"/>
        <v>167.7</v>
      </c>
      <c r="X83" s="73">
        <f t="shared" si="76"/>
        <v>0</v>
      </c>
      <c r="Y83" s="73">
        <f t="shared" si="76"/>
        <v>79.200000000000017</v>
      </c>
      <c r="Z83" s="74">
        <f t="shared" si="76"/>
        <v>0</v>
      </c>
    </row>
    <row r="84" spans="1:26" x14ac:dyDescent="0.2">
      <c r="A84" s="197">
        <v>28</v>
      </c>
      <c r="B84" s="194" t="s">
        <v>201</v>
      </c>
      <c r="C84" s="46" t="s">
        <v>269</v>
      </c>
      <c r="D84" s="75">
        <f>SUMIF(Tabla1[Pagina Bitacora Real],A84,Tabla1[Duracion Total de Vuelo])</f>
        <v>5.2</v>
      </c>
      <c r="E84" s="76">
        <f>SUMIF(Tabla1[Pagina Bitacora Real],$A84,Tabla1[LSA])</f>
        <v>0</v>
      </c>
      <c r="F84" s="77">
        <f>SUMIF(Tabla1[Pagina Bitacora Real],$A84,Tabla1[Monomotor])</f>
        <v>5.2</v>
      </c>
      <c r="G84" s="77">
        <f>SUMIF(Tabla1[Pagina Bitacora Real],$A84,Tabla1[Multimotor])</f>
        <v>0</v>
      </c>
      <c r="H84" s="77">
        <f>SUMIF(Tabla1[Pagina Bitacora Real],$A84,Tabla1[Turbo Helice])</f>
        <v>0</v>
      </c>
      <c r="I84" s="77">
        <f>SUMIF(Tabla1[Pagina Bitacora Real],$A84,Tabla1[Turbo Jet])</f>
        <v>0</v>
      </c>
      <c r="J84" s="77">
        <f>SUMIF(Tabla1[Pagina Bitacora Real],$A84,Tabla1[Helicoptero])</f>
        <v>0</v>
      </c>
      <c r="K84" s="77">
        <f>SUMIF(Tabla1[Pagina Bitacora Real],$A84,Tabla1[Planeador])</f>
        <v>0</v>
      </c>
      <c r="L84" s="78">
        <f>SUMIF(Tabla1[Pagina Bitacora Real],$A84,Tabla1[Ultraliviano])</f>
        <v>0</v>
      </c>
      <c r="M84" s="141">
        <f>SUMIF(Tabla1[Pagina Bitacora Real],$A84,Tabla1[Dia])</f>
        <v>9</v>
      </c>
      <c r="N84" s="142">
        <f>SUMIF(Tabla1[Pagina Bitacora Real],$A84,Tabla1[Noche])</f>
        <v>12</v>
      </c>
      <c r="O84" s="76">
        <f>SUMIF(Tabla1[Pagina Bitacora Real],$A84,Tabla1[Diurno])</f>
        <v>3.5</v>
      </c>
      <c r="P84" s="77">
        <f>SUMIF(Tabla1[Pagina Bitacora Real],$A84,Tabla1[Noche3])</f>
        <v>1.7000000000000002</v>
      </c>
      <c r="Q84" s="78">
        <f>SUMIF(Tabla1[Pagina Bitacora Real],$A84,Tabla1[IFR])</f>
        <v>0</v>
      </c>
      <c r="R84" s="141">
        <f>SUMIF(Tabla1[Pagina Bitacora Real],$A84,Tabla1[Multimotor])</f>
        <v>0</v>
      </c>
      <c r="S84" s="142">
        <f>SUMIF(Tabla1[Pagina Bitacora Real],$A84,Tabla1[Multimotor])</f>
        <v>0</v>
      </c>
      <c r="T84" s="76">
        <f>SUMIF(Tabla1[Pagina Bitacora Real],$A84,Tabla1[Simulador o Entrenador de Vuelo])</f>
        <v>0</v>
      </c>
      <c r="U84" s="77">
        <f>SUMIF(Tabla1[Pagina Bitacora Real],$A84,Tabla1[Travesia])</f>
        <v>0</v>
      </c>
      <c r="V84" s="77">
        <f>SUMIF(Tabla1[Pagina Bitacora Real],$A84,Tabla1[Solo])</f>
        <v>0</v>
      </c>
      <c r="W84" s="77">
        <f>SUMIF(Tabla1[Pagina Bitacora Real],$A84,Tabla1[Piloto al Mando (PIC)])</f>
        <v>5.2</v>
      </c>
      <c r="X84" s="77">
        <f>SUMIF(Tabla1[Pagina Bitacora Real],$A84,Tabla1[Copiloto (SIC)])</f>
        <v>0</v>
      </c>
      <c r="Y84" s="77">
        <f>SUMIF(Tabla1[Pagina Bitacora Real],$A84,Tabla1[[Instruccion Recibida ]])</f>
        <v>0</v>
      </c>
      <c r="Z84" s="78">
        <f>SUMIF(Tabla1[Pagina Bitacora Real],$A84,Tabla1[Como Instructor de Vuelo])</f>
        <v>0</v>
      </c>
    </row>
    <row r="85" spans="1:26" x14ac:dyDescent="0.2">
      <c r="A85" s="197"/>
      <c r="B85" s="195"/>
      <c r="C85" s="47" t="s">
        <v>226</v>
      </c>
      <c r="D85" s="79">
        <f>SUMIF(Tabla1[Pagina Bitacora Real],"&lt;"&amp;A84,Tabla1[Duracion Total de Vuelo])</f>
        <v>231.50000000000017</v>
      </c>
      <c r="E85" s="80">
        <f>SUMIF(Tabla1[Pagina Bitacora Real],"&lt;"&amp;$A84,Tabla1[LSA])</f>
        <v>0</v>
      </c>
      <c r="F85" s="81">
        <f>SUMIF(Tabla1[Pagina Bitacora Real],"&lt;"&amp;$A84,Tabla1[Monomotor])</f>
        <v>231.50000000000017</v>
      </c>
      <c r="G85" s="81">
        <f>SUMIF(Tabla1[Pagina Bitacora Real],"&lt;"&amp;$A84,Tabla1[Multimotor])</f>
        <v>0</v>
      </c>
      <c r="H85" s="81">
        <f>SUMIF(Tabla1[Pagina Bitacora Real],"&lt;"&amp;$A84,Tabla1[Turbo Helice])</f>
        <v>0</v>
      </c>
      <c r="I85" s="81">
        <f>SUMIF(Tabla1[Pagina Bitacora Real],"&lt;"&amp;$A84,Tabla1[Turbo Jet])</f>
        <v>0</v>
      </c>
      <c r="J85" s="81">
        <f>SUMIF(Tabla1[Pagina Bitacora Real],"&lt;"&amp;$A84,Tabla1[Helicoptero])</f>
        <v>0</v>
      </c>
      <c r="K85" s="81">
        <f>SUMIF(Tabla1[Pagina Bitacora Real],"&lt;"&amp;$A84,Tabla1[Planeador])</f>
        <v>0</v>
      </c>
      <c r="L85" s="82">
        <f>SUMIF(Tabla1[Pagina Bitacora Real],"&lt;"&amp;$A84,Tabla1[Ultraliviano])</f>
        <v>0</v>
      </c>
      <c r="M85" s="143">
        <f>SUMIF(Tabla1[Pagina Bitacora Real],"&lt;"&amp;$A84,Tabla1[Dia])</f>
        <v>668</v>
      </c>
      <c r="N85" s="144">
        <f>SUMIF(Tabla1[Pagina Bitacora Real],"&lt;"&amp;$A84,Tabla1[Noche])</f>
        <v>11</v>
      </c>
      <c r="O85" s="80">
        <f>SUMIF(Tabla1[Pagina Bitacora Real],"&lt;"&amp;$A84,Tabla1[Diurno])</f>
        <v>229.40000000000015</v>
      </c>
      <c r="P85" s="81">
        <f>SUMIF(Tabla1[Pagina Bitacora Real],"&lt;"&amp;$A84,Tabla1[Noche3])</f>
        <v>2.1</v>
      </c>
      <c r="Q85" s="82">
        <f>SUMIF(Tabla1[Pagina Bitacora Real],"&lt;"&amp;$A84,Tabla1[IFR])</f>
        <v>7.4</v>
      </c>
      <c r="R85" s="143">
        <f>SUMIF(Tabla1[Pagina Bitacora Real],"&lt;"&amp;$A84,Tabla1[Multimotor])</f>
        <v>0</v>
      </c>
      <c r="S85" s="144">
        <f>SUMIF(Tabla1[Pagina Bitacora Real],"&lt;"&amp;$A84,Tabla1[Multimotor])</f>
        <v>0</v>
      </c>
      <c r="T85" s="80">
        <f>SUMIF(Tabla1[Pagina Bitacora Real],"&lt;"&amp;$A84,Tabla1[Simulador o Entrenador de Vuelo])</f>
        <v>0</v>
      </c>
      <c r="U85" s="81">
        <f>SUMIF(Tabla1[Pagina Bitacora Real],"&lt;"&amp;$A84,Tabla1[Travesia])</f>
        <v>134.19999999999999</v>
      </c>
      <c r="V85" s="81">
        <f>SUMIF(Tabla1[Pagina Bitacora Real],"&lt;"&amp;$A84,Tabla1[Solo])</f>
        <v>63.099999999999994</v>
      </c>
      <c r="W85" s="81">
        <f>SUMIF(Tabla1[Pagina Bitacora Real],"&lt;"&amp;$A84,Tabla1[Piloto al Mando (PIC)])</f>
        <v>167.70000000000002</v>
      </c>
      <c r="X85" s="81">
        <f>SUMIF(Tabla1[Pagina Bitacora Real],"&lt;"&amp;$A84,Tabla1[Copiloto (SIC)])</f>
        <v>0</v>
      </c>
      <c r="Y85" s="81">
        <f>SUMIF(Tabla1[Pagina Bitacora Real],"&lt;"&amp;$A84,Tabla1[[Instruccion Recibida ]])</f>
        <v>79.200000000000017</v>
      </c>
      <c r="Z85" s="82">
        <f>SUMIF(Tabla1[Pagina Bitacora Real],"&lt;"&amp;$A84,Tabla1[Como Instructor de Vuelo])</f>
        <v>0</v>
      </c>
    </row>
    <row r="86" spans="1:26" ht="16" thickBot="1" x14ac:dyDescent="0.25">
      <c r="A86" s="197"/>
      <c r="B86" s="196"/>
      <c r="C86" s="48" t="s">
        <v>227</v>
      </c>
      <c r="D86" s="83">
        <f t="shared" ref="D86" si="79">D84+D85</f>
        <v>236.70000000000016</v>
      </c>
      <c r="E86" s="84">
        <f t="shared" ref="E86" si="80">E84+E85</f>
        <v>0</v>
      </c>
      <c r="F86" s="85">
        <f t="shared" ref="F86" si="81">F84+F85</f>
        <v>236.70000000000016</v>
      </c>
      <c r="G86" s="85">
        <f t="shared" si="76"/>
        <v>0</v>
      </c>
      <c r="H86" s="85">
        <f t="shared" si="76"/>
        <v>0</v>
      </c>
      <c r="I86" s="85">
        <f t="shared" si="76"/>
        <v>0</v>
      </c>
      <c r="J86" s="85">
        <f t="shared" si="76"/>
        <v>0</v>
      </c>
      <c r="K86" s="85">
        <f t="shared" si="76"/>
        <v>0</v>
      </c>
      <c r="L86" s="86">
        <f t="shared" si="76"/>
        <v>0</v>
      </c>
      <c r="M86" s="145">
        <f t="shared" si="76"/>
        <v>677</v>
      </c>
      <c r="N86" s="146">
        <f t="shared" si="76"/>
        <v>23</v>
      </c>
      <c r="O86" s="84">
        <f t="shared" si="76"/>
        <v>232.90000000000015</v>
      </c>
      <c r="P86" s="85">
        <f t="shared" si="76"/>
        <v>3.8000000000000003</v>
      </c>
      <c r="Q86" s="86">
        <f t="shared" si="76"/>
        <v>7.4</v>
      </c>
      <c r="R86" s="145">
        <f t="shared" si="76"/>
        <v>0</v>
      </c>
      <c r="S86" s="146">
        <f t="shared" si="76"/>
        <v>0</v>
      </c>
      <c r="T86" s="84">
        <f t="shared" si="76"/>
        <v>0</v>
      </c>
      <c r="U86" s="85">
        <f t="shared" si="76"/>
        <v>134.19999999999999</v>
      </c>
      <c r="V86" s="85">
        <f t="shared" si="76"/>
        <v>63.099999999999994</v>
      </c>
      <c r="W86" s="85">
        <f t="shared" si="76"/>
        <v>172.9</v>
      </c>
      <c r="X86" s="85">
        <f t="shared" si="76"/>
        <v>0</v>
      </c>
      <c r="Y86" s="85">
        <f t="shared" si="76"/>
        <v>79.200000000000017</v>
      </c>
      <c r="Z86" s="86">
        <f t="shared" ref="Z86:Z95" si="82">Z84+Z85</f>
        <v>0</v>
      </c>
    </row>
    <row r="87" spans="1:26" x14ac:dyDescent="0.2">
      <c r="A87" s="197">
        <v>29</v>
      </c>
      <c r="B87" s="191" t="s">
        <v>202</v>
      </c>
      <c r="C87" s="60" t="s">
        <v>269</v>
      </c>
      <c r="D87" s="63">
        <f>SUMIF(Tabla1[Pagina Bitacora Real],A87,Tabla1[Duracion Total de Vuelo])</f>
        <v>11.8</v>
      </c>
      <c r="E87" s="64">
        <f>SUMIF(Tabla1[Pagina Bitacora Real],$A87,Tabla1[LSA])</f>
        <v>0</v>
      </c>
      <c r="F87" s="65">
        <f>SUMIF(Tabla1[Pagina Bitacora Real],$A87,Tabla1[Monomotor])</f>
        <v>11.8</v>
      </c>
      <c r="G87" s="65">
        <f>SUMIF(Tabla1[Pagina Bitacora Real],$A87,Tabla1[Multimotor])</f>
        <v>0</v>
      </c>
      <c r="H87" s="65">
        <f>SUMIF(Tabla1[Pagina Bitacora Real],$A87,Tabla1[Turbo Helice])</f>
        <v>0</v>
      </c>
      <c r="I87" s="65">
        <f>SUMIF(Tabla1[Pagina Bitacora Real],$A87,Tabla1[Turbo Jet])</f>
        <v>0</v>
      </c>
      <c r="J87" s="65">
        <f>SUMIF(Tabla1[Pagina Bitacora Real],$A87,Tabla1[Helicoptero])</f>
        <v>0</v>
      </c>
      <c r="K87" s="65">
        <f>SUMIF(Tabla1[Pagina Bitacora Real],$A87,Tabla1[Planeador])</f>
        <v>0</v>
      </c>
      <c r="L87" s="66">
        <f>SUMIF(Tabla1[Pagina Bitacora Real],$A87,Tabla1[Ultraliviano])</f>
        <v>0</v>
      </c>
      <c r="M87" s="135">
        <f>SUMIF(Tabla1[Pagina Bitacora Real],$A87,Tabla1[Dia])</f>
        <v>25</v>
      </c>
      <c r="N87" s="136">
        <f>SUMIF(Tabla1[Pagina Bitacora Real],$A87,Tabla1[Noche])</f>
        <v>0</v>
      </c>
      <c r="O87" s="64">
        <f>SUMIF(Tabla1[Pagina Bitacora Real],$A87,Tabla1[Diurno])</f>
        <v>11.8</v>
      </c>
      <c r="P87" s="65">
        <f>SUMIF(Tabla1[Pagina Bitacora Real],$A87,Tabla1[Noche3])</f>
        <v>0</v>
      </c>
      <c r="Q87" s="66">
        <f>SUMIF(Tabla1[Pagina Bitacora Real],$A87,Tabla1[IFR])</f>
        <v>0</v>
      </c>
      <c r="R87" s="135">
        <f>SUMIF(Tabla1[Pagina Bitacora Real],$A87,Tabla1[Multimotor])</f>
        <v>0</v>
      </c>
      <c r="S87" s="136">
        <f>SUMIF(Tabla1[Pagina Bitacora Real],$A87,Tabla1[Multimotor])</f>
        <v>0</v>
      </c>
      <c r="T87" s="64">
        <f>SUMIF(Tabla1[Pagina Bitacora Real],$A87,Tabla1[Simulador o Entrenador de Vuelo])</f>
        <v>0</v>
      </c>
      <c r="U87" s="65">
        <f>SUMIF(Tabla1[Pagina Bitacora Real],$A87,Tabla1[Travesia])</f>
        <v>6.6</v>
      </c>
      <c r="V87" s="65">
        <f>SUMIF(Tabla1[Pagina Bitacora Real],$A87,Tabla1[Solo])</f>
        <v>0</v>
      </c>
      <c r="W87" s="65">
        <f>SUMIF(Tabla1[Pagina Bitacora Real],$A87,Tabla1[Piloto al Mando (PIC)])</f>
        <v>11.8</v>
      </c>
      <c r="X87" s="65">
        <f>SUMIF(Tabla1[Pagina Bitacora Real],$A87,Tabla1[Copiloto (SIC)])</f>
        <v>0</v>
      </c>
      <c r="Y87" s="65">
        <f>SUMIF(Tabla1[Pagina Bitacora Real],$A87,Tabla1[[Instruccion Recibida ]])</f>
        <v>0</v>
      </c>
      <c r="Z87" s="66">
        <f>SUMIF(Tabla1[Pagina Bitacora Real],$A87,Tabla1[Como Instructor de Vuelo])</f>
        <v>0</v>
      </c>
    </row>
    <row r="88" spans="1:26" x14ac:dyDescent="0.2">
      <c r="A88" s="197"/>
      <c r="B88" s="192"/>
      <c r="C88" s="61" t="s">
        <v>226</v>
      </c>
      <c r="D88" s="67">
        <f>SUMIF(Tabla1[Pagina Bitacora Real],"&lt;"&amp;A87,Tabla1[Duracion Total de Vuelo])</f>
        <v>236.70000000000016</v>
      </c>
      <c r="E88" s="68">
        <f>SUMIF(Tabla1[Pagina Bitacora Real],"&lt;"&amp;$A87,Tabla1[LSA])</f>
        <v>0</v>
      </c>
      <c r="F88" s="69">
        <f>SUMIF(Tabla1[Pagina Bitacora Real],"&lt;"&amp;$A87,Tabla1[Monomotor])</f>
        <v>236.70000000000016</v>
      </c>
      <c r="G88" s="69">
        <f>SUMIF(Tabla1[Pagina Bitacora Real],"&lt;"&amp;$A87,Tabla1[Multimotor])</f>
        <v>0</v>
      </c>
      <c r="H88" s="69">
        <f>SUMIF(Tabla1[Pagina Bitacora Real],"&lt;"&amp;$A87,Tabla1[Turbo Helice])</f>
        <v>0</v>
      </c>
      <c r="I88" s="69">
        <f>SUMIF(Tabla1[Pagina Bitacora Real],"&lt;"&amp;$A87,Tabla1[Turbo Jet])</f>
        <v>0</v>
      </c>
      <c r="J88" s="69">
        <f>SUMIF(Tabla1[Pagina Bitacora Real],"&lt;"&amp;$A87,Tabla1[Helicoptero])</f>
        <v>0</v>
      </c>
      <c r="K88" s="69">
        <f>SUMIF(Tabla1[Pagina Bitacora Real],"&lt;"&amp;$A87,Tabla1[Planeador])</f>
        <v>0</v>
      </c>
      <c r="L88" s="70">
        <f>SUMIF(Tabla1[Pagina Bitacora Real],"&lt;"&amp;$A87,Tabla1[Ultraliviano])</f>
        <v>0</v>
      </c>
      <c r="M88" s="137">
        <f>SUMIF(Tabla1[Pagina Bitacora Real],"&lt;"&amp;$A87,Tabla1[Dia])</f>
        <v>677</v>
      </c>
      <c r="N88" s="138">
        <f>SUMIF(Tabla1[Pagina Bitacora Real],"&lt;"&amp;$A87,Tabla1[Noche])</f>
        <v>23</v>
      </c>
      <c r="O88" s="68">
        <f>SUMIF(Tabla1[Pagina Bitacora Real],"&lt;"&amp;$A87,Tabla1[Diurno])</f>
        <v>232.90000000000012</v>
      </c>
      <c r="P88" s="69">
        <f>SUMIF(Tabla1[Pagina Bitacora Real],"&lt;"&amp;$A87,Tabla1[Noche3])</f>
        <v>3.8</v>
      </c>
      <c r="Q88" s="70">
        <f>SUMIF(Tabla1[Pagina Bitacora Real],"&lt;"&amp;$A87,Tabla1[IFR])</f>
        <v>7.4</v>
      </c>
      <c r="R88" s="137">
        <f>SUMIF(Tabla1[Pagina Bitacora Real],"&lt;"&amp;$A87,Tabla1[Multimotor])</f>
        <v>0</v>
      </c>
      <c r="S88" s="138">
        <f>SUMIF(Tabla1[Pagina Bitacora Real],"&lt;"&amp;$A87,Tabla1[Multimotor])</f>
        <v>0</v>
      </c>
      <c r="T88" s="68">
        <f>SUMIF(Tabla1[Pagina Bitacora Real],"&lt;"&amp;$A87,Tabla1[Simulador o Entrenador de Vuelo])</f>
        <v>0</v>
      </c>
      <c r="U88" s="69">
        <f>SUMIF(Tabla1[Pagina Bitacora Real],"&lt;"&amp;$A87,Tabla1[Travesia])</f>
        <v>134.19999999999999</v>
      </c>
      <c r="V88" s="69">
        <f>SUMIF(Tabla1[Pagina Bitacora Real],"&lt;"&amp;$A87,Tabla1[Solo])</f>
        <v>63.099999999999994</v>
      </c>
      <c r="W88" s="69">
        <f>SUMIF(Tabla1[Pagina Bitacora Real],"&lt;"&amp;$A87,Tabla1[Piloto al Mando (PIC)])</f>
        <v>172.9</v>
      </c>
      <c r="X88" s="69">
        <f>SUMIF(Tabla1[Pagina Bitacora Real],"&lt;"&amp;$A87,Tabla1[Copiloto (SIC)])</f>
        <v>0</v>
      </c>
      <c r="Y88" s="69">
        <f>SUMIF(Tabla1[Pagina Bitacora Real],"&lt;"&amp;$A87,Tabla1[[Instruccion Recibida ]])</f>
        <v>79.200000000000017</v>
      </c>
      <c r="Z88" s="70">
        <f>SUMIF(Tabla1[Pagina Bitacora Real],"&lt;"&amp;$A87,Tabla1[Como Instructor de Vuelo])</f>
        <v>0</v>
      </c>
    </row>
    <row r="89" spans="1:26" ht="16" thickBot="1" x14ac:dyDescent="0.25">
      <c r="A89" s="197"/>
      <c r="B89" s="193"/>
      <c r="C89" s="62" t="s">
        <v>227</v>
      </c>
      <c r="D89" s="71">
        <f t="shared" ref="D89" si="83">D87+D88</f>
        <v>248.50000000000017</v>
      </c>
      <c r="E89" s="72">
        <f t="shared" ref="E89" si="84">E87+E88</f>
        <v>0</v>
      </c>
      <c r="F89" s="73">
        <f t="shared" ref="F89" si="85">F87+F88</f>
        <v>248.50000000000017</v>
      </c>
      <c r="G89" s="73">
        <f t="shared" si="76"/>
        <v>0</v>
      </c>
      <c r="H89" s="73">
        <f t="shared" si="76"/>
        <v>0</v>
      </c>
      <c r="I89" s="73">
        <f t="shared" si="76"/>
        <v>0</v>
      </c>
      <c r="J89" s="73">
        <f t="shared" si="76"/>
        <v>0</v>
      </c>
      <c r="K89" s="73">
        <f t="shared" si="76"/>
        <v>0</v>
      </c>
      <c r="L89" s="74">
        <f t="shared" si="76"/>
        <v>0</v>
      </c>
      <c r="M89" s="139">
        <f t="shared" si="76"/>
        <v>702</v>
      </c>
      <c r="N89" s="140">
        <f t="shared" si="76"/>
        <v>23</v>
      </c>
      <c r="O89" s="72">
        <f t="shared" si="76"/>
        <v>244.70000000000013</v>
      </c>
      <c r="P89" s="73">
        <f t="shared" si="76"/>
        <v>3.8</v>
      </c>
      <c r="Q89" s="74">
        <f t="shared" si="76"/>
        <v>7.4</v>
      </c>
      <c r="R89" s="139">
        <f t="shared" si="76"/>
        <v>0</v>
      </c>
      <c r="S89" s="140">
        <f t="shared" si="76"/>
        <v>0</v>
      </c>
      <c r="T89" s="72">
        <f t="shared" si="76"/>
        <v>0</v>
      </c>
      <c r="U89" s="73">
        <f t="shared" si="76"/>
        <v>140.79999999999998</v>
      </c>
      <c r="V89" s="73">
        <f t="shared" si="76"/>
        <v>63.099999999999994</v>
      </c>
      <c r="W89" s="73">
        <f t="shared" si="76"/>
        <v>184.70000000000002</v>
      </c>
      <c r="X89" s="73">
        <f t="shared" si="76"/>
        <v>0</v>
      </c>
      <c r="Y89" s="73">
        <f t="shared" si="76"/>
        <v>79.200000000000017</v>
      </c>
      <c r="Z89" s="74">
        <f t="shared" si="82"/>
        <v>0</v>
      </c>
    </row>
    <row r="90" spans="1:26" x14ac:dyDescent="0.2">
      <c r="A90" s="197">
        <v>30</v>
      </c>
      <c r="B90" s="194" t="s">
        <v>203</v>
      </c>
      <c r="C90" s="46" t="s">
        <v>269</v>
      </c>
      <c r="D90" s="75">
        <f>SUMIF(Tabla1[Pagina Bitacora Real],A90,Tabla1[Duracion Total de Vuelo])</f>
        <v>16.899999999999999</v>
      </c>
      <c r="E90" s="76">
        <f>SUMIF(Tabla1[Pagina Bitacora Real],$A90,Tabla1[LSA])</f>
        <v>0</v>
      </c>
      <c r="F90" s="77">
        <f>SUMIF(Tabla1[Pagina Bitacora Real],$A90,Tabla1[Monomotor])</f>
        <v>16.899999999999999</v>
      </c>
      <c r="G90" s="77">
        <f>SUMIF(Tabla1[Pagina Bitacora Real],$A90,Tabla1[Multimotor])</f>
        <v>0</v>
      </c>
      <c r="H90" s="77">
        <f>SUMIF(Tabla1[Pagina Bitacora Real],$A90,Tabla1[Turbo Helice])</f>
        <v>0</v>
      </c>
      <c r="I90" s="77">
        <f>SUMIF(Tabla1[Pagina Bitacora Real],$A90,Tabla1[Turbo Jet])</f>
        <v>0</v>
      </c>
      <c r="J90" s="77">
        <f>SUMIF(Tabla1[Pagina Bitacora Real],$A90,Tabla1[Helicoptero])</f>
        <v>0</v>
      </c>
      <c r="K90" s="77">
        <f>SUMIF(Tabla1[Pagina Bitacora Real],$A90,Tabla1[Planeador])</f>
        <v>0</v>
      </c>
      <c r="L90" s="78">
        <f>SUMIF(Tabla1[Pagina Bitacora Real],$A90,Tabla1[Ultraliviano])</f>
        <v>0</v>
      </c>
      <c r="M90" s="141">
        <f>SUMIF(Tabla1[Pagina Bitacora Real],$A90,Tabla1[Dia])</f>
        <v>14</v>
      </c>
      <c r="N90" s="142">
        <f>SUMIF(Tabla1[Pagina Bitacora Real],$A90,Tabla1[Noche])</f>
        <v>9</v>
      </c>
      <c r="O90" s="76">
        <f>SUMIF(Tabla1[Pagina Bitacora Real],$A90,Tabla1[Diurno])</f>
        <v>15.400000000000002</v>
      </c>
      <c r="P90" s="77">
        <f>SUMIF(Tabla1[Pagina Bitacora Real],$A90,Tabla1[Noche3])</f>
        <v>1.5</v>
      </c>
      <c r="Q90" s="78">
        <f>SUMIF(Tabla1[Pagina Bitacora Real],$A90,Tabla1[IFR])</f>
        <v>0</v>
      </c>
      <c r="R90" s="141">
        <f>SUMIF(Tabla1[Pagina Bitacora Real],$A90,Tabla1[Multimotor])</f>
        <v>0</v>
      </c>
      <c r="S90" s="142">
        <f>SUMIF(Tabla1[Pagina Bitacora Real],$A90,Tabla1[Multimotor])</f>
        <v>0</v>
      </c>
      <c r="T90" s="76">
        <f>SUMIF(Tabla1[Pagina Bitacora Real],$A90,Tabla1[Simulador o Entrenador de Vuelo])</f>
        <v>0</v>
      </c>
      <c r="U90" s="77">
        <f>SUMIF(Tabla1[Pagina Bitacora Real],$A90,Tabla1[Travesia])</f>
        <v>12.2</v>
      </c>
      <c r="V90" s="77">
        <f>SUMIF(Tabla1[Pagina Bitacora Real],$A90,Tabla1[Solo])</f>
        <v>0.6</v>
      </c>
      <c r="W90" s="77">
        <f>SUMIF(Tabla1[Pagina Bitacora Real],$A90,Tabla1[Piloto al Mando (PIC)])</f>
        <v>16.899999999999999</v>
      </c>
      <c r="X90" s="77">
        <f>SUMIF(Tabla1[Pagina Bitacora Real],$A90,Tabla1[Copiloto (SIC)])</f>
        <v>0</v>
      </c>
      <c r="Y90" s="77">
        <f>SUMIF(Tabla1[Pagina Bitacora Real],$A90,Tabla1[[Instruccion Recibida ]])</f>
        <v>0</v>
      </c>
      <c r="Z90" s="78">
        <f>SUMIF(Tabla1[Pagina Bitacora Real],$A90,Tabla1[Como Instructor de Vuelo])</f>
        <v>0</v>
      </c>
    </row>
    <row r="91" spans="1:26" x14ac:dyDescent="0.2">
      <c r="A91" s="197"/>
      <c r="B91" s="195"/>
      <c r="C91" s="47" t="s">
        <v>226</v>
      </c>
      <c r="D91" s="79">
        <f>SUMIF(Tabla1[Pagina Bitacora Real],"&lt;"&amp;A90,Tabla1[Duracion Total de Vuelo])</f>
        <v>248.50000000000017</v>
      </c>
      <c r="E91" s="80">
        <f>SUMIF(Tabla1[Pagina Bitacora Real],"&lt;"&amp;$A90,Tabla1[LSA])</f>
        <v>0</v>
      </c>
      <c r="F91" s="81">
        <f>SUMIF(Tabla1[Pagina Bitacora Real],"&lt;"&amp;$A90,Tabla1[Monomotor])</f>
        <v>248.50000000000017</v>
      </c>
      <c r="G91" s="81">
        <f>SUMIF(Tabla1[Pagina Bitacora Real],"&lt;"&amp;$A90,Tabla1[Multimotor])</f>
        <v>0</v>
      </c>
      <c r="H91" s="81">
        <f>SUMIF(Tabla1[Pagina Bitacora Real],"&lt;"&amp;$A90,Tabla1[Turbo Helice])</f>
        <v>0</v>
      </c>
      <c r="I91" s="81">
        <f>SUMIF(Tabla1[Pagina Bitacora Real],"&lt;"&amp;$A90,Tabla1[Turbo Jet])</f>
        <v>0</v>
      </c>
      <c r="J91" s="81">
        <f>SUMIF(Tabla1[Pagina Bitacora Real],"&lt;"&amp;$A90,Tabla1[Helicoptero])</f>
        <v>0</v>
      </c>
      <c r="K91" s="81">
        <f>SUMIF(Tabla1[Pagina Bitacora Real],"&lt;"&amp;$A90,Tabla1[Planeador])</f>
        <v>0</v>
      </c>
      <c r="L91" s="82">
        <f>SUMIF(Tabla1[Pagina Bitacora Real],"&lt;"&amp;$A90,Tabla1[Ultraliviano])</f>
        <v>0</v>
      </c>
      <c r="M91" s="143">
        <f>SUMIF(Tabla1[Pagina Bitacora Real],"&lt;"&amp;$A90,Tabla1[Dia])</f>
        <v>702</v>
      </c>
      <c r="N91" s="144">
        <f>SUMIF(Tabla1[Pagina Bitacora Real],"&lt;"&amp;$A90,Tabla1[Noche])</f>
        <v>23</v>
      </c>
      <c r="O91" s="80">
        <f>SUMIF(Tabla1[Pagina Bitacora Real],"&lt;"&amp;$A90,Tabla1[Diurno])</f>
        <v>244.70000000000013</v>
      </c>
      <c r="P91" s="81">
        <f>SUMIF(Tabla1[Pagina Bitacora Real],"&lt;"&amp;$A90,Tabla1[Noche3])</f>
        <v>3.8</v>
      </c>
      <c r="Q91" s="82">
        <f>SUMIF(Tabla1[Pagina Bitacora Real],"&lt;"&amp;$A90,Tabla1[IFR])</f>
        <v>7.4</v>
      </c>
      <c r="R91" s="143">
        <f>SUMIF(Tabla1[Pagina Bitacora Real],"&lt;"&amp;$A90,Tabla1[Multimotor])</f>
        <v>0</v>
      </c>
      <c r="S91" s="144">
        <f>SUMIF(Tabla1[Pagina Bitacora Real],"&lt;"&amp;$A90,Tabla1[Multimotor])</f>
        <v>0</v>
      </c>
      <c r="T91" s="80">
        <f>SUMIF(Tabla1[Pagina Bitacora Real],"&lt;"&amp;$A90,Tabla1[Simulador o Entrenador de Vuelo])</f>
        <v>0</v>
      </c>
      <c r="U91" s="81">
        <f>SUMIF(Tabla1[Pagina Bitacora Real],"&lt;"&amp;$A90,Tabla1[Travesia])</f>
        <v>140.80000000000001</v>
      </c>
      <c r="V91" s="81">
        <f>SUMIF(Tabla1[Pagina Bitacora Real],"&lt;"&amp;$A90,Tabla1[Solo])</f>
        <v>63.099999999999994</v>
      </c>
      <c r="W91" s="81">
        <f>SUMIF(Tabla1[Pagina Bitacora Real],"&lt;"&amp;$A90,Tabla1[Piloto al Mando (PIC)])</f>
        <v>184.70000000000002</v>
      </c>
      <c r="X91" s="81">
        <f>SUMIF(Tabla1[Pagina Bitacora Real],"&lt;"&amp;$A90,Tabla1[Copiloto (SIC)])</f>
        <v>0</v>
      </c>
      <c r="Y91" s="81">
        <f>SUMIF(Tabla1[Pagina Bitacora Real],"&lt;"&amp;$A90,Tabla1[[Instruccion Recibida ]])</f>
        <v>79.200000000000017</v>
      </c>
      <c r="Z91" s="82">
        <f>SUMIF(Tabla1[Pagina Bitacora Real],"&lt;"&amp;$A90,Tabla1[Como Instructor de Vuelo])</f>
        <v>0</v>
      </c>
    </row>
    <row r="92" spans="1:26" ht="16" thickBot="1" x14ac:dyDescent="0.25">
      <c r="A92" s="197"/>
      <c r="B92" s="196"/>
      <c r="C92" s="48" t="s">
        <v>227</v>
      </c>
      <c r="D92" s="83">
        <f t="shared" ref="D92" si="86">D90+D91</f>
        <v>265.40000000000015</v>
      </c>
      <c r="E92" s="84">
        <f t="shared" ref="E92" si="87">E90+E91</f>
        <v>0</v>
      </c>
      <c r="F92" s="85">
        <f t="shared" ref="F92" si="88">F90+F91</f>
        <v>265.40000000000015</v>
      </c>
      <c r="G92" s="85">
        <f t="shared" si="76"/>
        <v>0</v>
      </c>
      <c r="H92" s="85">
        <f t="shared" si="76"/>
        <v>0</v>
      </c>
      <c r="I92" s="85">
        <f t="shared" si="76"/>
        <v>0</v>
      </c>
      <c r="J92" s="85">
        <f t="shared" si="76"/>
        <v>0</v>
      </c>
      <c r="K92" s="85">
        <f t="shared" si="76"/>
        <v>0</v>
      </c>
      <c r="L92" s="86">
        <f t="shared" si="76"/>
        <v>0</v>
      </c>
      <c r="M92" s="145">
        <f t="shared" si="76"/>
        <v>716</v>
      </c>
      <c r="N92" s="146">
        <f t="shared" si="76"/>
        <v>32</v>
      </c>
      <c r="O92" s="84">
        <f t="shared" si="76"/>
        <v>260.10000000000014</v>
      </c>
      <c r="P92" s="85">
        <f t="shared" si="76"/>
        <v>5.3</v>
      </c>
      <c r="Q92" s="86">
        <f t="shared" si="76"/>
        <v>7.4</v>
      </c>
      <c r="R92" s="145">
        <f t="shared" si="76"/>
        <v>0</v>
      </c>
      <c r="S92" s="146">
        <f t="shared" si="76"/>
        <v>0</v>
      </c>
      <c r="T92" s="84">
        <f t="shared" si="76"/>
        <v>0</v>
      </c>
      <c r="U92" s="85">
        <f t="shared" si="76"/>
        <v>153</v>
      </c>
      <c r="V92" s="85">
        <f t="shared" si="76"/>
        <v>63.699999999999996</v>
      </c>
      <c r="W92" s="85">
        <f t="shared" si="76"/>
        <v>201.60000000000002</v>
      </c>
      <c r="X92" s="85">
        <f t="shared" si="76"/>
        <v>0</v>
      </c>
      <c r="Y92" s="85">
        <f t="shared" si="76"/>
        <v>79.200000000000017</v>
      </c>
      <c r="Z92" s="86">
        <f t="shared" si="82"/>
        <v>0</v>
      </c>
    </row>
    <row r="93" spans="1:26" x14ac:dyDescent="0.2">
      <c r="A93" s="197">
        <v>31</v>
      </c>
      <c r="B93" s="191" t="s">
        <v>204</v>
      </c>
      <c r="C93" s="60" t="s">
        <v>269</v>
      </c>
      <c r="D93" s="63">
        <f>SUMIF(Tabla1[Pagina Bitacora Real],A93,Tabla1[Duracion Total de Vuelo])</f>
        <v>7.5</v>
      </c>
      <c r="E93" s="64">
        <f>SUMIF(Tabla1[Pagina Bitacora Real],$A93,Tabla1[LSA])</f>
        <v>0</v>
      </c>
      <c r="F93" s="65">
        <f>SUMIF(Tabla1[Pagina Bitacora Real],$A93,Tabla1[Monomotor])</f>
        <v>7.5</v>
      </c>
      <c r="G93" s="65">
        <f>SUMIF(Tabla1[Pagina Bitacora Real],$A93,Tabla1[Multimotor])</f>
        <v>0</v>
      </c>
      <c r="H93" s="65">
        <f>SUMIF(Tabla1[Pagina Bitacora Real],$A93,Tabla1[Turbo Helice])</f>
        <v>0</v>
      </c>
      <c r="I93" s="65">
        <f>SUMIF(Tabla1[Pagina Bitacora Real],$A93,Tabla1[Turbo Jet])</f>
        <v>0</v>
      </c>
      <c r="J93" s="65">
        <f>SUMIF(Tabla1[Pagina Bitacora Real],$A93,Tabla1[Helicoptero])</f>
        <v>0</v>
      </c>
      <c r="K93" s="65">
        <f>SUMIF(Tabla1[Pagina Bitacora Real],$A93,Tabla1[Planeador])</f>
        <v>0</v>
      </c>
      <c r="L93" s="66">
        <f>SUMIF(Tabla1[Pagina Bitacora Real],$A93,Tabla1[Ultraliviano])</f>
        <v>0</v>
      </c>
      <c r="M93" s="135">
        <f>SUMIF(Tabla1[Pagina Bitacora Real],$A93,Tabla1[Dia])</f>
        <v>7</v>
      </c>
      <c r="N93" s="136">
        <f>SUMIF(Tabla1[Pagina Bitacora Real],$A93,Tabla1[Noche])</f>
        <v>6</v>
      </c>
      <c r="O93" s="64">
        <f>SUMIF(Tabla1[Pagina Bitacora Real],$A93,Tabla1[Diurno])</f>
        <v>6</v>
      </c>
      <c r="P93" s="65">
        <f>SUMIF(Tabla1[Pagina Bitacora Real],$A93,Tabla1[Noche3])</f>
        <v>1.5</v>
      </c>
      <c r="Q93" s="66">
        <f>SUMIF(Tabla1[Pagina Bitacora Real],$A93,Tabla1[IFR])</f>
        <v>0</v>
      </c>
      <c r="R93" s="135">
        <f>SUMIF(Tabla1[Pagina Bitacora Real],$A93,Tabla1[Multimotor])</f>
        <v>0</v>
      </c>
      <c r="S93" s="136">
        <f>SUMIF(Tabla1[Pagina Bitacora Real],$A93,Tabla1[Multimotor])</f>
        <v>0</v>
      </c>
      <c r="T93" s="64">
        <f>SUMIF(Tabla1[Pagina Bitacora Real],$A93,Tabla1[Simulador o Entrenador de Vuelo])</f>
        <v>0</v>
      </c>
      <c r="U93" s="65">
        <f>SUMIF(Tabla1[Pagina Bitacora Real],$A93,Tabla1[Travesia])</f>
        <v>4.9000000000000004</v>
      </c>
      <c r="V93" s="65">
        <f>SUMIF(Tabla1[Pagina Bitacora Real],$A93,Tabla1[Solo])</f>
        <v>0</v>
      </c>
      <c r="W93" s="65">
        <f>SUMIF(Tabla1[Pagina Bitacora Real],$A93,Tabla1[Piloto al Mando (PIC)])</f>
        <v>7.5</v>
      </c>
      <c r="X93" s="65">
        <f>SUMIF(Tabla1[Pagina Bitacora Real],$A93,Tabla1[Copiloto (SIC)])</f>
        <v>0</v>
      </c>
      <c r="Y93" s="65">
        <f>SUMIF(Tabla1[Pagina Bitacora Real],$A93,Tabla1[[Instruccion Recibida ]])</f>
        <v>0</v>
      </c>
      <c r="Z93" s="66">
        <f>SUMIF(Tabla1[Pagina Bitacora Real],$A93,Tabla1[Como Instructor de Vuelo])</f>
        <v>0</v>
      </c>
    </row>
    <row r="94" spans="1:26" x14ac:dyDescent="0.2">
      <c r="A94" s="197"/>
      <c r="B94" s="192"/>
      <c r="C94" s="61" t="s">
        <v>226</v>
      </c>
      <c r="D94" s="67">
        <f>SUMIF(Tabla1[Pagina Bitacora Real],"&lt;"&amp;A93,Tabla1[Duracion Total de Vuelo])</f>
        <v>265.40000000000015</v>
      </c>
      <c r="E94" s="68">
        <f>SUMIF(Tabla1[Pagina Bitacora Real],"&lt;"&amp;$A93,Tabla1[LSA])</f>
        <v>0</v>
      </c>
      <c r="F94" s="69">
        <f>SUMIF(Tabla1[Pagina Bitacora Real],"&lt;"&amp;$A93,Tabla1[Monomotor])</f>
        <v>265.40000000000015</v>
      </c>
      <c r="G94" s="69">
        <f>SUMIF(Tabla1[Pagina Bitacora Real],"&lt;"&amp;$A93,Tabla1[Multimotor])</f>
        <v>0</v>
      </c>
      <c r="H94" s="69">
        <f>SUMIF(Tabla1[Pagina Bitacora Real],"&lt;"&amp;$A93,Tabla1[Turbo Helice])</f>
        <v>0</v>
      </c>
      <c r="I94" s="69">
        <f>SUMIF(Tabla1[Pagina Bitacora Real],"&lt;"&amp;$A93,Tabla1[Turbo Jet])</f>
        <v>0</v>
      </c>
      <c r="J94" s="69">
        <f>SUMIF(Tabla1[Pagina Bitacora Real],"&lt;"&amp;$A93,Tabla1[Helicoptero])</f>
        <v>0</v>
      </c>
      <c r="K94" s="69">
        <f>SUMIF(Tabla1[Pagina Bitacora Real],"&lt;"&amp;$A93,Tabla1[Planeador])</f>
        <v>0</v>
      </c>
      <c r="L94" s="70">
        <f>SUMIF(Tabla1[Pagina Bitacora Real],"&lt;"&amp;$A93,Tabla1[Ultraliviano])</f>
        <v>0</v>
      </c>
      <c r="M94" s="137">
        <f>SUMIF(Tabla1[Pagina Bitacora Real],"&lt;"&amp;$A93,Tabla1[Dia])</f>
        <v>716</v>
      </c>
      <c r="N94" s="138">
        <f>SUMIF(Tabla1[Pagina Bitacora Real],"&lt;"&amp;$A93,Tabla1[Noche])</f>
        <v>32</v>
      </c>
      <c r="O94" s="68">
        <f>SUMIF(Tabla1[Pagina Bitacora Real],"&lt;"&amp;$A93,Tabla1[Diurno])</f>
        <v>260.10000000000014</v>
      </c>
      <c r="P94" s="69">
        <f>SUMIF(Tabla1[Pagina Bitacora Real],"&lt;"&amp;$A93,Tabla1[Noche3])</f>
        <v>5.3</v>
      </c>
      <c r="Q94" s="70">
        <f>SUMIF(Tabla1[Pagina Bitacora Real],"&lt;"&amp;$A93,Tabla1[IFR])</f>
        <v>7.4</v>
      </c>
      <c r="R94" s="137">
        <f>SUMIF(Tabla1[Pagina Bitacora Real],"&lt;"&amp;$A93,Tabla1[Multimotor])</f>
        <v>0</v>
      </c>
      <c r="S94" s="138">
        <f>SUMIF(Tabla1[Pagina Bitacora Real],"&lt;"&amp;$A93,Tabla1[Multimotor])</f>
        <v>0</v>
      </c>
      <c r="T94" s="68">
        <f>SUMIF(Tabla1[Pagina Bitacora Real],"&lt;"&amp;$A93,Tabla1[Simulador o Entrenador de Vuelo])</f>
        <v>0</v>
      </c>
      <c r="U94" s="69">
        <f>SUMIF(Tabla1[Pagina Bitacora Real],"&lt;"&amp;$A93,Tabla1[Travesia])</f>
        <v>153.00000000000003</v>
      </c>
      <c r="V94" s="69">
        <f>SUMIF(Tabla1[Pagina Bitacora Real],"&lt;"&amp;$A93,Tabla1[Solo])</f>
        <v>63.699999999999996</v>
      </c>
      <c r="W94" s="69">
        <f>SUMIF(Tabla1[Pagina Bitacora Real],"&lt;"&amp;$A93,Tabla1[Piloto al Mando (PIC)])</f>
        <v>201.60000000000002</v>
      </c>
      <c r="X94" s="69">
        <f>SUMIF(Tabla1[Pagina Bitacora Real],"&lt;"&amp;$A93,Tabla1[Copiloto (SIC)])</f>
        <v>0</v>
      </c>
      <c r="Y94" s="69">
        <f>SUMIF(Tabla1[Pagina Bitacora Real],"&lt;"&amp;$A93,Tabla1[[Instruccion Recibida ]])</f>
        <v>79.200000000000017</v>
      </c>
      <c r="Z94" s="70">
        <f>SUMIF(Tabla1[Pagina Bitacora Real],"&lt;"&amp;$A93,Tabla1[Como Instructor de Vuelo])</f>
        <v>0</v>
      </c>
    </row>
    <row r="95" spans="1:26" ht="16" thickBot="1" x14ac:dyDescent="0.25">
      <c r="A95" s="197"/>
      <c r="B95" s="193"/>
      <c r="C95" s="62" t="s">
        <v>227</v>
      </c>
      <c r="D95" s="71">
        <f t="shared" ref="D95" si="89">D93+D94</f>
        <v>272.90000000000015</v>
      </c>
      <c r="E95" s="72">
        <f t="shared" ref="E95" si="90">E93+E94</f>
        <v>0</v>
      </c>
      <c r="F95" s="73">
        <f t="shared" ref="F95" si="91">F93+F94</f>
        <v>272.90000000000015</v>
      </c>
      <c r="G95" s="73">
        <f t="shared" si="76"/>
        <v>0</v>
      </c>
      <c r="H95" s="73">
        <f t="shared" si="76"/>
        <v>0</v>
      </c>
      <c r="I95" s="73">
        <f t="shared" si="76"/>
        <v>0</v>
      </c>
      <c r="J95" s="73">
        <f t="shared" si="76"/>
        <v>0</v>
      </c>
      <c r="K95" s="73">
        <f t="shared" si="76"/>
        <v>0</v>
      </c>
      <c r="L95" s="74">
        <f t="shared" si="76"/>
        <v>0</v>
      </c>
      <c r="M95" s="139">
        <f t="shared" si="76"/>
        <v>723</v>
      </c>
      <c r="N95" s="140">
        <f t="shared" si="76"/>
        <v>38</v>
      </c>
      <c r="O95" s="72">
        <f t="shared" si="76"/>
        <v>266.10000000000014</v>
      </c>
      <c r="P95" s="73">
        <f t="shared" si="76"/>
        <v>6.8</v>
      </c>
      <c r="Q95" s="74">
        <f t="shared" si="76"/>
        <v>7.4</v>
      </c>
      <c r="R95" s="139">
        <f t="shared" si="76"/>
        <v>0</v>
      </c>
      <c r="S95" s="140">
        <f t="shared" si="76"/>
        <v>0</v>
      </c>
      <c r="T95" s="72">
        <f t="shared" si="76"/>
        <v>0</v>
      </c>
      <c r="U95" s="73">
        <f t="shared" si="76"/>
        <v>157.90000000000003</v>
      </c>
      <c r="V95" s="73">
        <f t="shared" si="76"/>
        <v>63.699999999999996</v>
      </c>
      <c r="W95" s="73">
        <f t="shared" si="76"/>
        <v>209.10000000000002</v>
      </c>
      <c r="X95" s="73">
        <f t="shared" si="76"/>
        <v>0</v>
      </c>
      <c r="Y95" s="73">
        <f t="shared" si="76"/>
        <v>79.200000000000017</v>
      </c>
      <c r="Z95" s="74">
        <f t="shared" si="82"/>
        <v>0</v>
      </c>
    </row>
    <row r="96" spans="1:26" x14ac:dyDescent="0.2">
      <c r="A96" s="197">
        <v>32</v>
      </c>
      <c r="B96" s="194" t="s">
        <v>205</v>
      </c>
      <c r="C96" s="46" t="s">
        <v>269</v>
      </c>
      <c r="D96" s="75">
        <f>SUMIF(Tabla1[Pagina Bitacora Real],A96,Tabla1[Duracion Total de Vuelo])</f>
        <v>8.4</v>
      </c>
      <c r="E96" s="76">
        <f>SUMIF(Tabla1[Pagina Bitacora Real],$A96,Tabla1[LSA])</f>
        <v>0</v>
      </c>
      <c r="F96" s="77">
        <f>SUMIF(Tabla1[Pagina Bitacora Real],$A96,Tabla1[Monomotor])</f>
        <v>8.4</v>
      </c>
      <c r="G96" s="77">
        <f>SUMIF(Tabla1[Pagina Bitacora Real],$A96,Tabla1[Multimotor])</f>
        <v>0</v>
      </c>
      <c r="H96" s="77">
        <f>SUMIF(Tabla1[Pagina Bitacora Real],$A96,Tabla1[Turbo Helice])</f>
        <v>0</v>
      </c>
      <c r="I96" s="77">
        <f>SUMIF(Tabla1[Pagina Bitacora Real],$A96,Tabla1[Turbo Jet])</f>
        <v>0</v>
      </c>
      <c r="J96" s="77">
        <f>SUMIF(Tabla1[Pagina Bitacora Real],$A96,Tabla1[Helicoptero])</f>
        <v>0</v>
      </c>
      <c r="K96" s="77">
        <f>SUMIF(Tabla1[Pagina Bitacora Real],$A96,Tabla1[Planeador])</f>
        <v>0</v>
      </c>
      <c r="L96" s="78">
        <f>SUMIF(Tabla1[Pagina Bitacora Real],$A96,Tabla1[Ultraliviano])</f>
        <v>0</v>
      </c>
      <c r="M96" s="141">
        <f>SUMIF(Tabla1[Pagina Bitacora Real],$A96,Tabla1[Dia])</f>
        <v>12</v>
      </c>
      <c r="N96" s="142">
        <f>SUMIF(Tabla1[Pagina Bitacora Real],$A96,Tabla1[Noche])</f>
        <v>2</v>
      </c>
      <c r="O96" s="76">
        <f>SUMIF(Tabla1[Pagina Bitacora Real],$A96,Tabla1[Diurno])</f>
        <v>7.3</v>
      </c>
      <c r="P96" s="77">
        <f>SUMIF(Tabla1[Pagina Bitacora Real],$A96,Tabla1[Noche3])</f>
        <v>1.1000000000000001</v>
      </c>
      <c r="Q96" s="78">
        <f>SUMIF(Tabla1[Pagina Bitacora Real],$A96,Tabla1[IFR])</f>
        <v>0</v>
      </c>
      <c r="R96" s="141">
        <f>SUMIF(Tabla1[Pagina Bitacora Real],$A96,Tabla1[Multimotor])</f>
        <v>0</v>
      </c>
      <c r="S96" s="142">
        <f>SUMIF(Tabla1[Pagina Bitacora Real],$A96,Tabla1[Multimotor])</f>
        <v>0</v>
      </c>
      <c r="T96" s="76">
        <f>SUMIF(Tabla1[Pagina Bitacora Real],$A96,Tabla1[Simulador o Entrenador de Vuelo])</f>
        <v>0</v>
      </c>
      <c r="U96" s="77">
        <f>SUMIF(Tabla1[Pagina Bitacora Real],$A96,Tabla1[Travesia])</f>
        <v>4.4000000000000004</v>
      </c>
      <c r="V96" s="77">
        <f>SUMIF(Tabla1[Pagina Bitacora Real],$A96,Tabla1[Solo])</f>
        <v>0</v>
      </c>
      <c r="W96" s="77">
        <f>SUMIF(Tabla1[Pagina Bitacora Real],$A96,Tabla1[Piloto al Mando (PIC)])</f>
        <v>8.4</v>
      </c>
      <c r="X96" s="77">
        <f>SUMIF(Tabla1[Pagina Bitacora Real],$A96,Tabla1[Copiloto (SIC)])</f>
        <v>0</v>
      </c>
      <c r="Y96" s="77">
        <f>SUMIF(Tabla1[Pagina Bitacora Real],$A96,Tabla1[[Instruccion Recibida ]])</f>
        <v>0</v>
      </c>
      <c r="Z96" s="78">
        <f>SUMIF(Tabla1[Pagina Bitacora Real],$A96,Tabla1[Como Instructor de Vuelo])</f>
        <v>0</v>
      </c>
    </row>
    <row r="97" spans="1:26" x14ac:dyDescent="0.2">
      <c r="A97" s="197"/>
      <c r="B97" s="195"/>
      <c r="C97" s="47" t="s">
        <v>226</v>
      </c>
      <c r="D97" s="79">
        <f>SUMIF(Tabla1[Pagina Bitacora Real],"&lt;"&amp;A96,Tabla1[Duracion Total de Vuelo])</f>
        <v>272.9000000000002</v>
      </c>
      <c r="E97" s="80">
        <f>SUMIF(Tabla1[Pagina Bitacora Real],"&lt;"&amp;$A96,Tabla1[LSA])</f>
        <v>0</v>
      </c>
      <c r="F97" s="81">
        <f>SUMIF(Tabla1[Pagina Bitacora Real],"&lt;"&amp;$A96,Tabla1[Monomotor])</f>
        <v>272.9000000000002</v>
      </c>
      <c r="G97" s="81">
        <f>SUMIF(Tabla1[Pagina Bitacora Real],"&lt;"&amp;$A96,Tabla1[Multimotor])</f>
        <v>0</v>
      </c>
      <c r="H97" s="81">
        <f>SUMIF(Tabla1[Pagina Bitacora Real],"&lt;"&amp;$A96,Tabla1[Turbo Helice])</f>
        <v>0</v>
      </c>
      <c r="I97" s="81">
        <f>SUMIF(Tabla1[Pagina Bitacora Real],"&lt;"&amp;$A96,Tabla1[Turbo Jet])</f>
        <v>0</v>
      </c>
      <c r="J97" s="81">
        <f>SUMIF(Tabla1[Pagina Bitacora Real],"&lt;"&amp;$A96,Tabla1[Helicoptero])</f>
        <v>0</v>
      </c>
      <c r="K97" s="81">
        <f>SUMIF(Tabla1[Pagina Bitacora Real],"&lt;"&amp;$A96,Tabla1[Planeador])</f>
        <v>0</v>
      </c>
      <c r="L97" s="82">
        <f>SUMIF(Tabla1[Pagina Bitacora Real],"&lt;"&amp;$A96,Tabla1[Ultraliviano])</f>
        <v>0</v>
      </c>
      <c r="M97" s="143">
        <f>SUMIF(Tabla1[Pagina Bitacora Real],"&lt;"&amp;$A96,Tabla1[Dia])</f>
        <v>723</v>
      </c>
      <c r="N97" s="144">
        <f>SUMIF(Tabla1[Pagina Bitacora Real],"&lt;"&amp;$A96,Tabla1[Noche])</f>
        <v>38</v>
      </c>
      <c r="O97" s="80">
        <f>SUMIF(Tabla1[Pagina Bitacora Real],"&lt;"&amp;$A96,Tabla1[Diurno])</f>
        <v>266.10000000000019</v>
      </c>
      <c r="P97" s="81">
        <f>SUMIF(Tabla1[Pagina Bitacora Real],"&lt;"&amp;$A96,Tabla1[Noche3])</f>
        <v>6.8</v>
      </c>
      <c r="Q97" s="82">
        <f>SUMIF(Tabla1[Pagina Bitacora Real],"&lt;"&amp;$A96,Tabla1[IFR])</f>
        <v>7.4</v>
      </c>
      <c r="R97" s="143">
        <f>SUMIF(Tabla1[Pagina Bitacora Real],"&lt;"&amp;$A96,Tabla1[Multimotor])</f>
        <v>0</v>
      </c>
      <c r="S97" s="144">
        <f>SUMIF(Tabla1[Pagina Bitacora Real],"&lt;"&amp;$A96,Tabla1[Multimotor])</f>
        <v>0</v>
      </c>
      <c r="T97" s="80">
        <f>SUMIF(Tabla1[Pagina Bitacora Real],"&lt;"&amp;$A96,Tabla1[Simulador o Entrenador de Vuelo])</f>
        <v>0</v>
      </c>
      <c r="U97" s="81">
        <f>SUMIF(Tabla1[Pagina Bitacora Real],"&lt;"&amp;$A96,Tabla1[Travesia])</f>
        <v>157.90000000000003</v>
      </c>
      <c r="V97" s="81">
        <f>SUMIF(Tabla1[Pagina Bitacora Real],"&lt;"&amp;$A96,Tabla1[Solo])</f>
        <v>63.699999999999996</v>
      </c>
      <c r="W97" s="81">
        <f>SUMIF(Tabla1[Pagina Bitacora Real],"&lt;"&amp;$A96,Tabla1[Piloto al Mando (PIC)])</f>
        <v>209.10000000000005</v>
      </c>
      <c r="X97" s="81">
        <f>SUMIF(Tabla1[Pagina Bitacora Real],"&lt;"&amp;$A96,Tabla1[Copiloto (SIC)])</f>
        <v>0</v>
      </c>
      <c r="Y97" s="81">
        <f>SUMIF(Tabla1[Pagina Bitacora Real],"&lt;"&amp;$A96,Tabla1[[Instruccion Recibida ]])</f>
        <v>79.200000000000017</v>
      </c>
      <c r="Z97" s="82">
        <f>SUMIF(Tabla1[Pagina Bitacora Real],"&lt;"&amp;$A96,Tabla1[Como Instructor de Vuelo])</f>
        <v>0</v>
      </c>
    </row>
    <row r="98" spans="1:26" ht="16" thickBot="1" x14ac:dyDescent="0.25">
      <c r="A98" s="197"/>
      <c r="B98" s="196"/>
      <c r="C98" s="48" t="s">
        <v>227</v>
      </c>
      <c r="D98" s="83">
        <f t="shared" ref="D98" si="92">D96+D97</f>
        <v>281.30000000000018</v>
      </c>
      <c r="E98" s="84">
        <f t="shared" ref="E98" si="93">E96+E97</f>
        <v>0</v>
      </c>
      <c r="F98" s="85">
        <f t="shared" ref="F98:Z113" si="94">F96+F97</f>
        <v>281.30000000000018</v>
      </c>
      <c r="G98" s="85">
        <f t="shared" si="94"/>
        <v>0</v>
      </c>
      <c r="H98" s="85">
        <f t="shared" si="94"/>
        <v>0</v>
      </c>
      <c r="I98" s="85">
        <f t="shared" si="94"/>
        <v>0</v>
      </c>
      <c r="J98" s="85">
        <f t="shared" si="94"/>
        <v>0</v>
      </c>
      <c r="K98" s="85">
        <f t="shared" si="94"/>
        <v>0</v>
      </c>
      <c r="L98" s="86">
        <f t="shared" si="94"/>
        <v>0</v>
      </c>
      <c r="M98" s="145">
        <f t="shared" si="94"/>
        <v>735</v>
      </c>
      <c r="N98" s="146">
        <f t="shared" si="94"/>
        <v>40</v>
      </c>
      <c r="O98" s="84">
        <f t="shared" si="94"/>
        <v>273.4000000000002</v>
      </c>
      <c r="P98" s="85">
        <f t="shared" si="94"/>
        <v>7.9</v>
      </c>
      <c r="Q98" s="86">
        <f t="shared" si="94"/>
        <v>7.4</v>
      </c>
      <c r="R98" s="145">
        <f t="shared" si="94"/>
        <v>0</v>
      </c>
      <c r="S98" s="146">
        <f t="shared" si="94"/>
        <v>0</v>
      </c>
      <c r="T98" s="84">
        <f t="shared" si="94"/>
        <v>0</v>
      </c>
      <c r="U98" s="85">
        <f t="shared" si="94"/>
        <v>162.30000000000004</v>
      </c>
      <c r="V98" s="85">
        <f t="shared" si="94"/>
        <v>63.699999999999996</v>
      </c>
      <c r="W98" s="85">
        <f t="shared" si="94"/>
        <v>217.50000000000006</v>
      </c>
      <c r="X98" s="85">
        <f t="shared" si="94"/>
        <v>0</v>
      </c>
      <c r="Y98" s="85">
        <f t="shared" si="94"/>
        <v>79.200000000000017</v>
      </c>
      <c r="Z98" s="86">
        <f t="shared" si="94"/>
        <v>0</v>
      </c>
    </row>
    <row r="99" spans="1:26" x14ac:dyDescent="0.2">
      <c r="A99" s="197">
        <v>33</v>
      </c>
      <c r="B99" s="191" t="s">
        <v>206</v>
      </c>
      <c r="C99" s="60" t="s">
        <v>269</v>
      </c>
      <c r="D99" s="63">
        <f>SUMIF(Tabla1[Pagina Bitacora Real],A99,Tabla1[Duracion Total de Vuelo])</f>
        <v>10.5</v>
      </c>
      <c r="E99" s="64">
        <f>SUMIF(Tabla1[Pagina Bitacora Real],$A99,Tabla1[LSA])</f>
        <v>0</v>
      </c>
      <c r="F99" s="65">
        <f>SUMIF(Tabla1[Pagina Bitacora Real],$A99,Tabla1[Monomotor])</f>
        <v>10.5</v>
      </c>
      <c r="G99" s="65">
        <f>SUMIF(Tabla1[Pagina Bitacora Real],$A99,Tabla1[Multimotor])</f>
        <v>0</v>
      </c>
      <c r="H99" s="65">
        <f>SUMIF(Tabla1[Pagina Bitacora Real],$A99,Tabla1[Turbo Helice])</f>
        <v>0</v>
      </c>
      <c r="I99" s="65">
        <f>SUMIF(Tabla1[Pagina Bitacora Real],$A99,Tabla1[Turbo Jet])</f>
        <v>0</v>
      </c>
      <c r="J99" s="65">
        <f>SUMIF(Tabla1[Pagina Bitacora Real],$A99,Tabla1[Helicoptero])</f>
        <v>0</v>
      </c>
      <c r="K99" s="65">
        <f>SUMIF(Tabla1[Pagina Bitacora Real],$A99,Tabla1[Planeador])</f>
        <v>0</v>
      </c>
      <c r="L99" s="66">
        <f>SUMIF(Tabla1[Pagina Bitacora Real],$A99,Tabla1[Ultraliviano])</f>
        <v>0</v>
      </c>
      <c r="M99" s="135">
        <f>SUMIF(Tabla1[Pagina Bitacora Real],$A99,Tabla1[Dia])</f>
        <v>29</v>
      </c>
      <c r="N99" s="136">
        <f>SUMIF(Tabla1[Pagina Bitacora Real],$A99,Tabla1[Noche])</f>
        <v>2</v>
      </c>
      <c r="O99" s="64">
        <f>SUMIF(Tabla1[Pagina Bitacora Real],$A99,Tabla1[Diurno])</f>
        <v>9.1</v>
      </c>
      <c r="P99" s="65">
        <f>SUMIF(Tabla1[Pagina Bitacora Real],$A99,Tabla1[Noche3])</f>
        <v>1.4</v>
      </c>
      <c r="Q99" s="66">
        <f>SUMIF(Tabla1[Pagina Bitacora Real],$A99,Tabla1[IFR])</f>
        <v>0</v>
      </c>
      <c r="R99" s="135">
        <f>SUMIF(Tabla1[Pagina Bitacora Real],$A99,Tabla1[Multimotor])</f>
        <v>0</v>
      </c>
      <c r="S99" s="136">
        <f>SUMIF(Tabla1[Pagina Bitacora Real],$A99,Tabla1[Multimotor])</f>
        <v>0</v>
      </c>
      <c r="T99" s="64">
        <f>SUMIF(Tabla1[Pagina Bitacora Real],$A99,Tabla1[Simulador o Entrenador de Vuelo])</f>
        <v>0</v>
      </c>
      <c r="U99" s="65">
        <f>SUMIF(Tabla1[Pagina Bitacora Real],$A99,Tabla1[Travesia])</f>
        <v>4.5</v>
      </c>
      <c r="V99" s="65">
        <f>SUMIF(Tabla1[Pagina Bitacora Real],$A99,Tabla1[Solo])</f>
        <v>0</v>
      </c>
      <c r="W99" s="65">
        <f>SUMIF(Tabla1[Pagina Bitacora Real],$A99,Tabla1[Piloto al Mando (PIC)])</f>
        <v>10.5</v>
      </c>
      <c r="X99" s="65">
        <f>SUMIF(Tabla1[Pagina Bitacora Real],$A99,Tabla1[Copiloto (SIC)])</f>
        <v>0</v>
      </c>
      <c r="Y99" s="65">
        <f>SUMIF(Tabla1[Pagina Bitacora Real],$A99,Tabla1[[Instruccion Recibida ]])</f>
        <v>0</v>
      </c>
      <c r="Z99" s="66">
        <f>SUMIF(Tabla1[Pagina Bitacora Real],$A99,Tabla1[Como Instructor de Vuelo])</f>
        <v>0</v>
      </c>
    </row>
    <row r="100" spans="1:26" x14ac:dyDescent="0.2">
      <c r="A100" s="197"/>
      <c r="B100" s="192"/>
      <c r="C100" s="61" t="s">
        <v>226</v>
      </c>
      <c r="D100" s="67">
        <f>SUMIF(Tabla1[Pagina Bitacora Real],"&lt;"&amp;A99,Tabla1[Duracion Total de Vuelo])</f>
        <v>281.30000000000024</v>
      </c>
      <c r="E100" s="68">
        <f>SUMIF(Tabla1[Pagina Bitacora Real],"&lt;"&amp;$A99,Tabla1[LSA])</f>
        <v>0</v>
      </c>
      <c r="F100" s="69">
        <f>SUMIF(Tabla1[Pagina Bitacora Real],"&lt;"&amp;$A99,Tabla1[Monomotor])</f>
        <v>281.30000000000024</v>
      </c>
      <c r="G100" s="69">
        <f>SUMIF(Tabla1[Pagina Bitacora Real],"&lt;"&amp;$A99,Tabla1[Multimotor])</f>
        <v>0</v>
      </c>
      <c r="H100" s="69">
        <f>SUMIF(Tabla1[Pagina Bitacora Real],"&lt;"&amp;$A99,Tabla1[Turbo Helice])</f>
        <v>0</v>
      </c>
      <c r="I100" s="69">
        <f>SUMIF(Tabla1[Pagina Bitacora Real],"&lt;"&amp;$A99,Tabla1[Turbo Jet])</f>
        <v>0</v>
      </c>
      <c r="J100" s="69">
        <f>SUMIF(Tabla1[Pagina Bitacora Real],"&lt;"&amp;$A99,Tabla1[Helicoptero])</f>
        <v>0</v>
      </c>
      <c r="K100" s="69">
        <f>SUMIF(Tabla1[Pagina Bitacora Real],"&lt;"&amp;$A99,Tabla1[Planeador])</f>
        <v>0</v>
      </c>
      <c r="L100" s="70">
        <f>SUMIF(Tabla1[Pagina Bitacora Real],"&lt;"&amp;$A99,Tabla1[Ultraliviano])</f>
        <v>0</v>
      </c>
      <c r="M100" s="137">
        <f>SUMIF(Tabla1[Pagina Bitacora Real],"&lt;"&amp;$A99,Tabla1[Dia])</f>
        <v>735</v>
      </c>
      <c r="N100" s="138">
        <f>SUMIF(Tabla1[Pagina Bitacora Real],"&lt;"&amp;$A99,Tabla1[Noche])</f>
        <v>40</v>
      </c>
      <c r="O100" s="68">
        <f>SUMIF(Tabla1[Pagina Bitacora Real],"&lt;"&amp;$A99,Tabla1[Diurno])</f>
        <v>273.4000000000002</v>
      </c>
      <c r="P100" s="69">
        <f>SUMIF(Tabla1[Pagina Bitacora Real],"&lt;"&amp;$A99,Tabla1[Noche3])</f>
        <v>7.9</v>
      </c>
      <c r="Q100" s="70">
        <f>SUMIF(Tabla1[Pagina Bitacora Real],"&lt;"&amp;$A99,Tabla1[IFR])</f>
        <v>7.4</v>
      </c>
      <c r="R100" s="137">
        <f>SUMIF(Tabla1[Pagina Bitacora Real],"&lt;"&amp;$A99,Tabla1[Multimotor])</f>
        <v>0</v>
      </c>
      <c r="S100" s="138">
        <f>SUMIF(Tabla1[Pagina Bitacora Real],"&lt;"&amp;$A99,Tabla1[Multimotor])</f>
        <v>0</v>
      </c>
      <c r="T100" s="68">
        <f>SUMIF(Tabla1[Pagina Bitacora Real],"&lt;"&amp;$A99,Tabla1[Simulador o Entrenador de Vuelo])</f>
        <v>0</v>
      </c>
      <c r="U100" s="69">
        <f>SUMIF(Tabla1[Pagina Bitacora Real],"&lt;"&amp;$A99,Tabla1[Travesia])</f>
        <v>162.30000000000001</v>
      </c>
      <c r="V100" s="69">
        <f>SUMIF(Tabla1[Pagina Bitacora Real],"&lt;"&amp;$A99,Tabla1[Solo])</f>
        <v>63.699999999999996</v>
      </c>
      <c r="W100" s="69">
        <f>SUMIF(Tabla1[Pagina Bitacora Real],"&lt;"&amp;$A99,Tabla1[Piloto al Mando (PIC)])</f>
        <v>217.50000000000006</v>
      </c>
      <c r="X100" s="69">
        <f>SUMIF(Tabla1[Pagina Bitacora Real],"&lt;"&amp;$A99,Tabla1[Copiloto (SIC)])</f>
        <v>0</v>
      </c>
      <c r="Y100" s="69">
        <f>SUMIF(Tabla1[Pagina Bitacora Real],"&lt;"&amp;$A99,Tabla1[[Instruccion Recibida ]])</f>
        <v>79.200000000000017</v>
      </c>
      <c r="Z100" s="70">
        <f>SUMIF(Tabla1[Pagina Bitacora Real],"&lt;"&amp;$A99,Tabla1[Como Instructor de Vuelo])</f>
        <v>0</v>
      </c>
    </row>
    <row r="101" spans="1:26" ht="16" thickBot="1" x14ac:dyDescent="0.25">
      <c r="A101" s="197"/>
      <c r="B101" s="193"/>
      <c r="C101" s="62" t="s">
        <v>227</v>
      </c>
      <c r="D101" s="71">
        <f t="shared" ref="D101" si="95">D99+D100</f>
        <v>291.80000000000024</v>
      </c>
      <c r="E101" s="72">
        <f t="shared" ref="E101" si="96">E99+E100</f>
        <v>0</v>
      </c>
      <c r="F101" s="73">
        <f t="shared" ref="F101" si="97">F99+F100</f>
        <v>291.80000000000024</v>
      </c>
      <c r="G101" s="73">
        <f t="shared" si="94"/>
        <v>0</v>
      </c>
      <c r="H101" s="73">
        <f t="shared" si="94"/>
        <v>0</v>
      </c>
      <c r="I101" s="73">
        <f t="shared" si="94"/>
        <v>0</v>
      </c>
      <c r="J101" s="73">
        <f t="shared" si="94"/>
        <v>0</v>
      </c>
      <c r="K101" s="73">
        <f t="shared" si="94"/>
        <v>0</v>
      </c>
      <c r="L101" s="74">
        <f t="shared" si="94"/>
        <v>0</v>
      </c>
      <c r="M101" s="139">
        <f t="shared" si="94"/>
        <v>764</v>
      </c>
      <c r="N101" s="140">
        <f t="shared" si="94"/>
        <v>42</v>
      </c>
      <c r="O101" s="72">
        <f t="shared" si="94"/>
        <v>282.50000000000023</v>
      </c>
      <c r="P101" s="73">
        <f t="shared" si="94"/>
        <v>9.3000000000000007</v>
      </c>
      <c r="Q101" s="74">
        <f t="shared" si="94"/>
        <v>7.4</v>
      </c>
      <c r="R101" s="139">
        <f t="shared" si="94"/>
        <v>0</v>
      </c>
      <c r="S101" s="140">
        <f t="shared" si="94"/>
        <v>0</v>
      </c>
      <c r="T101" s="72">
        <f t="shared" si="94"/>
        <v>0</v>
      </c>
      <c r="U101" s="73">
        <f t="shared" si="94"/>
        <v>166.8</v>
      </c>
      <c r="V101" s="73">
        <f t="shared" si="94"/>
        <v>63.699999999999996</v>
      </c>
      <c r="W101" s="73">
        <f t="shared" si="94"/>
        <v>228.00000000000006</v>
      </c>
      <c r="X101" s="73">
        <f t="shared" si="94"/>
        <v>0</v>
      </c>
      <c r="Y101" s="73">
        <f t="shared" si="94"/>
        <v>79.200000000000017</v>
      </c>
      <c r="Z101" s="74">
        <f t="shared" si="94"/>
        <v>0</v>
      </c>
    </row>
    <row r="102" spans="1:26" x14ac:dyDescent="0.2">
      <c r="A102" s="197">
        <v>34</v>
      </c>
      <c r="B102" s="194" t="s">
        <v>207</v>
      </c>
      <c r="C102" s="46" t="s">
        <v>269</v>
      </c>
      <c r="D102" s="75">
        <f>SUMIF(Tabla1[Pagina Bitacora Real],A102,Tabla1[Duracion Total de Vuelo])</f>
        <v>11.600000000000001</v>
      </c>
      <c r="E102" s="76">
        <f>SUMIF(Tabla1[Pagina Bitacora Real],$A102,Tabla1[LSA])</f>
        <v>0</v>
      </c>
      <c r="F102" s="77">
        <f>SUMIF(Tabla1[Pagina Bitacora Real],$A102,Tabla1[Monomotor])</f>
        <v>11.600000000000001</v>
      </c>
      <c r="G102" s="77">
        <f>SUMIF(Tabla1[Pagina Bitacora Real],$A102,Tabla1[Multimotor])</f>
        <v>0</v>
      </c>
      <c r="H102" s="77">
        <f>SUMIF(Tabla1[Pagina Bitacora Real],$A102,Tabla1[Turbo Helice])</f>
        <v>0</v>
      </c>
      <c r="I102" s="77">
        <f>SUMIF(Tabla1[Pagina Bitacora Real],$A102,Tabla1[Turbo Jet])</f>
        <v>0</v>
      </c>
      <c r="J102" s="77">
        <f>SUMIF(Tabla1[Pagina Bitacora Real],$A102,Tabla1[Helicoptero])</f>
        <v>0</v>
      </c>
      <c r="K102" s="77">
        <f>SUMIF(Tabla1[Pagina Bitacora Real],$A102,Tabla1[Planeador])</f>
        <v>0</v>
      </c>
      <c r="L102" s="78">
        <f>SUMIF(Tabla1[Pagina Bitacora Real],$A102,Tabla1[Ultraliviano])</f>
        <v>0</v>
      </c>
      <c r="M102" s="141">
        <f>SUMIF(Tabla1[Pagina Bitacora Real],$A102,Tabla1[Dia])</f>
        <v>27</v>
      </c>
      <c r="N102" s="142">
        <f>SUMIF(Tabla1[Pagina Bitacora Real],$A102,Tabla1[Noche])</f>
        <v>0</v>
      </c>
      <c r="O102" s="76">
        <f>SUMIF(Tabla1[Pagina Bitacora Real],$A102,Tabla1[Diurno])</f>
        <v>11.600000000000001</v>
      </c>
      <c r="P102" s="77">
        <f>SUMIF(Tabla1[Pagina Bitacora Real],$A102,Tabla1[Noche3])</f>
        <v>0</v>
      </c>
      <c r="Q102" s="78">
        <f>SUMIF(Tabla1[Pagina Bitacora Real],$A102,Tabla1[IFR])</f>
        <v>0</v>
      </c>
      <c r="R102" s="141">
        <f>SUMIF(Tabla1[Pagina Bitacora Real],$A102,Tabla1[Multimotor])</f>
        <v>0</v>
      </c>
      <c r="S102" s="142">
        <f>SUMIF(Tabla1[Pagina Bitacora Real],$A102,Tabla1[Multimotor])</f>
        <v>0</v>
      </c>
      <c r="T102" s="76">
        <f>SUMIF(Tabla1[Pagina Bitacora Real],$A102,Tabla1[Simulador o Entrenador de Vuelo])</f>
        <v>0</v>
      </c>
      <c r="U102" s="77">
        <f>SUMIF(Tabla1[Pagina Bitacora Real],$A102,Tabla1[Travesia])</f>
        <v>6.6</v>
      </c>
      <c r="V102" s="77">
        <f>SUMIF(Tabla1[Pagina Bitacora Real],$A102,Tabla1[Solo])</f>
        <v>0</v>
      </c>
      <c r="W102" s="77">
        <f>SUMIF(Tabla1[Pagina Bitacora Real],$A102,Tabla1[Piloto al Mando (PIC)])</f>
        <v>9.6000000000000014</v>
      </c>
      <c r="X102" s="77">
        <f>SUMIF(Tabla1[Pagina Bitacora Real],$A102,Tabla1[Copiloto (SIC)])</f>
        <v>0</v>
      </c>
      <c r="Y102" s="77">
        <f>SUMIF(Tabla1[Pagina Bitacora Real],$A102,Tabla1[[Instruccion Recibida ]])</f>
        <v>0</v>
      </c>
      <c r="Z102" s="78">
        <f>SUMIF(Tabla1[Pagina Bitacora Real],$A102,Tabla1[Como Instructor de Vuelo])</f>
        <v>0</v>
      </c>
    </row>
    <row r="103" spans="1:26" x14ac:dyDescent="0.2">
      <c r="A103" s="197"/>
      <c r="B103" s="195"/>
      <c r="C103" s="47" t="s">
        <v>226</v>
      </c>
      <c r="D103" s="79">
        <f>SUMIF(Tabla1[Pagina Bitacora Real],"&lt;"&amp;A102,Tabla1[Duracion Total de Vuelo])</f>
        <v>291.80000000000024</v>
      </c>
      <c r="E103" s="80">
        <f>SUMIF(Tabla1[Pagina Bitacora Real],"&lt;"&amp;$A102,Tabla1[LSA])</f>
        <v>0</v>
      </c>
      <c r="F103" s="81">
        <f>SUMIF(Tabla1[Pagina Bitacora Real],"&lt;"&amp;$A102,Tabla1[Monomotor])</f>
        <v>291.80000000000024</v>
      </c>
      <c r="G103" s="81">
        <f>SUMIF(Tabla1[Pagina Bitacora Real],"&lt;"&amp;$A102,Tabla1[Multimotor])</f>
        <v>0</v>
      </c>
      <c r="H103" s="81">
        <f>SUMIF(Tabla1[Pagina Bitacora Real],"&lt;"&amp;$A102,Tabla1[Turbo Helice])</f>
        <v>0</v>
      </c>
      <c r="I103" s="81">
        <f>SUMIF(Tabla1[Pagina Bitacora Real],"&lt;"&amp;$A102,Tabla1[Turbo Jet])</f>
        <v>0</v>
      </c>
      <c r="J103" s="81">
        <f>SUMIF(Tabla1[Pagina Bitacora Real],"&lt;"&amp;$A102,Tabla1[Helicoptero])</f>
        <v>0</v>
      </c>
      <c r="K103" s="81">
        <f>SUMIF(Tabla1[Pagina Bitacora Real],"&lt;"&amp;$A102,Tabla1[Planeador])</f>
        <v>0</v>
      </c>
      <c r="L103" s="82">
        <f>SUMIF(Tabla1[Pagina Bitacora Real],"&lt;"&amp;$A102,Tabla1[Ultraliviano])</f>
        <v>0</v>
      </c>
      <c r="M103" s="143">
        <f>SUMIF(Tabla1[Pagina Bitacora Real],"&lt;"&amp;$A102,Tabla1[Dia])</f>
        <v>764</v>
      </c>
      <c r="N103" s="144">
        <f>SUMIF(Tabla1[Pagina Bitacora Real],"&lt;"&amp;$A102,Tabla1[Noche])</f>
        <v>42</v>
      </c>
      <c r="O103" s="80">
        <f>SUMIF(Tabla1[Pagina Bitacora Real],"&lt;"&amp;$A102,Tabla1[Diurno])</f>
        <v>282.50000000000023</v>
      </c>
      <c r="P103" s="81">
        <f>SUMIF(Tabla1[Pagina Bitacora Real],"&lt;"&amp;$A102,Tabla1[Noche3])</f>
        <v>9.3000000000000007</v>
      </c>
      <c r="Q103" s="82">
        <f>SUMIF(Tabla1[Pagina Bitacora Real],"&lt;"&amp;$A102,Tabla1[IFR])</f>
        <v>7.4</v>
      </c>
      <c r="R103" s="143">
        <f>SUMIF(Tabla1[Pagina Bitacora Real],"&lt;"&amp;$A102,Tabla1[Multimotor])</f>
        <v>0</v>
      </c>
      <c r="S103" s="144">
        <f>SUMIF(Tabla1[Pagina Bitacora Real],"&lt;"&amp;$A102,Tabla1[Multimotor])</f>
        <v>0</v>
      </c>
      <c r="T103" s="80">
        <f>SUMIF(Tabla1[Pagina Bitacora Real],"&lt;"&amp;$A102,Tabla1[Simulador o Entrenador de Vuelo])</f>
        <v>0</v>
      </c>
      <c r="U103" s="81">
        <f>SUMIF(Tabla1[Pagina Bitacora Real],"&lt;"&amp;$A102,Tabla1[Travesia])</f>
        <v>166.8</v>
      </c>
      <c r="V103" s="81">
        <f>SUMIF(Tabla1[Pagina Bitacora Real],"&lt;"&amp;$A102,Tabla1[Solo])</f>
        <v>63.699999999999996</v>
      </c>
      <c r="W103" s="81">
        <f>SUMIF(Tabla1[Pagina Bitacora Real],"&lt;"&amp;$A102,Tabla1[Piloto al Mando (PIC)])</f>
        <v>228.00000000000006</v>
      </c>
      <c r="X103" s="81">
        <f>SUMIF(Tabla1[Pagina Bitacora Real],"&lt;"&amp;$A102,Tabla1[Copiloto (SIC)])</f>
        <v>0</v>
      </c>
      <c r="Y103" s="81">
        <f>SUMIF(Tabla1[Pagina Bitacora Real],"&lt;"&amp;$A102,Tabla1[[Instruccion Recibida ]])</f>
        <v>79.200000000000017</v>
      </c>
      <c r="Z103" s="82">
        <f>SUMIF(Tabla1[Pagina Bitacora Real],"&lt;"&amp;$A102,Tabla1[Como Instructor de Vuelo])</f>
        <v>0</v>
      </c>
    </row>
    <row r="104" spans="1:26" ht="16" thickBot="1" x14ac:dyDescent="0.25">
      <c r="A104" s="197"/>
      <c r="B104" s="196"/>
      <c r="C104" s="48" t="s">
        <v>227</v>
      </c>
      <c r="D104" s="83">
        <f t="shared" ref="D104" si="98">D102+D103</f>
        <v>303.40000000000026</v>
      </c>
      <c r="E104" s="84">
        <f t="shared" ref="E104" si="99">E102+E103</f>
        <v>0</v>
      </c>
      <c r="F104" s="85">
        <f t="shared" ref="F104" si="100">F102+F103</f>
        <v>303.40000000000026</v>
      </c>
      <c r="G104" s="85">
        <f t="shared" si="94"/>
        <v>0</v>
      </c>
      <c r="H104" s="85">
        <f t="shared" si="94"/>
        <v>0</v>
      </c>
      <c r="I104" s="85">
        <f t="shared" si="94"/>
        <v>0</v>
      </c>
      <c r="J104" s="85">
        <f t="shared" si="94"/>
        <v>0</v>
      </c>
      <c r="K104" s="85">
        <f t="shared" si="94"/>
        <v>0</v>
      </c>
      <c r="L104" s="86">
        <f t="shared" si="94"/>
        <v>0</v>
      </c>
      <c r="M104" s="145">
        <f t="shared" si="94"/>
        <v>791</v>
      </c>
      <c r="N104" s="146">
        <f t="shared" si="94"/>
        <v>42</v>
      </c>
      <c r="O104" s="84">
        <f t="shared" si="94"/>
        <v>294.10000000000025</v>
      </c>
      <c r="P104" s="85">
        <f t="shared" si="94"/>
        <v>9.3000000000000007</v>
      </c>
      <c r="Q104" s="86">
        <f t="shared" si="94"/>
        <v>7.4</v>
      </c>
      <c r="R104" s="145">
        <f t="shared" si="94"/>
        <v>0</v>
      </c>
      <c r="S104" s="146">
        <f t="shared" si="94"/>
        <v>0</v>
      </c>
      <c r="T104" s="84">
        <f t="shared" si="94"/>
        <v>0</v>
      </c>
      <c r="U104" s="85">
        <f t="shared" si="94"/>
        <v>173.4</v>
      </c>
      <c r="V104" s="85">
        <f t="shared" si="94"/>
        <v>63.699999999999996</v>
      </c>
      <c r="W104" s="85">
        <f t="shared" si="94"/>
        <v>237.60000000000005</v>
      </c>
      <c r="X104" s="85">
        <f t="shared" si="94"/>
        <v>0</v>
      </c>
      <c r="Y104" s="85">
        <f t="shared" si="94"/>
        <v>79.200000000000017</v>
      </c>
      <c r="Z104" s="86">
        <f t="shared" ref="Z104:Z113" si="101">Z102+Z103</f>
        <v>0</v>
      </c>
    </row>
    <row r="105" spans="1:26" x14ac:dyDescent="0.2">
      <c r="A105" s="197">
        <v>35</v>
      </c>
      <c r="B105" s="191" t="s">
        <v>208</v>
      </c>
      <c r="C105" s="60" t="s">
        <v>269</v>
      </c>
      <c r="D105" s="63">
        <f>SUMIF(Tabla1[Pagina Bitacora Real],A105,Tabla1[Duracion Total de Vuelo])</f>
        <v>11.499999999999998</v>
      </c>
      <c r="E105" s="64">
        <f>SUMIF(Tabla1[Pagina Bitacora Real],$A105,Tabla1[LSA])</f>
        <v>0</v>
      </c>
      <c r="F105" s="65">
        <f>SUMIF(Tabla1[Pagina Bitacora Real],$A105,Tabla1[Monomotor])</f>
        <v>11.499999999999998</v>
      </c>
      <c r="G105" s="65">
        <f>SUMIF(Tabla1[Pagina Bitacora Real],$A105,Tabla1[Multimotor])</f>
        <v>0</v>
      </c>
      <c r="H105" s="65">
        <f>SUMIF(Tabla1[Pagina Bitacora Real],$A105,Tabla1[Turbo Helice])</f>
        <v>0</v>
      </c>
      <c r="I105" s="65">
        <f>SUMIF(Tabla1[Pagina Bitacora Real],$A105,Tabla1[Turbo Jet])</f>
        <v>0</v>
      </c>
      <c r="J105" s="65">
        <f>SUMIF(Tabla1[Pagina Bitacora Real],$A105,Tabla1[Helicoptero])</f>
        <v>0</v>
      </c>
      <c r="K105" s="65">
        <f>SUMIF(Tabla1[Pagina Bitacora Real],$A105,Tabla1[Planeador])</f>
        <v>0</v>
      </c>
      <c r="L105" s="66">
        <f>SUMIF(Tabla1[Pagina Bitacora Real],$A105,Tabla1[Ultraliviano])</f>
        <v>0</v>
      </c>
      <c r="M105" s="135">
        <f>SUMIF(Tabla1[Pagina Bitacora Real],$A105,Tabla1[Dia])</f>
        <v>10</v>
      </c>
      <c r="N105" s="136">
        <f>SUMIF(Tabla1[Pagina Bitacora Real],$A105,Tabla1[Noche])</f>
        <v>0</v>
      </c>
      <c r="O105" s="64">
        <f>SUMIF(Tabla1[Pagina Bitacora Real],$A105,Tabla1[Diurno])</f>
        <v>11.499999999999998</v>
      </c>
      <c r="P105" s="65">
        <f>SUMIF(Tabla1[Pagina Bitacora Real],$A105,Tabla1[Noche3])</f>
        <v>0</v>
      </c>
      <c r="Q105" s="66">
        <f>SUMIF(Tabla1[Pagina Bitacora Real],$A105,Tabla1[IFR])</f>
        <v>0</v>
      </c>
      <c r="R105" s="135">
        <f>SUMIF(Tabla1[Pagina Bitacora Real],$A105,Tabla1[Multimotor])</f>
        <v>0</v>
      </c>
      <c r="S105" s="136">
        <f>SUMIF(Tabla1[Pagina Bitacora Real],$A105,Tabla1[Multimotor])</f>
        <v>0</v>
      </c>
      <c r="T105" s="64">
        <f>SUMIF(Tabla1[Pagina Bitacora Real],$A105,Tabla1[Simulador o Entrenador de Vuelo])</f>
        <v>0</v>
      </c>
      <c r="U105" s="65">
        <f>SUMIF(Tabla1[Pagina Bitacora Real],$A105,Tabla1[Travesia])</f>
        <v>10.999999999999998</v>
      </c>
      <c r="V105" s="65">
        <f>SUMIF(Tabla1[Pagina Bitacora Real],$A105,Tabla1[Solo])</f>
        <v>0</v>
      </c>
      <c r="W105" s="65">
        <f>SUMIF(Tabla1[Pagina Bitacora Real],$A105,Tabla1[Piloto al Mando (PIC)])</f>
        <v>11.499999999999998</v>
      </c>
      <c r="X105" s="65">
        <f>SUMIF(Tabla1[Pagina Bitacora Real],$A105,Tabla1[Copiloto (SIC)])</f>
        <v>0</v>
      </c>
      <c r="Y105" s="65">
        <f>SUMIF(Tabla1[Pagina Bitacora Real],$A105,Tabla1[[Instruccion Recibida ]])</f>
        <v>0</v>
      </c>
      <c r="Z105" s="66">
        <f>SUMIF(Tabla1[Pagina Bitacora Real],$A105,Tabla1[Como Instructor de Vuelo])</f>
        <v>0</v>
      </c>
    </row>
    <row r="106" spans="1:26" x14ac:dyDescent="0.2">
      <c r="A106" s="197"/>
      <c r="B106" s="192"/>
      <c r="C106" s="61" t="s">
        <v>226</v>
      </c>
      <c r="D106" s="67">
        <f>SUMIF(Tabla1[Pagina Bitacora Real],"&lt;"&amp;A105,Tabla1[Duracion Total de Vuelo])</f>
        <v>303.4000000000002</v>
      </c>
      <c r="E106" s="68">
        <f>SUMIF(Tabla1[Pagina Bitacora Real],"&lt;"&amp;$A105,Tabla1[LSA])</f>
        <v>0</v>
      </c>
      <c r="F106" s="69">
        <f>SUMIF(Tabla1[Pagina Bitacora Real],"&lt;"&amp;$A105,Tabla1[Monomotor])</f>
        <v>303.4000000000002</v>
      </c>
      <c r="G106" s="69">
        <f>SUMIF(Tabla1[Pagina Bitacora Real],"&lt;"&amp;$A105,Tabla1[Multimotor])</f>
        <v>0</v>
      </c>
      <c r="H106" s="69">
        <f>SUMIF(Tabla1[Pagina Bitacora Real],"&lt;"&amp;$A105,Tabla1[Turbo Helice])</f>
        <v>0</v>
      </c>
      <c r="I106" s="69">
        <f>SUMIF(Tabla1[Pagina Bitacora Real],"&lt;"&amp;$A105,Tabla1[Turbo Jet])</f>
        <v>0</v>
      </c>
      <c r="J106" s="69">
        <f>SUMIF(Tabla1[Pagina Bitacora Real],"&lt;"&amp;$A105,Tabla1[Helicoptero])</f>
        <v>0</v>
      </c>
      <c r="K106" s="69">
        <f>SUMIF(Tabla1[Pagina Bitacora Real],"&lt;"&amp;$A105,Tabla1[Planeador])</f>
        <v>0</v>
      </c>
      <c r="L106" s="70">
        <f>SUMIF(Tabla1[Pagina Bitacora Real],"&lt;"&amp;$A105,Tabla1[Ultraliviano])</f>
        <v>0</v>
      </c>
      <c r="M106" s="137">
        <f>SUMIF(Tabla1[Pagina Bitacora Real],"&lt;"&amp;$A105,Tabla1[Dia])</f>
        <v>791</v>
      </c>
      <c r="N106" s="138">
        <f>SUMIF(Tabla1[Pagina Bitacora Real],"&lt;"&amp;$A105,Tabla1[Noche])</f>
        <v>42</v>
      </c>
      <c r="O106" s="68">
        <f>SUMIF(Tabla1[Pagina Bitacora Real],"&lt;"&amp;$A105,Tabla1[Diurno])</f>
        <v>294.10000000000019</v>
      </c>
      <c r="P106" s="69">
        <f>SUMIF(Tabla1[Pagina Bitacora Real],"&lt;"&amp;$A105,Tabla1[Noche3])</f>
        <v>9.3000000000000007</v>
      </c>
      <c r="Q106" s="70">
        <f>SUMIF(Tabla1[Pagina Bitacora Real],"&lt;"&amp;$A105,Tabla1[IFR])</f>
        <v>7.4</v>
      </c>
      <c r="R106" s="137">
        <f>SUMIF(Tabla1[Pagina Bitacora Real],"&lt;"&amp;$A105,Tabla1[Multimotor])</f>
        <v>0</v>
      </c>
      <c r="S106" s="138">
        <f>SUMIF(Tabla1[Pagina Bitacora Real],"&lt;"&amp;$A105,Tabla1[Multimotor])</f>
        <v>0</v>
      </c>
      <c r="T106" s="68">
        <f>SUMIF(Tabla1[Pagina Bitacora Real],"&lt;"&amp;$A105,Tabla1[Simulador o Entrenador de Vuelo])</f>
        <v>0</v>
      </c>
      <c r="U106" s="69">
        <f>SUMIF(Tabla1[Pagina Bitacora Real],"&lt;"&amp;$A105,Tabla1[Travesia])</f>
        <v>173.4</v>
      </c>
      <c r="V106" s="69">
        <f>SUMIF(Tabla1[Pagina Bitacora Real],"&lt;"&amp;$A105,Tabla1[Solo])</f>
        <v>63.699999999999996</v>
      </c>
      <c r="W106" s="69">
        <f>SUMIF(Tabla1[Pagina Bitacora Real],"&lt;"&amp;$A105,Tabla1[Piloto al Mando (PIC)])</f>
        <v>237.60000000000005</v>
      </c>
      <c r="X106" s="69">
        <f>SUMIF(Tabla1[Pagina Bitacora Real],"&lt;"&amp;$A105,Tabla1[Copiloto (SIC)])</f>
        <v>0</v>
      </c>
      <c r="Y106" s="69">
        <f>SUMIF(Tabla1[Pagina Bitacora Real],"&lt;"&amp;$A105,Tabla1[[Instruccion Recibida ]])</f>
        <v>79.200000000000017</v>
      </c>
      <c r="Z106" s="70">
        <f>SUMIF(Tabla1[Pagina Bitacora Real],"&lt;"&amp;$A105,Tabla1[Como Instructor de Vuelo])</f>
        <v>0</v>
      </c>
    </row>
    <row r="107" spans="1:26" ht="16" thickBot="1" x14ac:dyDescent="0.25">
      <c r="A107" s="197"/>
      <c r="B107" s="193"/>
      <c r="C107" s="62" t="s">
        <v>227</v>
      </c>
      <c r="D107" s="71">
        <f t="shared" ref="D107" si="102">D105+D106</f>
        <v>314.9000000000002</v>
      </c>
      <c r="E107" s="72">
        <f t="shared" ref="E107" si="103">E105+E106</f>
        <v>0</v>
      </c>
      <c r="F107" s="73">
        <f t="shared" ref="F107" si="104">F105+F106</f>
        <v>314.9000000000002</v>
      </c>
      <c r="G107" s="73">
        <f t="shared" si="94"/>
        <v>0</v>
      </c>
      <c r="H107" s="73">
        <f t="shared" si="94"/>
        <v>0</v>
      </c>
      <c r="I107" s="73">
        <f t="shared" si="94"/>
        <v>0</v>
      </c>
      <c r="J107" s="73">
        <f t="shared" si="94"/>
        <v>0</v>
      </c>
      <c r="K107" s="73">
        <f t="shared" si="94"/>
        <v>0</v>
      </c>
      <c r="L107" s="74">
        <f t="shared" si="94"/>
        <v>0</v>
      </c>
      <c r="M107" s="139">
        <f t="shared" si="94"/>
        <v>801</v>
      </c>
      <c r="N107" s="140">
        <f t="shared" si="94"/>
        <v>42</v>
      </c>
      <c r="O107" s="72">
        <f t="shared" si="94"/>
        <v>305.60000000000019</v>
      </c>
      <c r="P107" s="73">
        <f t="shared" si="94"/>
        <v>9.3000000000000007</v>
      </c>
      <c r="Q107" s="74">
        <f t="shared" si="94"/>
        <v>7.4</v>
      </c>
      <c r="R107" s="139">
        <f t="shared" si="94"/>
        <v>0</v>
      </c>
      <c r="S107" s="140">
        <f t="shared" si="94"/>
        <v>0</v>
      </c>
      <c r="T107" s="72">
        <f t="shared" si="94"/>
        <v>0</v>
      </c>
      <c r="U107" s="73">
        <f t="shared" si="94"/>
        <v>184.4</v>
      </c>
      <c r="V107" s="73">
        <f t="shared" si="94"/>
        <v>63.699999999999996</v>
      </c>
      <c r="W107" s="73">
        <f t="shared" si="94"/>
        <v>249.10000000000005</v>
      </c>
      <c r="X107" s="73">
        <f t="shared" si="94"/>
        <v>0</v>
      </c>
      <c r="Y107" s="73">
        <f t="shared" si="94"/>
        <v>79.200000000000017</v>
      </c>
      <c r="Z107" s="74">
        <f t="shared" si="101"/>
        <v>0</v>
      </c>
    </row>
    <row r="108" spans="1:26" x14ac:dyDescent="0.2">
      <c r="A108" s="197">
        <v>36</v>
      </c>
      <c r="B108" s="194" t="s">
        <v>209</v>
      </c>
      <c r="C108" s="46" t="s">
        <v>269</v>
      </c>
      <c r="D108" s="75">
        <f>SUMIF(Tabla1[Pagina Bitacora Real],A108,Tabla1[Duracion Total de Vuelo])</f>
        <v>8.3000000000000007</v>
      </c>
      <c r="E108" s="76">
        <f>SUMIF(Tabla1[Pagina Bitacora Real],$A108,Tabla1[LSA])</f>
        <v>0</v>
      </c>
      <c r="F108" s="77">
        <f>SUMIF(Tabla1[Pagina Bitacora Real],$A108,Tabla1[Monomotor])</f>
        <v>8.3000000000000007</v>
      </c>
      <c r="G108" s="77">
        <f>SUMIF(Tabla1[Pagina Bitacora Real],$A108,Tabla1[Multimotor])</f>
        <v>0</v>
      </c>
      <c r="H108" s="77">
        <f>SUMIF(Tabla1[Pagina Bitacora Real],$A108,Tabla1[Turbo Helice])</f>
        <v>0</v>
      </c>
      <c r="I108" s="77">
        <f>SUMIF(Tabla1[Pagina Bitacora Real],$A108,Tabla1[Turbo Jet])</f>
        <v>0</v>
      </c>
      <c r="J108" s="77">
        <f>SUMIF(Tabla1[Pagina Bitacora Real],$A108,Tabla1[Helicoptero])</f>
        <v>0</v>
      </c>
      <c r="K108" s="77">
        <f>SUMIF(Tabla1[Pagina Bitacora Real],$A108,Tabla1[Planeador])</f>
        <v>0</v>
      </c>
      <c r="L108" s="78">
        <f>SUMIF(Tabla1[Pagina Bitacora Real],$A108,Tabla1[Ultraliviano])</f>
        <v>0</v>
      </c>
      <c r="M108" s="141">
        <f>SUMIF(Tabla1[Pagina Bitacora Real],$A108,Tabla1[Dia])</f>
        <v>13</v>
      </c>
      <c r="N108" s="142">
        <f>SUMIF(Tabla1[Pagina Bitacora Real],$A108,Tabla1[Noche])</f>
        <v>4</v>
      </c>
      <c r="O108" s="76">
        <f>SUMIF(Tabla1[Pagina Bitacora Real],$A108,Tabla1[Diurno])</f>
        <v>4.8</v>
      </c>
      <c r="P108" s="77">
        <f>SUMIF(Tabla1[Pagina Bitacora Real],$A108,Tabla1[Noche3])</f>
        <v>3.5</v>
      </c>
      <c r="Q108" s="78">
        <f>SUMIF(Tabla1[Pagina Bitacora Real],$A108,Tabla1[IFR])</f>
        <v>0</v>
      </c>
      <c r="R108" s="141">
        <f>SUMIF(Tabla1[Pagina Bitacora Real],$A108,Tabla1[Multimotor])</f>
        <v>0</v>
      </c>
      <c r="S108" s="142">
        <f>SUMIF(Tabla1[Pagina Bitacora Real],$A108,Tabla1[Multimotor])</f>
        <v>0</v>
      </c>
      <c r="T108" s="76">
        <f>SUMIF(Tabla1[Pagina Bitacora Real],$A108,Tabla1[Simulador o Entrenador de Vuelo])</f>
        <v>0</v>
      </c>
      <c r="U108" s="77">
        <f>SUMIF(Tabla1[Pagina Bitacora Real],$A108,Tabla1[Travesia])</f>
        <v>3.5</v>
      </c>
      <c r="V108" s="77">
        <f>SUMIF(Tabla1[Pagina Bitacora Real],$A108,Tabla1[Solo])</f>
        <v>0</v>
      </c>
      <c r="W108" s="77">
        <f>SUMIF(Tabla1[Pagina Bitacora Real],$A108,Tabla1[Piloto al Mando (PIC)])</f>
        <v>8.3000000000000007</v>
      </c>
      <c r="X108" s="77">
        <f>SUMIF(Tabla1[Pagina Bitacora Real],$A108,Tabla1[Copiloto (SIC)])</f>
        <v>0</v>
      </c>
      <c r="Y108" s="77">
        <f>SUMIF(Tabla1[Pagina Bitacora Real],$A108,Tabla1[[Instruccion Recibida ]])</f>
        <v>4.8</v>
      </c>
      <c r="Z108" s="78">
        <f>SUMIF(Tabla1[Pagina Bitacora Real],$A108,Tabla1[Como Instructor de Vuelo])</f>
        <v>0</v>
      </c>
    </row>
    <row r="109" spans="1:26" x14ac:dyDescent="0.2">
      <c r="A109" s="197"/>
      <c r="B109" s="195"/>
      <c r="C109" s="47" t="s">
        <v>226</v>
      </c>
      <c r="D109" s="79">
        <f>SUMIF(Tabla1[Pagina Bitacora Real],"&lt;"&amp;A108,Tabla1[Duracion Total de Vuelo])</f>
        <v>314.90000000000015</v>
      </c>
      <c r="E109" s="80">
        <f>SUMIF(Tabla1[Pagina Bitacora Real],"&lt;"&amp;$A108,Tabla1[LSA])</f>
        <v>0</v>
      </c>
      <c r="F109" s="81">
        <f>SUMIF(Tabla1[Pagina Bitacora Real],"&lt;"&amp;$A108,Tabla1[Monomotor])</f>
        <v>314.90000000000015</v>
      </c>
      <c r="G109" s="81">
        <f>SUMIF(Tabla1[Pagina Bitacora Real],"&lt;"&amp;$A108,Tabla1[Multimotor])</f>
        <v>0</v>
      </c>
      <c r="H109" s="81">
        <f>SUMIF(Tabla1[Pagina Bitacora Real],"&lt;"&amp;$A108,Tabla1[Turbo Helice])</f>
        <v>0</v>
      </c>
      <c r="I109" s="81">
        <f>SUMIF(Tabla1[Pagina Bitacora Real],"&lt;"&amp;$A108,Tabla1[Turbo Jet])</f>
        <v>0</v>
      </c>
      <c r="J109" s="81">
        <f>SUMIF(Tabla1[Pagina Bitacora Real],"&lt;"&amp;$A108,Tabla1[Helicoptero])</f>
        <v>0</v>
      </c>
      <c r="K109" s="81">
        <f>SUMIF(Tabla1[Pagina Bitacora Real],"&lt;"&amp;$A108,Tabla1[Planeador])</f>
        <v>0</v>
      </c>
      <c r="L109" s="82">
        <f>SUMIF(Tabla1[Pagina Bitacora Real],"&lt;"&amp;$A108,Tabla1[Ultraliviano])</f>
        <v>0</v>
      </c>
      <c r="M109" s="143">
        <f>SUMIF(Tabla1[Pagina Bitacora Real],"&lt;"&amp;$A108,Tabla1[Dia])</f>
        <v>801</v>
      </c>
      <c r="N109" s="144">
        <f>SUMIF(Tabla1[Pagina Bitacora Real],"&lt;"&amp;$A108,Tabla1[Noche])</f>
        <v>42</v>
      </c>
      <c r="O109" s="80">
        <f>SUMIF(Tabla1[Pagina Bitacora Real],"&lt;"&amp;$A108,Tabla1[Diurno])</f>
        <v>305.60000000000014</v>
      </c>
      <c r="P109" s="81">
        <f>SUMIF(Tabla1[Pagina Bitacora Real],"&lt;"&amp;$A108,Tabla1[Noche3])</f>
        <v>9.3000000000000007</v>
      </c>
      <c r="Q109" s="82">
        <f>SUMIF(Tabla1[Pagina Bitacora Real],"&lt;"&amp;$A108,Tabla1[IFR])</f>
        <v>7.4</v>
      </c>
      <c r="R109" s="143">
        <f>SUMIF(Tabla1[Pagina Bitacora Real],"&lt;"&amp;$A108,Tabla1[Multimotor])</f>
        <v>0</v>
      </c>
      <c r="S109" s="144">
        <f>SUMIF(Tabla1[Pagina Bitacora Real],"&lt;"&amp;$A108,Tabla1[Multimotor])</f>
        <v>0</v>
      </c>
      <c r="T109" s="80">
        <f>SUMIF(Tabla1[Pagina Bitacora Real],"&lt;"&amp;$A108,Tabla1[Simulador o Entrenador de Vuelo])</f>
        <v>0</v>
      </c>
      <c r="U109" s="81">
        <f>SUMIF(Tabla1[Pagina Bitacora Real],"&lt;"&amp;$A108,Tabla1[Travesia])</f>
        <v>184.39999999999998</v>
      </c>
      <c r="V109" s="81">
        <f>SUMIF(Tabla1[Pagina Bitacora Real],"&lt;"&amp;$A108,Tabla1[Solo])</f>
        <v>63.699999999999996</v>
      </c>
      <c r="W109" s="81">
        <f>SUMIF(Tabla1[Pagina Bitacora Real],"&lt;"&amp;$A108,Tabla1[Piloto al Mando (PIC)])</f>
        <v>249.10000000000002</v>
      </c>
      <c r="X109" s="81">
        <f>SUMIF(Tabla1[Pagina Bitacora Real],"&lt;"&amp;$A108,Tabla1[Copiloto (SIC)])</f>
        <v>0</v>
      </c>
      <c r="Y109" s="81">
        <f>SUMIF(Tabla1[Pagina Bitacora Real],"&lt;"&amp;$A108,Tabla1[[Instruccion Recibida ]])</f>
        <v>79.200000000000017</v>
      </c>
      <c r="Z109" s="82">
        <f>SUMIF(Tabla1[Pagina Bitacora Real],"&lt;"&amp;$A108,Tabla1[Como Instructor de Vuelo])</f>
        <v>0</v>
      </c>
    </row>
    <row r="110" spans="1:26" ht="16" thickBot="1" x14ac:dyDescent="0.25">
      <c r="A110" s="197"/>
      <c r="B110" s="196"/>
      <c r="C110" s="48" t="s">
        <v>227</v>
      </c>
      <c r="D110" s="83">
        <f t="shared" ref="D110" si="105">D108+D109</f>
        <v>323.20000000000016</v>
      </c>
      <c r="E110" s="84">
        <f t="shared" ref="E110" si="106">E108+E109</f>
        <v>0</v>
      </c>
      <c r="F110" s="85">
        <f t="shared" ref="F110" si="107">F108+F109</f>
        <v>323.20000000000016</v>
      </c>
      <c r="G110" s="85">
        <f t="shared" si="94"/>
        <v>0</v>
      </c>
      <c r="H110" s="85">
        <f t="shared" si="94"/>
        <v>0</v>
      </c>
      <c r="I110" s="85">
        <f t="shared" si="94"/>
        <v>0</v>
      </c>
      <c r="J110" s="85">
        <f t="shared" si="94"/>
        <v>0</v>
      </c>
      <c r="K110" s="85">
        <f t="shared" si="94"/>
        <v>0</v>
      </c>
      <c r="L110" s="86">
        <f t="shared" si="94"/>
        <v>0</v>
      </c>
      <c r="M110" s="145">
        <f t="shared" si="94"/>
        <v>814</v>
      </c>
      <c r="N110" s="146">
        <f t="shared" si="94"/>
        <v>46</v>
      </c>
      <c r="O110" s="84">
        <f t="shared" si="94"/>
        <v>310.40000000000015</v>
      </c>
      <c r="P110" s="85">
        <f t="shared" si="94"/>
        <v>12.8</v>
      </c>
      <c r="Q110" s="86">
        <f t="shared" si="94"/>
        <v>7.4</v>
      </c>
      <c r="R110" s="145">
        <f t="shared" si="94"/>
        <v>0</v>
      </c>
      <c r="S110" s="146">
        <f t="shared" si="94"/>
        <v>0</v>
      </c>
      <c r="T110" s="84">
        <f t="shared" si="94"/>
        <v>0</v>
      </c>
      <c r="U110" s="85">
        <f t="shared" si="94"/>
        <v>187.89999999999998</v>
      </c>
      <c r="V110" s="85">
        <f t="shared" si="94"/>
        <v>63.699999999999996</v>
      </c>
      <c r="W110" s="85">
        <f t="shared" si="94"/>
        <v>257.40000000000003</v>
      </c>
      <c r="X110" s="85">
        <f t="shared" si="94"/>
        <v>0</v>
      </c>
      <c r="Y110" s="85">
        <f t="shared" si="94"/>
        <v>84.000000000000014</v>
      </c>
      <c r="Z110" s="86">
        <f t="shared" si="101"/>
        <v>0</v>
      </c>
    </row>
    <row r="111" spans="1:26" x14ac:dyDescent="0.2">
      <c r="A111" s="197">
        <v>37</v>
      </c>
      <c r="B111" s="191" t="s">
        <v>210</v>
      </c>
      <c r="C111" s="60" t="s">
        <v>269</v>
      </c>
      <c r="D111" s="63">
        <f>SUMIF(Tabla1[Pagina Bitacora Real],A111,Tabla1[Duracion Total de Vuelo])</f>
        <v>12.000000000000002</v>
      </c>
      <c r="E111" s="64">
        <f>SUMIF(Tabla1[Pagina Bitacora Real],$A111,Tabla1[LSA])</f>
        <v>0</v>
      </c>
      <c r="F111" s="65">
        <f>SUMIF(Tabla1[Pagina Bitacora Real],$A111,Tabla1[Monomotor])</f>
        <v>12.000000000000002</v>
      </c>
      <c r="G111" s="65">
        <f>SUMIF(Tabla1[Pagina Bitacora Real],$A111,Tabla1[Multimotor])</f>
        <v>0</v>
      </c>
      <c r="H111" s="65">
        <f>SUMIF(Tabla1[Pagina Bitacora Real],$A111,Tabla1[Turbo Helice])</f>
        <v>0</v>
      </c>
      <c r="I111" s="65">
        <f>SUMIF(Tabla1[Pagina Bitacora Real],$A111,Tabla1[Turbo Jet])</f>
        <v>0</v>
      </c>
      <c r="J111" s="65">
        <f>SUMIF(Tabla1[Pagina Bitacora Real],$A111,Tabla1[Helicoptero])</f>
        <v>0</v>
      </c>
      <c r="K111" s="65">
        <f>SUMIF(Tabla1[Pagina Bitacora Real],$A111,Tabla1[Planeador])</f>
        <v>0</v>
      </c>
      <c r="L111" s="66">
        <f>SUMIF(Tabla1[Pagina Bitacora Real],$A111,Tabla1[Ultraliviano])</f>
        <v>0</v>
      </c>
      <c r="M111" s="135">
        <f>SUMIF(Tabla1[Pagina Bitacora Real],$A111,Tabla1[Dia])</f>
        <v>17</v>
      </c>
      <c r="N111" s="136">
        <f>SUMIF(Tabla1[Pagina Bitacora Real],$A111,Tabla1[Noche])</f>
        <v>4</v>
      </c>
      <c r="O111" s="64">
        <f>SUMIF(Tabla1[Pagina Bitacora Real],$A111,Tabla1[Diurno])</f>
        <v>11.3</v>
      </c>
      <c r="P111" s="65">
        <f>SUMIF(Tabla1[Pagina Bitacora Real],$A111,Tabla1[Noche3])</f>
        <v>0.7</v>
      </c>
      <c r="Q111" s="66">
        <f>SUMIF(Tabla1[Pagina Bitacora Real],$A111,Tabla1[IFR])</f>
        <v>0</v>
      </c>
      <c r="R111" s="135">
        <f>SUMIF(Tabla1[Pagina Bitacora Real],$A111,Tabla1[Multimotor])</f>
        <v>0</v>
      </c>
      <c r="S111" s="136">
        <f>SUMIF(Tabla1[Pagina Bitacora Real],$A111,Tabla1[Multimotor])</f>
        <v>0</v>
      </c>
      <c r="T111" s="64">
        <f>SUMIF(Tabla1[Pagina Bitacora Real],$A111,Tabla1[Simulador o Entrenador de Vuelo])</f>
        <v>0</v>
      </c>
      <c r="U111" s="65">
        <f>SUMIF(Tabla1[Pagina Bitacora Real],$A111,Tabla1[Travesia])</f>
        <v>9</v>
      </c>
      <c r="V111" s="65">
        <f>SUMIF(Tabla1[Pagina Bitacora Real],$A111,Tabla1[Solo])</f>
        <v>0</v>
      </c>
      <c r="W111" s="65">
        <f>SUMIF(Tabla1[Pagina Bitacora Real],$A111,Tabla1[Piloto al Mando (PIC)])</f>
        <v>12.000000000000002</v>
      </c>
      <c r="X111" s="65">
        <f>SUMIF(Tabla1[Pagina Bitacora Real],$A111,Tabla1[Copiloto (SIC)])</f>
        <v>0</v>
      </c>
      <c r="Y111" s="65">
        <f>SUMIF(Tabla1[Pagina Bitacora Real],$A111,Tabla1[[Instruccion Recibida ]])</f>
        <v>7</v>
      </c>
      <c r="Z111" s="66">
        <f>SUMIF(Tabla1[Pagina Bitacora Real],$A111,Tabla1[Como Instructor de Vuelo])</f>
        <v>0</v>
      </c>
    </row>
    <row r="112" spans="1:26" x14ac:dyDescent="0.2">
      <c r="A112" s="197"/>
      <c r="B112" s="192"/>
      <c r="C112" s="61" t="s">
        <v>226</v>
      </c>
      <c r="D112" s="67">
        <f>SUMIF(Tabla1[Pagina Bitacora Real],"&lt;"&amp;A111,Tabla1[Duracion Total de Vuelo])</f>
        <v>323.2000000000001</v>
      </c>
      <c r="E112" s="68">
        <f>SUMIF(Tabla1[Pagina Bitacora Real],"&lt;"&amp;$A111,Tabla1[LSA])</f>
        <v>0</v>
      </c>
      <c r="F112" s="69">
        <f>SUMIF(Tabla1[Pagina Bitacora Real],"&lt;"&amp;$A111,Tabla1[Monomotor])</f>
        <v>323.2000000000001</v>
      </c>
      <c r="G112" s="69">
        <f>SUMIF(Tabla1[Pagina Bitacora Real],"&lt;"&amp;$A111,Tabla1[Multimotor])</f>
        <v>0</v>
      </c>
      <c r="H112" s="69">
        <f>SUMIF(Tabla1[Pagina Bitacora Real],"&lt;"&amp;$A111,Tabla1[Turbo Helice])</f>
        <v>0</v>
      </c>
      <c r="I112" s="69">
        <f>SUMIF(Tabla1[Pagina Bitacora Real],"&lt;"&amp;$A111,Tabla1[Turbo Jet])</f>
        <v>0</v>
      </c>
      <c r="J112" s="69">
        <f>SUMIF(Tabla1[Pagina Bitacora Real],"&lt;"&amp;$A111,Tabla1[Helicoptero])</f>
        <v>0</v>
      </c>
      <c r="K112" s="69">
        <f>SUMIF(Tabla1[Pagina Bitacora Real],"&lt;"&amp;$A111,Tabla1[Planeador])</f>
        <v>0</v>
      </c>
      <c r="L112" s="70">
        <f>SUMIF(Tabla1[Pagina Bitacora Real],"&lt;"&amp;$A111,Tabla1[Ultraliviano])</f>
        <v>0</v>
      </c>
      <c r="M112" s="137">
        <f>SUMIF(Tabla1[Pagina Bitacora Real],"&lt;"&amp;$A111,Tabla1[Dia])</f>
        <v>814</v>
      </c>
      <c r="N112" s="138">
        <f>SUMIF(Tabla1[Pagina Bitacora Real],"&lt;"&amp;$A111,Tabla1[Noche])</f>
        <v>46</v>
      </c>
      <c r="O112" s="68">
        <f>SUMIF(Tabla1[Pagina Bitacora Real],"&lt;"&amp;$A111,Tabla1[Diurno])</f>
        <v>310.40000000000009</v>
      </c>
      <c r="P112" s="69">
        <f>SUMIF(Tabla1[Pagina Bitacora Real],"&lt;"&amp;$A111,Tabla1[Noche3])</f>
        <v>12.8</v>
      </c>
      <c r="Q112" s="70">
        <f>SUMIF(Tabla1[Pagina Bitacora Real],"&lt;"&amp;$A111,Tabla1[IFR])</f>
        <v>7.4</v>
      </c>
      <c r="R112" s="137">
        <f>SUMIF(Tabla1[Pagina Bitacora Real],"&lt;"&amp;$A111,Tabla1[Multimotor])</f>
        <v>0</v>
      </c>
      <c r="S112" s="138">
        <f>SUMIF(Tabla1[Pagina Bitacora Real],"&lt;"&amp;$A111,Tabla1[Multimotor])</f>
        <v>0</v>
      </c>
      <c r="T112" s="68">
        <f>SUMIF(Tabla1[Pagina Bitacora Real],"&lt;"&amp;$A111,Tabla1[Simulador o Entrenador de Vuelo])</f>
        <v>0</v>
      </c>
      <c r="U112" s="69">
        <f>SUMIF(Tabla1[Pagina Bitacora Real],"&lt;"&amp;$A111,Tabla1[Travesia])</f>
        <v>187.89999999999998</v>
      </c>
      <c r="V112" s="69">
        <f>SUMIF(Tabla1[Pagina Bitacora Real],"&lt;"&amp;$A111,Tabla1[Solo])</f>
        <v>63.699999999999996</v>
      </c>
      <c r="W112" s="69">
        <f>SUMIF(Tabla1[Pagina Bitacora Real],"&lt;"&amp;$A111,Tabla1[Piloto al Mando (PIC)])</f>
        <v>257.40000000000003</v>
      </c>
      <c r="X112" s="69">
        <f>SUMIF(Tabla1[Pagina Bitacora Real],"&lt;"&amp;$A111,Tabla1[Copiloto (SIC)])</f>
        <v>0</v>
      </c>
      <c r="Y112" s="69">
        <f>SUMIF(Tabla1[Pagina Bitacora Real],"&lt;"&amp;$A111,Tabla1[[Instruccion Recibida ]])</f>
        <v>84.000000000000028</v>
      </c>
      <c r="Z112" s="70">
        <f>SUMIF(Tabla1[Pagina Bitacora Real],"&lt;"&amp;$A111,Tabla1[Como Instructor de Vuelo])</f>
        <v>0</v>
      </c>
    </row>
    <row r="113" spans="1:26" ht="16" thickBot="1" x14ac:dyDescent="0.25">
      <c r="A113" s="197"/>
      <c r="B113" s="193"/>
      <c r="C113" s="62" t="s">
        <v>227</v>
      </c>
      <c r="D113" s="71">
        <f t="shared" ref="D113" si="108">D111+D112</f>
        <v>335.2000000000001</v>
      </c>
      <c r="E113" s="72">
        <f t="shared" ref="E113" si="109">E111+E112</f>
        <v>0</v>
      </c>
      <c r="F113" s="73">
        <f t="shared" ref="F113" si="110">F111+F112</f>
        <v>335.2000000000001</v>
      </c>
      <c r="G113" s="73">
        <f t="shared" si="94"/>
        <v>0</v>
      </c>
      <c r="H113" s="73">
        <f t="shared" si="94"/>
        <v>0</v>
      </c>
      <c r="I113" s="73">
        <f t="shared" si="94"/>
        <v>0</v>
      </c>
      <c r="J113" s="73">
        <f t="shared" si="94"/>
        <v>0</v>
      </c>
      <c r="K113" s="73">
        <f t="shared" si="94"/>
        <v>0</v>
      </c>
      <c r="L113" s="74">
        <f t="shared" si="94"/>
        <v>0</v>
      </c>
      <c r="M113" s="139">
        <f t="shared" si="94"/>
        <v>831</v>
      </c>
      <c r="N113" s="140">
        <f t="shared" si="94"/>
        <v>50</v>
      </c>
      <c r="O113" s="72">
        <f t="shared" si="94"/>
        <v>321.7000000000001</v>
      </c>
      <c r="P113" s="73">
        <f t="shared" si="94"/>
        <v>13.5</v>
      </c>
      <c r="Q113" s="74">
        <f t="shared" si="94"/>
        <v>7.4</v>
      </c>
      <c r="R113" s="139">
        <f t="shared" si="94"/>
        <v>0</v>
      </c>
      <c r="S113" s="140">
        <f t="shared" si="94"/>
        <v>0</v>
      </c>
      <c r="T113" s="72">
        <f t="shared" si="94"/>
        <v>0</v>
      </c>
      <c r="U113" s="73">
        <f t="shared" si="94"/>
        <v>196.89999999999998</v>
      </c>
      <c r="V113" s="73">
        <f t="shared" si="94"/>
        <v>63.699999999999996</v>
      </c>
      <c r="W113" s="73">
        <f t="shared" si="94"/>
        <v>269.40000000000003</v>
      </c>
      <c r="X113" s="73">
        <f t="shared" si="94"/>
        <v>0</v>
      </c>
      <c r="Y113" s="73">
        <f t="shared" si="94"/>
        <v>91.000000000000028</v>
      </c>
      <c r="Z113" s="74">
        <f t="shared" si="101"/>
        <v>0</v>
      </c>
    </row>
    <row r="114" spans="1:26" x14ac:dyDescent="0.2">
      <c r="A114" s="197">
        <v>38</v>
      </c>
      <c r="B114" s="194" t="s">
        <v>211</v>
      </c>
      <c r="C114" s="46" t="s">
        <v>269</v>
      </c>
      <c r="D114" s="75">
        <f>SUMIF(Tabla1[Pagina Bitacora Real],A114,Tabla1[Duracion Total de Vuelo])</f>
        <v>11.900000000000002</v>
      </c>
      <c r="E114" s="76">
        <f>SUMIF(Tabla1[Pagina Bitacora Real],$A114,Tabla1[LSA])</f>
        <v>0</v>
      </c>
      <c r="F114" s="77">
        <f>SUMIF(Tabla1[Pagina Bitacora Real],$A114,Tabla1[Monomotor])</f>
        <v>11.900000000000002</v>
      </c>
      <c r="G114" s="77">
        <f>SUMIF(Tabla1[Pagina Bitacora Real],$A114,Tabla1[Multimotor])</f>
        <v>0</v>
      </c>
      <c r="H114" s="77">
        <f>SUMIF(Tabla1[Pagina Bitacora Real],$A114,Tabla1[Turbo Helice])</f>
        <v>0</v>
      </c>
      <c r="I114" s="77">
        <f>SUMIF(Tabla1[Pagina Bitacora Real],$A114,Tabla1[Turbo Jet])</f>
        <v>0</v>
      </c>
      <c r="J114" s="77">
        <f>SUMIF(Tabla1[Pagina Bitacora Real],$A114,Tabla1[Helicoptero])</f>
        <v>0</v>
      </c>
      <c r="K114" s="77">
        <f>SUMIF(Tabla1[Pagina Bitacora Real],$A114,Tabla1[Planeador])</f>
        <v>0</v>
      </c>
      <c r="L114" s="78">
        <f>SUMIF(Tabla1[Pagina Bitacora Real],$A114,Tabla1[Ultraliviano])</f>
        <v>0</v>
      </c>
      <c r="M114" s="141">
        <f>SUMIF(Tabla1[Pagina Bitacora Real],$A114,Tabla1[Dia])</f>
        <v>22</v>
      </c>
      <c r="N114" s="142">
        <f>SUMIF(Tabla1[Pagina Bitacora Real],$A114,Tabla1[Noche])</f>
        <v>0</v>
      </c>
      <c r="O114" s="76">
        <f>SUMIF(Tabla1[Pagina Bitacora Real],$A114,Tabla1[Diurno])</f>
        <v>11.900000000000002</v>
      </c>
      <c r="P114" s="77">
        <f>SUMIF(Tabla1[Pagina Bitacora Real],$A114,Tabla1[Noche3])</f>
        <v>0</v>
      </c>
      <c r="Q114" s="78">
        <f>SUMIF(Tabla1[Pagina Bitacora Real],$A114,Tabla1[IFR])</f>
        <v>0</v>
      </c>
      <c r="R114" s="141">
        <f>SUMIF(Tabla1[Pagina Bitacora Real],$A114,Tabla1[Multimotor])</f>
        <v>0</v>
      </c>
      <c r="S114" s="142">
        <f>SUMIF(Tabla1[Pagina Bitacora Real],$A114,Tabla1[Multimotor])</f>
        <v>0</v>
      </c>
      <c r="T114" s="76">
        <f>SUMIF(Tabla1[Pagina Bitacora Real],$A114,Tabla1[Simulador o Entrenador de Vuelo])</f>
        <v>0</v>
      </c>
      <c r="U114" s="77">
        <f>SUMIF(Tabla1[Pagina Bitacora Real],$A114,Tabla1[Travesia])</f>
        <v>10.199999999999999</v>
      </c>
      <c r="V114" s="77">
        <f>SUMIF(Tabla1[Pagina Bitacora Real],$A114,Tabla1[Solo])</f>
        <v>0</v>
      </c>
      <c r="W114" s="77">
        <f>SUMIF(Tabla1[Pagina Bitacora Real],$A114,Tabla1[Piloto al Mando (PIC)])</f>
        <v>11.900000000000002</v>
      </c>
      <c r="X114" s="77">
        <f>SUMIF(Tabla1[Pagina Bitacora Real],$A114,Tabla1[Copiloto (SIC)])</f>
        <v>0</v>
      </c>
      <c r="Y114" s="77">
        <f>SUMIF(Tabla1[Pagina Bitacora Real],$A114,Tabla1[[Instruccion Recibida ]])</f>
        <v>4.8</v>
      </c>
      <c r="Z114" s="78">
        <f>SUMIF(Tabla1[Pagina Bitacora Real],$A114,Tabla1[Como Instructor de Vuelo])</f>
        <v>0</v>
      </c>
    </row>
    <row r="115" spans="1:26" x14ac:dyDescent="0.2">
      <c r="A115" s="197"/>
      <c r="B115" s="195"/>
      <c r="C115" s="47" t="s">
        <v>226</v>
      </c>
      <c r="D115" s="79">
        <f>SUMIF(Tabla1[Pagina Bitacora Real],"&lt;"&amp;A114,Tabla1[Duracion Total de Vuelo])</f>
        <v>335.20000000000005</v>
      </c>
      <c r="E115" s="80">
        <f>SUMIF(Tabla1[Pagina Bitacora Real],"&lt;"&amp;$A114,Tabla1[LSA])</f>
        <v>0</v>
      </c>
      <c r="F115" s="81">
        <f>SUMIF(Tabla1[Pagina Bitacora Real],"&lt;"&amp;$A114,Tabla1[Monomotor])</f>
        <v>335.20000000000005</v>
      </c>
      <c r="G115" s="81">
        <f>SUMIF(Tabla1[Pagina Bitacora Real],"&lt;"&amp;$A114,Tabla1[Multimotor])</f>
        <v>0</v>
      </c>
      <c r="H115" s="81">
        <f>SUMIF(Tabla1[Pagina Bitacora Real],"&lt;"&amp;$A114,Tabla1[Turbo Helice])</f>
        <v>0</v>
      </c>
      <c r="I115" s="81">
        <f>SUMIF(Tabla1[Pagina Bitacora Real],"&lt;"&amp;$A114,Tabla1[Turbo Jet])</f>
        <v>0</v>
      </c>
      <c r="J115" s="81">
        <f>SUMIF(Tabla1[Pagina Bitacora Real],"&lt;"&amp;$A114,Tabla1[Helicoptero])</f>
        <v>0</v>
      </c>
      <c r="K115" s="81">
        <f>SUMIF(Tabla1[Pagina Bitacora Real],"&lt;"&amp;$A114,Tabla1[Planeador])</f>
        <v>0</v>
      </c>
      <c r="L115" s="82">
        <f>SUMIF(Tabla1[Pagina Bitacora Real],"&lt;"&amp;$A114,Tabla1[Ultraliviano])</f>
        <v>0</v>
      </c>
      <c r="M115" s="143">
        <f>SUMIF(Tabla1[Pagina Bitacora Real],"&lt;"&amp;$A114,Tabla1[Dia])</f>
        <v>831</v>
      </c>
      <c r="N115" s="144">
        <f>SUMIF(Tabla1[Pagina Bitacora Real],"&lt;"&amp;$A114,Tabla1[Noche])</f>
        <v>50</v>
      </c>
      <c r="O115" s="80">
        <f>SUMIF(Tabla1[Pagina Bitacora Real],"&lt;"&amp;$A114,Tabla1[Diurno])</f>
        <v>321.70000000000005</v>
      </c>
      <c r="P115" s="81">
        <f>SUMIF(Tabla1[Pagina Bitacora Real],"&lt;"&amp;$A114,Tabla1[Noche3])</f>
        <v>13.5</v>
      </c>
      <c r="Q115" s="82">
        <f>SUMIF(Tabla1[Pagina Bitacora Real],"&lt;"&amp;$A114,Tabla1[IFR])</f>
        <v>7.4</v>
      </c>
      <c r="R115" s="143">
        <f>SUMIF(Tabla1[Pagina Bitacora Real],"&lt;"&amp;$A114,Tabla1[Multimotor])</f>
        <v>0</v>
      </c>
      <c r="S115" s="144">
        <f>SUMIF(Tabla1[Pagina Bitacora Real],"&lt;"&amp;$A114,Tabla1[Multimotor])</f>
        <v>0</v>
      </c>
      <c r="T115" s="80">
        <f>SUMIF(Tabla1[Pagina Bitacora Real],"&lt;"&amp;$A114,Tabla1[Simulador o Entrenador de Vuelo])</f>
        <v>0</v>
      </c>
      <c r="U115" s="81">
        <f>SUMIF(Tabla1[Pagina Bitacora Real],"&lt;"&amp;$A114,Tabla1[Travesia])</f>
        <v>196.89999999999995</v>
      </c>
      <c r="V115" s="81">
        <f>SUMIF(Tabla1[Pagina Bitacora Real],"&lt;"&amp;$A114,Tabla1[Solo])</f>
        <v>63.699999999999996</v>
      </c>
      <c r="W115" s="81">
        <f>SUMIF(Tabla1[Pagina Bitacora Real],"&lt;"&amp;$A114,Tabla1[Piloto al Mando (PIC)])</f>
        <v>269.39999999999998</v>
      </c>
      <c r="X115" s="81">
        <f>SUMIF(Tabla1[Pagina Bitacora Real],"&lt;"&amp;$A114,Tabla1[Copiloto (SIC)])</f>
        <v>0</v>
      </c>
      <c r="Y115" s="81">
        <f>SUMIF(Tabla1[Pagina Bitacora Real],"&lt;"&amp;$A114,Tabla1[[Instruccion Recibida ]])</f>
        <v>91.000000000000043</v>
      </c>
      <c r="Z115" s="82">
        <f>SUMIF(Tabla1[Pagina Bitacora Real],"&lt;"&amp;$A114,Tabla1[Como Instructor de Vuelo])</f>
        <v>0</v>
      </c>
    </row>
    <row r="116" spans="1:26" ht="16" thickBot="1" x14ac:dyDescent="0.25">
      <c r="A116" s="197"/>
      <c r="B116" s="196"/>
      <c r="C116" s="48" t="s">
        <v>227</v>
      </c>
      <c r="D116" s="83">
        <f t="shared" ref="D116" si="111">D114+D115</f>
        <v>347.1</v>
      </c>
      <c r="E116" s="84">
        <f t="shared" ref="E116" si="112">E114+E115</f>
        <v>0</v>
      </c>
      <c r="F116" s="85">
        <f t="shared" ref="F116:Z131" si="113">F114+F115</f>
        <v>347.1</v>
      </c>
      <c r="G116" s="85">
        <f t="shared" si="113"/>
        <v>0</v>
      </c>
      <c r="H116" s="85">
        <f t="shared" si="113"/>
        <v>0</v>
      </c>
      <c r="I116" s="85">
        <f t="shared" si="113"/>
        <v>0</v>
      </c>
      <c r="J116" s="85">
        <f t="shared" si="113"/>
        <v>0</v>
      </c>
      <c r="K116" s="85">
        <f t="shared" si="113"/>
        <v>0</v>
      </c>
      <c r="L116" s="86">
        <f t="shared" si="113"/>
        <v>0</v>
      </c>
      <c r="M116" s="145">
        <f t="shared" si="113"/>
        <v>853</v>
      </c>
      <c r="N116" s="146">
        <f t="shared" si="113"/>
        <v>50</v>
      </c>
      <c r="O116" s="84">
        <f t="shared" si="113"/>
        <v>333.6</v>
      </c>
      <c r="P116" s="85">
        <f t="shared" si="113"/>
        <v>13.5</v>
      </c>
      <c r="Q116" s="86">
        <f t="shared" si="113"/>
        <v>7.4</v>
      </c>
      <c r="R116" s="145">
        <f t="shared" si="113"/>
        <v>0</v>
      </c>
      <c r="S116" s="146">
        <f t="shared" si="113"/>
        <v>0</v>
      </c>
      <c r="T116" s="84">
        <f t="shared" si="113"/>
        <v>0</v>
      </c>
      <c r="U116" s="85">
        <f t="shared" si="113"/>
        <v>207.09999999999994</v>
      </c>
      <c r="V116" s="85">
        <f t="shared" si="113"/>
        <v>63.699999999999996</v>
      </c>
      <c r="W116" s="85">
        <f t="shared" si="113"/>
        <v>281.29999999999995</v>
      </c>
      <c r="X116" s="85">
        <f t="shared" si="113"/>
        <v>0</v>
      </c>
      <c r="Y116" s="85">
        <f t="shared" si="113"/>
        <v>95.80000000000004</v>
      </c>
      <c r="Z116" s="86">
        <f t="shared" si="113"/>
        <v>0</v>
      </c>
    </row>
    <row r="117" spans="1:26" x14ac:dyDescent="0.2">
      <c r="A117" s="197">
        <v>39</v>
      </c>
      <c r="B117" s="191" t="s">
        <v>212</v>
      </c>
      <c r="C117" s="60" t="s">
        <v>269</v>
      </c>
      <c r="D117" s="63">
        <f>SUMIF(Tabla1[Pagina Bitacora Real],A117,Tabla1[Duracion Total de Vuelo])</f>
        <v>6.6000000000000005</v>
      </c>
      <c r="E117" s="64">
        <f>SUMIF(Tabla1[Pagina Bitacora Real],$A117,Tabla1[LSA])</f>
        <v>0</v>
      </c>
      <c r="F117" s="65">
        <f>SUMIF(Tabla1[Pagina Bitacora Real],$A117,Tabla1[Monomotor])</f>
        <v>6.6000000000000005</v>
      </c>
      <c r="G117" s="65">
        <f>SUMIF(Tabla1[Pagina Bitacora Real],$A117,Tabla1[Multimotor])</f>
        <v>0</v>
      </c>
      <c r="H117" s="65">
        <f>SUMIF(Tabla1[Pagina Bitacora Real],$A117,Tabla1[Turbo Helice])</f>
        <v>0</v>
      </c>
      <c r="I117" s="65">
        <f>SUMIF(Tabla1[Pagina Bitacora Real],$A117,Tabla1[Turbo Jet])</f>
        <v>0</v>
      </c>
      <c r="J117" s="65">
        <f>SUMIF(Tabla1[Pagina Bitacora Real],$A117,Tabla1[Helicoptero])</f>
        <v>0</v>
      </c>
      <c r="K117" s="65">
        <f>SUMIF(Tabla1[Pagina Bitacora Real],$A117,Tabla1[Planeador])</f>
        <v>0</v>
      </c>
      <c r="L117" s="66">
        <f>SUMIF(Tabla1[Pagina Bitacora Real],$A117,Tabla1[Ultraliviano])</f>
        <v>0</v>
      </c>
      <c r="M117" s="135">
        <f>SUMIF(Tabla1[Pagina Bitacora Real],$A117,Tabla1[Dia])</f>
        <v>12</v>
      </c>
      <c r="N117" s="136">
        <f>SUMIF(Tabla1[Pagina Bitacora Real],$A117,Tabla1[Noche])</f>
        <v>0</v>
      </c>
      <c r="O117" s="64">
        <f>SUMIF(Tabla1[Pagina Bitacora Real],$A117,Tabla1[Diurno])</f>
        <v>6.6000000000000005</v>
      </c>
      <c r="P117" s="65">
        <f>SUMIF(Tabla1[Pagina Bitacora Real],$A117,Tabla1[Noche3])</f>
        <v>0</v>
      </c>
      <c r="Q117" s="66">
        <f>SUMIF(Tabla1[Pagina Bitacora Real],$A117,Tabla1[IFR])</f>
        <v>0</v>
      </c>
      <c r="R117" s="135">
        <f>SUMIF(Tabla1[Pagina Bitacora Real],$A117,Tabla1[Multimotor])</f>
        <v>0</v>
      </c>
      <c r="S117" s="136">
        <f>SUMIF(Tabla1[Pagina Bitacora Real],$A117,Tabla1[Multimotor])</f>
        <v>0</v>
      </c>
      <c r="T117" s="64">
        <f>SUMIF(Tabla1[Pagina Bitacora Real],$A117,Tabla1[Simulador o Entrenador de Vuelo])</f>
        <v>0</v>
      </c>
      <c r="U117" s="65">
        <f>SUMIF(Tabla1[Pagina Bitacora Real],$A117,Tabla1[Travesia])</f>
        <v>1</v>
      </c>
      <c r="V117" s="65">
        <f>SUMIF(Tabla1[Pagina Bitacora Real],$A117,Tabla1[Solo])</f>
        <v>0.8</v>
      </c>
      <c r="W117" s="65">
        <f>SUMIF(Tabla1[Pagina Bitacora Real],$A117,Tabla1[Piloto al Mando (PIC)])</f>
        <v>6.6000000000000005</v>
      </c>
      <c r="X117" s="65">
        <f>SUMIF(Tabla1[Pagina Bitacora Real],$A117,Tabla1[Copiloto (SIC)])</f>
        <v>0</v>
      </c>
      <c r="Y117" s="65">
        <f>SUMIF(Tabla1[Pagina Bitacora Real],$A117,Tabla1[[Instruccion Recibida ]])</f>
        <v>5.6000000000000005</v>
      </c>
      <c r="Z117" s="66">
        <f>SUMIF(Tabla1[Pagina Bitacora Real],$A117,Tabla1[Como Instructor de Vuelo])</f>
        <v>0</v>
      </c>
    </row>
    <row r="118" spans="1:26" x14ac:dyDescent="0.2">
      <c r="A118" s="197"/>
      <c r="B118" s="192"/>
      <c r="C118" s="61" t="s">
        <v>226</v>
      </c>
      <c r="D118" s="67">
        <f>SUMIF(Tabla1[Pagina Bitacora Real],"&lt;"&amp;A117,Tabla1[Duracion Total de Vuelo])</f>
        <v>347.1</v>
      </c>
      <c r="E118" s="68">
        <f>SUMIF(Tabla1[Pagina Bitacora Real],"&lt;"&amp;$A117,Tabla1[LSA])</f>
        <v>0</v>
      </c>
      <c r="F118" s="69">
        <f>SUMIF(Tabla1[Pagina Bitacora Real],"&lt;"&amp;$A117,Tabla1[Monomotor])</f>
        <v>347.1</v>
      </c>
      <c r="G118" s="69">
        <f>SUMIF(Tabla1[Pagina Bitacora Real],"&lt;"&amp;$A117,Tabla1[Multimotor])</f>
        <v>0</v>
      </c>
      <c r="H118" s="69">
        <f>SUMIF(Tabla1[Pagina Bitacora Real],"&lt;"&amp;$A117,Tabla1[Turbo Helice])</f>
        <v>0</v>
      </c>
      <c r="I118" s="69">
        <f>SUMIF(Tabla1[Pagina Bitacora Real],"&lt;"&amp;$A117,Tabla1[Turbo Jet])</f>
        <v>0</v>
      </c>
      <c r="J118" s="69">
        <f>SUMIF(Tabla1[Pagina Bitacora Real],"&lt;"&amp;$A117,Tabla1[Helicoptero])</f>
        <v>0</v>
      </c>
      <c r="K118" s="69">
        <f>SUMIF(Tabla1[Pagina Bitacora Real],"&lt;"&amp;$A117,Tabla1[Planeador])</f>
        <v>0</v>
      </c>
      <c r="L118" s="70">
        <f>SUMIF(Tabla1[Pagina Bitacora Real],"&lt;"&amp;$A117,Tabla1[Ultraliviano])</f>
        <v>0</v>
      </c>
      <c r="M118" s="137">
        <f>SUMIF(Tabla1[Pagina Bitacora Real],"&lt;"&amp;$A117,Tabla1[Dia])</f>
        <v>853</v>
      </c>
      <c r="N118" s="138">
        <f>SUMIF(Tabla1[Pagina Bitacora Real],"&lt;"&amp;$A117,Tabla1[Noche])</f>
        <v>50</v>
      </c>
      <c r="O118" s="68">
        <f>SUMIF(Tabla1[Pagina Bitacora Real],"&lt;"&amp;$A117,Tabla1[Diurno])</f>
        <v>333.6</v>
      </c>
      <c r="P118" s="69">
        <f>SUMIF(Tabla1[Pagina Bitacora Real],"&lt;"&amp;$A117,Tabla1[Noche3])</f>
        <v>13.5</v>
      </c>
      <c r="Q118" s="70">
        <f>SUMIF(Tabla1[Pagina Bitacora Real],"&lt;"&amp;$A117,Tabla1[IFR])</f>
        <v>7.4</v>
      </c>
      <c r="R118" s="137">
        <f>SUMIF(Tabla1[Pagina Bitacora Real],"&lt;"&amp;$A117,Tabla1[Multimotor])</f>
        <v>0</v>
      </c>
      <c r="S118" s="138">
        <f>SUMIF(Tabla1[Pagina Bitacora Real],"&lt;"&amp;$A117,Tabla1[Multimotor])</f>
        <v>0</v>
      </c>
      <c r="T118" s="68">
        <f>SUMIF(Tabla1[Pagina Bitacora Real],"&lt;"&amp;$A117,Tabla1[Simulador o Entrenador de Vuelo])</f>
        <v>0</v>
      </c>
      <c r="U118" s="69">
        <f>SUMIF(Tabla1[Pagina Bitacora Real],"&lt;"&amp;$A117,Tabla1[Travesia])</f>
        <v>207.09999999999994</v>
      </c>
      <c r="V118" s="69">
        <f>SUMIF(Tabla1[Pagina Bitacora Real],"&lt;"&amp;$A117,Tabla1[Solo])</f>
        <v>63.699999999999996</v>
      </c>
      <c r="W118" s="69">
        <f>SUMIF(Tabla1[Pagina Bitacora Real],"&lt;"&amp;$A117,Tabla1[Piloto al Mando (PIC)])</f>
        <v>281.29999999999995</v>
      </c>
      <c r="X118" s="69">
        <f>SUMIF(Tabla1[Pagina Bitacora Real],"&lt;"&amp;$A117,Tabla1[Copiloto (SIC)])</f>
        <v>0</v>
      </c>
      <c r="Y118" s="69">
        <f>SUMIF(Tabla1[Pagina Bitacora Real],"&lt;"&amp;$A117,Tabla1[[Instruccion Recibida ]])</f>
        <v>95.80000000000004</v>
      </c>
      <c r="Z118" s="70">
        <f>SUMIF(Tabla1[Pagina Bitacora Real],"&lt;"&amp;$A117,Tabla1[Como Instructor de Vuelo])</f>
        <v>0</v>
      </c>
    </row>
    <row r="119" spans="1:26" ht="16" thickBot="1" x14ac:dyDescent="0.25">
      <c r="A119" s="197"/>
      <c r="B119" s="193"/>
      <c r="C119" s="62" t="s">
        <v>227</v>
      </c>
      <c r="D119" s="71">
        <f t="shared" ref="D119" si="114">D117+D118</f>
        <v>353.70000000000005</v>
      </c>
      <c r="E119" s="72">
        <f t="shared" ref="E119" si="115">E117+E118</f>
        <v>0</v>
      </c>
      <c r="F119" s="73">
        <f t="shared" ref="F119" si="116">F117+F118</f>
        <v>353.70000000000005</v>
      </c>
      <c r="G119" s="73">
        <f t="shared" si="113"/>
        <v>0</v>
      </c>
      <c r="H119" s="73">
        <f t="shared" si="113"/>
        <v>0</v>
      </c>
      <c r="I119" s="73">
        <f t="shared" si="113"/>
        <v>0</v>
      </c>
      <c r="J119" s="73">
        <f t="shared" si="113"/>
        <v>0</v>
      </c>
      <c r="K119" s="73">
        <f t="shared" si="113"/>
        <v>0</v>
      </c>
      <c r="L119" s="74">
        <f t="shared" si="113"/>
        <v>0</v>
      </c>
      <c r="M119" s="139">
        <f t="shared" si="113"/>
        <v>865</v>
      </c>
      <c r="N119" s="140">
        <f t="shared" si="113"/>
        <v>50</v>
      </c>
      <c r="O119" s="72">
        <f t="shared" si="113"/>
        <v>340.20000000000005</v>
      </c>
      <c r="P119" s="73">
        <f t="shared" si="113"/>
        <v>13.5</v>
      </c>
      <c r="Q119" s="74">
        <f t="shared" si="113"/>
        <v>7.4</v>
      </c>
      <c r="R119" s="139">
        <f t="shared" si="113"/>
        <v>0</v>
      </c>
      <c r="S119" s="140">
        <f t="shared" si="113"/>
        <v>0</v>
      </c>
      <c r="T119" s="72">
        <f t="shared" si="113"/>
        <v>0</v>
      </c>
      <c r="U119" s="73">
        <f t="shared" si="113"/>
        <v>208.09999999999994</v>
      </c>
      <c r="V119" s="73">
        <f t="shared" si="113"/>
        <v>64.5</v>
      </c>
      <c r="W119" s="73">
        <f t="shared" si="113"/>
        <v>287.89999999999998</v>
      </c>
      <c r="X119" s="73">
        <f t="shared" si="113"/>
        <v>0</v>
      </c>
      <c r="Y119" s="73">
        <f t="shared" si="113"/>
        <v>101.40000000000003</v>
      </c>
      <c r="Z119" s="74">
        <f t="shared" si="113"/>
        <v>0</v>
      </c>
    </row>
    <row r="120" spans="1:26" x14ac:dyDescent="0.2">
      <c r="A120" s="197">
        <v>40</v>
      </c>
      <c r="B120" s="194" t="s">
        <v>213</v>
      </c>
      <c r="C120" s="46" t="s">
        <v>269</v>
      </c>
      <c r="D120" s="75">
        <f>SUMIF(Tabla1[Pagina Bitacora Real],A120,Tabla1[Duracion Total de Vuelo])</f>
        <v>9.0000000000000018</v>
      </c>
      <c r="E120" s="76">
        <f>SUMIF(Tabla1[Pagina Bitacora Real],$A120,Tabla1[LSA])</f>
        <v>0</v>
      </c>
      <c r="F120" s="77">
        <f>SUMIF(Tabla1[Pagina Bitacora Real],$A120,Tabla1[Monomotor])</f>
        <v>9.0000000000000018</v>
      </c>
      <c r="G120" s="77">
        <f>SUMIF(Tabla1[Pagina Bitacora Real],$A120,Tabla1[Multimotor])</f>
        <v>0</v>
      </c>
      <c r="H120" s="77">
        <f>SUMIF(Tabla1[Pagina Bitacora Real],$A120,Tabla1[Turbo Helice])</f>
        <v>0</v>
      </c>
      <c r="I120" s="77">
        <f>SUMIF(Tabla1[Pagina Bitacora Real],$A120,Tabla1[Turbo Jet])</f>
        <v>0</v>
      </c>
      <c r="J120" s="77">
        <f>SUMIF(Tabla1[Pagina Bitacora Real],$A120,Tabla1[Helicoptero])</f>
        <v>0</v>
      </c>
      <c r="K120" s="77">
        <f>SUMIF(Tabla1[Pagina Bitacora Real],$A120,Tabla1[Planeador])</f>
        <v>0</v>
      </c>
      <c r="L120" s="78">
        <f>SUMIF(Tabla1[Pagina Bitacora Real],$A120,Tabla1[Ultraliviano])</f>
        <v>0</v>
      </c>
      <c r="M120" s="141">
        <f>SUMIF(Tabla1[Pagina Bitacora Real],$A120,Tabla1[Dia])</f>
        <v>23</v>
      </c>
      <c r="N120" s="142">
        <f>SUMIF(Tabla1[Pagina Bitacora Real],$A120,Tabla1[Noche])</f>
        <v>0</v>
      </c>
      <c r="O120" s="76">
        <f>SUMIF(Tabla1[Pagina Bitacora Real],$A120,Tabla1[Diurno])</f>
        <v>9.0000000000000018</v>
      </c>
      <c r="P120" s="77">
        <f>SUMIF(Tabla1[Pagina Bitacora Real],$A120,Tabla1[Noche3])</f>
        <v>0</v>
      </c>
      <c r="Q120" s="78">
        <f>SUMIF(Tabla1[Pagina Bitacora Real],$A120,Tabla1[IFR])</f>
        <v>0</v>
      </c>
      <c r="R120" s="141">
        <f>SUMIF(Tabla1[Pagina Bitacora Real],$A120,Tabla1[Multimotor])</f>
        <v>0</v>
      </c>
      <c r="S120" s="142">
        <f>SUMIF(Tabla1[Pagina Bitacora Real],$A120,Tabla1[Multimotor])</f>
        <v>0</v>
      </c>
      <c r="T120" s="76">
        <f>SUMIF(Tabla1[Pagina Bitacora Real],$A120,Tabla1[Simulador o Entrenador de Vuelo])</f>
        <v>0</v>
      </c>
      <c r="U120" s="77">
        <f>SUMIF(Tabla1[Pagina Bitacora Real],$A120,Tabla1[Travesia])</f>
        <v>3.5</v>
      </c>
      <c r="V120" s="77">
        <f>SUMIF(Tabla1[Pagina Bitacora Real],$A120,Tabla1[Solo])</f>
        <v>0</v>
      </c>
      <c r="W120" s="77">
        <f>SUMIF(Tabla1[Pagina Bitacora Real],$A120,Tabla1[Piloto al Mando (PIC)])</f>
        <v>9.0000000000000018</v>
      </c>
      <c r="X120" s="77">
        <f>SUMIF(Tabla1[Pagina Bitacora Real],$A120,Tabla1[Copiloto (SIC)])</f>
        <v>0</v>
      </c>
      <c r="Y120" s="77">
        <f>SUMIF(Tabla1[Pagina Bitacora Real],$A120,Tabla1[[Instruccion Recibida ]])</f>
        <v>0</v>
      </c>
      <c r="Z120" s="78">
        <f>SUMIF(Tabla1[Pagina Bitacora Real],$A120,Tabla1[Como Instructor de Vuelo])</f>
        <v>1.1000000000000001</v>
      </c>
    </row>
    <row r="121" spans="1:26" x14ac:dyDescent="0.2">
      <c r="A121" s="197"/>
      <c r="B121" s="195"/>
      <c r="C121" s="47" t="s">
        <v>226</v>
      </c>
      <c r="D121" s="79">
        <f>SUMIF(Tabla1[Pagina Bitacora Real],"&lt;"&amp;A120,Tabla1[Duracion Total de Vuelo])</f>
        <v>353.7</v>
      </c>
      <c r="E121" s="80">
        <f>SUMIF(Tabla1[Pagina Bitacora Real],"&lt;"&amp;$A120,Tabla1[LSA])</f>
        <v>0</v>
      </c>
      <c r="F121" s="81">
        <f>SUMIF(Tabla1[Pagina Bitacora Real],"&lt;"&amp;$A120,Tabla1[Monomotor])</f>
        <v>353.7</v>
      </c>
      <c r="G121" s="81">
        <f>SUMIF(Tabla1[Pagina Bitacora Real],"&lt;"&amp;$A120,Tabla1[Multimotor])</f>
        <v>0</v>
      </c>
      <c r="H121" s="81">
        <f>SUMIF(Tabla1[Pagina Bitacora Real],"&lt;"&amp;$A120,Tabla1[Turbo Helice])</f>
        <v>0</v>
      </c>
      <c r="I121" s="81">
        <f>SUMIF(Tabla1[Pagina Bitacora Real],"&lt;"&amp;$A120,Tabla1[Turbo Jet])</f>
        <v>0</v>
      </c>
      <c r="J121" s="81">
        <f>SUMIF(Tabla1[Pagina Bitacora Real],"&lt;"&amp;$A120,Tabla1[Helicoptero])</f>
        <v>0</v>
      </c>
      <c r="K121" s="81">
        <f>SUMIF(Tabla1[Pagina Bitacora Real],"&lt;"&amp;$A120,Tabla1[Planeador])</f>
        <v>0</v>
      </c>
      <c r="L121" s="82">
        <f>SUMIF(Tabla1[Pagina Bitacora Real],"&lt;"&amp;$A120,Tabla1[Ultraliviano])</f>
        <v>0</v>
      </c>
      <c r="M121" s="143">
        <f>SUMIF(Tabla1[Pagina Bitacora Real],"&lt;"&amp;$A120,Tabla1[Dia])</f>
        <v>865</v>
      </c>
      <c r="N121" s="144">
        <f>SUMIF(Tabla1[Pagina Bitacora Real],"&lt;"&amp;$A120,Tabla1[Noche])</f>
        <v>50</v>
      </c>
      <c r="O121" s="80">
        <f>SUMIF(Tabla1[Pagina Bitacora Real],"&lt;"&amp;$A120,Tabla1[Diurno])</f>
        <v>340.2</v>
      </c>
      <c r="P121" s="81">
        <f>SUMIF(Tabla1[Pagina Bitacora Real],"&lt;"&amp;$A120,Tabla1[Noche3])</f>
        <v>13.5</v>
      </c>
      <c r="Q121" s="82">
        <f>SUMIF(Tabla1[Pagina Bitacora Real],"&lt;"&amp;$A120,Tabla1[IFR])</f>
        <v>7.4</v>
      </c>
      <c r="R121" s="143">
        <f>SUMIF(Tabla1[Pagina Bitacora Real],"&lt;"&amp;$A120,Tabla1[Multimotor])</f>
        <v>0</v>
      </c>
      <c r="S121" s="144">
        <f>SUMIF(Tabla1[Pagina Bitacora Real],"&lt;"&amp;$A120,Tabla1[Multimotor])</f>
        <v>0</v>
      </c>
      <c r="T121" s="80">
        <f>SUMIF(Tabla1[Pagina Bitacora Real],"&lt;"&amp;$A120,Tabla1[Simulador o Entrenador de Vuelo])</f>
        <v>0</v>
      </c>
      <c r="U121" s="81">
        <f>SUMIF(Tabla1[Pagina Bitacora Real],"&lt;"&amp;$A120,Tabla1[Travesia])</f>
        <v>208.09999999999994</v>
      </c>
      <c r="V121" s="81">
        <f>SUMIF(Tabla1[Pagina Bitacora Real],"&lt;"&amp;$A120,Tabla1[Solo])</f>
        <v>64.5</v>
      </c>
      <c r="W121" s="81">
        <f>SUMIF(Tabla1[Pagina Bitacora Real],"&lt;"&amp;$A120,Tabla1[Piloto al Mando (PIC)])</f>
        <v>287.89999999999992</v>
      </c>
      <c r="X121" s="81">
        <f>SUMIF(Tabla1[Pagina Bitacora Real],"&lt;"&amp;$A120,Tabla1[Copiloto (SIC)])</f>
        <v>0</v>
      </c>
      <c r="Y121" s="81">
        <f>SUMIF(Tabla1[Pagina Bitacora Real],"&lt;"&amp;$A120,Tabla1[[Instruccion Recibida ]])</f>
        <v>101.40000000000005</v>
      </c>
      <c r="Z121" s="82">
        <f>SUMIF(Tabla1[Pagina Bitacora Real],"&lt;"&amp;$A120,Tabla1[Como Instructor de Vuelo])</f>
        <v>0</v>
      </c>
    </row>
    <row r="122" spans="1:26" ht="16" thickBot="1" x14ac:dyDescent="0.25">
      <c r="A122" s="197"/>
      <c r="B122" s="196"/>
      <c r="C122" s="48" t="s">
        <v>227</v>
      </c>
      <c r="D122" s="83">
        <f t="shared" ref="D122" si="117">D120+D121</f>
        <v>362.7</v>
      </c>
      <c r="E122" s="84">
        <f t="shared" ref="E122" si="118">E120+E121</f>
        <v>0</v>
      </c>
      <c r="F122" s="85">
        <f t="shared" ref="F122" si="119">F120+F121</f>
        <v>362.7</v>
      </c>
      <c r="G122" s="85">
        <f t="shared" si="113"/>
        <v>0</v>
      </c>
      <c r="H122" s="85">
        <f t="shared" si="113"/>
        <v>0</v>
      </c>
      <c r="I122" s="85">
        <f t="shared" si="113"/>
        <v>0</v>
      </c>
      <c r="J122" s="85">
        <f t="shared" si="113"/>
        <v>0</v>
      </c>
      <c r="K122" s="85">
        <f t="shared" si="113"/>
        <v>0</v>
      </c>
      <c r="L122" s="86">
        <f t="shared" si="113"/>
        <v>0</v>
      </c>
      <c r="M122" s="145">
        <f t="shared" si="113"/>
        <v>888</v>
      </c>
      <c r="N122" s="146">
        <f t="shared" si="113"/>
        <v>50</v>
      </c>
      <c r="O122" s="84">
        <f t="shared" si="113"/>
        <v>349.2</v>
      </c>
      <c r="P122" s="85">
        <f t="shared" si="113"/>
        <v>13.5</v>
      </c>
      <c r="Q122" s="86">
        <f t="shared" si="113"/>
        <v>7.4</v>
      </c>
      <c r="R122" s="145">
        <f t="shared" si="113"/>
        <v>0</v>
      </c>
      <c r="S122" s="146">
        <f t="shared" si="113"/>
        <v>0</v>
      </c>
      <c r="T122" s="84">
        <f t="shared" si="113"/>
        <v>0</v>
      </c>
      <c r="U122" s="85">
        <f t="shared" si="113"/>
        <v>211.59999999999994</v>
      </c>
      <c r="V122" s="85">
        <f t="shared" si="113"/>
        <v>64.5</v>
      </c>
      <c r="W122" s="85">
        <f t="shared" si="113"/>
        <v>296.89999999999992</v>
      </c>
      <c r="X122" s="85">
        <f t="shared" si="113"/>
        <v>0</v>
      </c>
      <c r="Y122" s="85">
        <f t="shared" si="113"/>
        <v>101.40000000000005</v>
      </c>
      <c r="Z122" s="86">
        <f t="shared" ref="Z122:Z131" si="120">Z120+Z121</f>
        <v>1.1000000000000001</v>
      </c>
    </row>
    <row r="123" spans="1:26" x14ac:dyDescent="0.2">
      <c r="A123" s="197">
        <v>41</v>
      </c>
      <c r="B123" s="191" t="s">
        <v>214</v>
      </c>
      <c r="C123" s="60" t="s">
        <v>269</v>
      </c>
      <c r="D123" s="63">
        <f>SUMIF(Tabla1[Pagina Bitacora Real],A123,Tabla1[Duracion Total de Vuelo])</f>
        <v>11.499999999999998</v>
      </c>
      <c r="E123" s="64">
        <f>SUMIF(Tabla1[Pagina Bitacora Real],$A123,Tabla1[LSA])</f>
        <v>0</v>
      </c>
      <c r="F123" s="65">
        <f>SUMIF(Tabla1[Pagina Bitacora Real],$A123,Tabla1[Monomotor])</f>
        <v>11.499999999999998</v>
      </c>
      <c r="G123" s="65">
        <f>SUMIF(Tabla1[Pagina Bitacora Real],$A123,Tabla1[Multimotor])</f>
        <v>0</v>
      </c>
      <c r="H123" s="65">
        <f>SUMIF(Tabla1[Pagina Bitacora Real],$A123,Tabla1[Turbo Helice])</f>
        <v>0</v>
      </c>
      <c r="I123" s="65">
        <f>SUMIF(Tabla1[Pagina Bitacora Real],$A123,Tabla1[Turbo Jet])</f>
        <v>0</v>
      </c>
      <c r="J123" s="65">
        <f>SUMIF(Tabla1[Pagina Bitacora Real],$A123,Tabla1[Helicoptero])</f>
        <v>0</v>
      </c>
      <c r="K123" s="65">
        <f>SUMIF(Tabla1[Pagina Bitacora Real],$A123,Tabla1[Planeador])</f>
        <v>0</v>
      </c>
      <c r="L123" s="66">
        <f>SUMIF(Tabla1[Pagina Bitacora Real],$A123,Tabla1[Ultraliviano])</f>
        <v>0</v>
      </c>
      <c r="M123" s="135">
        <f>SUMIF(Tabla1[Pagina Bitacora Real],$A123,Tabla1[Dia])</f>
        <v>10</v>
      </c>
      <c r="N123" s="136">
        <f>SUMIF(Tabla1[Pagina Bitacora Real],$A123,Tabla1[Noche])</f>
        <v>0</v>
      </c>
      <c r="O123" s="64">
        <f>SUMIF(Tabla1[Pagina Bitacora Real],$A123,Tabla1[Diurno])</f>
        <v>11.499999999999998</v>
      </c>
      <c r="P123" s="65">
        <f>SUMIF(Tabla1[Pagina Bitacora Real],$A123,Tabla1[Noche3])</f>
        <v>0</v>
      </c>
      <c r="Q123" s="66">
        <f>SUMIF(Tabla1[Pagina Bitacora Real],$A123,Tabla1[IFR])</f>
        <v>0</v>
      </c>
      <c r="R123" s="135">
        <f>SUMIF(Tabla1[Pagina Bitacora Real],$A123,Tabla1[Multimotor])</f>
        <v>0</v>
      </c>
      <c r="S123" s="136">
        <f>SUMIF(Tabla1[Pagina Bitacora Real],$A123,Tabla1[Multimotor])</f>
        <v>0</v>
      </c>
      <c r="T123" s="64">
        <f>SUMIF(Tabla1[Pagina Bitacora Real],$A123,Tabla1[Simulador o Entrenador de Vuelo])</f>
        <v>0</v>
      </c>
      <c r="U123" s="65">
        <f>SUMIF(Tabla1[Pagina Bitacora Real],$A123,Tabla1[Travesia])</f>
        <v>10.299999999999999</v>
      </c>
      <c r="V123" s="65">
        <f>SUMIF(Tabla1[Pagina Bitacora Real],$A123,Tabla1[Solo])</f>
        <v>0</v>
      </c>
      <c r="W123" s="65">
        <f>SUMIF(Tabla1[Pagina Bitacora Real],$A123,Tabla1[Piloto al Mando (PIC)])</f>
        <v>11.499999999999998</v>
      </c>
      <c r="X123" s="65">
        <f>SUMIF(Tabla1[Pagina Bitacora Real],$A123,Tabla1[Copiloto (SIC)])</f>
        <v>0</v>
      </c>
      <c r="Y123" s="65">
        <f>SUMIF(Tabla1[Pagina Bitacora Real],$A123,Tabla1[[Instruccion Recibida ]])</f>
        <v>0</v>
      </c>
      <c r="Z123" s="66">
        <f>SUMIF(Tabla1[Pagina Bitacora Real],$A123,Tabla1[Como Instructor de Vuelo])</f>
        <v>5.3</v>
      </c>
    </row>
    <row r="124" spans="1:26" x14ac:dyDescent="0.2">
      <c r="A124" s="197"/>
      <c r="B124" s="192"/>
      <c r="C124" s="61" t="s">
        <v>226</v>
      </c>
      <c r="D124" s="67">
        <f>SUMIF(Tabla1[Pagina Bitacora Real],"&lt;"&amp;A123,Tabla1[Duracion Total de Vuelo])</f>
        <v>362.70000000000005</v>
      </c>
      <c r="E124" s="68">
        <f>SUMIF(Tabla1[Pagina Bitacora Real],"&lt;"&amp;$A123,Tabla1[LSA])</f>
        <v>0</v>
      </c>
      <c r="F124" s="69">
        <f>SUMIF(Tabla1[Pagina Bitacora Real],"&lt;"&amp;$A123,Tabla1[Monomotor])</f>
        <v>362.70000000000005</v>
      </c>
      <c r="G124" s="69">
        <f>SUMIF(Tabla1[Pagina Bitacora Real],"&lt;"&amp;$A123,Tabla1[Multimotor])</f>
        <v>0</v>
      </c>
      <c r="H124" s="69">
        <f>SUMIF(Tabla1[Pagina Bitacora Real],"&lt;"&amp;$A123,Tabla1[Turbo Helice])</f>
        <v>0</v>
      </c>
      <c r="I124" s="69">
        <f>SUMIF(Tabla1[Pagina Bitacora Real],"&lt;"&amp;$A123,Tabla1[Turbo Jet])</f>
        <v>0</v>
      </c>
      <c r="J124" s="69">
        <f>SUMIF(Tabla1[Pagina Bitacora Real],"&lt;"&amp;$A123,Tabla1[Helicoptero])</f>
        <v>0</v>
      </c>
      <c r="K124" s="69">
        <f>SUMIF(Tabla1[Pagina Bitacora Real],"&lt;"&amp;$A123,Tabla1[Planeador])</f>
        <v>0</v>
      </c>
      <c r="L124" s="70">
        <f>SUMIF(Tabla1[Pagina Bitacora Real],"&lt;"&amp;$A123,Tabla1[Ultraliviano])</f>
        <v>0</v>
      </c>
      <c r="M124" s="137">
        <f>SUMIF(Tabla1[Pagina Bitacora Real],"&lt;"&amp;$A123,Tabla1[Dia])</f>
        <v>888</v>
      </c>
      <c r="N124" s="138">
        <f>SUMIF(Tabla1[Pagina Bitacora Real],"&lt;"&amp;$A123,Tabla1[Noche])</f>
        <v>50</v>
      </c>
      <c r="O124" s="68">
        <f>SUMIF(Tabla1[Pagina Bitacora Real],"&lt;"&amp;$A123,Tabla1[Diurno])</f>
        <v>349.20000000000005</v>
      </c>
      <c r="P124" s="69">
        <f>SUMIF(Tabla1[Pagina Bitacora Real],"&lt;"&amp;$A123,Tabla1[Noche3])</f>
        <v>13.5</v>
      </c>
      <c r="Q124" s="70">
        <f>SUMIF(Tabla1[Pagina Bitacora Real],"&lt;"&amp;$A123,Tabla1[IFR])</f>
        <v>7.4</v>
      </c>
      <c r="R124" s="137">
        <f>SUMIF(Tabla1[Pagina Bitacora Real],"&lt;"&amp;$A123,Tabla1[Multimotor])</f>
        <v>0</v>
      </c>
      <c r="S124" s="138">
        <f>SUMIF(Tabla1[Pagina Bitacora Real],"&lt;"&amp;$A123,Tabla1[Multimotor])</f>
        <v>0</v>
      </c>
      <c r="T124" s="68">
        <f>SUMIF(Tabla1[Pagina Bitacora Real],"&lt;"&amp;$A123,Tabla1[Simulador o Entrenador de Vuelo])</f>
        <v>0</v>
      </c>
      <c r="U124" s="69">
        <f>SUMIF(Tabla1[Pagina Bitacora Real],"&lt;"&amp;$A123,Tabla1[Travesia])</f>
        <v>211.59999999999994</v>
      </c>
      <c r="V124" s="69">
        <f>SUMIF(Tabla1[Pagina Bitacora Real],"&lt;"&amp;$A123,Tabla1[Solo])</f>
        <v>64.5</v>
      </c>
      <c r="W124" s="69">
        <f>SUMIF(Tabla1[Pagina Bitacora Real],"&lt;"&amp;$A123,Tabla1[Piloto al Mando (PIC)])</f>
        <v>296.89999999999998</v>
      </c>
      <c r="X124" s="69">
        <f>SUMIF(Tabla1[Pagina Bitacora Real],"&lt;"&amp;$A123,Tabla1[Copiloto (SIC)])</f>
        <v>0</v>
      </c>
      <c r="Y124" s="69">
        <f>SUMIF(Tabla1[Pagina Bitacora Real],"&lt;"&amp;$A123,Tabla1[[Instruccion Recibida ]])</f>
        <v>101.40000000000005</v>
      </c>
      <c r="Z124" s="70">
        <f>SUMIF(Tabla1[Pagina Bitacora Real],"&lt;"&amp;$A123,Tabla1[Como Instructor de Vuelo])</f>
        <v>1.1000000000000001</v>
      </c>
    </row>
    <row r="125" spans="1:26" ht="16" thickBot="1" x14ac:dyDescent="0.25">
      <c r="A125" s="197"/>
      <c r="B125" s="193"/>
      <c r="C125" s="62" t="s">
        <v>227</v>
      </c>
      <c r="D125" s="71">
        <f t="shared" ref="D125" si="121">D123+D124</f>
        <v>374.20000000000005</v>
      </c>
      <c r="E125" s="72">
        <f t="shared" ref="E125" si="122">E123+E124</f>
        <v>0</v>
      </c>
      <c r="F125" s="73">
        <f t="shared" ref="F125" si="123">F123+F124</f>
        <v>374.20000000000005</v>
      </c>
      <c r="G125" s="73">
        <f t="shared" si="113"/>
        <v>0</v>
      </c>
      <c r="H125" s="73">
        <f t="shared" si="113"/>
        <v>0</v>
      </c>
      <c r="I125" s="73">
        <f t="shared" si="113"/>
        <v>0</v>
      </c>
      <c r="J125" s="73">
        <f t="shared" si="113"/>
        <v>0</v>
      </c>
      <c r="K125" s="73">
        <f t="shared" si="113"/>
        <v>0</v>
      </c>
      <c r="L125" s="74">
        <f t="shared" si="113"/>
        <v>0</v>
      </c>
      <c r="M125" s="139">
        <f t="shared" si="113"/>
        <v>898</v>
      </c>
      <c r="N125" s="140">
        <f t="shared" si="113"/>
        <v>50</v>
      </c>
      <c r="O125" s="72">
        <f t="shared" si="113"/>
        <v>360.70000000000005</v>
      </c>
      <c r="P125" s="73">
        <f t="shared" si="113"/>
        <v>13.5</v>
      </c>
      <c r="Q125" s="74">
        <f t="shared" si="113"/>
        <v>7.4</v>
      </c>
      <c r="R125" s="139">
        <f t="shared" si="113"/>
        <v>0</v>
      </c>
      <c r="S125" s="140">
        <f t="shared" si="113"/>
        <v>0</v>
      </c>
      <c r="T125" s="72">
        <f t="shared" si="113"/>
        <v>0</v>
      </c>
      <c r="U125" s="73">
        <f t="shared" si="113"/>
        <v>221.89999999999995</v>
      </c>
      <c r="V125" s="73">
        <f t="shared" si="113"/>
        <v>64.5</v>
      </c>
      <c r="W125" s="73">
        <f t="shared" si="113"/>
        <v>308.39999999999998</v>
      </c>
      <c r="X125" s="73">
        <f t="shared" si="113"/>
        <v>0</v>
      </c>
      <c r="Y125" s="73">
        <f t="shared" si="113"/>
        <v>101.40000000000005</v>
      </c>
      <c r="Z125" s="74">
        <f t="shared" si="120"/>
        <v>6.4</v>
      </c>
    </row>
    <row r="126" spans="1:26" x14ac:dyDescent="0.2">
      <c r="A126" s="197">
        <v>42</v>
      </c>
      <c r="B126" s="194" t="s">
        <v>215</v>
      </c>
      <c r="C126" s="46" t="s">
        <v>269</v>
      </c>
      <c r="D126" s="75">
        <f>SUMIF(Tabla1[Pagina Bitacora Real],A126,Tabla1[Duracion Total de Vuelo])</f>
        <v>8.8999999999999986</v>
      </c>
      <c r="E126" s="76">
        <f>SUMIF(Tabla1[Pagina Bitacora Real],$A126,Tabla1[LSA])</f>
        <v>0</v>
      </c>
      <c r="F126" s="77">
        <f>SUMIF(Tabla1[Pagina Bitacora Real],$A126,Tabla1[Monomotor])</f>
        <v>8.8999999999999986</v>
      </c>
      <c r="G126" s="77">
        <f>SUMIF(Tabla1[Pagina Bitacora Real],$A126,Tabla1[Multimotor])</f>
        <v>0</v>
      </c>
      <c r="H126" s="77">
        <f>SUMIF(Tabla1[Pagina Bitacora Real],$A126,Tabla1[Turbo Helice])</f>
        <v>0</v>
      </c>
      <c r="I126" s="77">
        <f>SUMIF(Tabla1[Pagina Bitacora Real],$A126,Tabla1[Turbo Jet])</f>
        <v>0</v>
      </c>
      <c r="J126" s="77">
        <f>SUMIF(Tabla1[Pagina Bitacora Real],$A126,Tabla1[Helicoptero])</f>
        <v>0</v>
      </c>
      <c r="K126" s="77">
        <f>SUMIF(Tabla1[Pagina Bitacora Real],$A126,Tabla1[Planeador])</f>
        <v>0</v>
      </c>
      <c r="L126" s="78">
        <f>SUMIF(Tabla1[Pagina Bitacora Real],$A126,Tabla1[Ultraliviano])</f>
        <v>0</v>
      </c>
      <c r="M126" s="141">
        <f>SUMIF(Tabla1[Pagina Bitacora Real],$A126,Tabla1[Dia])</f>
        <v>23</v>
      </c>
      <c r="N126" s="142">
        <f>SUMIF(Tabla1[Pagina Bitacora Real],$A126,Tabla1[Noche])</f>
        <v>10</v>
      </c>
      <c r="O126" s="76">
        <f>SUMIF(Tabla1[Pagina Bitacora Real],$A126,Tabla1[Diurno])</f>
        <v>7.1999999999999993</v>
      </c>
      <c r="P126" s="77">
        <f>SUMIF(Tabla1[Pagina Bitacora Real],$A126,Tabla1[Noche3])</f>
        <v>1.7</v>
      </c>
      <c r="Q126" s="78">
        <f>SUMIF(Tabla1[Pagina Bitacora Real],$A126,Tabla1[IFR])</f>
        <v>0</v>
      </c>
      <c r="R126" s="141">
        <f>SUMIF(Tabla1[Pagina Bitacora Real],$A126,Tabla1[Multimotor])</f>
        <v>0</v>
      </c>
      <c r="S126" s="142">
        <f>SUMIF(Tabla1[Pagina Bitacora Real],$A126,Tabla1[Multimotor])</f>
        <v>0</v>
      </c>
      <c r="T126" s="76">
        <f>SUMIF(Tabla1[Pagina Bitacora Real],$A126,Tabla1[Simulador o Entrenador de Vuelo])</f>
        <v>0</v>
      </c>
      <c r="U126" s="77">
        <f>SUMIF(Tabla1[Pagina Bitacora Real],$A126,Tabla1[Travesia])</f>
        <v>2.4</v>
      </c>
      <c r="V126" s="77">
        <f>SUMIF(Tabla1[Pagina Bitacora Real],$A126,Tabla1[Solo])</f>
        <v>0</v>
      </c>
      <c r="W126" s="77">
        <f>SUMIF(Tabla1[Pagina Bitacora Real],$A126,Tabla1[Piloto al Mando (PIC)])</f>
        <v>8.8999999999999986</v>
      </c>
      <c r="X126" s="77">
        <f>SUMIF(Tabla1[Pagina Bitacora Real],$A126,Tabla1[Copiloto (SIC)])</f>
        <v>0</v>
      </c>
      <c r="Y126" s="77">
        <f>SUMIF(Tabla1[Pagina Bitacora Real],$A126,Tabla1[[Instruccion Recibida ]])</f>
        <v>4.8</v>
      </c>
      <c r="Z126" s="78">
        <f>SUMIF(Tabla1[Pagina Bitacora Real],$A126,Tabla1[Como Instructor de Vuelo])</f>
        <v>3.1</v>
      </c>
    </row>
    <row r="127" spans="1:26" x14ac:dyDescent="0.2">
      <c r="A127" s="197"/>
      <c r="B127" s="195"/>
      <c r="C127" s="47" t="s">
        <v>226</v>
      </c>
      <c r="D127" s="79">
        <f>SUMIF(Tabla1[Pagina Bitacora Real],"&lt;"&amp;A126,Tabla1[Duracion Total de Vuelo])</f>
        <v>374.2000000000001</v>
      </c>
      <c r="E127" s="80">
        <f>SUMIF(Tabla1[Pagina Bitacora Real],"&lt;"&amp;$A126,Tabla1[LSA])</f>
        <v>0</v>
      </c>
      <c r="F127" s="81">
        <f>SUMIF(Tabla1[Pagina Bitacora Real],"&lt;"&amp;$A126,Tabla1[Monomotor])</f>
        <v>374.2000000000001</v>
      </c>
      <c r="G127" s="81">
        <f>SUMIF(Tabla1[Pagina Bitacora Real],"&lt;"&amp;$A126,Tabla1[Multimotor])</f>
        <v>0</v>
      </c>
      <c r="H127" s="81">
        <f>SUMIF(Tabla1[Pagina Bitacora Real],"&lt;"&amp;$A126,Tabla1[Turbo Helice])</f>
        <v>0</v>
      </c>
      <c r="I127" s="81">
        <f>SUMIF(Tabla1[Pagina Bitacora Real],"&lt;"&amp;$A126,Tabla1[Turbo Jet])</f>
        <v>0</v>
      </c>
      <c r="J127" s="81">
        <f>SUMIF(Tabla1[Pagina Bitacora Real],"&lt;"&amp;$A126,Tabla1[Helicoptero])</f>
        <v>0</v>
      </c>
      <c r="K127" s="81">
        <f>SUMIF(Tabla1[Pagina Bitacora Real],"&lt;"&amp;$A126,Tabla1[Planeador])</f>
        <v>0</v>
      </c>
      <c r="L127" s="82">
        <f>SUMIF(Tabla1[Pagina Bitacora Real],"&lt;"&amp;$A126,Tabla1[Ultraliviano])</f>
        <v>0</v>
      </c>
      <c r="M127" s="143">
        <f>SUMIF(Tabla1[Pagina Bitacora Real],"&lt;"&amp;$A126,Tabla1[Dia])</f>
        <v>898</v>
      </c>
      <c r="N127" s="144">
        <f>SUMIF(Tabla1[Pagina Bitacora Real],"&lt;"&amp;$A126,Tabla1[Noche])</f>
        <v>50</v>
      </c>
      <c r="O127" s="80">
        <f>SUMIF(Tabla1[Pagina Bitacora Real],"&lt;"&amp;$A126,Tabla1[Diurno])</f>
        <v>360.7000000000001</v>
      </c>
      <c r="P127" s="81">
        <f>SUMIF(Tabla1[Pagina Bitacora Real],"&lt;"&amp;$A126,Tabla1[Noche3])</f>
        <v>13.5</v>
      </c>
      <c r="Q127" s="82">
        <f>SUMIF(Tabla1[Pagina Bitacora Real],"&lt;"&amp;$A126,Tabla1[IFR])</f>
        <v>7.4</v>
      </c>
      <c r="R127" s="143">
        <f>SUMIF(Tabla1[Pagina Bitacora Real],"&lt;"&amp;$A126,Tabla1[Multimotor])</f>
        <v>0</v>
      </c>
      <c r="S127" s="144">
        <f>SUMIF(Tabla1[Pagina Bitacora Real],"&lt;"&amp;$A126,Tabla1[Multimotor])</f>
        <v>0</v>
      </c>
      <c r="T127" s="80">
        <f>SUMIF(Tabla1[Pagina Bitacora Real],"&lt;"&amp;$A126,Tabla1[Simulador o Entrenador de Vuelo])</f>
        <v>0</v>
      </c>
      <c r="U127" s="81">
        <f>SUMIF(Tabla1[Pagina Bitacora Real],"&lt;"&amp;$A126,Tabla1[Travesia])</f>
        <v>221.89999999999992</v>
      </c>
      <c r="V127" s="81">
        <f>SUMIF(Tabla1[Pagina Bitacora Real],"&lt;"&amp;$A126,Tabla1[Solo])</f>
        <v>64.5</v>
      </c>
      <c r="W127" s="81">
        <f>SUMIF(Tabla1[Pagina Bitacora Real],"&lt;"&amp;$A126,Tabla1[Piloto al Mando (PIC)])</f>
        <v>308.40000000000003</v>
      </c>
      <c r="X127" s="81">
        <f>SUMIF(Tabla1[Pagina Bitacora Real],"&lt;"&amp;$A126,Tabla1[Copiloto (SIC)])</f>
        <v>0</v>
      </c>
      <c r="Y127" s="81">
        <f>SUMIF(Tabla1[Pagina Bitacora Real],"&lt;"&amp;$A126,Tabla1[[Instruccion Recibida ]])</f>
        <v>101.40000000000005</v>
      </c>
      <c r="Z127" s="82">
        <f>SUMIF(Tabla1[Pagina Bitacora Real],"&lt;"&amp;$A126,Tabla1[Como Instructor de Vuelo])</f>
        <v>6.4</v>
      </c>
    </row>
    <row r="128" spans="1:26" ht="16" thickBot="1" x14ac:dyDescent="0.25">
      <c r="A128" s="197"/>
      <c r="B128" s="196"/>
      <c r="C128" s="48" t="s">
        <v>227</v>
      </c>
      <c r="D128" s="83">
        <f t="shared" ref="D128" si="124">D126+D127</f>
        <v>383.10000000000008</v>
      </c>
      <c r="E128" s="84">
        <f t="shared" ref="E128" si="125">E126+E127</f>
        <v>0</v>
      </c>
      <c r="F128" s="85">
        <f t="shared" ref="F128" si="126">F126+F127</f>
        <v>383.10000000000008</v>
      </c>
      <c r="G128" s="85">
        <f t="shared" si="113"/>
        <v>0</v>
      </c>
      <c r="H128" s="85">
        <f t="shared" si="113"/>
        <v>0</v>
      </c>
      <c r="I128" s="85">
        <f t="shared" si="113"/>
        <v>0</v>
      </c>
      <c r="J128" s="85">
        <f t="shared" si="113"/>
        <v>0</v>
      </c>
      <c r="K128" s="85">
        <f t="shared" si="113"/>
        <v>0</v>
      </c>
      <c r="L128" s="86">
        <f t="shared" si="113"/>
        <v>0</v>
      </c>
      <c r="M128" s="145">
        <f t="shared" si="113"/>
        <v>921</v>
      </c>
      <c r="N128" s="146">
        <f t="shared" si="113"/>
        <v>60</v>
      </c>
      <c r="O128" s="84">
        <f t="shared" si="113"/>
        <v>367.90000000000009</v>
      </c>
      <c r="P128" s="85">
        <f t="shared" si="113"/>
        <v>15.2</v>
      </c>
      <c r="Q128" s="86">
        <f t="shared" si="113"/>
        <v>7.4</v>
      </c>
      <c r="R128" s="145">
        <f t="shared" si="113"/>
        <v>0</v>
      </c>
      <c r="S128" s="146">
        <f t="shared" si="113"/>
        <v>0</v>
      </c>
      <c r="T128" s="84">
        <f t="shared" si="113"/>
        <v>0</v>
      </c>
      <c r="U128" s="85">
        <f t="shared" si="113"/>
        <v>224.29999999999993</v>
      </c>
      <c r="V128" s="85">
        <f t="shared" si="113"/>
        <v>64.5</v>
      </c>
      <c r="W128" s="85">
        <f t="shared" si="113"/>
        <v>317.3</v>
      </c>
      <c r="X128" s="85">
        <f t="shared" si="113"/>
        <v>0</v>
      </c>
      <c r="Y128" s="85">
        <f t="shared" si="113"/>
        <v>106.20000000000005</v>
      </c>
      <c r="Z128" s="86">
        <f t="shared" si="120"/>
        <v>9.5</v>
      </c>
    </row>
    <row r="129" spans="1:26" x14ac:dyDescent="0.2">
      <c r="A129" s="197">
        <v>43</v>
      </c>
      <c r="B129" s="191" t="s">
        <v>216</v>
      </c>
      <c r="C129" s="60" t="s">
        <v>269</v>
      </c>
      <c r="D129" s="63">
        <f>SUMIF(Tabla1[Pagina Bitacora Real],A129,Tabla1[Duracion Total de Vuelo])</f>
        <v>6.7</v>
      </c>
      <c r="E129" s="64">
        <f>SUMIF(Tabla1[Pagina Bitacora Real],$A129,Tabla1[LSA])</f>
        <v>0</v>
      </c>
      <c r="F129" s="65">
        <f>SUMIF(Tabla1[Pagina Bitacora Real],$A129,Tabla1[Monomotor])</f>
        <v>6.7</v>
      </c>
      <c r="G129" s="65">
        <f>SUMIF(Tabla1[Pagina Bitacora Real],$A129,Tabla1[Multimotor])</f>
        <v>0</v>
      </c>
      <c r="H129" s="65">
        <f>SUMIF(Tabla1[Pagina Bitacora Real],$A129,Tabla1[Turbo Helice])</f>
        <v>0</v>
      </c>
      <c r="I129" s="65">
        <f>SUMIF(Tabla1[Pagina Bitacora Real],$A129,Tabla1[Turbo Jet])</f>
        <v>0</v>
      </c>
      <c r="J129" s="65">
        <f>SUMIF(Tabla1[Pagina Bitacora Real],$A129,Tabla1[Helicoptero])</f>
        <v>0</v>
      </c>
      <c r="K129" s="65">
        <f>SUMIF(Tabla1[Pagina Bitacora Real],$A129,Tabla1[Planeador])</f>
        <v>0</v>
      </c>
      <c r="L129" s="66">
        <f>SUMIF(Tabla1[Pagina Bitacora Real],$A129,Tabla1[Ultraliviano])</f>
        <v>0</v>
      </c>
      <c r="M129" s="135">
        <f>SUMIF(Tabla1[Pagina Bitacora Real],$A129,Tabla1[Dia])</f>
        <v>15</v>
      </c>
      <c r="N129" s="136">
        <f>SUMIF(Tabla1[Pagina Bitacora Real],$A129,Tabla1[Noche])</f>
        <v>6</v>
      </c>
      <c r="O129" s="64">
        <f>SUMIF(Tabla1[Pagina Bitacora Real],$A129,Tabla1[Diurno])</f>
        <v>6</v>
      </c>
      <c r="P129" s="65">
        <f>SUMIF(Tabla1[Pagina Bitacora Real],$A129,Tabla1[Noche3])</f>
        <v>0.7</v>
      </c>
      <c r="Q129" s="66">
        <f>SUMIF(Tabla1[Pagina Bitacora Real],$A129,Tabla1[IFR])</f>
        <v>0</v>
      </c>
      <c r="R129" s="135">
        <f>SUMIF(Tabla1[Pagina Bitacora Real],$A129,Tabla1[Multimotor])</f>
        <v>0</v>
      </c>
      <c r="S129" s="136">
        <f>SUMIF(Tabla1[Pagina Bitacora Real],$A129,Tabla1[Multimotor])</f>
        <v>0</v>
      </c>
      <c r="T129" s="64">
        <f>SUMIF(Tabla1[Pagina Bitacora Real],$A129,Tabla1[Simulador o Entrenador de Vuelo])</f>
        <v>0</v>
      </c>
      <c r="U129" s="65">
        <f>SUMIF(Tabla1[Pagina Bitacora Real],$A129,Tabla1[Travesia])</f>
        <v>2.7</v>
      </c>
      <c r="V129" s="65">
        <f>SUMIF(Tabla1[Pagina Bitacora Real],$A129,Tabla1[Solo])</f>
        <v>0</v>
      </c>
      <c r="W129" s="65">
        <f>SUMIF(Tabla1[Pagina Bitacora Real],$A129,Tabla1[Piloto al Mando (PIC)])</f>
        <v>6.7</v>
      </c>
      <c r="X129" s="65">
        <f>SUMIF(Tabla1[Pagina Bitacora Real],$A129,Tabla1[Copiloto (SIC)])</f>
        <v>0</v>
      </c>
      <c r="Y129" s="65">
        <f>SUMIF(Tabla1[Pagina Bitacora Real],$A129,Tabla1[[Instruccion Recibida ]])</f>
        <v>2.1</v>
      </c>
      <c r="Z129" s="66">
        <f>SUMIF(Tabla1[Pagina Bitacora Real],$A129,Tabla1[Como Instructor de Vuelo])</f>
        <v>1.6</v>
      </c>
    </row>
    <row r="130" spans="1:26" x14ac:dyDescent="0.2">
      <c r="A130" s="197"/>
      <c r="B130" s="192"/>
      <c r="C130" s="61" t="s">
        <v>226</v>
      </c>
      <c r="D130" s="67">
        <f>SUMIF(Tabla1[Pagina Bitacora Real],"&lt;"&amp;A129,Tabla1[Duracion Total de Vuelo])</f>
        <v>383.1</v>
      </c>
      <c r="E130" s="68">
        <f>SUMIF(Tabla1[Pagina Bitacora Real],"&lt;"&amp;$A129,Tabla1[LSA])</f>
        <v>0</v>
      </c>
      <c r="F130" s="69">
        <f>SUMIF(Tabla1[Pagina Bitacora Real],"&lt;"&amp;$A129,Tabla1[Monomotor])</f>
        <v>383.1</v>
      </c>
      <c r="G130" s="69">
        <f>SUMIF(Tabla1[Pagina Bitacora Real],"&lt;"&amp;$A129,Tabla1[Multimotor])</f>
        <v>0</v>
      </c>
      <c r="H130" s="69">
        <f>SUMIF(Tabla1[Pagina Bitacora Real],"&lt;"&amp;$A129,Tabla1[Turbo Helice])</f>
        <v>0</v>
      </c>
      <c r="I130" s="69">
        <f>SUMIF(Tabla1[Pagina Bitacora Real],"&lt;"&amp;$A129,Tabla1[Turbo Jet])</f>
        <v>0</v>
      </c>
      <c r="J130" s="69">
        <f>SUMIF(Tabla1[Pagina Bitacora Real],"&lt;"&amp;$A129,Tabla1[Helicoptero])</f>
        <v>0</v>
      </c>
      <c r="K130" s="69">
        <f>SUMIF(Tabla1[Pagina Bitacora Real],"&lt;"&amp;$A129,Tabla1[Planeador])</f>
        <v>0</v>
      </c>
      <c r="L130" s="70">
        <f>SUMIF(Tabla1[Pagina Bitacora Real],"&lt;"&amp;$A129,Tabla1[Ultraliviano])</f>
        <v>0</v>
      </c>
      <c r="M130" s="137">
        <f>SUMIF(Tabla1[Pagina Bitacora Real],"&lt;"&amp;$A129,Tabla1[Dia])</f>
        <v>921</v>
      </c>
      <c r="N130" s="138">
        <f>SUMIF(Tabla1[Pagina Bitacora Real],"&lt;"&amp;$A129,Tabla1[Noche])</f>
        <v>60</v>
      </c>
      <c r="O130" s="68">
        <f>SUMIF(Tabla1[Pagina Bitacora Real],"&lt;"&amp;$A129,Tabla1[Diurno])</f>
        <v>367.90000000000003</v>
      </c>
      <c r="P130" s="69">
        <f>SUMIF(Tabla1[Pagina Bitacora Real],"&lt;"&amp;$A129,Tabla1[Noche3])</f>
        <v>15.2</v>
      </c>
      <c r="Q130" s="70">
        <f>SUMIF(Tabla1[Pagina Bitacora Real],"&lt;"&amp;$A129,Tabla1[IFR])</f>
        <v>7.4</v>
      </c>
      <c r="R130" s="137">
        <f>SUMIF(Tabla1[Pagina Bitacora Real],"&lt;"&amp;$A129,Tabla1[Multimotor])</f>
        <v>0</v>
      </c>
      <c r="S130" s="138">
        <f>SUMIF(Tabla1[Pagina Bitacora Real],"&lt;"&amp;$A129,Tabla1[Multimotor])</f>
        <v>0</v>
      </c>
      <c r="T130" s="68">
        <f>SUMIF(Tabla1[Pagina Bitacora Real],"&lt;"&amp;$A129,Tabla1[Simulador o Entrenador de Vuelo])</f>
        <v>0</v>
      </c>
      <c r="U130" s="69">
        <f>SUMIF(Tabla1[Pagina Bitacora Real],"&lt;"&amp;$A129,Tabla1[Travesia])</f>
        <v>224.29999999999993</v>
      </c>
      <c r="V130" s="69">
        <f>SUMIF(Tabla1[Pagina Bitacora Real],"&lt;"&amp;$A129,Tabla1[Solo])</f>
        <v>64.5</v>
      </c>
      <c r="W130" s="69">
        <f>SUMIF(Tabla1[Pagina Bitacora Real],"&lt;"&amp;$A129,Tabla1[Piloto al Mando (PIC)])</f>
        <v>317.29999999999995</v>
      </c>
      <c r="X130" s="69">
        <f>SUMIF(Tabla1[Pagina Bitacora Real],"&lt;"&amp;$A129,Tabla1[Copiloto (SIC)])</f>
        <v>0</v>
      </c>
      <c r="Y130" s="69">
        <f>SUMIF(Tabla1[Pagina Bitacora Real],"&lt;"&amp;$A129,Tabla1[[Instruccion Recibida ]])</f>
        <v>106.20000000000006</v>
      </c>
      <c r="Z130" s="70">
        <f>SUMIF(Tabla1[Pagina Bitacora Real],"&lt;"&amp;$A129,Tabla1[Como Instructor de Vuelo])</f>
        <v>9.5</v>
      </c>
    </row>
    <row r="131" spans="1:26" ht="16" thickBot="1" x14ac:dyDescent="0.25">
      <c r="A131" s="197"/>
      <c r="B131" s="193"/>
      <c r="C131" s="62" t="s">
        <v>227</v>
      </c>
      <c r="D131" s="71">
        <f t="shared" ref="D131" si="127">D129+D130</f>
        <v>389.8</v>
      </c>
      <c r="E131" s="72">
        <f t="shared" ref="E131" si="128">E129+E130</f>
        <v>0</v>
      </c>
      <c r="F131" s="73">
        <f t="shared" ref="F131" si="129">F129+F130</f>
        <v>389.8</v>
      </c>
      <c r="G131" s="73">
        <f t="shared" si="113"/>
        <v>0</v>
      </c>
      <c r="H131" s="73">
        <f t="shared" si="113"/>
        <v>0</v>
      </c>
      <c r="I131" s="73">
        <f t="shared" si="113"/>
        <v>0</v>
      </c>
      <c r="J131" s="73">
        <f t="shared" si="113"/>
        <v>0</v>
      </c>
      <c r="K131" s="73">
        <f t="shared" si="113"/>
        <v>0</v>
      </c>
      <c r="L131" s="74">
        <f t="shared" si="113"/>
        <v>0</v>
      </c>
      <c r="M131" s="139">
        <f t="shared" si="113"/>
        <v>936</v>
      </c>
      <c r="N131" s="140">
        <f t="shared" si="113"/>
        <v>66</v>
      </c>
      <c r="O131" s="72">
        <f t="shared" si="113"/>
        <v>373.90000000000003</v>
      </c>
      <c r="P131" s="73">
        <f t="shared" si="113"/>
        <v>15.899999999999999</v>
      </c>
      <c r="Q131" s="74">
        <f t="shared" si="113"/>
        <v>7.4</v>
      </c>
      <c r="R131" s="139">
        <f t="shared" si="113"/>
        <v>0</v>
      </c>
      <c r="S131" s="140">
        <f t="shared" si="113"/>
        <v>0</v>
      </c>
      <c r="T131" s="72">
        <f t="shared" si="113"/>
        <v>0</v>
      </c>
      <c r="U131" s="73">
        <f t="shared" si="113"/>
        <v>226.99999999999991</v>
      </c>
      <c r="V131" s="73">
        <f t="shared" si="113"/>
        <v>64.5</v>
      </c>
      <c r="W131" s="73">
        <f t="shared" si="113"/>
        <v>323.99999999999994</v>
      </c>
      <c r="X131" s="73">
        <f t="shared" si="113"/>
        <v>0</v>
      </c>
      <c r="Y131" s="73">
        <f t="shared" si="113"/>
        <v>108.30000000000005</v>
      </c>
      <c r="Z131" s="74">
        <f t="shared" si="120"/>
        <v>11.1</v>
      </c>
    </row>
    <row r="132" spans="1:26" x14ac:dyDescent="0.2">
      <c r="A132" s="197">
        <v>44</v>
      </c>
      <c r="B132" s="194" t="s">
        <v>217</v>
      </c>
      <c r="C132" s="46" t="s">
        <v>269</v>
      </c>
      <c r="D132" s="75">
        <f>SUMIF(Tabla1[Pagina Bitacora Real],A132,Tabla1[Duracion Total de Vuelo])</f>
        <v>7.4</v>
      </c>
      <c r="E132" s="76">
        <f>SUMIF(Tabla1[Pagina Bitacora Real],$A132,Tabla1[LSA])</f>
        <v>0</v>
      </c>
      <c r="F132" s="77">
        <f>SUMIF(Tabla1[Pagina Bitacora Real],$A132,Tabla1[Monomotor])</f>
        <v>7.4</v>
      </c>
      <c r="G132" s="77">
        <f>SUMIF(Tabla1[Pagina Bitacora Real],$A132,Tabla1[Multimotor])</f>
        <v>0</v>
      </c>
      <c r="H132" s="77">
        <f>SUMIF(Tabla1[Pagina Bitacora Real],$A132,Tabla1[Turbo Helice])</f>
        <v>0</v>
      </c>
      <c r="I132" s="77">
        <f>SUMIF(Tabla1[Pagina Bitacora Real],$A132,Tabla1[Turbo Jet])</f>
        <v>0</v>
      </c>
      <c r="J132" s="77">
        <f>SUMIF(Tabla1[Pagina Bitacora Real],$A132,Tabla1[Helicoptero])</f>
        <v>0</v>
      </c>
      <c r="K132" s="77">
        <f>SUMIF(Tabla1[Pagina Bitacora Real],$A132,Tabla1[Planeador])</f>
        <v>0</v>
      </c>
      <c r="L132" s="78">
        <f>SUMIF(Tabla1[Pagina Bitacora Real],$A132,Tabla1[Ultraliviano])</f>
        <v>0</v>
      </c>
      <c r="M132" s="141">
        <f>SUMIF(Tabla1[Pagina Bitacora Real],$A132,Tabla1[Dia])</f>
        <v>9</v>
      </c>
      <c r="N132" s="142">
        <f>SUMIF(Tabla1[Pagina Bitacora Real],$A132,Tabla1[Noche])</f>
        <v>0</v>
      </c>
      <c r="O132" s="76">
        <f>SUMIF(Tabla1[Pagina Bitacora Real],$A132,Tabla1[Diurno])</f>
        <v>6.4</v>
      </c>
      <c r="P132" s="77">
        <f>SUMIF(Tabla1[Pagina Bitacora Real],$A132,Tabla1[Noche3])</f>
        <v>0</v>
      </c>
      <c r="Q132" s="78">
        <f>SUMIF(Tabla1[Pagina Bitacora Real],$A132,Tabla1[IFR])</f>
        <v>0</v>
      </c>
      <c r="R132" s="141">
        <f>SUMIF(Tabla1[Pagina Bitacora Real],$A132,Tabla1[Multimotor])</f>
        <v>0</v>
      </c>
      <c r="S132" s="142">
        <f>SUMIF(Tabla1[Pagina Bitacora Real],$A132,Tabla1[Multimotor])</f>
        <v>0</v>
      </c>
      <c r="T132" s="76">
        <f>SUMIF(Tabla1[Pagina Bitacora Real],$A132,Tabla1[Simulador o Entrenador de Vuelo])</f>
        <v>0</v>
      </c>
      <c r="U132" s="77">
        <f>SUMIF(Tabla1[Pagina Bitacora Real],$A132,Tabla1[Travesia])</f>
        <v>4.0999999999999996</v>
      </c>
      <c r="V132" s="77">
        <f>SUMIF(Tabla1[Pagina Bitacora Real],$A132,Tabla1[Solo])</f>
        <v>0</v>
      </c>
      <c r="W132" s="77">
        <f>SUMIF(Tabla1[Pagina Bitacora Real],$A132,Tabla1[Piloto al Mando (PIC)])</f>
        <v>7.4</v>
      </c>
      <c r="X132" s="77">
        <f>SUMIF(Tabla1[Pagina Bitacora Real],$A132,Tabla1[Copiloto (SIC)])</f>
        <v>0</v>
      </c>
      <c r="Y132" s="77">
        <f>SUMIF(Tabla1[Pagina Bitacora Real],$A132,Tabla1[[Instruccion Recibida ]])</f>
        <v>0.6</v>
      </c>
      <c r="Z132" s="78">
        <f>SUMIF(Tabla1[Pagina Bitacora Real],$A132,Tabla1[Como Instructor de Vuelo])</f>
        <v>2</v>
      </c>
    </row>
    <row r="133" spans="1:26" x14ac:dyDescent="0.2">
      <c r="A133" s="197"/>
      <c r="B133" s="195"/>
      <c r="C133" s="47" t="s">
        <v>226</v>
      </c>
      <c r="D133" s="79">
        <f>SUMIF(Tabla1[Pagina Bitacora Real],"&lt;"&amp;A132,Tabla1[Duracion Total de Vuelo])</f>
        <v>389.80000000000007</v>
      </c>
      <c r="E133" s="80">
        <f>SUMIF(Tabla1[Pagina Bitacora Real],"&lt;"&amp;$A132,Tabla1[LSA])</f>
        <v>0</v>
      </c>
      <c r="F133" s="81">
        <f>SUMIF(Tabla1[Pagina Bitacora Real],"&lt;"&amp;$A132,Tabla1[Monomotor])</f>
        <v>389.80000000000007</v>
      </c>
      <c r="G133" s="81">
        <f>SUMIF(Tabla1[Pagina Bitacora Real],"&lt;"&amp;$A132,Tabla1[Multimotor])</f>
        <v>0</v>
      </c>
      <c r="H133" s="81">
        <f>SUMIF(Tabla1[Pagina Bitacora Real],"&lt;"&amp;$A132,Tabla1[Turbo Helice])</f>
        <v>0</v>
      </c>
      <c r="I133" s="81">
        <f>SUMIF(Tabla1[Pagina Bitacora Real],"&lt;"&amp;$A132,Tabla1[Turbo Jet])</f>
        <v>0</v>
      </c>
      <c r="J133" s="81">
        <f>SUMIF(Tabla1[Pagina Bitacora Real],"&lt;"&amp;$A132,Tabla1[Helicoptero])</f>
        <v>0</v>
      </c>
      <c r="K133" s="81">
        <f>SUMIF(Tabla1[Pagina Bitacora Real],"&lt;"&amp;$A132,Tabla1[Planeador])</f>
        <v>0</v>
      </c>
      <c r="L133" s="82">
        <f>SUMIF(Tabla1[Pagina Bitacora Real],"&lt;"&amp;$A132,Tabla1[Ultraliviano])</f>
        <v>0</v>
      </c>
      <c r="M133" s="143">
        <f>SUMIF(Tabla1[Pagina Bitacora Real],"&lt;"&amp;$A132,Tabla1[Dia])</f>
        <v>936</v>
      </c>
      <c r="N133" s="144">
        <f>SUMIF(Tabla1[Pagina Bitacora Real],"&lt;"&amp;$A132,Tabla1[Noche])</f>
        <v>66</v>
      </c>
      <c r="O133" s="80">
        <f>SUMIF(Tabla1[Pagina Bitacora Real],"&lt;"&amp;$A132,Tabla1[Diurno])</f>
        <v>373.90000000000009</v>
      </c>
      <c r="P133" s="81">
        <f>SUMIF(Tabla1[Pagina Bitacora Real],"&lt;"&amp;$A132,Tabla1[Noche3])</f>
        <v>15.899999999999999</v>
      </c>
      <c r="Q133" s="82">
        <f>SUMIF(Tabla1[Pagina Bitacora Real],"&lt;"&amp;$A132,Tabla1[IFR])</f>
        <v>7.4</v>
      </c>
      <c r="R133" s="143">
        <f>SUMIF(Tabla1[Pagina Bitacora Real],"&lt;"&amp;$A132,Tabla1[Multimotor])</f>
        <v>0</v>
      </c>
      <c r="S133" s="144">
        <f>SUMIF(Tabla1[Pagina Bitacora Real],"&lt;"&amp;$A132,Tabla1[Multimotor])</f>
        <v>0</v>
      </c>
      <c r="T133" s="80">
        <f>SUMIF(Tabla1[Pagina Bitacora Real],"&lt;"&amp;$A132,Tabla1[Simulador o Entrenador de Vuelo])</f>
        <v>0</v>
      </c>
      <c r="U133" s="81">
        <f>SUMIF(Tabla1[Pagina Bitacora Real],"&lt;"&amp;$A132,Tabla1[Travesia])</f>
        <v>226.99999999999991</v>
      </c>
      <c r="V133" s="81">
        <f>SUMIF(Tabla1[Pagina Bitacora Real],"&lt;"&amp;$A132,Tabla1[Solo])</f>
        <v>64.5</v>
      </c>
      <c r="W133" s="81">
        <f>SUMIF(Tabla1[Pagina Bitacora Real],"&lt;"&amp;$A132,Tabla1[Piloto al Mando (PIC)])</f>
        <v>324</v>
      </c>
      <c r="X133" s="81">
        <f>SUMIF(Tabla1[Pagina Bitacora Real],"&lt;"&amp;$A132,Tabla1[Copiloto (SIC)])</f>
        <v>0</v>
      </c>
      <c r="Y133" s="81">
        <f>SUMIF(Tabla1[Pagina Bitacora Real],"&lt;"&amp;$A132,Tabla1[[Instruccion Recibida ]])</f>
        <v>108.30000000000005</v>
      </c>
      <c r="Z133" s="82">
        <f>SUMIF(Tabla1[Pagina Bitacora Real],"&lt;"&amp;$A132,Tabla1[Como Instructor de Vuelo])</f>
        <v>11.1</v>
      </c>
    </row>
    <row r="134" spans="1:26" ht="16" thickBot="1" x14ac:dyDescent="0.25">
      <c r="A134" s="197"/>
      <c r="B134" s="196"/>
      <c r="C134" s="48" t="s">
        <v>227</v>
      </c>
      <c r="D134" s="83">
        <f t="shared" ref="D134" si="130">D132+D133</f>
        <v>397.20000000000005</v>
      </c>
      <c r="E134" s="84">
        <f t="shared" ref="E134" si="131">E132+E133</f>
        <v>0</v>
      </c>
      <c r="F134" s="85">
        <f t="shared" ref="F134:Z149" si="132">F132+F133</f>
        <v>397.20000000000005</v>
      </c>
      <c r="G134" s="85">
        <f t="shared" si="132"/>
        <v>0</v>
      </c>
      <c r="H134" s="85">
        <f t="shared" si="132"/>
        <v>0</v>
      </c>
      <c r="I134" s="85">
        <f t="shared" si="132"/>
        <v>0</v>
      </c>
      <c r="J134" s="85">
        <f t="shared" si="132"/>
        <v>0</v>
      </c>
      <c r="K134" s="85">
        <f t="shared" si="132"/>
        <v>0</v>
      </c>
      <c r="L134" s="86">
        <f t="shared" si="132"/>
        <v>0</v>
      </c>
      <c r="M134" s="145">
        <f t="shared" si="132"/>
        <v>945</v>
      </c>
      <c r="N134" s="146">
        <f t="shared" si="132"/>
        <v>66</v>
      </c>
      <c r="O134" s="84">
        <f t="shared" si="132"/>
        <v>380.30000000000007</v>
      </c>
      <c r="P134" s="85">
        <f t="shared" si="132"/>
        <v>15.899999999999999</v>
      </c>
      <c r="Q134" s="86">
        <f t="shared" si="132"/>
        <v>7.4</v>
      </c>
      <c r="R134" s="145">
        <f t="shared" si="132"/>
        <v>0</v>
      </c>
      <c r="S134" s="146">
        <f t="shared" si="132"/>
        <v>0</v>
      </c>
      <c r="T134" s="84">
        <f t="shared" si="132"/>
        <v>0</v>
      </c>
      <c r="U134" s="85">
        <f t="shared" si="132"/>
        <v>231.09999999999991</v>
      </c>
      <c r="V134" s="85">
        <f t="shared" si="132"/>
        <v>64.5</v>
      </c>
      <c r="W134" s="85">
        <f t="shared" si="132"/>
        <v>331.4</v>
      </c>
      <c r="X134" s="85">
        <f t="shared" si="132"/>
        <v>0</v>
      </c>
      <c r="Y134" s="85">
        <f t="shared" si="132"/>
        <v>108.90000000000005</v>
      </c>
      <c r="Z134" s="86">
        <f t="shared" si="132"/>
        <v>13.1</v>
      </c>
    </row>
    <row r="135" spans="1:26" x14ac:dyDescent="0.2">
      <c r="A135" s="197">
        <v>45</v>
      </c>
      <c r="B135" s="191" t="s">
        <v>218</v>
      </c>
      <c r="C135" s="60" t="s">
        <v>269</v>
      </c>
      <c r="D135" s="63">
        <f>SUMIF(Tabla1[Pagina Bitacora Real],A135,Tabla1[Duracion Total de Vuelo])</f>
        <v>9.5</v>
      </c>
      <c r="E135" s="64">
        <f>SUMIF(Tabla1[Pagina Bitacora Real],$A135,Tabla1[LSA])</f>
        <v>0</v>
      </c>
      <c r="F135" s="65">
        <f>SUMIF(Tabla1[Pagina Bitacora Real],$A135,Tabla1[Monomotor])</f>
        <v>9.5</v>
      </c>
      <c r="G135" s="65">
        <f>SUMIF(Tabla1[Pagina Bitacora Real],$A135,Tabla1[Multimotor])</f>
        <v>0</v>
      </c>
      <c r="H135" s="65">
        <f>SUMIF(Tabla1[Pagina Bitacora Real],$A135,Tabla1[Turbo Helice])</f>
        <v>0</v>
      </c>
      <c r="I135" s="65">
        <f>SUMIF(Tabla1[Pagina Bitacora Real],$A135,Tabla1[Turbo Jet])</f>
        <v>0</v>
      </c>
      <c r="J135" s="65">
        <f>SUMIF(Tabla1[Pagina Bitacora Real],$A135,Tabla1[Helicoptero])</f>
        <v>0</v>
      </c>
      <c r="K135" s="65">
        <f>SUMIF(Tabla1[Pagina Bitacora Real],$A135,Tabla1[Planeador])</f>
        <v>0</v>
      </c>
      <c r="L135" s="66">
        <f>SUMIF(Tabla1[Pagina Bitacora Real],$A135,Tabla1[Ultraliviano])</f>
        <v>0</v>
      </c>
      <c r="M135" s="135">
        <f>SUMIF(Tabla1[Pagina Bitacora Real],$A135,Tabla1[Dia])</f>
        <v>10</v>
      </c>
      <c r="N135" s="136">
        <f>SUMIF(Tabla1[Pagina Bitacora Real],$A135,Tabla1[Noche])</f>
        <v>18</v>
      </c>
      <c r="O135" s="64">
        <f>SUMIF(Tabla1[Pagina Bitacora Real],$A135,Tabla1[Diurno])</f>
        <v>6.2</v>
      </c>
      <c r="P135" s="65">
        <f>SUMIF(Tabla1[Pagina Bitacora Real],$A135,Tabla1[Noche3])</f>
        <v>2.2000000000000002</v>
      </c>
      <c r="Q135" s="66">
        <f>SUMIF(Tabla1[Pagina Bitacora Real],$A135,Tabla1[IFR])</f>
        <v>2.1</v>
      </c>
      <c r="R135" s="135">
        <f>SUMIF(Tabla1[Pagina Bitacora Real],$A135,Tabla1[Multimotor])</f>
        <v>0</v>
      </c>
      <c r="S135" s="136">
        <f>SUMIF(Tabla1[Pagina Bitacora Real],$A135,Tabla1[Multimotor])</f>
        <v>0</v>
      </c>
      <c r="T135" s="64">
        <f>SUMIF(Tabla1[Pagina Bitacora Real],$A135,Tabla1[Simulador o Entrenador de Vuelo])</f>
        <v>0</v>
      </c>
      <c r="U135" s="65">
        <f>SUMIF(Tabla1[Pagina Bitacora Real],$A135,Tabla1[Travesia])</f>
        <v>2.1</v>
      </c>
      <c r="V135" s="65">
        <f>SUMIF(Tabla1[Pagina Bitacora Real],$A135,Tabla1[Solo])</f>
        <v>0</v>
      </c>
      <c r="W135" s="65">
        <f>SUMIF(Tabla1[Pagina Bitacora Real],$A135,Tabla1[Piloto al Mando (PIC)])</f>
        <v>9.5</v>
      </c>
      <c r="X135" s="65">
        <f>SUMIF(Tabla1[Pagina Bitacora Real],$A135,Tabla1[Copiloto (SIC)])</f>
        <v>0</v>
      </c>
      <c r="Y135" s="65">
        <f>SUMIF(Tabla1[Pagina Bitacora Real],$A135,Tabla1[[Instruccion Recibida ]])</f>
        <v>2.1</v>
      </c>
      <c r="Z135" s="66">
        <f>SUMIF(Tabla1[Pagina Bitacora Real],$A135,Tabla1[Como Instructor de Vuelo])</f>
        <v>7.4</v>
      </c>
    </row>
    <row r="136" spans="1:26" x14ac:dyDescent="0.2">
      <c r="A136" s="197"/>
      <c r="B136" s="192"/>
      <c r="C136" s="61" t="s">
        <v>226</v>
      </c>
      <c r="D136" s="67">
        <f>SUMIF(Tabla1[Pagina Bitacora Real],"&lt;"&amp;A135,Tabla1[Duracion Total de Vuelo])</f>
        <v>397.2000000000001</v>
      </c>
      <c r="E136" s="68">
        <f>SUMIF(Tabla1[Pagina Bitacora Real],"&lt;"&amp;$A135,Tabla1[LSA])</f>
        <v>0</v>
      </c>
      <c r="F136" s="69">
        <f>SUMIF(Tabla1[Pagina Bitacora Real],"&lt;"&amp;$A135,Tabla1[Monomotor])</f>
        <v>397.2000000000001</v>
      </c>
      <c r="G136" s="69">
        <f>SUMIF(Tabla1[Pagina Bitacora Real],"&lt;"&amp;$A135,Tabla1[Multimotor])</f>
        <v>0</v>
      </c>
      <c r="H136" s="69">
        <f>SUMIF(Tabla1[Pagina Bitacora Real],"&lt;"&amp;$A135,Tabla1[Turbo Helice])</f>
        <v>0</v>
      </c>
      <c r="I136" s="69">
        <f>SUMIF(Tabla1[Pagina Bitacora Real],"&lt;"&amp;$A135,Tabla1[Turbo Jet])</f>
        <v>0</v>
      </c>
      <c r="J136" s="69">
        <f>SUMIF(Tabla1[Pagina Bitacora Real],"&lt;"&amp;$A135,Tabla1[Helicoptero])</f>
        <v>0</v>
      </c>
      <c r="K136" s="69">
        <f>SUMIF(Tabla1[Pagina Bitacora Real],"&lt;"&amp;$A135,Tabla1[Planeador])</f>
        <v>0</v>
      </c>
      <c r="L136" s="70">
        <f>SUMIF(Tabla1[Pagina Bitacora Real],"&lt;"&amp;$A135,Tabla1[Ultraliviano])</f>
        <v>0</v>
      </c>
      <c r="M136" s="137">
        <f>SUMIF(Tabla1[Pagina Bitacora Real],"&lt;"&amp;$A135,Tabla1[Dia])</f>
        <v>945</v>
      </c>
      <c r="N136" s="138">
        <f>SUMIF(Tabla1[Pagina Bitacora Real],"&lt;"&amp;$A135,Tabla1[Noche])</f>
        <v>66</v>
      </c>
      <c r="O136" s="68">
        <f>SUMIF(Tabla1[Pagina Bitacora Real],"&lt;"&amp;$A135,Tabla1[Diurno])</f>
        <v>380.30000000000013</v>
      </c>
      <c r="P136" s="69">
        <f>SUMIF(Tabla1[Pagina Bitacora Real],"&lt;"&amp;$A135,Tabla1[Noche3])</f>
        <v>15.899999999999999</v>
      </c>
      <c r="Q136" s="70">
        <f>SUMIF(Tabla1[Pagina Bitacora Real],"&lt;"&amp;$A135,Tabla1[IFR])</f>
        <v>7.4</v>
      </c>
      <c r="R136" s="137">
        <f>SUMIF(Tabla1[Pagina Bitacora Real],"&lt;"&amp;$A135,Tabla1[Multimotor])</f>
        <v>0</v>
      </c>
      <c r="S136" s="138">
        <f>SUMIF(Tabla1[Pagina Bitacora Real],"&lt;"&amp;$A135,Tabla1[Multimotor])</f>
        <v>0</v>
      </c>
      <c r="T136" s="68">
        <f>SUMIF(Tabla1[Pagina Bitacora Real],"&lt;"&amp;$A135,Tabla1[Simulador o Entrenador de Vuelo])</f>
        <v>0</v>
      </c>
      <c r="U136" s="69">
        <f>SUMIF(Tabla1[Pagina Bitacora Real],"&lt;"&amp;$A135,Tabla1[Travesia])</f>
        <v>231.09999999999991</v>
      </c>
      <c r="V136" s="69">
        <f>SUMIF(Tabla1[Pagina Bitacora Real],"&lt;"&amp;$A135,Tabla1[Solo])</f>
        <v>64.5</v>
      </c>
      <c r="W136" s="69">
        <f>SUMIF(Tabla1[Pagina Bitacora Real],"&lt;"&amp;$A135,Tabla1[Piloto al Mando (PIC)])</f>
        <v>331.40000000000003</v>
      </c>
      <c r="X136" s="69">
        <f>SUMIF(Tabla1[Pagina Bitacora Real],"&lt;"&amp;$A135,Tabla1[Copiloto (SIC)])</f>
        <v>0</v>
      </c>
      <c r="Y136" s="69">
        <f>SUMIF(Tabla1[Pagina Bitacora Real],"&lt;"&amp;$A135,Tabla1[[Instruccion Recibida ]])</f>
        <v>108.90000000000005</v>
      </c>
      <c r="Z136" s="70">
        <f>SUMIF(Tabla1[Pagina Bitacora Real],"&lt;"&amp;$A135,Tabla1[Como Instructor de Vuelo])</f>
        <v>13.100000000000001</v>
      </c>
    </row>
    <row r="137" spans="1:26" ht="16" thickBot="1" x14ac:dyDescent="0.25">
      <c r="A137" s="197"/>
      <c r="B137" s="193"/>
      <c r="C137" s="62" t="s">
        <v>227</v>
      </c>
      <c r="D137" s="71">
        <f t="shared" ref="D137" si="133">D135+D136</f>
        <v>406.7000000000001</v>
      </c>
      <c r="E137" s="72">
        <f t="shared" ref="E137" si="134">E135+E136</f>
        <v>0</v>
      </c>
      <c r="F137" s="73">
        <f t="shared" ref="F137" si="135">F135+F136</f>
        <v>406.7000000000001</v>
      </c>
      <c r="G137" s="73">
        <f t="shared" si="132"/>
        <v>0</v>
      </c>
      <c r="H137" s="73">
        <f t="shared" si="132"/>
        <v>0</v>
      </c>
      <c r="I137" s="73">
        <f t="shared" si="132"/>
        <v>0</v>
      </c>
      <c r="J137" s="73">
        <f t="shared" si="132"/>
        <v>0</v>
      </c>
      <c r="K137" s="73">
        <f t="shared" si="132"/>
        <v>0</v>
      </c>
      <c r="L137" s="74">
        <f t="shared" si="132"/>
        <v>0</v>
      </c>
      <c r="M137" s="139">
        <f t="shared" si="132"/>
        <v>955</v>
      </c>
      <c r="N137" s="140">
        <f t="shared" si="132"/>
        <v>84</v>
      </c>
      <c r="O137" s="72">
        <f t="shared" si="132"/>
        <v>386.50000000000011</v>
      </c>
      <c r="P137" s="73">
        <f t="shared" si="132"/>
        <v>18.099999999999998</v>
      </c>
      <c r="Q137" s="74">
        <f t="shared" si="132"/>
        <v>9.5</v>
      </c>
      <c r="R137" s="139">
        <f t="shared" si="132"/>
        <v>0</v>
      </c>
      <c r="S137" s="140">
        <f t="shared" si="132"/>
        <v>0</v>
      </c>
      <c r="T137" s="72">
        <f t="shared" si="132"/>
        <v>0</v>
      </c>
      <c r="U137" s="73">
        <f t="shared" si="132"/>
        <v>233.1999999999999</v>
      </c>
      <c r="V137" s="73">
        <f t="shared" si="132"/>
        <v>64.5</v>
      </c>
      <c r="W137" s="73">
        <f t="shared" si="132"/>
        <v>340.90000000000003</v>
      </c>
      <c r="X137" s="73">
        <f t="shared" si="132"/>
        <v>0</v>
      </c>
      <c r="Y137" s="73">
        <f t="shared" si="132"/>
        <v>111.00000000000004</v>
      </c>
      <c r="Z137" s="74">
        <f t="shared" si="132"/>
        <v>20.5</v>
      </c>
    </row>
    <row r="138" spans="1:26" x14ac:dyDescent="0.2">
      <c r="A138" s="197">
        <v>46</v>
      </c>
      <c r="B138" s="194" t="s">
        <v>219</v>
      </c>
      <c r="C138" s="46" t="s">
        <v>269</v>
      </c>
      <c r="D138" s="75">
        <f>SUMIF(Tabla1[Pagina Bitacora Real],A138,Tabla1[Duracion Total de Vuelo])</f>
        <v>8.2000000000000011</v>
      </c>
      <c r="E138" s="76">
        <f>SUMIF(Tabla1[Pagina Bitacora Real],$A138,Tabla1[LSA])</f>
        <v>0</v>
      </c>
      <c r="F138" s="77">
        <f>SUMIF(Tabla1[Pagina Bitacora Real],$A138,Tabla1[Monomotor])</f>
        <v>8.2000000000000011</v>
      </c>
      <c r="G138" s="77">
        <f>SUMIF(Tabla1[Pagina Bitacora Real],$A138,Tabla1[Multimotor])</f>
        <v>0</v>
      </c>
      <c r="H138" s="77">
        <f>SUMIF(Tabla1[Pagina Bitacora Real],$A138,Tabla1[Turbo Helice])</f>
        <v>0</v>
      </c>
      <c r="I138" s="77">
        <f>SUMIF(Tabla1[Pagina Bitacora Real],$A138,Tabla1[Turbo Jet])</f>
        <v>0</v>
      </c>
      <c r="J138" s="77">
        <f>SUMIF(Tabla1[Pagina Bitacora Real],$A138,Tabla1[Helicoptero])</f>
        <v>0</v>
      </c>
      <c r="K138" s="77">
        <f>SUMIF(Tabla1[Pagina Bitacora Real],$A138,Tabla1[Planeador])</f>
        <v>0</v>
      </c>
      <c r="L138" s="78">
        <f>SUMIF(Tabla1[Pagina Bitacora Real],$A138,Tabla1[Ultraliviano])</f>
        <v>0</v>
      </c>
      <c r="M138" s="141">
        <f>SUMIF(Tabla1[Pagina Bitacora Real],$A138,Tabla1[Dia])</f>
        <v>5</v>
      </c>
      <c r="N138" s="142">
        <f>SUMIF(Tabla1[Pagina Bitacora Real],$A138,Tabla1[Noche])</f>
        <v>0</v>
      </c>
      <c r="O138" s="76">
        <f>SUMIF(Tabla1[Pagina Bitacora Real],$A138,Tabla1[Diurno])</f>
        <v>8.2000000000000011</v>
      </c>
      <c r="P138" s="77">
        <f>SUMIF(Tabla1[Pagina Bitacora Real],$A138,Tabla1[Noche3])</f>
        <v>0</v>
      </c>
      <c r="Q138" s="78">
        <f>SUMIF(Tabla1[Pagina Bitacora Real],$A138,Tabla1[IFR])</f>
        <v>5.0999999999999996</v>
      </c>
      <c r="R138" s="141">
        <f>SUMIF(Tabla1[Pagina Bitacora Real],$A138,Tabla1[Multimotor])</f>
        <v>0</v>
      </c>
      <c r="S138" s="142">
        <f>SUMIF(Tabla1[Pagina Bitacora Real],$A138,Tabla1[Multimotor])</f>
        <v>0</v>
      </c>
      <c r="T138" s="76">
        <f>SUMIF(Tabla1[Pagina Bitacora Real],$A138,Tabla1[Simulador o Entrenador de Vuelo])</f>
        <v>0</v>
      </c>
      <c r="U138" s="77">
        <f>SUMIF(Tabla1[Pagina Bitacora Real],$A138,Tabla1[Travesia])</f>
        <v>5.0999999999999996</v>
      </c>
      <c r="V138" s="77">
        <f>SUMIF(Tabla1[Pagina Bitacora Real],$A138,Tabla1[Solo])</f>
        <v>0</v>
      </c>
      <c r="W138" s="77">
        <f>SUMIF(Tabla1[Pagina Bitacora Real],$A138,Tabla1[Piloto al Mando (PIC)])</f>
        <v>8.2000000000000011</v>
      </c>
      <c r="X138" s="77">
        <f>SUMIF(Tabla1[Pagina Bitacora Real],$A138,Tabla1[Copiloto (SIC)])</f>
        <v>0</v>
      </c>
      <c r="Y138" s="77">
        <f>SUMIF(Tabla1[Pagina Bitacora Real],$A138,Tabla1[[Instruccion Recibida ]])</f>
        <v>5.0999999999999996</v>
      </c>
      <c r="Z138" s="78">
        <f>SUMIF(Tabla1[Pagina Bitacora Real],$A138,Tabla1[Como Instructor de Vuelo])</f>
        <v>3.1</v>
      </c>
    </row>
    <row r="139" spans="1:26" x14ac:dyDescent="0.2">
      <c r="A139" s="197"/>
      <c r="B139" s="195"/>
      <c r="C139" s="47" t="s">
        <v>226</v>
      </c>
      <c r="D139" s="79">
        <f>SUMIF(Tabla1[Pagina Bitacora Real],"&lt;"&amp;A138,Tabla1[Duracion Total de Vuelo])</f>
        <v>406.7000000000001</v>
      </c>
      <c r="E139" s="80">
        <f>SUMIF(Tabla1[Pagina Bitacora Real],"&lt;"&amp;$A138,Tabla1[LSA])</f>
        <v>0</v>
      </c>
      <c r="F139" s="81">
        <f>SUMIF(Tabla1[Pagina Bitacora Real],"&lt;"&amp;$A138,Tabla1[Monomotor])</f>
        <v>406.7000000000001</v>
      </c>
      <c r="G139" s="81">
        <f>SUMIF(Tabla1[Pagina Bitacora Real],"&lt;"&amp;$A138,Tabla1[Multimotor])</f>
        <v>0</v>
      </c>
      <c r="H139" s="81">
        <f>SUMIF(Tabla1[Pagina Bitacora Real],"&lt;"&amp;$A138,Tabla1[Turbo Helice])</f>
        <v>0</v>
      </c>
      <c r="I139" s="81">
        <f>SUMIF(Tabla1[Pagina Bitacora Real],"&lt;"&amp;$A138,Tabla1[Turbo Jet])</f>
        <v>0</v>
      </c>
      <c r="J139" s="81">
        <f>SUMIF(Tabla1[Pagina Bitacora Real],"&lt;"&amp;$A138,Tabla1[Helicoptero])</f>
        <v>0</v>
      </c>
      <c r="K139" s="81">
        <f>SUMIF(Tabla1[Pagina Bitacora Real],"&lt;"&amp;$A138,Tabla1[Planeador])</f>
        <v>0</v>
      </c>
      <c r="L139" s="82">
        <f>SUMIF(Tabla1[Pagina Bitacora Real],"&lt;"&amp;$A138,Tabla1[Ultraliviano])</f>
        <v>0</v>
      </c>
      <c r="M139" s="143">
        <f>SUMIF(Tabla1[Pagina Bitacora Real],"&lt;"&amp;$A138,Tabla1[Dia])</f>
        <v>955</v>
      </c>
      <c r="N139" s="144">
        <f>SUMIF(Tabla1[Pagina Bitacora Real],"&lt;"&amp;$A138,Tabla1[Noche])</f>
        <v>84</v>
      </c>
      <c r="O139" s="80">
        <f>SUMIF(Tabla1[Pagina Bitacora Real],"&lt;"&amp;$A138,Tabla1[Diurno])</f>
        <v>386.50000000000011</v>
      </c>
      <c r="P139" s="81">
        <f>SUMIF(Tabla1[Pagina Bitacora Real],"&lt;"&amp;$A138,Tabla1[Noche3])</f>
        <v>18.099999999999998</v>
      </c>
      <c r="Q139" s="82">
        <f>SUMIF(Tabla1[Pagina Bitacora Real],"&lt;"&amp;$A138,Tabla1[IFR])</f>
        <v>9.5</v>
      </c>
      <c r="R139" s="143">
        <f>SUMIF(Tabla1[Pagina Bitacora Real],"&lt;"&amp;$A138,Tabla1[Multimotor])</f>
        <v>0</v>
      </c>
      <c r="S139" s="144">
        <f>SUMIF(Tabla1[Pagina Bitacora Real],"&lt;"&amp;$A138,Tabla1[Multimotor])</f>
        <v>0</v>
      </c>
      <c r="T139" s="80">
        <f>SUMIF(Tabla1[Pagina Bitacora Real],"&lt;"&amp;$A138,Tabla1[Simulador o Entrenador de Vuelo])</f>
        <v>0</v>
      </c>
      <c r="U139" s="81">
        <f>SUMIF(Tabla1[Pagina Bitacora Real],"&lt;"&amp;$A138,Tabla1[Travesia])</f>
        <v>233.1999999999999</v>
      </c>
      <c r="V139" s="81">
        <f>SUMIF(Tabla1[Pagina Bitacora Real],"&lt;"&amp;$A138,Tabla1[Solo])</f>
        <v>64.5</v>
      </c>
      <c r="W139" s="81">
        <f>SUMIF(Tabla1[Pagina Bitacora Real],"&lt;"&amp;$A138,Tabla1[Piloto al Mando (PIC)])</f>
        <v>340.90000000000003</v>
      </c>
      <c r="X139" s="81">
        <f>SUMIF(Tabla1[Pagina Bitacora Real],"&lt;"&amp;$A138,Tabla1[Copiloto (SIC)])</f>
        <v>0</v>
      </c>
      <c r="Y139" s="81">
        <f>SUMIF(Tabla1[Pagina Bitacora Real],"&lt;"&amp;$A138,Tabla1[[Instruccion Recibida ]])</f>
        <v>111.00000000000004</v>
      </c>
      <c r="Z139" s="82">
        <f>SUMIF(Tabla1[Pagina Bitacora Real],"&lt;"&amp;$A138,Tabla1[Como Instructor de Vuelo])</f>
        <v>20.5</v>
      </c>
    </row>
    <row r="140" spans="1:26" ht="16" thickBot="1" x14ac:dyDescent="0.25">
      <c r="A140" s="197"/>
      <c r="B140" s="196"/>
      <c r="C140" s="48" t="s">
        <v>227</v>
      </c>
      <c r="D140" s="83">
        <f t="shared" ref="D140" si="136">D138+D139</f>
        <v>414.90000000000009</v>
      </c>
      <c r="E140" s="84">
        <f t="shared" ref="E140" si="137">E138+E139</f>
        <v>0</v>
      </c>
      <c r="F140" s="85">
        <f t="shared" ref="F140" si="138">F138+F139</f>
        <v>414.90000000000009</v>
      </c>
      <c r="G140" s="85">
        <f t="shared" si="132"/>
        <v>0</v>
      </c>
      <c r="H140" s="85">
        <f t="shared" si="132"/>
        <v>0</v>
      </c>
      <c r="I140" s="85">
        <f t="shared" si="132"/>
        <v>0</v>
      </c>
      <c r="J140" s="85">
        <f t="shared" si="132"/>
        <v>0</v>
      </c>
      <c r="K140" s="85">
        <f t="shared" si="132"/>
        <v>0</v>
      </c>
      <c r="L140" s="86">
        <f t="shared" si="132"/>
        <v>0</v>
      </c>
      <c r="M140" s="145">
        <f t="shared" si="132"/>
        <v>960</v>
      </c>
      <c r="N140" s="146">
        <f t="shared" si="132"/>
        <v>84</v>
      </c>
      <c r="O140" s="84">
        <f t="shared" si="132"/>
        <v>394.7000000000001</v>
      </c>
      <c r="P140" s="85">
        <f t="shared" si="132"/>
        <v>18.099999999999998</v>
      </c>
      <c r="Q140" s="86">
        <f t="shared" si="132"/>
        <v>14.6</v>
      </c>
      <c r="R140" s="145">
        <f t="shared" si="132"/>
        <v>0</v>
      </c>
      <c r="S140" s="146">
        <f t="shared" si="132"/>
        <v>0</v>
      </c>
      <c r="T140" s="84">
        <f t="shared" si="132"/>
        <v>0</v>
      </c>
      <c r="U140" s="85">
        <f t="shared" si="132"/>
        <v>238.2999999999999</v>
      </c>
      <c r="V140" s="85">
        <f t="shared" si="132"/>
        <v>64.5</v>
      </c>
      <c r="W140" s="85">
        <f t="shared" si="132"/>
        <v>349.1</v>
      </c>
      <c r="X140" s="85">
        <f t="shared" si="132"/>
        <v>0</v>
      </c>
      <c r="Y140" s="85">
        <f t="shared" si="132"/>
        <v>116.10000000000004</v>
      </c>
      <c r="Z140" s="86">
        <f t="shared" ref="Z140:Z149" si="139">Z138+Z139</f>
        <v>23.6</v>
      </c>
    </row>
    <row r="141" spans="1:26" x14ac:dyDescent="0.2">
      <c r="A141" s="197">
        <v>47</v>
      </c>
      <c r="B141" s="191" t="s">
        <v>220</v>
      </c>
      <c r="C141" s="60" t="s">
        <v>269</v>
      </c>
      <c r="D141" s="63">
        <f>SUMIF(Tabla1[Pagina Bitacora Real],A141,Tabla1[Duracion Total de Vuelo])</f>
        <v>0</v>
      </c>
      <c r="E141" s="64">
        <f>SUMIF(Tabla1[Pagina Bitacora Real],$A141,Tabla1[LSA])</f>
        <v>0</v>
      </c>
      <c r="F141" s="65">
        <f>SUMIF(Tabla1[Pagina Bitacora Real],$A141,Tabla1[Monomotor])</f>
        <v>0</v>
      </c>
      <c r="G141" s="65">
        <f>SUMIF(Tabla1[Pagina Bitacora Real],$A141,Tabla1[Multimotor])</f>
        <v>0</v>
      </c>
      <c r="H141" s="65">
        <f>SUMIF(Tabla1[Pagina Bitacora Real],$A141,Tabla1[Turbo Helice])</f>
        <v>0</v>
      </c>
      <c r="I141" s="65">
        <f>SUMIF(Tabla1[Pagina Bitacora Real],$A141,Tabla1[Turbo Jet])</f>
        <v>0</v>
      </c>
      <c r="J141" s="65">
        <f>SUMIF(Tabla1[Pagina Bitacora Real],$A141,Tabla1[Helicoptero])</f>
        <v>0</v>
      </c>
      <c r="K141" s="65">
        <f>SUMIF(Tabla1[Pagina Bitacora Real],$A141,Tabla1[Planeador])</f>
        <v>0</v>
      </c>
      <c r="L141" s="66">
        <f>SUMIF(Tabla1[Pagina Bitacora Real],$A141,Tabla1[Ultraliviano])</f>
        <v>0</v>
      </c>
      <c r="M141" s="135">
        <f>SUMIF(Tabla1[Pagina Bitacora Real],$A141,Tabla1[Dia])</f>
        <v>0</v>
      </c>
      <c r="N141" s="136">
        <f>SUMIF(Tabla1[Pagina Bitacora Real],$A141,Tabla1[Noche])</f>
        <v>0</v>
      </c>
      <c r="O141" s="64">
        <f>SUMIF(Tabla1[Pagina Bitacora Real],$A141,Tabla1[Diurno])</f>
        <v>0</v>
      </c>
      <c r="P141" s="65">
        <f>SUMIF(Tabla1[Pagina Bitacora Real],$A141,Tabla1[Noche3])</f>
        <v>0</v>
      </c>
      <c r="Q141" s="66">
        <f>SUMIF(Tabla1[Pagina Bitacora Real],$A141,Tabla1[IFR])</f>
        <v>0</v>
      </c>
      <c r="R141" s="135">
        <f>SUMIF(Tabla1[Pagina Bitacora Real],$A141,Tabla1[Multimotor])</f>
        <v>0</v>
      </c>
      <c r="S141" s="136">
        <f>SUMIF(Tabla1[Pagina Bitacora Real],$A141,Tabla1[Multimotor])</f>
        <v>0</v>
      </c>
      <c r="T141" s="64">
        <f>SUMIF(Tabla1[Pagina Bitacora Real],$A141,Tabla1[Simulador o Entrenador de Vuelo])</f>
        <v>0</v>
      </c>
      <c r="U141" s="65">
        <f>SUMIF(Tabla1[Pagina Bitacora Real],$A141,Tabla1[Travesia])</f>
        <v>0</v>
      </c>
      <c r="V141" s="65">
        <f>SUMIF(Tabla1[Pagina Bitacora Real],$A141,Tabla1[Solo])</f>
        <v>0</v>
      </c>
      <c r="W141" s="65">
        <f>SUMIF(Tabla1[Pagina Bitacora Real],$A141,Tabla1[Piloto al Mando (PIC)])</f>
        <v>0</v>
      </c>
      <c r="X141" s="65">
        <f>SUMIF(Tabla1[Pagina Bitacora Real],$A141,Tabla1[Copiloto (SIC)])</f>
        <v>0</v>
      </c>
      <c r="Y141" s="65">
        <f>SUMIF(Tabla1[Pagina Bitacora Real],$A141,Tabla1[[Instruccion Recibida ]])</f>
        <v>0</v>
      </c>
      <c r="Z141" s="66">
        <f>SUMIF(Tabla1[Pagina Bitacora Real],$A141,Tabla1[Como Instructor de Vuelo])</f>
        <v>0</v>
      </c>
    </row>
    <row r="142" spans="1:26" x14ac:dyDescent="0.2">
      <c r="A142" s="197"/>
      <c r="B142" s="192"/>
      <c r="C142" s="61" t="s">
        <v>226</v>
      </c>
      <c r="D142" s="67">
        <f>SUMIF(Tabla1[Pagina Bitacora Real],"&lt;"&amp;A141,Tabla1[Duracion Total de Vuelo])</f>
        <v>414.90000000000003</v>
      </c>
      <c r="E142" s="68">
        <f>SUMIF(Tabla1[Pagina Bitacora Real],"&lt;"&amp;$A141,Tabla1[LSA])</f>
        <v>0</v>
      </c>
      <c r="F142" s="69">
        <f>SUMIF(Tabla1[Pagina Bitacora Real],"&lt;"&amp;$A141,Tabla1[Monomotor])</f>
        <v>414.90000000000003</v>
      </c>
      <c r="G142" s="69">
        <f>SUMIF(Tabla1[Pagina Bitacora Real],"&lt;"&amp;$A141,Tabla1[Multimotor])</f>
        <v>0</v>
      </c>
      <c r="H142" s="69">
        <f>SUMIF(Tabla1[Pagina Bitacora Real],"&lt;"&amp;$A141,Tabla1[Turbo Helice])</f>
        <v>0</v>
      </c>
      <c r="I142" s="69">
        <f>SUMIF(Tabla1[Pagina Bitacora Real],"&lt;"&amp;$A141,Tabla1[Turbo Jet])</f>
        <v>0</v>
      </c>
      <c r="J142" s="69">
        <f>SUMIF(Tabla1[Pagina Bitacora Real],"&lt;"&amp;$A141,Tabla1[Helicoptero])</f>
        <v>0</v>
      </c>
      <c r="K142" s="69">
        <f>SUMIF(Tabla1[Pagina Bitacora Real],"&lt;"&amp;$A141,Tabla1[Planeador])</f>
        <v>0</v>
      </c>
      <c r="L142" s="70">
        <f>SUMIF(Tabla1[Pagina Bitacora Real],"&lt;"&amp;$A141,Tabla1[Ultraliviano])</f>
        <v>0</v>
      </c>
      <c r="M142" s="137">
        <f>SUMIF(Tabla1[Pagina Bitacora Real],"&lt;"&amp;$A141,Tabla1[Dia])</f>
        <v>960</v>
      </c>
      <c r="N142" s="138">
        <f>SUMIF(Tabla1[Pagina Bitacora Real],"&lt;"&amp;$A141,Tabla1[Noche])</f>
        <v>84</v>
      </c>
      <c r="O142" s="68">
        <f>SUMIF(Tabla1[Pagina Bitacora Real],"&lt;"&amp;$A141,Tabla1[Diurno])</f>
        <v>394.70000000000005</v>
      </c>
      <c r="P142" s="69">
        <f>SUMIF(Tabla1[Pagina Bitacora Real],"&lt;"&amp;$A141,Tabla1[Noche3])</f>
        <v>18.099999999999998</v>
      </c>
      <c r="Q142" s="70">
        <f>SUMIF(Tabla1[Pagina Bitacora Real],"&lt;"&amp;$A141,Tabla1[IFR])</f>
        <v>14.6</v>
      </c>
      <c r="R142" s="137">
        <f>SUMIF(Tabla1[Pagina Bitacora Real],"&lt;"&amp;$A141,Tabla1[Multimotor])</f>
        <v>0</v>
      </c>
      <c r="S142" s="138">
        <f>SUMIF(Tabla1[Pagina Bitacora Real],"&lt;"&amp;$A141,Tabla1[Multimotor])</f>
        <v>0</v>
      </c>
      <c r="T142" s="68">
        <f>SUMIF(Tabla1[Pagina Bitacora Real],"&lt;"&amp;$A141,Tabla1[Simulador o Entrenador de Vuelo])</f>
        <v>0</v>
      </c>
      <c r="U142" s="69">
        <f>SUMIF(Tabla1[Pagina Bitacora Real],"&lt;"&amp;$A141,Tabla1[Travesia])</f>
        <v>238.2999999999999</v>
      </c>
      <c r="V142" s="69">
        <f>SUMIF(Tabla1[Pagina Bitacora Real],"&lt;"&amp;$A141,Tabla1[Solo])</f>
        <v>64.5</v>
      </c>
      <c r="W142" s="69">
        <f>SUMIF(Tabla1[Pagina Bitacora Real],"&lt;"&amp;$A141,Tabla1[Piloto al Mando (PIC)])</f>
        <v>349.09999999999997</v>
      </c>
      <c r="X142" s="69">
        <f>SUMIF(Tabla1[Pagina Bitacora Real],"&lt;"&amp;$A141,Tabla1[Copiloto (SIC)])</f>
        <v>0</v>
      </c>
      <c r="Y142" s="69">
        <f>SUMIF(Tabla1[Pagina Bitacora Real],"&lt;"&amp;$A141,Tabla1[[Instruccion Recibida ]])</f>
        <v>116.10000000000005</v>
      </c>
      <c r="Z142" s="70">
        <f>SUMIF(Tabla1[Pagina Bitacora Real],"&lt;"&amp;$A141,Tabla1[Como Instructor de Vuelo])</f>
        <v>23.599999999999998</v>
      </c>
    </row>
    <row r="143" spans="1:26" ht="16" thickBot="1" x14ac:dyDescent="0.25">
      <c r="A143" s="197"/>
      <c r="B143" s="193"/>
      <c r="C143" s="62" t="s">
        <v>227</v>
      </c>
      <c r="D143" s="71">
        <f t="shared" ref="D143" si="140">D141+D142</f>
        <v>414.90000000000003</v>
      </c>
      <c r="E143" s="72">
        <f t="shared" ref="E143" si="141">E141+E142</f>
        <v>0</v>
      </c>
      <c r="F143" s="73">
        <f t="shared" ref="F143" si="142">F141+F142</f>
        <v>414.90000000000003</v>
      </c>
      <c r="G143" s="73">
        <f t="shared" si="132"/>
        <v>0</v>
      </c>
      <c r="H143" s="73">
        <f t="shared" si="132"/>
        <v>0</v>
      </c>
      <c r="I143" s="73">
        <f t="shared" si="132"/>
        <v>0</v>
      </c>
      <c r="J143" s="73">
        <f t="shared" si="132"/>
        <v>0</v>
      </c>
      <c r="K143" s="73">
        <f t="shared" si="132"/>
        <v>0</v>
      </c>
      <c r="L143" s="74">
        <f t="shared" si="132"/>
        <v>0</v>
      </c>
      <c r="M143" s="139">
        <f t="shared" si="132"/>
        <v>960</v>
      </c>
      <c r="N143" s="140">
        <f t="shared" si="132"/>
        <v>84</v>
      </c>
      <c r="O143" s="72">
        <f t="shared" si="132"/>
        <v>394.70000000000005</v>
      </c>
      <c r="P143" s="73">
        <f t="shared" si="132"/>
        <v>18.099999999999998</v>
      </c>
      <c r="Q143" s="74">
        <f t="shared" si="132"/>
        <v>14.6</v>
      </c>
      <c r="R143" s="139">
        <f t="shared" si="132"/>
        <v>0</v>
      </c>
      <c r="S143" s="140">
        <f t="shared" si="132"/>
        <v>0</v>
      </c>
      <c r="T143" s="72">
        <f t="shared" si="132"/>
        <v>0</v>
      </c>
      <c r="U143" s="73">
        <f t="shared" si="132"/>
        <v>238.2999999999999</v>
      </c>
      <c r="V143" s="73">
        <f t="shared" si="132"/>
        <v>64.5</v>
      </c>
      <c r="W143" s="73">
        <f t="shared" si="132"/>
        <v>349.09999999999997</v>
      </c>
      <c r="X143" s="73">
        <f t="shared" si="132"/>
        <v>0</v>
      </c>
      <c r="Y143" s="73">
        <f t="shared" si="132"/>
        <v>116.10000000000005</v>
      </c>
      <c r="Z143" s="74">
        <f t="shared" si="139"/>
        <v>23.599999999999998</v>
      </c>
    </row>
    <row r="144" spans="1:26" x14ac:dyDescent="0.2">
      <c r="A144" s="197">
        <v>48</v>
      </c>
      <c r="B144" s="194" t="s">
        <v>221</v>
      </c>
      <c r="C144" s="46" t="s">
        <v>269</v>
      </c>
      <c r="D144" s="75">
        <f>SUMIF(Tabla1[Pagina Bitacora Real],A144,Tabla1[Duracion Total de Vuelo])</f>
        <v>0</v>
      </c>
      <c r="E144" s="76">
        <f>SUMIF(Tabla1[Pagina Bitacora Real],$A144,Tabla1[LSA])</f>
        <v>0</v>
      </c>
      <c r="F144" s="77">
        <f>SUMIF(Tabla1[Pagina Bitacora Real],$A144,Tabla1[Monomotor])</f>
        <v>0</v>
      </c>
      <c r="G144" s="77">
        <f>SUMIF(Tabla1[Pagina Bitacora Real],$A144,Tabla1[Multimotor])</f>
        <v>0</v>
      </c>
      <c r="H144" s="77">
        <f>SUMIF(Tabla1[Pagina Bitacora Real],$A144,Tabla1[Turbo Helice])</f>
        <v>0</v>
      </c>
      <c r="I144" s="77">
        <f>SUMIF(Tabla1[Pagina Bitacora Real],$A144,Tabla1[Turbo Jet])</f>
        <v>0</v>
      </c>
      <c r="J144" s="77">
        <f>SUMIF(Tabla1[Pagina Bitacora Real],$A144,Tabla1[Helicoptero])</f>
        <v>0</v>
      </c>
      <c r="K144" s="77">
        <f>SUMIF(Tabla1[Pagina Bitacora Real],$A144,Tabla1[Planeador])</f>
        <v>0</v>
      </c>
      <c r="L144" s="78">
        <f>SUMIF(Tabla1[Pagina Bitacora Real],$A144,Tabla1[Ultraliviano])</f>
        <v>0</v>
      </c>
      <c r="M144" s="141">
        <f>SUMIF(Tabla1[Pagina Bitacora Real],$A144,Tabla1[Dia])</f>
        <v>0</v>
      </c>
      <c r="N144" s="142">
        <f>SUMIF(Tabla1[Pagina Bitacora Real],$A144,Tabla1[Noche])</f>
        <v>0</v>
      </c>
      <c r="O144" s="76">
        <f>SUMIF(Tabla1[Pagina Bitacora Real],$A144,Tabla1[Diurno])</f>
        <v>0</v>
      </c>
      <c r="P144" s="77">
        <f>SUMIF(Tabla1[Pagina Bitacora Real],$A144,Tabla1[Noche3])</f>
        <v>0</v>
      </c>
      <c r="Q144" s="78">
        <f>SUMIF(Tabla1[Pagina Bitacora Real],$A144,Tabla1[IFR])</f>
        <v>0</v>
      </c>
      <c r="R144" s="141">
        <f>SUMIF(Tabla1[Pagina Bitacora Real],$A144,Tabla1[Multimotor])</f>
        <v>0</v>
      </c>
      <c r="S144" s="142">
        <f>SUMIF(Tabla1[Pagina Bitacora Real],$A144,Tabla1[Multimotor])</f>
        <v>0</v>
      </c>
      <c r="T144" s="76">
        <f>SUMIF(Tabla1[Pagina Bitacora Real],$A144,Tabla1[Simulador o Entrenador de Vuelo])</f>
        <v>0</v>
      </c>
      <c r="U144" s="77">
        <f>SUMIF(Tabla1[Pagina Bitacora Real],$A144,Tabla1[Travesia])</f>
        <v>0</v>
      </c>
      <c r="V144" s="77">
        <f>SUMIF(Tabla1[Pagina Bitacora Real],$A144,Tabla1[Solo])</f>
        <v>0</v>
      </c>
      <c r="W144" s="77">
        <f>SUMIF(Tabla1[Pagina Bitacora Real],$A144,Tabla1[Piloto al Mando (PIC)])</f>
        <v>0</v>
      </c>
      <c r="X144" s="77">
        <f>SUMIF(Tabla1[Pagina Bitacora Real],$A144,Tabla1[Copiloto (SIC)])</f>
        <v>0</v>
      </c>
      <c r="Y144" s="77">
        <f>SUMIF(Tabla1[Pagina Bitacora Real],$A144,Tabla1[[Instruccion Recibida ]])</f>
        <v>0</v>
      </c>
      <c r="Z144" s="78">
        <f>SUMIF(Tabla1[Pagina Bitacora Real],$A144,Tabla1[Como Instructor de Vuelo])</f>
        <v>0</v>
      </c>
    </row>
    <row r="145" spans="1:26" x14ac:dyDescent="0.2">
      <c r="A145" s="197"/>
      <c r="B145" s="195"/>
      <c r="C145" s="47" t="s">
        <v>226</v>
      </c>
      <c r="D145" s="79">
        <f>SUMIF(Tabla1[Pagina Bitacora Real],"&lt;"&amp;A144,Tabla1[Duracion Total de Vuelo])</f>
        <v>414.90000000000003</v>
      </c>
      <c r="E145" s="80">
        <f>SUMIF(Tabla1[Pagina Bitacora Real],"&lt;"&amp;$A144,Tabla1[LSA])</f>
        <v>0</v>
      </c>
      <c r="F145" s="81">
        <f>SUMIF(Tabla1[Pagina Bitacora Real],"&lt;"&amp;$A144,Tabla1[Monomotor])</f>
        <v>414.90000000000003</v>
      </c>
      <c r="G145" s="81">
        <f>SUMIF(Tabla1[Pagina Bitacora Real],"&lt;"&amp;$A144,Tabla1[Multimotor])</f>
        <v>0</v>
      </c>
      <c r="H145" s="81">
        <f>SUMIF(Tabla1[Pagina Bitacora Real],"&lt;"&amp;$A144,Tabla1[Turbo Helice])</f>
        <v>0</v>
      </c>
      <c r="I145" s="81">
        <f>SUMIF(Tabla1[Pagina Bitacora Real],"&lt;"&amp;$A144,Tabla1[Turbo Jet])</f>
        <v>0</v>
      </c>
      <c r="J145" s="81">
        <f>SUMIF(Tabla1[Pagina Bitacora Real],"&lt;"&amp;$A144,Tabla1[Helicoptero])</f>
        <v>0</v>
      </c>
      <c r="K145" s="81">
        <f>SUMIF(Tabla1[Pagina Bitacora Real],"&lt;"&amp;$A144,Tabla1[Planeador])</f>
        <v>0</v>
      </c>
      <c r="L145" s="82">
        <f>SUMIF(Tabla1[Pagina Bitacora Real],"&lt;"&amp;$A144,Tabla1[Ultraliviano])</f>
        <v>0</v>
      </c>
      <c r="M145" s="143">
        <f>SUMIF(Tabla1[Pagina Bitacora Real],"&lt;"&amp;$A144,Tabla1[Dia])</f>
        <v>960</v>
      </c>
      <c r="N145" s="144">
        <f>SUMIF(Tabla1[Pagina Bitacora Real],"&lt;"&amp;$A144,Tabla1[Noche])</f>
        <v>84</v>
      </c>
      <c r="O145" s="80">
        <f>SUMIF(Tabla1[Pagina Bitacora Real],"&lt;"&amp;$A144,Tabla1[Diurno])</f>
        <v>394.70000000000005</v>
      </c>
      <c r="P145" s="81">
        <f>SUMIF(Tabla1[Pagina Bitacora Real],"&lt;"&amp;$A144,Tabla1[Noche3])</f>
        <v>18.099999999999998</v>
      </c>
      <c r="Q145" s="82">
        <f>SUMIF(Tabla1[Pagina Bitacora Real],"&lt;"&amp;$A144,Tabla1[IFR])</f>
        <v>14.6</v>
      </c>
      <c r="R145" s="143">
        <f>SUMIF(Tabla1[Pagina Bitacora Real],"&lt;"&amp;$A144,Tabla1[Multimotor])</f>
        <v>0</v>
      </c>
      <c r="S145" s="144">
        <f>SUMIF(Tabla1[Pagina Bitacora Real],"&lt;"&amp;$A144,Tabla1[Multimotor])</f>
        <v>0</v>
      </c>
      <c r="T145" s="80">
        <f>SUMIF(Tabla1[Pagina Bitacora Real],"&lt;"&amp;$A144,Tabla1[Simulador o Entrenador de Vuelo])</f>
        <v>0</v>
      </c>
      <c r="U145" s="81">
        <f>SUMIF(Tabla1[Pagina Bitacora Real],"&lt;"&amp;$A144,Tabla1[Travesia])</f>
        <v>238.2999999999999</v>
      </c>
      <c r="V145" s="81">
        <f>SUMIF(Tabla1[Pagina Bitacora Real],"&lt;"&amp;$A144,Tabla1[Solo])</f>
        <v>64.5</v>
      </c>
      <c r="W145" s="81">
        <f>SUMIF(Tabla1[Pagina Bitacora Real],"&lt;"&amp;$A144,Tabla1[Piloto al Mando (PIC)])</f>
        <v>349.09999999999997</v>
      </c>
      <c r="X145" s="81">
        <f>SUMIF(Tabla1[Pagina Bitacora Real],"&lt;"&amp;$A144,Tabla1[Copiloto (SIC)])</f>
        <v>0</v>
      </c>
      <c r="Y145" s="81">
        <f>SUMIF(Tabla1[Pagina Bitacora Real],"&lt;"&amp;$A144,Tabla1[[Instruccion Recibida ]])</f>
        <v>116.10000000000005</v>
      </c>
      <c r="Z145" s="82">
        <f>SUMIF(Tabla1[Pagina Bitacora Real],"&lt;"&amp;$A144,Tabla1[Como Instructor de Vuelo])</f>
        <v>23.599999999999998</v>
      </c>
    </row>
    <row r="146" spans="1:26" ht="16" thickBot="1" x14ac:dyDescent="0.25">
      <c r="A146" s="197"/>
      <c r="B146" s="196"/>
      <c r="C146" s="48" t="s">
        <v>227</v>
      </c>
      <c r="D146" s="83">
        <f t="shared" ref="D146" si="143">D144+D145</f>
        <v>414.90000000000003</v>
      </c>
      <c r="E146" s="84">
        <f t="shared" ref="E146" si="144">E144+E145</f>
        <v>0</v>
      </c>
      <c r="F146" s="85">
        <f t="shared" ref="F146" si="145">F144+F145</f>
        <v>414.90000000000003</v>
      </c>
      <c r="G146" s="85">
        <f t="shared" si="132"/>
        <v>0</v>
      </c>
      <c r="H146" s="85">
        <f t="shared" si="132"/>
        <v>0</v>
      </c>
      <c r="I146" s="85">
        <f t="shared" si="132"/>
        <v>0</v>
      </c>
      <c r="J146" s="85">
        <f t="shared" si="132"/>
        <v>0</v>
      </c>
      <c r="K146" s="85">
        <f t="shared" si="132"/>
        <v>0</v>
      </c>
      <c r="L146" s="86">
        <f t="shared" si="132"/>
        <v>0</v>
      </c>
      <c r="M146" s="145">
        <f t="shared" si="132"/>
        <v>960</v>
      </c>
      <c r="N146" s="146">
        <f t="shared" si="132"/>
        <v>84</v>
      </c>
      <c r="O146" s="84">
        <f t="shared" si="132"/>
        <v>394.70000000000005</v>
      </c>
      <c r="P146" s="85">
        <f t="shared" si="132"/>
        <v>18.099999999999998</v>
      </c>
      <c r="Q146" s="86">
        <f t="shared" si="132"/>
        <v>14.6</v>
      </c>
      <c r="R146" s="145">
        <f t="shared" si="132"/>
        <v>0</v>
      </c>
      <c r="S146" s="146">
        <f t="shared" si="132"/>
        <v>0</v>
      </c>
      <c r="T146" s="84">
        <f t="shared" si="132"/>
        <v>0</v>
      </c>
      <c r="U146" s="85">
        <f t="shared" si="132"/>
        <v>238.2999999999999</v>
      </c>
      <c r="V146" s="85">
        <f t="shared" si="132"/>
        <v>64.5</v>
      </c>
      <c r="W146" s="85">
        <f t="shared" si="132"/>
        <v>349.09999999999997</v>
      </c>
      <c r="X146" s="85">
        <f t="shared" si="132"/>
        <v>0</v>
      </c>
      <c r="Y146" s="85">
        <f t="shared" si="132"/>
        <v>116.10000000000005</v>
      </c>
      <c r="Z146" s="86">
        <f t="shared" si="139"/>
        <v>23.599999999999998</v>
      </c>
    </row>
    <row r="147" spans="1:26" x14ac:dyDescent="0.2">
      <c r="A147" s="197">
        <v>49</v>
      </c>
      <c r="B147" s="191" t="s">
        <v>222</v>
      </c>
      <c r="C147" s="60" t="s">
        <v>269</v>
      </c>
      <c r="D147" s="63">
        <f>SUMIF(Tabla1[Pagina Bitacora Real],A147,Tabla1[Duracion Total de Vuelo])</f>
        <v>0</v>
      </c>
      <c r="E147" s="64">
        <f>SUMIF(Tabla1[Pagina Bitacora Real],$A147,Tabla1[LSA])</f>
        <v>0</v>
      </c>
      <c r="F147" s="65">
        <f>SUMIF(Tabla1[Pagina Bitacora Real],$A147,Tabla1[Monomotor])</f>
        <v>0</v>
      </c>
      <c r="G147" s="65">
        <f>SUMIF(Tabla1[Pagina Bitacora Real],$A147,Tabla1[Multimotor])</f>
        <v>0</v>
      </c>
      <c r="H147" s="65">
        <f>SUMIF(Tabla1[Pagina Bitacora Real],$A147,Tabla1[Turbo Helice])</f>
        <v>0</v>
      </c>
      <c r="I147" s="65">
        <f>SUMIF(Tabla1[Pagina Bitacora Real],$A147,Tabla1[Turbo Jet])</f>
        <v>0</v>
      </c>
      <c r="J147" s="65">
        <f>SUMIF(Tabla1[Pagina Bitacora Real],$A147,Tabla1[Helicoptero])</f>
        <v>0</v>
      </c>
      <c r="K147" s="65">
        <f>SUMIF(Tabla1[Pagina Bitacora Real],$A147,Tabla1[Planeador])</f>
        <v>0</v>
      </c>
      <c r="L147" s="66">
        <f>SUMIF(Tabla1[Pagina Bitacora Real],$A147,Tabla1[Ultraliviano])</f>
        <v>0</v>
      </c>
      <c r="M147" s="135">
        <f>SUMIF(Tabla1[Pagina Bitacora Real],$A147,Tabla1[Dia])</f>
        <v>0</v>
      </c>
      <c r="N147" s="136">
        <f>SUMIF(Tabla1[Pagina Bitacora Real],$A147,Tabla1[Noche])</f>
        <v>0</v>
      </c>
      <c r="O147" s="64">
        <f>SUMIF(Tabla1[Pagina Bitacora Real],$A147,Tabla1[Diurno])</f>
        <v>0</v>
      </c>
      <c r="P147" s="65">
        <f>SUMIF(Tabla1[Pagina Bitacora Real],$A147,Tabla1[Noche3])</f>
        <v>0</v>
      </c>
      <c r="Q147" s="66">
        <f>SUMIF(Tabla1[Pagina Bitacora Real],$A147,Tabla1[IFR])</f>
        <v>0</v>
      </c>
      <c r="R147" s="135">
        <f>SUMIF(Tabla1[Pagina Bitacora Real],$A147,Tabla1[Multimotor])</f>
        <v>0</v>
      </c>
      <c r="S147" s="136">
        <f>SUMIF(Tabla1[Pagina Bitacora Real],$A147,Tabla1[Multimotor])</f>
        <v>0</v>
      </c>
      <c r="T147" s="64">
        <f>SUMIF(Tabla1[Pagina Bitacora Real],$A147,Tabla1[Simulador o Entrenador de Vuelo])</f>
        <v>0</v>
      </c>
      <c r="U147" s="65">
        <f>SUMIF(Tabla1[Pagina Bitacora Real],$A147,Tabla1[Travesia])</f>
        <v>0</v>
      </c>
      <c r="V147" s="65">
        <f>SUMIF(Tabla1[Pagina Bitacora Real],$A147,Tabla1[Solo])</f>
        <v>0</v>
      </c>
      <c r="W147" s="65">
        <f>SUMIF(Tabla1[Pagina Bitacora Real],$A147,Tabla1[Piloto al Mando (PIC)])</f>
        <v>0</v>
      </c>
      <c r="X147" s="65">
        <f>SUMIF(Tabla1[Pagina Bitacora Real],$A147,Tabla1[Copiloto (SIC)])</f>
        <v>0</v>
      </c>
      <c r="Y147" s="65">
        <f>SUMIF(Tabla1[Pagina Bitacora Real],$A147,Tabla1[[Instruccion Recibida ]])</f>
        <v>0</v>
      </c>
      <c r="Z147" s="66">
        <f>SUMIF(Tabla1[Pagina Bitacora Real],$A147,Tabla1[Como Instructor de Vuelo])</f>
        <v>0</v>
      </c>
    </row>
    <row r="148" spans="1:26" x14ac:dyDescent="0.2">
      <c r="A148" s="197"/>
      <c r="B148" s="192"/>
      <c r="C148" s="61" t="s">
        <v>226</v>
      </c>
      <c r="D148" s="67">
        <f>SUMIF(Tabla1[Pagina Bitacora Real],"&lt;"&amp;A147,Tabla1[Duracion Total de Vuelo])</f>
        <v>414.90000000000003</v>
      </c>
      <c r="E148" s="68">
        <f>SUMIF(Tabla1[Pagina Bitacora Real],"&lt;"&amp;$A147,Tabla1[LSA])</f>
        <v>0</v>
      </c>
      <c r="F148" s="69">
        <f>SUMIF(Tabla1[Pagina Bitacora Real],"&lt;"&amp;$A147,Tabla1[Monomotor])</f>
        <v>414.90000000000003</v>
      </c>
      <c r="G148" s="69">
        <f>SUMIF(Tabla1[Pagina Bitacora Real],"&lt;"&amp;$A147,Tabla1[Multimotor])</f>
        <v>0</v>
      </c>
      <c r="H148" s="69">
        <f>SUMIF(Tabla1[Pagina Bitacora Real],"&lt;"&amp;$A147,Tabla1[Turbo Helice])</f>
        <v>0</v>
      </c>
      <c r="I148" s="69">
        <f>SUMIF(Tabla1[Pagina Bitacora Real],"&lt;"&amp;$A147,Tabla1[Turbo Jet])</f>
        <v>0</v>
      </c>
      <c r="J148" s="69">
        <f>SUMIF(Tabla1[Pagina Bitacora Real],"&lt;"&amp;$A147,Tabla1[Helicoptero])</f>
        <v>0</v>
      </c>
      <c r="K148" s="69">
        <f>SUMIF(Tabla1[Pagina Bitacora Real],"&lt;"&amp;$A147,Tabla1[Planeador])</f>
        <v>0</v>
      </c>
      <c r="L148" s="70">
        <f>SUMIF(Tabla1[Pagina Bitacora Real],"&lt;"&amp;$A147,Tabla1[Ultraliviano])</f>
        <v>0</v>
      </c>
      <c r="M148" s="137">
        <f>SUMIF(Tabla1[Pagina Bitacora Real],"&lt;"&amp;$A147,Tabla1[Dia])</f>
        <v>960</v>
      </c>
      <c r="N148" s="138">
        <f>SUMIF(Tabla1[Pagina Bitacora Real],"&lt;"&amp;$A147,Tabla1[Noche])</f>
        <v>84</v>
      </c>
      <c r="O148" s="68">
        <f>SUMIF(Tabla1[Pagina Bitacora Real],"&lt;"&amp;$A147,Tabla1[Diurno])</f>
        <v>394.70000000000005</v>
      </c>
      <c r="P148" s="69">
        <f>SUMIF(Tabla1[Pagina Bitacora Real],"&lt;"&amp;$A147,Tabla1[Noche3])</f>
        <v>18.099999999999998</v>
      </c>
      <c r="Q148" s="70">
        <f>SUMIF(Tabla1[Pagina Bitacora Real],"&lt;"&amp;$A147,Tabla1[IFR])</f>
        <v>14.6</v>
      </c>
      <c r="R148" s="137">
        <f>SUMIF(Tabla1[Pagina Bitacora Real],"&lt;"&amp;$A147,Tabla1[Multimotor])</f>
        <v>0</v>
      </c>
      <c r="S148" s="138">
        <f>SUMIF(Tabla1[Pagina Bitacora Real],"&lt;"&amp;$A147,Tabla1[Multimotor])</f>
        <v>0</v>
      </c>
      <c r="T148" s="68">
        <f>SUMIF(Tabla1[Pagina Bitacora Real],"&lt;"&amp;$A147,Tabla1[Simulador o Entrenador de Vuelo])</f>
        <v>0</v>
      </c>
      <c r="U148" s="69">
        <f>SUMIF(Tabla1[Pagina Bitacora Real],"&lt;"&amp;$A147,Tabla1[Travesia])</f>
        <v>238.2999999999999</v>
      </c>
      <c r="V148" s="69">
        <f>SUMIF(Tabla1[Pagina Bitacora Real],"&lt;"&amp;$A147,Tabla1[Solo])</f>
        <v>64.5</v>
      </c>
      <c r="W148" s="69">
        <f>SUMIF(Tabla1[Pagina Bitacora Real],"&lt;"&amp;$A147,Tabla1[Piloto al Mando (PIC)])</f>
        <v>349.09999999999997</v>
      </c>
      <c r="X148" s="69">
        <f>SUMIF(Tabla1[Pagina Bitacora Real],"&lt;"&amp;$A147,Tabla1[Copiloto (SIC)])</f>
        <v>0</v>
      </c>
      <c r="Y148" s="69">
        <f>SUMIF(Tabla1[Pagina Bitacora Real],"&lt;"&amp;$A147,Tabla1[[Instruccion Recibida ]])</f>
        <v>116.10000000000005</v>
      </c>
      <c r="Z148" s="70">
        <f>SUMIF(Tabla1[Pagina Bitacora Real],"&lt;"&amp;$A147,Tabla1[Como Instructor de Vuelo])</f>
        <v>23.599999999999998</v>
      </c>
    </row>
    <row r="149" spans="1:26" ht="16" thickBot="1" x14ac:dyDescent="0.25">
      <c r="A149" s="197"/>
      <c r="B149" s="193"/>
      <c r="C149" s="62" t="s">
        <v>227</v>
      </c>
      <c r="D149" s="71">
        <f t="shared" ref="D149" si="146">D147+D148</f>
        <v>414.90000000000003</v>
      </c>
      <c r="E149" s="72">
        <f t="shared" ref="E149" si="147">E147+E148</f>
        <v>0</v>
      </c>
      <c r="F149" s="73">
        <f t="shared" ref="F149" si="148">F147+F148</f>
        <v>414.90000000000003</v>
      </c>
      <c r="G149" s="73">
        <f t="shared" si="132"/>
        <v>0</v>
      </c>
      <c r="H149" s="73">
        <f t="shared" si="132"/>
        <v>0</v>
      </c>
      <c r="I149" s="73">
        <f t="shared" si="132"/>
        <v>0</v>
      </c>
      <c r="J149" s="73">
        <f t="shared" si="132"/>
        <v>0</v>
      </c>
      <c r="K149" s="73">
        <f t="shared" si="132"/>
        <v>0</v>
      </c>
      <c r="L149" s="74">
        <f t="shared" si="132"/>
        <v>0</v>
      </c>
      <c r="M149" s="139">
        <f t="shared" si="132"/>
        <v>960</v>
      </c>
      <c r="N149" s="140">
        <f t="shared" si="132"/>
        <v>84</v>
      </c>
      <c r="O149" s="72">
        <f t="shared" si="132"/>
        <v>394.70000000000005</v>
      </c>
      <c r="P149" s="73">
        <f t="shared" si="132"/>
        <v>18.099999999999998</v>
      </c>
      <c r="Q149" s="74">
        <f t="shared" si="132"/>
        <v>14.6</v>
      </c>
      <c r="R149" s="139">
        <f t="shared" si="132"/>
        <v>0</v>
      </c>
      <c r="S149" s="140">
        <f t="shared" si="132"/>
        <v>0</v>
      </c>
      <c r="T149" s="72">
        <f t="shared" si="132"/>
        <v>0</v>
      </c>
      <c r="U149" s="73">
        <f t="shared" si="132"/>
        <v>238.2999999999999</v>
      </c>
      <c r="V149" s="73">
        <f t="shared" si="132"/>
        <v>64.5</v>
      </c>
      <c r="W149" s="73">
        <f t="shared" si="132"/>
        <v>349.09999999999997</v>
      </c>
      <c r="X149" s="73">
        <f t="shared" si="132"/>
        <v>0</v>
      </c>
      <c r="Y149" s="73">
        <f t="shared" si="132"/>
        <v>116.10000000000005</v>
      </c>
      <c r="Z149" s="74">
        <f t="shared" si="139"/>
        <v>23.599999999999998</v>
      </c>
    </row>
    <row r="150" spans="1:26" x14ac:dyDescent="0.2">
      <c r="A150" s="197">
        <v>50</v>
      </c>
      <c r="B150" s="194" t="s">
        <v>223</v>
      </c>
      <c r="C150" s="46" t="s">
        <v>269</v>
      </c>
      <c r="D150" s="75">
        <f>SUMIF(Tabla1[Pagina Bitacora Real],A150,Tabla1[Duracion Total de Vuelo])</f>
        <v>0</v>
      </c>
      <c r="E150" s="76">
        <f>SUMIF(Tabla1[Pagina Bitacora Real],$A150,Tabla1[LSA])</f>
        <v>0</v>
      </c>
      <c r="F150" s="77">
        <f>SUMIF(Tabla1[Pagina Bitacora Real],$A150,Tabla1[Monomotor])</f>
        <v>0</v>
      </c>
      <c r="G150" s="77">
        <f>SUMIF(Tabla1[Pagina Bitacora Real],$A150,Tabla1[Multimotor])</f>
        <v>0</v>
      </c>
      <c r="H150" s="77">
        <f>SUMIF(Tabla1[Pagina Bitacora Real],$A150,Tabla1[Turbo Helice])</f>
        <v>0</v>
      </c>
      <c r="I150" s="77">
        <f>SUMIF(Tabla1[Pagina Bitacora Real],$A150,Tabla1[Turbo Jet])</f>
        <v>0</v>
      </c>
      <c r="J150" s="77">
        <f>SUMIF(Tabla1[Pagina Bitacora Real],$A150,Tabla1[Helicoptero])</f>
        <v>0</v>
      </c>
      <c r="K150" s="77">
        <f>SUMIF(Tabla1[Pagina Bitacora Real],$A150,Tabla1[Planeador])</f>
        <v>0</v>
      </c>
      <c r="L150" s="78">
        <f>SUMIF(Tabla1[Pagina Bitacora Real],$A150,Tabla1[Ultraliviano])</f>
        <v>0</v>
      </c>
      <c r="M150" s="141">
        <f>SUMIF(Tabla1[Pagina Bitacora Real],$A150,Tabla1[Dia])</f>
        <v>0</v>
      </c>
      <c r="N150" s="142">
        <f>SUMIF(Tabla1[Pagina Bitacora Real],$A150,Tabla1[Noche])</f>
        <v>0</v>
      </c>
      <c r="O150" s="76">
        <f>SUMIF(Tabla1[Pagina Bitacora Real],$A150,Tabla1[Diurno])</f>
        <v>0</v>
      </c>
      <c r="P150" s="77">
        <f>SUMIF(Tabla1[Pagina Bitacora Real],$A150,Tabla1[Noche3])</f>
        <v>0</v>
      </c>
      <c r="Q150" s="78">
        <f>SUMIF(Tabla1[Pagina Bitacora Real],$A150,Tabla1[IFR])</f>
        <v>0</v>
      </c>
      <c r="R150" s="141">
        <f>SUMIF(Tabla1[Pagina Bitacora Real],$A150,Tabla1[Multimotor])</f>
        <v>0</v>
      </c>
      <c r="S150" s="142">
        <f>SUMIF(Tabla1[Pagina Bitacora Real],$A150,Tabla1[Multimotor])</f>
        <v>0</v>
      </c>
      <c r="T150" s="76">
        <f>SUMIF(Tabla1[Pagina Bitacora Real],$A150,Tabla1[Simulador o Entrenador de Vuelo])</f>
        <v>0</v>
      </c>
      <c r="U150" s="77">
        <f>SUMIF(Tabla1[Pagina Bitacora Real],$A150,Tabla1[Travesia])</f>
        <v>0</v>
      </c>
      <c r="V150" s="77">
        <f>SUMIF(Tabla1[Pagina Bitacora Real],$A150,Tabla1[Solo])</f>
        <v>0</v>
      </c>
      <c r="W150" s="77">
        <f>SUMIF(Tabla1[Pagina Bitacora Real],$A150,Tabla1[Piloto al Mando (PIC)])</f>
        <v>0</v>
      </c>
      <c r="X150" s="77">
        <f>SUMIF(Tabla1[Pagina Bitacora Real],$A150,Tabla1[Copiloto (SIC)])</f>
        <v>0</v>
      </c>
      <c r="Y150" s="77">
        <f>SUMIF(Tabla1[Pagina Bitacora Real],$A150,Tabla1[[Instruccion Recibida ]])</f>
        <v>0</v>
      </c>
      <c r="Z150" s="78">
        <f>SUMIF(Tabla1[Pagina Bitacora Real],$A150,Tabla1[Como Instructor de Vuelo])</f>
        <v>0</v>
      </c>
    </row>
    <row r="151" spans="1:26" x14ac:dyDescent="0.2">
      <c r="A151" s="197"/>
      <c r="B151" s="195"/>
      <c r="C151" s="47" t="s">
        <v>226</v>
      </c>
      <c r="D151" s="79">
        <f>SUMIF(Tabla1[Pagina Bitacora Real],"&lt;"&amp;A150,Tabla1[Duracion Total de Vuelo])</f>
        <v>414.90000000000003</v>
      </c>
      <c r="E151" s="80">
        <f>SUMIF(Tabla1[Pagina Bitacora Real],"&lt;"&amp;$A150,Tabla1[LSA])</f>
        <v>0</v>
      </c>
      <c r="F151" s="81">
        <f>SUMIF(Tabla1[Pagina Bitacora Real],"&lt;"&amp;$A150,Tabla1[Monomotor])</f>
        <v>414.90000000000003</v>
      </c>
      <c r="G151" s="81">
        <f>SUMIF(Tabla1[Pagina Bitacora Real],"&lt;"&amp;$A150,Tabla1[Multimotor])</f>
        <v>0</v>
      </c>
      <c r="H151" s="81">
        <f>SUMIF(Tabla1[Pagina Bitacora Real],"&lt;"&amp;$A150,Tabla1[Turbo Helice])</f>
        <v>0</v>
      </c>
      <c r="I151" s="81">
        <f>SUMIF(Tabla1[Pagina Bitacora Real],"&lt;"&amp;$A150,Tabla1[Turbo Jet])</f>
        <v>0</v>
      </c>
      <c r="J151" s="81">
        <f>SUMIF(Tabla1[Pagina Bitacora Real],"&lt;"&amp;$A150,Tabla1[Helicoptero])</f>
        <v>0</v>
      </c>
      <c r="K151" s="81">
        <f>SUMIF(Tabla1[Pagina Bitacora Real],"&lt;"&amp;$A150,Tabla1[Planeador])</f>
        <v>0</v>
      </c>
      <c r="L151" s="82">
        <f>SUMIF(Tabla1[Pagina Bitacora Real],"&lt;"&amp;$A150,Tabla1[Ultraliviano])</f>
        <v>0</v>
      </c>
      <c r="M151" s="143">
        <f>SUMIF(Tabla1[Pagina Bitacora Real],"&lt;"&amp;$A150,Tabla1[Dia])</f>
        <v>960</v>
      </c>
      <c r="N151" s="144">
        <f>SUMIF(Tabla1[Pagina Bitacora Real],"&lt;"&amp;$A150,Tabla1[Noche])</f>
        <v>84</v>
      </c>
      <c r="O151" s="80">
        <f>SUMIF(Tabla1[Pagina Bitacora Real],"&lt;"&amp;$A150,Tabla1[Diurno])</f>
        <v>394.70000000000005</v>
      </c>
      <c r="P151" s="81">
        <f>SUMIF(Tabla1[Pagina Bitacora Real],"&lt;"&amp;$A150,Tabla1[Noche3])</f>
        <v>18.099999999999998</v>
      </c>
      <c r="Q151" s="82">
        <f>SUMIF(Tabla1[Pagina Bitacora Real],"&lt;"&amp;$A150,Tabla1[IFR])</f>
        <v>14.6</v>
      </c>
      <c r="R151" s="143">
        <f>SUMIF(Tabla1[Pagina Bitacora Real],"&lt;"&amp;$A150,Tabla1[Multimotor])</f>
        <v>0</v>
      </c>
      <c r="S151" s="144">
        <f>SUMIF(Tabla1[Pagina Bitacora Real],"&lt;"&amp;$A150,Tabla1[Multimotor])</f>
        <v>0</v>
      </c>
      <c r="T151" s="80">
        <f>SUMIF(Tabla1[Pagina Bitacora Real],"&lt;"&amp;$A150,Tabla1[Simulador o Entrenador de Vuelo])</f>
        <v>0</v>
      </c>
      <c r="U151" s="81">
        <f>SUMIF(Tabla1[Pagina Bitacora Real],"&lt;"&amp;$A150,Tabla1[Travesia])</f>
        <v>238.2999999999999</v>
      </c>
      <c r="V151" s="81">
        <f>SUMIF(Tabla1[Pagina Bitacora Real],"&lt;"&amp;$A150,Tabla1[Solo])</f>
        <v>64.5</v>
      </c>
      <c r="W151" s="81">
        <f>SUMIF(Tabla1[Pagina Bitacora Real],"&lt;"&amp;$A150,Tabla1[Piloto al Mando (PIC)])</f>
        <v>349.09999999999997</v>
      </c>
      <c r="X151" s="81">
        <f>SUMIF(Tabla1[Pagina Bitacora Real],"&lt;"&amp;$A150,Tabla1[Copiloto (SIC)])</f>
        <v>0</v>
      </c>
      <c r="Y151" s="81">
        <f>SUMIF(Tabla1[Pagina Bitacora Real],"&lt;"&amp;$A150,Tabla1[[Instruccion Recibida ]])</f>
        <v>116.10000000000005</v>
      </c>
      <c r="Z151" s="82">
        <f>SUMIF(Tabla1[Pagina Bitacora Real],"&lt;"&amp;$A150,Tabla1[Como Instructor de Vuelo])</f>
        <v>23.599999999999998</v>
      </c>
    </row>
    <row r="152" spans="1:26" ht="16" thickBot="1" x14ac:dyDescent="0.25">
      <c r="A152" s="197"/>
      <c r="B152" s="196"/>
      <c r="C152" s="48" t="s">
        <v>227</v>
      </c>
      <c r="D152" s="83">
        <f t="shared" ref="D152" si="149">D150+D151</f>
        <v>414.90000000000003</v>
      </c>
      <c r="E152" s="84">
        <f t="shared" ref="E152" si="150">E150+E151</f>
        <v>0</v>
      </c>
      <c r="F152" s="85">
        <f t="shared" ref="F152:Z167" si="151">F150+F151</f>
        <v>414.90000000000003</v>
      </c>
      <c r="G152" s="85">
        <f t="shared" si="151"/>
        <v>0</v>
      </c>
      <c r="H152" s="85">
        <f t="shared" si="151"/>
        <v>0</v>
      </c>
      <c r="I152" s="85">
        <f t="shared" si="151"/>
        <v>0</v>
      </c>
      <c r="J152" s="85">
        <f t="shared" si="151"/>
        <v>0</v>
      </c>
      <c r="K152" s="85">
        <f t="shared" si="151"/>
        <v>0</v>
      </c>
      <c r="L152" s="86">
        <f t="shared" si="151"/>
        <v>0</v>
      </c>
      <c r="M152" s="145">
        <f t="shared" si="151"/>
        <v>960</v>
      </c>
      <c r="N152" s="146">
        <f t="shared" si="151"/>
        <v>84</v>
      </c>
      <c r="O152" s="84">
        <f t="shared" si="151"/>
        <v>394.70000000000005</v>
      </c>
      <c r="P152" s="85">
        <f t="shared" si="151"/>
        <v>18.099999999999998</v>
      </c>
      <c r="Q152" s="86">
        <f t="shared" si="151"/>
        <v>14.6</v>
      </c>
      <c r="R152" s="145">
        <f t="shared" si="151"/>
        <v>0</v>
      </c>
      <c r="S152" s="146">
        <f t="shared" si="151"/>
        <v>0</v>
      </c>
      <c r="T152" s="84">
        <f t="shared" si="151"/>
        <v>0</v>
      </c>
      <c r="U152" s="85">
        <f t="shared" si="151"/>
        <v>238.2999999999999</v>
      </c>
      <c r="V152" s="85">
        <f t="shared" si="151"/>
        <v>64.5</v>
      </c>
      <c r="W152" s="85">
        <f t="shared" si="151"/>
        <v>349.09999999999997</v>
      </c>
      <c r="X152" s="85">
        <f t="shared" si="151"/>
        <v>0</v>
      </c>
      <c r="Y152" s="85">
        <f t="shared" si="151"/>
        <v>116.10000000000005</v>
      </c>
      <c r="Z152" s="86">
        <f t="shared" si="151"/>
        <v>23.599999999999998</v>
      </c>
    </row>
    <row r="153" spans="1:26" x14ac:dyDescent="0.2">
      <c r="A153" s="197">
        <v>51</v>
      </c>
      <c r="B153" s="191" t="s">
        <v>224</v>
      </c>
      <c r="C153" s="60" t="s">
        <v>269</v>
      </c>
      <c r="D153" s="63">
        <f>SUMIF(Tabla1[Pagina Bitacora Real],A153,Tabla1[Duracion Total de Vuelo])</f>
        <v>0</v>
      </c>
      <c r="E153" s="64">
        <f>SUMIF(Tabla1[Pagina Bitacora Real],$A153,Tabla1[LSA])</f>
        <v>0</v>
      </c>
      <c r="F153" s="65">
        <f>SUMIF(Tabla1[Pagina Bitacora Real],$A153,Tabla1[Monomotor])</f>
        <v>0</v>
      </c>
      <c r="G153" s="65">
        <f>SUMIF(Tabla1[Pagina Bitacora Real],$A153,Tabla1[Multimotor])</f>
        <v>0</v>
      </c>
      <c r="H153" s="65">
        <f>SUMIF(Tabla1[Pagina Bitacora Real],$A153,Tabla1[Turbo Helice])</f>
        <v>0</v>
      </c>
      <c r="I153" s="65">
        <f>SUMIF(Tabla1[Pagina Bitacora Real],$A153,Tabla1[Turbo Jet])</f>
        <v>0</v>
      </c>
      <c r="J153" s="65">
        <f>SUMIF(Tabla1[Pagina Bitacora Real],$A153,Tabla1[Helicoptero])</f>
        <v>0</v>
      </c>
      <c r="K153" s="65">
        <f>SUMIF(Tabla1[Pagina Bitacora Real],$A153,Tabla1[Planeador])</f>
        <v>0</v>
      </c>
      <c r="L153" s="66">
        <f>SUMIF(Tabla1[Pagina Bitacora Real],$A153,Tabla1[Ultraliviano])</f>
        <v>0</v>
      </c>
      <c r="M153" s="135">
        <f>SUMIF(Tabla1[Pagina Bitacora Real],$A153,Tabla1[Dia])</f>
        <v>0</v>
      </c>
      <c r="N153" s="136">
        <f>SUMIF(Tabla1[Pagina Bitacora Real],$A153,Tabla1[Noche])</f>
        <v>0</v>
      </c>
      <c r="O153" s="64">
        <f>SUMIF(Tabla1[Pagina Bitacora Real],$A153,Tabla1[Diurno])</f>
        <v>0</v>
      </c>
      <c r="P153" s="65">
        <f>SUMIF(Tabla1[Pagina Bitacora Real],$A153,Tabla1[Noche3])</f>
        <v>0</v>
      </c>
      <c r="Q153" s="66">
        <f>SUMIF(Tabla1[Pagina Bitacora Real],$A153,Tabla1[IFR])</f>
        <v>0</v>
      </c>
      <c r="R153" s="135">
        <f>SUMIF(Tabla1[Pagina Bitacora Real],$A153,Tabla1[Multimotor])</f>
        <v>0</v>
      </c>
      <c r="S153" s="136">
        <f>SUMIF(Tabla1[Pagina Bitacora Real],$A153,Tabla1[Multimotor])</f>
        <v>0</v>
      </c>
      <c r="T153" s="64">
        <f>SUMIF(Tabla1[Pagina Bitacora Real],$A153,Tabla1[Simulador o Entrenador de Vuelo])</f>
        <v>0</v>
      </c>
      <c r="U153" s="65">
        <f>SUMIF(Tabla1[Pagina Bitacora Real],$A153,Tabla1[Travesia])</f>
        <v>0</v>
      </c>
      <c r="V153" s="65">
        <f>SUMIF(Tabla1[Pagina Bitacora Real],$A153,Tabla1[Solo])</f>
        <v>0</v>
      </c>
      <c r="W153" s="65">
        <f>SUMIF(Tabla1[Pagina Bitacora Real],$A153,Tabla1[Piloto al Mando (PIC)])</f>
        <v>0</v>
      </c>
      <c r="X153" s="65">
        <f>SUMIF(Tabla1[Pagina Bitacora Real],$A153,Tabla1[Copiloto (SIC)])</f>
        <v>0</v>
      </c>
      <c r="Y153" s="65">
        <f>SUMIF(Tabla1[Pagina Bitacora Real],$A153,Tabla1[[Instruccion Recibida ]])</f>
        <v>0</v>
      </c>
      <c r="Z153" s="66">
        <f>SUMIF(Tabla1[Pagina Bitacora Real],$A153,Tabla1[Como Instructor de Vuelo])</f>
        <v>0</v>
      </c>
    </row>
    <row r="154" spans="1:26" x14ac:dyDescent="0.2">
      <c r="A154" s="197"/>
      <c r="B154" s="192"/>
      <c r="C154" s="61" t="s">
        <v>226</v>
      </c>
      <c r="D154" s="67">
        <f>SUMIF(Tabla1[Pagina Bitacora Real],"&lt;"&amp;A153,Tabla1[Duracion Total de Vuelo])</f>
        <v>414.90000000000003</v>
      </c>
      <c r="E154" s="68">
        <f>SUMIF(Tabla1[Pagina Bitacora Real],"&lt;"&amp;$A153,Tabla1[LSA])</f>
        <v>0</v>
      </c>
      <c r="F154" s="69">
        <f>SUMIF(Tabla1[Pagina Bitacora Real],"&lt;"&amp;$A153,Tabla1[Monomotor])</f>
        <v>414.90000000000003</v>
      </c>
      <c r="G154" s="69">
        <f>SUMIF(Tabla1[Pagina Bitacora Real],"&lt;"&amp;$A153,Tabla1[Multimotor])</f>
        <v>0</v>
      </c>
      <c r="H154" s="69">
        <f>SUMIF(Tabla1[Pagina Bitacora Real],"&lt;"&amp;$A153,Tabla1[Turbo Helice])</f>
        <v>0</v>
      </c>
      <c r="I154" s="69">
        <f>SUMIF(Tabla1[Pagina Bitacora Real],"&lt;"&amp;$A153,Tabla1[Turbo Jet])</f>
        <v>0</v>
      </c>
      <c r="J154" s="69">
        <f>SUMIF(Tabla1[Pagina Bitacora Real],"&lt;"&amp;$A153,Tabla1[Helicoptero])</f>
        <v>0</v>
      </c>
      <c r="K154" s="69">
        <f>SUMIF(Tabla1[Pagina Bitacora Real],"&lt;"&amp;$A153,Tabla1[Planeador])</f>
        <v>0</v>
      </c>
      <c r="L154" s="70">
        <f>SUMIF(Tabla1[Pagina Bitacora Real],"&lt;"&amp;$A153,Tabla1[Ultraliviano])</f>
        <v>0</v>
      </c>
      <c r="M154" s="137">
        <f>SUMIF(Tabla1[Pagina Bitacora Real],"&lt;"&amp;$A153,Tabla1[Dia])</f>
        <v>960</v>
      </c>
      <c r="N154" s="138">
        <f>SUMIF(Tabla1[Pagina Bitacora Real],"&lt;"&amp;$A153,Tabla1[Noche])</f>
        <v>84</v>
      </c>
      <c r="O154" s="68">
        <f>SUMIF(Tabla1[Pagina Bitacora Real],"&lt;"&amp;$A153,Tabla1[Diurno])</f>
        <v>394.70000000000005</v>
      </c>
      <c r="P154" s="69">
        <f>SUMIF(Tabla1[Pagina Bitacora Real],"&lt;"&amp;$A153,Tabla1[Noche3])</f>
        <v>18.099999999999998</v>
      </c>
      <c r="Q154" s="70">
        <f>SUMIF(Tabla1[Pagina Bitacora Real],"&lt;"&amp;$A153,Tabla1[IFR])</f>
        <v>14.6</v>
      </c>
      <c r="R154" s="137">
        <f>SUMIF(Tabla1[Pagina Bitacora Real],"&lt;"&amp;$A153,Tabla1[Multimotor])</f>
        <v>0</v>
      </c>
      <c r="S154" s="138">
        <f>SUMIF(Tabla1[Pagina Bitacora Real],"&lt;"&amp;$A153,Tabla1[Multimotor])</f>
        <v>0</v>
      </c>
      <c r="T154" s="68">
        <f>SUMIF(Tabla1[Pagina Bitacora Real],"&lt;"&amp;$A153,Tabla1[Simulador o Entrenador de Vuelo])</f>
        <v>0</v>
      </c>
      <c r="U154" s="69">
        <f>SUMIF(Tabla1[Pagina Bitacora Real],"&lt;"&amp;$A153,Tabla1[Travesia])</f>
        <v>238.2999999999999</v>
      </c>
      <c r="V154" s="69">
        <f>SUMIF(Tabla1[Pagina Bitacora Real],"&lt;"&amp;$A153,Tabla1[Solo])</f>
        <v>64.5</v>
      </c>
      <c r="W154" s="69">
        <f>SUMIF(Tabla1[Pagina Bitacora Real],"&lt;"&amp;$A153,Tabla1[Piloto al Mando (PIC)])</f>
        <v>349.09999999999997</v>
      </c>
      <c r="X154" s="69">
        <f>SUMIF(Tabla1[Pagina Bitacora Real],"&lt;"&amp;$A153,Tabla1[Copiloto (SIC)])</f>
        <v>0</v>
      </c>
      <c r="Y154" s="69">
        <f>SUMIF(Tabla1[Pagina Bitacora Real],"&lt;"&amp;$A153,Tabla1[[Instruccion Recibida ]])</f>
        <v>116.10000000000005</v>
      </c>
      <c r="Z154" s="70">
        <f>SUMIF(Tabla1[Pagina Bitacora Real],"&lt;"&amp;$A153,Tabla1[Como Instructor de Vuelo])</f>
        <v>23.599999999999998</v>
      </c>
    </row>
    <row r="155" spans="1:26" ht="16" thickBot="1" x14ac:dyDescent="0.25">
      <c r="A155" s="197"/>
      <c r="B155" s="193"/>
      <c r="C155" s="62" t="s">
        <v>227</v>
      </c>
      <c r="D155" s="71">
        <f t="shared" ref="D155" si="152">D153+D154</f>
        <v>414.90000000000003</v>
      </c>
      <c r="E155" s="72">
        <f t="shared" ref="E155" si="153">E153+E154</f>
        <v>0</v>
      </c>
      <c r="F155" s="73">
        <f t="shared" ref="F155" si="154">F153+F154</f>
        <v>414.90000000000003</v>
      </c>
      <c r="G155" s="73">
        <f t="shared" si="151"/>
        <v>0</v>
      </c>
      <c r="H155" s="73">
        <f t="shared" si="151"/>
        <v>0</v>
      </c>
      <c r="I155" s="73">
        <f t="shared" si="151"/>
        <v>0</v>
      </c>
      <c r="J155" s="73">
        <f t="shared" si="151"/>
        <v>0</v>
      </c>
      <c r="K155" s="73">
        <f t="shared" si="151"/>
        <v>0</v>
      </c>
      <c r="L155" s="74">
        <f t="shared" si="151"/>
        <v>0</v>
      </c>
      <c r="M155" s="139">
        <f t="shared" si="151"/>
        <v>960</v>
      </c>
      <c r="N155" s="140">
        <f t="shared" si="151"/>
        <v>84</v>
      </c>
      <c r="O155" s="72">
        <f t="shared" si="151"/>
        <v>394.70000000000005</v>
      </c>
      <c r="P155" s="73">
        <f t="shared" si="151"/>
        <v>18.099999999999998</v>
      </c>
      <c r="Q155" s="74">
        <f t="shared" si="151"/>
        <v>14.6</v>
      </c>
      <c r="R155" s="139">
        <f t="shared" si="151"/>
        <v>0</v>
      </c>
      <c r="S155" s="140">
        <f t="shared" si="151"/>
        <v>0</v>
      </c>
      <c r="T155" s="72">
        <f t="shared" si="151"/>
        <v>0</v>
      </c>
      <c r="U155" s="73">
        <f t="shared" si="151"/>
        <v>238.2999999999999</v>
      </c>
      <c r="V155" s="73">
        <f t="shared" si="151"/>
        <v>64.5</v>
      </c>
      <c r="W155" s="73">
        <f t="shared" si="151"/>
        <v>349.09999999999997</v>
      </c>
      <c r="X155" s="73">
        <f t="shared" si="151"/>
        <v>0</v>
      </c>
      <c r="Y155" s="73">
        <f t="shared" si="151"/>
        <v>116.10000000000005</v>
      </c>
      <c r="Z155" s="74">
        <f t="shared" si="151"/>
        <v>23.599999999999998</v>
      </c>
    </row>
    <row r="156" spans="1:26" x14ac:dyDescent="0.2">
      <c r="A156" s="197">
        <v>52</v>
      </c>
      <c r="B156" s="194" t="s">
        <v>225</v>
      </c>
      <c r="C156" s="46" t="s">
        <v>269</v>
      </c>
      <c r="D156" s="75">
        <f>SUMIF(Tabla1[Pagina Bitacora Real],A156,Tabla1[Duracion Total de Vuelo])</f>
        <v>0</v>
      </c>
      <c r="E156" s="76">
        <f>SUMIF(Tabla1[Pagina Bitacora Real],$A156,Tabla1[LSA])</f>
        <v>0</v>
      </c>
      <c r="F156" s="77">
        <f>SUMIF(Tabla1[Pagina Bitacora Real],$A156,Tabla1[Monomotor])</f>
        <v>0</v>
      </c>
      <c r="G156" s="77">
        <f>SUMIF(Tabla1[Pagina Bitacora Real],$A156,Tabla1[Multimotor])</f>
        <v>0</v>
      </c>
      <c r="H156" s="77">
        <f>SUMIF(Tabla1[Pagina Bitacora Real],$A156,Tabla1[Turbo Helice])</f>
        <v>0</v>
      </c>
      <c r="I156" s="77">
        <f>SUMIF(Tabla1[Pagina Bitacora Real],$A156,Tabla1[Turbo Jet])</f>
        <v>0</v>
      </c>
      <c r="J156" s="77">
        <f>SUMIF(Tabla1[Pagina Bitacora Real],$A156,Tabla1[Helicoptero])</f>
        <v>0</v>
      </c>
      <c r="K156" s="77">
        <f>SUMIF(Tabla1[Pagina Bitacora Real],$A156,Tabla1[Planeador])</f>
        <v>0</v>
      </c>
      <c r="L156" s="78">
        <f>SUMIF(Tabla1[Pagina Bitacora Real],$A156,Tabla1[Ultraliviano])</f>
        <v>0</v>
      </c>
      <c r="M156" s="141">
        <f>SUMIF(Tabla1[Pagina Bitacora Real],$A156,Tabla1[Dia])</f>
        <v>0</v>
      </c>
      <c r="N156" s="142">
        <f>SUMIF(Tabla1[Pagina Bitacora Real],$A156,Tabla1[Noche])</f>
        <v>0</v>
      </c>
      <c r="O156" s="76">
        <f>SUMIF(Tabla1[Pagina Bitacora Real],$A156,Tabla1[Diurno])</f>
        <v>0</v>
      </c>
      <c r="P156" s="77">
        <f>SUMIF(Tabla1[Pagina Bitacora Real],$A156,Tabla1[Noche3])</f>
        <v>0</v>
      </c>
      <c r="Q156" s="78">
        <f>SUMIF(Tabla1[Pagina Bitacora Real],$A156,Tabla1[IFR])</f>
        <v>0</v>
      </c>
      <c r="R156" s="141">
        <f>SUMIF(Tabla1[Pagina Bitacora Real],$A156,Tabla1[Multimotor])</f>
        <v>0</v>
      </c>
      <c r="S156" s="142">
        <f>SUMIF(Tabla1[Pagina Bitacora Real],$A156,Tabla1[Multimotor])</f>
        <v>0</v>
      </c>
      <c r="T156" s="76">
        <f>SUMIF(Tabla1[Pagina Bitacora Real],$A156,Tabla1[Simulador o Entrenador de Vuelo])</f>
        <v>0</v>
      </c>
      <c r="U156" s="77">
        <f>SUMIF(Tabla1[Pagina Bitacora Real],$A156,Tabla1[Travesia])</f>
        <v>0</v>
      </c>
      <c r="V156" s="77">
        <f>SUMIF(Tabla1[Pagina Bitacora Real],$A156,Tabla1[Solo])</f>
        <v>0</v>
      </c>
      <c r="W156" s="77">
        <f>SUMIF(Tabla1[Pagina Bitacora Real],$A156,Tabla1[Piloto al Mando (PIC)])</f>
        <v>0</v>
      </c>
      <c r="X156" s="77">
        <f>SUMIF(Tabla1[Pagina Bitacora Real],$A156,Tabla1[Copiloto (SIC)])</f>
        <v>0</v>
      </c>
      <c r="Y156" s="77">
        <f>SUMIF(Tabla1[Pagina Bitacora Real],$A156,Tabla1[[Instruccion Recibida ]])</f>
        <v>0</v>
      </c>
      <c r="Z156" s="78">
        <f>SUMIF(Tabla1[Pagina Bitacora Real],$A156,Tabla1[Como Instructor de Vuelo])</f>
        <v>0</v>
      </c>
    </row>
    <row r="157" spans="1:26" x14ac:dyDescent="0.2">
      <c r="A157" s="197"/>
      <c r="B157" s="195"/>
      <c r="C157" s="47" t="s">
        <v>226</v>
      </c>
      <c r="D157" s="79">
        <f>SUMIF(Tabla1[Pagina Bitacora Real],"&lt;"&amp;A156,Tabla1[Duracion Total de Vuelo])</f>
        <v>414.90000000000003</v>
      </c>
      <c r="E157" s="80">
        <f>SUMIF(Tabla1[Pagina Bitacora Real],"&lt;"&amp;$A156,Tabla1[LSA])</f>
        <v>0</v>
      </c>
      <c r="F157" s="81">
        <f>SUMIF(Tabla1[Pagina Bitacora Real],"&lt;"&amp;$A156,Tabla1[Monomotor])</f>
        <v>414.90000000000003</v>
      </c>
      <c r="G157" s="81">
        <f>SUMIF(Tabla1[Pagina Bitacora Real],"&lt;"&amp;$A156,Tabla1[Multimotor])</f>
        <v>0</v>
      </c>
      <c r="H157" s="81">
        <f>SUMIF(Tabla1[Pagina Bitacora Real],"&lt;"&amp;$A156,Tabla1[Turbo Helice])</f>
        <v>0</v>
      </c>
      <c r="I157" s="81">
        <f>SUMIF(Tabla1[Pagina Bitacora Real],"&lt;"&amp;$A156,Tabla1[Turbo Jet])</f>
        <v>0</v>
      </c>
      <c r="J157" s="81">
        <f>SUMIF(Tabla1[Pagina Bitacora Real],"&lt;"&amp;$A156,Tabla1[Helicoptero])</f>
        <v>0</v>
      </c>
      <c r="K157" s="81">
        <f>SUMIF(Tabla1[Pagina Bitacora Real],"&lt;"&amp;$A156,Tabla1[Planeador])</f>
        <v>0</v>
      </c>
      <c r="L157" s="82">
        <f>SUMIF(Tabla1[Pagina Bitacora Real],"&lt;"&amp;$A156,Tabla1[Ultraliviano])</f>
        <v>0</v>
      </c>
      <c r="M157" s="143">
        <f>SUMIF(Tabla1[Pagina Bitacora Real],"&lt;"&amp;$A156,Tabla1[Dia])</f>
        <v>960</v>
      </c>
      <c r="N157" s="144">
        <f>SUMIF(Tabla1[Pagina Bitacora Real],"&lt;"&amp;$A156,Tabla1[Noche])</f>
        <v>84</v>
      </c>
      <c r="O157" s="80">
        <f>SUMIF(Tabla1[Pagina Bitacora Real],"&lt;"&amp;$A156,Tabla1[Diurno])</f>
        <v>394.70000000000005</v>
      </c>
      <c r="P157" s="81">
        <f>SUMIF(Tabla1[Pagina Bitacora Real],"&lt;"&amp;$A156,Tabla1[Noche3])</f>
        <v>18.099999999999998</v>
      </c>
      <c r="Q157" s="82">
        <f>SUMIF(Tabla1[Pagina Bitacora Real],"&lt;"&amp;$A156,Tabla1[IFR])</f>
        <v>14.6</v>
      </c>
      <c r="R157" s="143">
        <f>SUMIF(Tabla1[Pagina Bitacora Real],"&lt;"&amp;$A156,Tabla1[Multimotor])</f>
        <v>0</v>
      </c>
      <c r="S157" s="144">
        <f>SUMIF(Tabla1[Pagina Bitacora Real],"&lt;"&amp;$A156,Tabla1[Multimotor])</f>
        <v>0</v>
      </c>
      <c r="T157" s="80">
        <f>SUMIF(Tabla1[Pagina Bitacora Real],"&lt;"&amp;$A156,Tabla1[Simulador o Entrenador de Vuelo])</f>
        <v>0</v>
      </c>
      <c r="U157" s="81">
        <f>SUMIF(Tabla1[Pagina Bitacora Real],"&lt;"&amp;$A156,Tabla1[Travesia])</f>
        <v>238.2999999999999</v>
      </c>
      <c r="V157" s="81">
        <f>SUMIF(Tabla1[Pagina Bitacora Real],"&lt;"&amp;$A156,Tabla1[Solo])</f>
        <v>64.5</v>
      </c>
      <c r="W157" s="81">
        <f>SUMIF(Tabla1[Pagina Bitacora Real],"&lt;"&amp;$A156,Tabla1[Piloto al Mando (PIC)])</f>
        <v>349.09999999999997</v>
      </c>
      <c r="X157" s="81">
        <f>SUMIF(Tabla1[Pagina Bitacora Real],"&lt;"&amp;$A156,Tabla1[Copiloto (SIC)])</f>
        <v>0</v>
      </c>
      <c r="Y157" s="81">
        <f>SUMIF(Tabla1[Pagina Bitacora Real],"&lt;"&amp;$A156,Tabla1[[Instruccion Recibida ]])</f>
        <v>116.10000000000005</v>
      </c>
      <c r="Z157" s="82">
        <f>SUMIF(Tabla1[Pagina Bitacora Real],"&lt;"&amp;$A156,Tabla1[Como Instructor de Vuelo])</f>
        <v>23.599999999999998</v>
      </c>
    </row>
    <row r="158" spans="1:26" ht="16" thickBot="1" x14ac:dyDescent="0.25">
      <c r="A158" s="197"/>
      <c r="B158" s="196"/>
      <c r="C158" s="48" t="s">
        <v>227</v>
      </c>
      <c r="D158" s="83">
        <f t="shared" ref="D158" si="155">D156+D157</f>
        <v>414.90000000000003</v>
      </c>
      <c r="E158" s="84">
        <f t="shared" ref="E158" si="156">E156+E157</f>
        <v>0</v>
      </c>
      <c r="F158" s="85">
        <f t="shared" ref="F158" si="157">F156+F157</f>
        <v>414.90000000000003</v>
      </c>
      <c r="G158" s="85">
        <f t="shared" si="151"/>
        <v>0</v>
      </c>
      <c r="H158" s="85">
        <f t="shared" si="151"/>
        <v>0</v>
      </c>
      <c r="I158" s="85">
        <f t="shared" si="151"/>
        <v>0</v>
      </c>
      <c r="J158" s="85">
        <f t="shared" si="151"/>
        <v>0</v>
      </c>
      <c r="K158" s="85">
        <f t="shared" si="151"/>
        <v>0</v>
      </c>
      <c r="L158" s="86">
        <f t="shared" si="151"/>
        <v>0</v>
      </c>
      <c r="M158" s="145">
        <f t="shared" si="151"/>
        <v>960</v>
      </c>
      <c r="N158" s="146">
        <f t="shared" si="151"/>
        <v>84</v>
      </c>
      <c r="O158" s="84">
        <f t="shared" si="151"/>
        <v>394.70000000000005</v>
      </c>
      <c r="P158" s="85">
        <f t="shared" si="151"/>
        <v>18.099999999999998</v>
      </c>
      <c r="Q158" s="86">
        <f t="shared" si="151"/>
        <v>14.6</v>
      </c>
      <c r="R158" s="145">
        <f t="shared" si="151"/>
        <v>0</v>
      </c>
      <c r="S158" s="146">
        <f t="shared" si="151"/>
        <v>0</v>
      </c>
      <c r="T158" s="84">
        <f t="shared" si="151"/>
        <v>0</v>
      </c>
      <c r="U158" s="85">
        <f t="shared" si="151"/>
        <v>238.2999999999999</v>
      </c>
      <c r="V158" s="85">
        <f t="shared" si="151"/>
        <v>64.5</v>
      </c>
      <c r="W158" s="85">
        <f t="shared" si="151"/>
        <v>349.09999999999997</v>
      </c>
      <c r="X158" s="85">
        <f t="shared" si="151"/>
        <v>0</v>
      </c>
      <c r="Y158" s="85">
        <f t="shared" si="151"/>
        <v>116.10000000000005</v>
      </c>
      <c r="Z158" s="86">
        <f t="shared" ref="Z158:Z167" si="158">Z156+Z157</f>
        <v>23.599999999999998</v>
      </c>
    </row>
    <row r="159" spans="1:26" x14ac:dyDescent="0.2">
      <c r="A159" s="197">
        <v>53</v>
      </c>
      <c r="B159" s="191" t="s">
        <v>228</v>
      </c>
      <c r="C159" s="60" t="s">
        <v>269</v>
      </c>
      <c r="D159" s="63">
        <f>SUMIF(Tabla1[Pagina Bitacora Real],A159,Tabla1[Duracion Total de Vuelo])</f>
        <v>0</v>
      </c>
      <c r="E159" s="64">
        <f>SUMIF(Tabla1[Pagina Bitacora Real],$A159,Tabla1[LSA])</f>
        <v>0</v>
      </c>
      <c r="F159" s="65">
        <f>SUMIF(Tabla1[Pagina Bitacora Real],$A159,Tabla1[Monomotor])</f>
        <v>0</v>
      </c>
      <c r="G159" s="65">
        <f>SUMIF(Tabla1[Pagina Bitacora Real],$A159,Tabla1[Multimotor])</f>
        <v>0</v>
      </c>
      <c r="H159" s="65">
        <f>SUMIF(Tabla1[Pagina Bitacora Real],$A159,Tabla1[Turbo Helice])</f>
        <v>0</v>
      </c>
      <c r="I159" s="65">
        <f>SUMIF(Tabla1[Pagina Bitacora Real],$A159,Tabla1[Turbo Jet])</f>
        <v>0</v>
      </c>
      <c r="J159" s="65">
        <f>SUMIF(Tabla1[Pagina Bitacora Real],$A159,Tabla1[Helicoptero])</f>
        <v>0</v>
      </c>
      <c r="K159" s="65">
        <f>SUMIF(Tabla1[Pagina Bitacora Real],$A159,Tabla1[Planeador])</f>
        <v>0</v>
      </c>
      <c r="L159" s="66">
        <f>SUMIF(Tabla1[Pagina Bitacora Real],$A159,Tabla1[Ultraliviano])</f>
        <v>0</v>
      </c>
      <c r="M159" s="135">
        <f>SUMIF(Tabla1[Pagina Bitacora Real],$A159,Tabla1[Dia])</f>
        <v>0</v>
      </c>
      <c r="N159" s="136">
        <f>SUMIF(Tabla1[Pagina Bitacora Real],$A159,Tabla1[Noche])</f>
        <v>0</v>
      </c>
      <c r="O159" s="64">
        <f>SUMIF(Tabla1[Pagina Bitacora Real],$A159,Tabla1[Diurno])</f>
        <v>0</v>
      </c>
      <c r="P159" s="65">
        <f>SUMIF(Tabla1[Pagina Bitacora Real],$A159,Tabla1[Noche3])</f>
        <v>0</v>
      </c>
      <c r="Q159" s="66">
        <f>SUMIF(Tabla1[Pagina Bitacora Real],$A159,Tabla1[IFR])</f>
        <v>0</v>
      </c>
      <c r="R159" s="135">
        <f>SUMIF(Tabla1[Pagina Bitacora Real],$A159,Tabla1[Multimotor])</f>
        <v>0</v>
      </c>
      <c r="S159" s="136">
        <f>SUMIF(Tabla1[Pagina Bitacora Real],$A159,Tabla1[Multimotor])</f>
        <v>0</v>
      </c>
      <c r="T159" s="64">
        <f>SUMIF(Tabla1[Pagina Bitacora Real],$A159,Tabla1[Simulador o Entrenador de Vuelo])</f>
        <v>0</v>
      </c>
      <c r="U159" s="65">
        <f>SUMIF(Tabla1[Pagina Bitacora Real],$A159,Tabla1[Travesia])</f>
        <v>0</v>
      </c>
      <c r="V159" s="65">
        <f>SUMIF(Tabla1[Pagina Bitacora Real],$A159,Tabla1[Solo])</f>
        <v>0</v>
      </c>
      <c r="W159" s="65">
        <f>SUMIF(Tabla1[Pagina Bitacora Real],$A159,Tabla1[Piloto al Mando (PIC)])</f>
        <v>0</v>
      </c>
      <c r="X159" s="65">
        <f>SUMIF(Tabla1[Pagina Bitacora Real],$A159,Tabla1[Copiloto (SIC)])</f>
        <v>0</v>
      </c>
      <c r="Y159" s="65">
        <f>SUMIF(Tabla1[Pagina Bitacora Real],$A159,Tabla1[[Instruccion Recibida ]])</f>
        <v>0</v>
      </c>
      <c r="Z159" s="66">
        <f>SUMIF(Tabla1[Pagina Bitacora Real],$A159,Tabla1[Como Instructor de Vuelo])</f>
        <v>0</v>
      </c>
    </row>
    <row r="160" spans="1:26" x14ac:dyDescent="0.2">
      <c r="A160" s="197"/>
      <c r="B160" s="192"/>
      <c r="C160" s="61" t="s">
        <v>226</v>
      </c>
      <c r="D160" s="67">
        <f>SUMIF(Tabla1[Pagina Bitacora Real],"&lt;"&amp;A159,Tabla1[Duracion Total de Vuelo])</f>
        <v>414.90000000000003</v>
      </c>
      <c r="E160" s="68">
        <f>SUMIF(Tabla1[Pagina Bitacora Real],"&lt;"&amp;$A159,Tabla1[LSA])</f>
        <v>0</v>
      </c>
      <c r="F160" s="69">
        <f>SUMIF(Tabla1[Pagina Bitacora Real],"&lt;"&amp;$A159,Tabla1[Monomotor])</f>
        <v>414.90000000000003</v>
      </c>
      <c r="G160" s="69">
        <f>SUMIF(Tabla1[Pagina Bitacora Real],"&lt;"&amp;$A159,Tabla1[Multimotor])</f>
        <v>0</v>
      </c>
      <c r="H160" s="69">
        <f>SUMIF(Tabla1[Pagina Bitacora Real],"&lt;"&amp;$A159,Tabla1[Turbo Helice])</f>
        <v>0</v>
      </c>
      <c r="I160" s="69">
        <f>SUMIF(Tabla1[Pagina Bitacora Real],"&lt;"&amp;$A159,Tabla1[Turbo Jet])</f>
        <v>0</v>
      </c>
      <c r="J160" s="69">
        <f>SUMIF(Tabla1[Pagina Bitacora Real],"&lt;"&amp;$A159,Tabla1[Helicoptero])</f>
        <v>0</v>
      </c>
      <c r="K160" s="69">
        <f>SUMIF(Tabla1[Pagina Bitacora Real],"&lt;"&amp;$A159,Tabla1[Planeador])</f>
        <v>0</v>
      </c>
      <c r="L160" s="70">
        <f>SUMIF(Tabla1[Pagina Bitacora Real],"&lt;"&amp;$A159,Tabla1[Ultraliviano])</f>
        <v>0</v>
      </c>
      <c r="M160" s="137">
        <f>SUMIF(Tabla1[Pagina Bitacora Real],"&lt;"&amp;$A159,Tabla1[Dia])</f>
        <v>960</v>
      </c>
      <c r="N160" s="138">
        <f>SUMIF(Tabla1[Pagina Bitacora Real],"&lt;"&amp;$A159,Tabla1[Noche])</f>
        <v>84</v>
      </c>
      <c r="O160" s="68">
        <f>SUMIF(Tabla1[Pagina Bitacora Real],"&lt;"&amp;$A159,Tabla1[Diurno])</f>
        <v>394.70000000000005</v>
      </c>
      <c r="P160" s="69">
        <f>SUMIF(Tabla1[Pagina Bitacora Real],"&lt;"&amp;$A159,Tabla1[Noche3])</f>
        <v>18.099999999999998</v>
      </c>
      <c r="Q160" s="70">
        <f>SUMIF(Tabla1[Pagina Bitacora Real],"&lt;"&amp;$A159,Tabla1[IFR])</f>
        <v>14.6</v>
      </c>
      <c r="R160" s="137">
        <f>SUMIF(Tabla1[Pagina Bitacora Real],"&lt;"&amp;$A159,Tabla1[Multimotor])</f>
        <v>0</v>
      </c>
      <c r="S160" s="138">
        <f>SUMIF(Tabla1[Pagina Bitacora Real],"&lt;"&amp;$A159,Tabla1[Multimotor])</f>
        <v>0</v>
      </c>
      <c r="T160" s="68">
        <f>SUMIF(Tabla1[Pagina Bitacora Real],"&lt;"&amp;$A159,Tabla1[Simulador o Entrenador de Vuelo])</f>
        <v>0</v>
      </c>
      <c r="U160" s="69">
        <f>SUMIF(Tabla1[Pagina Bitacora Real],"&lt;"&amp;$A159,Tabla1[Travesia])</f>
        <v>238.2999999999999</v>
      </c>
      <c r="V160" s="69">
        <f>SUMIF(Tabla1[Pagina Bitacora Real],"&lt;"&amp;$A159,Tabla1[Solo])</f>
        <v>64.5</v>
      </c>
      <c r="W160" s="69">
        <f>SUMIF(Tabla1[Pagina Bitacora Real],"&lt;"&amp;$A159,Tabla1[Piloto al Mando (PIC)])</f>
        <v>349.09999999999997</v>
      </c>
      <c r="X160" s="69">
        <f>SUMIF(Tabla1[Pagina Bitacora Real],"&lt;"&amp;$A159,Tabla1[Copiloto (SIC)])</f>
        <v>0</v>
      </c>
      <c r="Y160" s="69">
        <f>SUMIF(Tabla1[Pagina Bitacora Real],"&lt;"&amp;$A159,Tabla1[[Instruccion Recibida ]])</f>
        <v>116.10000000000005</v>
      </c>
      <c r="Z160" s="70">
        <f>SUMIF(Tabla1[Pagina Bitacora Real],"&lt;"&amp;$A159,Tabla1[Como Instructor de Vuelo])</f>
        <v>23.599999999999998</v>
      </c>
    </row>
    <row r="161" spans="1:26" ht="16" thickBot="1" x14ac:dyDescent="0.25">
      <c r="A161" s="197"/>
      <c r="B161" s="193"/>
      <c r="C161" s="62" t="s">
        <v>227</v>
      </c>
      <c r="D161" s="71">
        <f t="shared" ref="D161" si="159">D159+D160</f>
        <v>414.90000000000003</v>
      </c>
      <c r="E161" s="72">
        <f t="shared" ref="E161" si="160">E159+E160</f>
        <v>0</v>
      </c>
      <c r="F161" s="73">
        <f t="shared" ref="F161" si="161">F159+F160</f>
        <v>414.90000000000003</v>
      </c>
      <c r="G161" s="73">
        <f t="shared" si="151"/>
        <v>0</v>
      </c>
      <c r="H161" s="73">
        <f t="shared" si="151"/>
        <v>0</v>
      </c>
      <c r="I161" s="73">
        <f t="shared" si="151"/>
        <v>0</v>
      </c>
      <c r="J161" s="73">
        <f t="shared" si="151"/>
        <v>0</v>
      </c>
      <c r="K161" s="73">
        <f t="shared" si="151"/>
        <v>0</v>
      </c>
      <c r="L161" s="74">
        <f t="shared" si="151"/>
        <v>0</v>
      </c>
      <c r="M161" s="139">
        <f t="shared" si="151"/>
        <v>960</v>
      </c>
      <c r="N161" s="140">
        <f t="shared" si="151"/>
        <v>84</v>
      </c>
      <c r="O161" s="72">
        <f t="shared" si="151"/>
        <v>394.70000000000005</v>
      </c>
      <c r="P161" s="73">
        <f t="shared" si="151"/>
        <v>18.099999999999998</v>
      </c>
      <c r="Q161" s="74">
        <f t="shared" si="151"/>
        <v>14.6</v>
      </c>
      <c r="R161" s="139">
        <f t="shared" si="151"/>
        <v>0</v>
      </c>
      <c r="S161" s="140">
        <f t="shared" si="151"/>
        <v>0</v>
      </c>
      <c r="T161" s="72">
        <f t="shared" si="151"/>
        <v>0</v>
      </c>
      <c r="U161" s="73">
        <f t="shared" si="151"/>
        <v>238.2999999999999</v>
      </c>
      <c r="V161" s="73">
        <f t="shared" si="151"/>
        <v>64.5</v>
      </c>
      <c r="W161" s="73">
        <f t="shared" si="151"/>
        <v>349.09999999999997</v>
      </c>
      <c r="X161" s="73">
        <f t="shared" si="151"/>
        <v>0</v>
      </c>
      <c r="Y161" s="73">
        <f t="shared" si="151"/>
        <v>116.10000000000005</v>
      </c>
      <c r="Z161" s="74">
        <f t="shared" si="158"/>
        <v>23.599999999999998</v>
      </c>
    </row>
    <row r="162" spans="1:26" x14ac:dyDescent="0.2">
      <c r="A162" s="197">
        <v>54</v>
      </c>
      <c r="B162" s="194" t="s">
        <v>229</v>
      </c>
      <c r="C162" s="46" t="s">
        <v>269</v>
      </c>
      <c r="D162" s="75">
        <f>SUMIF(Tabla1[Pagina Bitacora Real],A162,Tabla1[Duracion Total de Vuelo])</f>
        <v>0</v>
      </c>
      <c r="E162" s="76">
        <f>SUMIF(Tabla1[Pagina Bitacora Real],$A162,Tabla1[LSA])</f>
        <v>0</v>
      </c>
      <c r="F162" s="77">
        <f>SUMIF(Tabla1[Pagina Bitacora Real],$A162,Tabla1[Monomotor])</f>
        <v>0</v>
      </c>
      <c r="G162" s="77">
        <f>SUMIF(Tabla1[Pagina Bitacora Real],$A162,Tabla1[Multimotor])</f>
        <v>0</v>
      </c>
      <c r="H162" s="77">
        <f>SUMIF(Tabla1[Pagina Bitacora Real],$A162,Tabla1[Turbo Helice])</f>
        <v>0</v>
      </c>
      <c r="I162" s="77">
        <f>SUMIF(Tabla1[Pagina Bitacora Real],$A162,Tabla1[Turbo Jet])</f>
        <v>0</v>
      </c>
      <c r="J162" s="77">
        <f>SUMIF(Tabla1[Pagina Bitacora Real],$A162,Tabla1[Helicoptero])</f>
        <v>0</v>
      </c>
      <c r="K162" s="77">
        <f>SUMIF(Tabla1[Pagina Bitacora Real],$A162,Tabla1[Planeador])</f>
        <v>0</v>
      </c>
      <c r="L162" s="78">
        <f>SUMIF(Tabla1[Pagina Bitacora Real],$A162,Tabla1[Ultraliviano])</f>
        <v>0</v>
      </c>
      <c r="M162" s="141">
        <f>SUMIF(Tabla1[Pagina Bitacora Real],$A162,Tabla1[Dia])</f>
        <v>0</v>
      </c>
      <c r="N162" s="142">
        <f>SUMIF(Tabla1[Pagina Bitacora Real],$A162,Tabla1[Noche])</f>
        <v>0</v>
      </c>
      <c r="O162" s="76">
        <f>SUMIF(Tabla1[Pagina Bitacora Real],$A162,Tabla1[Diurno])</f>
        <v>0</v>
      </c>
      <c r="P162" s="77">
        <f>SUMIF(Tabla1[Pagina Bitacora Real],$A162,Tabla1[Noche3])</f>
        <v>0</v>
      </c>
      <c r="Q162" s="78">
        <f>SUMIF(Tabla1[Pagina Bitacora Real],$A162,Tabla1[IFR])</f>
        <v>0</v>
      </c>
      <c r="R162" s="141">
        <f>SUMIF(Tabla1[Pagina Bitacora Real],$A162,Tabla1[Multimotor])</f>
        <v>0</v>
      </c>
      <c r="S162" s="142">
        <f>SUMIF(Tabla1[Pagina Bitacora Real],$A162,Tabla1[Multimotor])</f>
        <v>0</v>
      </c>
      <c r="T162" s="76">
        <f>SUMIF(Tabla1[Pagina Bitacora Real],$A162,Tabla1[Simulador o Entrenador de Vuelo])</f>
        <v>0</v>
      </c>
      <c r="U162" s="77">
        <f>SUMIF(Tabla1[Pagina Bitacora Real],$A162,Tabla1[Travesia])</f>
        <v>0</v>
      </c>
      <c r="V162" s="77">
        <f>SUMIF(Tabla1[Pagina Bitacora Real],$A162,Tabla1[Solo])</f>
        <v>0</v>
      </c>
      <c r="W162" s="77">
        <f>SUMIF(Tabla1[Pagina Bitacora Real],$A162,Tabla1[Piloto al Mando (PIC)])</f>
        <v>0</v>
      </c>
      <c r="X162" s="77">
        <f>SUMIF(Tabla1[Pagina Bitacora Real],$A162,Tabla1[Copiloto (SIC)])</f>
        <v>0</v>
      </c>
      <c r="Y162" s="77">
        <f>SUMIF(Tabla1[Pagina Bitacora Real],$A162,Tabla1[[Instruccion Recibida ]])</f>
        <v>0</v>
      </c>
      <c r="Z162" s="78">
        <f>SUMIF(Tabla1[Pagina Bitacora Real],$A162,Tabla1[Como Instructor de Vuelo])</f>
        <v>0</v>
      </c>
    </row>
    <row r="163" spans="1:26" x14ac:dyDescent="0.2">
      <c r="A163" s="197"/>
      <c r="B163" s="195"/>
      <c r="C163" s="47" t="s">
        <v>226</v>
      </c>
      <c r="D163" s="79">
        <f>SUMIF(Tabla1[Pagina Bitacora Real],"&lt;"&amp;A162,Tabla1[Duracion Total de Vuelo])</f>
        <v>414.90000000000003</v>
      </c>
      <c r="E163" s="80">
        <f>SUMIF(Tabla1[Pagina Bitacora Real],"&lt;"&amp;$A162,Tabla1[LSA])</f>
        <v>0</v>
      </c>
      <c r="F163" s="81">
        <f>SUMIF(Tabla1[Pagina Bitacora Real],"&lt;"&amp;$A162,Tabla1[Monomotor])</f>
        <v>414.90000000000003</v>
      </c>
      <c r="G163" s="81">
        <f>SUMIF(Tabla1[Pagina Bitacora Real],"&lt;"&amp;$A162,Tabla1[Multimotor])</f>
        <v>0</v>
      </c>
      <c r="H163" s="81">
        <f>SUMIF(Tabla1[Pagina Bitacora Real],"&lt;"&amp;$A162,Tabla1[Turbo Helice])</f>
        <v>0</v>
      </c>
      <c r="I163" s="81">
        <f>SUMIF(Tabla1[Pagina Bitacora Real],"&lt;"&amp;$A162,Tabla1[Turbo Jet])</f>
        <v>0</v>
      </c>
      <c r="J163" s="81">
        <f>SUMIF(Tabla1[Pagina Bitacora Real],"&lt;"&amp;$A162,Tabla1[Helicoptero])</f>
        <v>0</v>
      </c>
      <c r="K163" s="81">
        <f>SUMIF(Tabla1[Pagina Bitacora Real],"&lt;"&amp;$A162,Tabla1[Planeador])</f>
        <v>0</v>
      </c>
      <c r="L163" s="82">
        <f>SUMIF(Tabla1[Pagina Bitacora Real],"&lt;"&amp;$A162,Tabla1[Ultraliviano])</f>
        <v>0</v>
      </c>
      <c r="M163" s="143">
        <f>SUMIF(Tabla1[Pagina Bitacora Real],"&lt;"&amp;$A162,Tabla1[Dia])</f>
        <v>960</v>
      </c>
      <c r="N163" s="144">
        <f>SUMIF(Tabla1[Pagina Bitacora Real],"&lt;"&amp;$A162,Tabla1[Noche])</f>
        <v>84</v>
      </c>
      <c r="O163" s="80">
        <f>SUMIF(Tabla1[Pagina Bitacora Real],"&lt;"&amp;$A162,Tabla1[Diurno])</f>
        <v>394.70000000000005</v>
      </c>
      <c r="P163" s="81">
        <f>SUMIF(Tabla1[Pagina Bitacora Real],"&lt;"&amp;$A162,Tabla1[Noche3])</f>
        <v>18.099999999999998</v>
      </c>
      <c r="Q163" s="82">
        <f>SUMIF(Tabla1[Pagina Bitacora Real],"&lt;"&amp;$A162,Tabla1[IFR])</f>
        <v>14.6</v>
      </c>
      <c r="R163" s="143">
        <f>SUMIF(Tabla1[Pagina Bitacora Real],"&lt;"&amp;$A162,Tabla1[Multimotor])</f>
        <v>0</v>
      </c>
      <c r="S163" s="144">
        <f>SUMIF(Tabla1[Pagina Bitacora Real],"&lt;"&amp;$A162,Tabla1[Multimotor])</f>
        <v>0</v>
      </c>
      <c r="T163" s="80">
        <f>SUMIF(Tabla1[Pagina Bitacora Real],"&lt;"&amp;$A162,Tabla1[Simulador o Entrenador de Vuelo])</f>
        <v>0</v>
      </c>
      <c r="U163" s="81">
        <f>SUMIF(Tabla1[Pagina Bitacora Real],"&lt;"&amp;$A162,Tabla1[Travesia])</f>
        <v>238.2999999999999</v>
      </c>
      <c r="V163" s="81">
        <f>SUMIF(Tabla1[Pagina Bitacora Real],"&lt;"&amp;$A162,Tabla1[Solo])</f>
        <v>64.5</v>
      </c>
      <c r="W163" s="81">
        <f>SUMIF(Tabla1[Pagina Bitacora Real],"&lt;"&amp;$A162,Tabla1[Piloto al Mando (PIC)])</f>
        <v>349.09999999999997</v>
      </c>
      <c r="X163" s="81">
        <f>SUMIF(Tabla1[Pagina Bitacora Real],"&lt;"&amp;$A162,Tabla1[Copiloto (SIC)])</f>
        <v>0</v>
      </c>
      <c r="Y163" s="81">
        <f>SUMIF(Tabla1[Pagina Bitacora Real],"&lt;"&amp;$A162,Tabla1[[Instruccion Recibida ]])</f>
        <v>116.10000000000005</v>
      </c>
      <c r="Z163" s="82">
        <f>SUMIF(Tabla1[Pagina Bitacora Real],"&lt;"&amp;$A162,Tabla1[Como Instructor de Vuelo])</f>
        <v>23.599999999999998</v>
      </c>
    </row>
    <row r="164" spans="1:26" ht="16" thickBot="1" x14ac:dyDescent="0.25">
      <c r="A164" s="197"/>
      <c r="B164" s="196"/>
      <c r="C164" s="48" t="s">
        <v>227</v>
      </c>
      <c r="D164" s="83">
        <f t="shared" ref="D164" si="162">D162+D163</f>
        <v>414.90000000000003</v>
      </c>
      <c r="E164" s="84">
        <f t="shared" ref="E164" si="163">E162+E163</f>
        <v>0</v>
      </c>
      <c r="F164" s="85">
        <f t="shared" ref="F164" si="164">F162+F163</f>
        <v>414.90000000000003</v>
      </c>
      <c r="G164" s="85">
        <f t="shared" si="151"/>
        <v>0</v>
      </c>
      <c r="H164" s="85">
        <f t="shared" si="151"/>
        <v>0</v>
      </c>
      <c r="I164" s="85">
        <f t="shared" si="151"/>
        <v>0</v>
      </c>
      <c r="J164" s="85">
        <f t="shared" si="151"/>
        <v>0</v>
      </c>
      <c r="K164" s="85">
        <f t="shared" si="151"/>
        <v>0</v>
      </c>
      <c r="L164" s="86">
        <f t="shared" si="151"/>
        <v>0</v>
      </c>
      <c r="M164" s="145">
        <f t="shared" si="151"/>
        <v>960</v>
      </c>
      <c r="N164" s="146">
        <f t="shared" si="151"/>
        <v>84</v>
      </c>
      <c r="O164" s="84">
        <f t="shared" si="151"/>
        <v>394.70000000000005</v>
      </c>
      <c r="P164" s="85">
        <f t="shared" si="151"/>
        <v>18.099999999999998</v>
      </c>
      <c r="Q164" s="86">
        <f t="shared" si="151"/>
        <v>14.6</v>
      </c>
      <c r="R164" s="145">
        <f t="shared" si="151"/>
        <v>0</v>
      </c>
      <c r="S164" s="146">
        <f t="shared" si="151"/>
        <v>0</v>
      </c>
      <c r="T164" s="84">
        <f t="shared" si="151"/>
        <v>0</v>
      </c>
      <c r="U164" s="85">
        <f t="shared" si="151"/>
        <v>238.2999999999999</v>
      </c>
      <c r="V164" s="85">
        <f t="shared" si="151"/>
        <v>64.5</v>
      </c>
      <c r="W164" s="85">
        <f t="shared" si="151"/>
        <v>349.09999999999997</v>
      </c>
      <c r="X164" s="85">
        <f t="shared" si="151"/>
        <v>0</v>
      </c>
      <c r="Y164" s="85">
        <f t="shared" si="151"/>
        <v>116.10000000000005</v>
      </c>
      <c r="Z164" s="86">
        <f t="shared" si="158"/>
        <v>23.599999999999998</v>
      </c>
    </row>
    <row r="165" spans="1:26" x14ac:dyDescent="0.2">
      <c r="A165" s="197">
        <v>55</v>
      </c>
      <c r="B165" s="191" t="s">
        <v>230</v>
      </c>
      <c r="C165" s="60" t="s">
        <v>269</v>
      </c>
      <c r="D165" s="63">
        <f>SUMIF(Tabla1[Pagina Bitacora Real],A165,Tabla1[Duracion Total de Vuelo])</f>
        <v>0</v>
      </c>
      <c r="E165" s="64">
        <f>SUMIF(Tabla1[Pagina Bitacora Real],$A165,Tabla1[LSA])</f>
        <v>0</v>
      </c>
      <c r="F165" s="65">
        <f>SUMIF(Tabla1[Pagina Bitacora Real],$A165,Tabla1[Monomotor])</f>
        <v>0</v>
      </c>
      <c r="G165" s="65">
        <f>SUMIF(Tabla1[Pagina Bitacora Real],$A165,Tabla1[Multimotor])</f>
        <v>0</v>
      </c>
      <c r="H165" s="65">
        <f>SUMIF(Tabla1[Pagina Bitacora Real],$A165,Tabla1[Turbo Helice])</f>
        <v>0</v>
      </c>
      <c r="I165" s="65">
        <f>SUMIF(Tabla1[Pagina Bitacora Real],$A165,Tabla1[Turbo Jet])</f>
        <v>0</v>
      </c>
      <c r="J165" s="65">
        <f>SUMIF(Tabla1[Pagina Bitacora Real],$A165,Tabla1[Helicoptero])</f>
        <v>0</v>
      </c>
      <c r="K165" s="65">
        <f>SUMIF(Tabla1[Pagina Bitacora Real],$A165,Tabla1[Planeador])</f>
        <v>0</v>
      </c>
      <c r="L165" s="66">
        <f>SUMIF(Tabla1[Pagina Bitacora Real],$A165,Tabla1[Ultraliviano])</f>
        <v>0</v>
      </c>
      <c r="M165" s="135">
        <f>SUMIF(Tabla1[Pagina Bitacora Real],$A165,Tabla1[Dia])</f>
        <v>0</v>
      </c>
      <c r="N165" s="136">
        <f>SUMIF(Tabla1[Pagina Bitacora Real],$A165,Tabla1[Noche])</f>
        <v>0</v>
      </c>
      <c r="O165" s="64">
        <f>SUMIF(Tabla1[Pagina Bitacora Real],$A165,Tabla1[Diurno])</f>
        <v>0</v>
      </c>
      <c r="P165" s="65">
        <f>SUMIF(Tabla1[Pagina Bitacora Real],$A165,Tabla1[Noche3])</f>
        <v>0</v>
      </c>
      <c r="Q165" s="66">
        <f>SUMIF(Tabla1[Pagina Bitacora Real],$A165,Tabla1[IFR])</f>
        <v>0</v>
      </c>
      <c r="R165" s="135">
        <f>SUMIF(Tabla1[Pagina Bitacora Real],$A165,Tabla1[Multimotor])</f>
        <v>0</v>
      </c>
      <c r="S165" s="136">
        <f>SUMIF(Tabla1[Pagina Bitacora Real],$A165,Tabla1[Multimotor])</f>
        <v>0</v>
      </c>
      <c r="T165" s="64">
        <f>SUMIF(Tabla1[Pagina Bitacora Real],$A165,Tabla1[Simulador o Entrenador de Vuelo])</f>
        <v>0</v>
      </c>
      <c r="U165" s="65">
        <f>SUMIF(Tabla1[Pagina Bitacora Real],$A165,Tabla1[Travesia])</f>
        <v>0</v>
      </c>
      <c r="V165" s="65">
        <f>SUMIF(Tabla1[Pagina Bitacora Real],$A165,Tabla1[Solo])</f>
        <v>0</v>
      </c>
      <c r="W165" s="65">
        <f>SUMIF(Tabla1[Pagina Bitacora Real],$A165,Tabla1[Piloto al Mando (PIC)])</f>
        <v>0</v>
      </c>
      <c r="X165" s="65">
        <f>SUMIF(Tabla1[Pagina Bitacora Real],$A165,Tabla1[Copiloto (SIC)])</f>
        <v>0</v>
      </c>
      <c r="Y165" s="65">
        <f>SUMIF(Tabla1[Pagina Bitacora Real],$A165,Tabla1[[Instruccion Recibida ]])</f>
        <v>0</v>
      </c>
      <c r="Z165" s="66">
        <f>SUMIF(Tabla1[Pagina Bitacora Real],$A165,Tabla1[Como Instructor de Vuelo])</f>
        <v>0</v>
      </c>
    </row>
    <row r="166" spans="1:26" x14ac:dyDescent="0.2">
      <c r="A166" s="197"/>
      <c r="B166" s="192"/>
      <c r="C166" s="61" t="s">
        <v>226</v>
      </c>
      <c r="D166" s="67">
        <f>SUMIF(Tabla1[Pagina Bitacora Real],"&lt;"&amp;A165,Tabla1[Duracion Total de Vuelo])</f>
        <v>414.90000000000003</v>
      </c>
      <c r="E166" s="68">
        <f>SUMIF(Tabla1[Pagina Bitacora Real],"&lt;"&amp;$A165,Tabla1[LSA])</f>
        <v>0</v>
      </c>
      <c r="F166" s="69">
        <f>SUMIF(Tabla1[Pagina Bitacora Real],"&lt;"&amp;$A165,Tabla1[Monomotor])</f>
        <v>414.90000000000003</v>
      </c>
      <c r="G166" s="69">
        <f>SUMIF(Tabla1[Pagina Bitacora Real],"&lt;"&amp;$A165,Tabla1[Multimotor])</f>
        <v>0</v>
      </c>
      <c r="H166" s="69">
        <f>SUMIF(Tabla1[Pagina Bitacora Real],"&lt;"&amp;$A165,Tabla1[Turbo Helice])</f>
        <v>0</v>
      </c>
      <c r="I166" s="69">
        <f>SUMIF(Tabla1[Pagina Bitacora Real],"&lt;"&amp;$A165,Tabla1[Turbo Jet])</f>
        <v>0</v>
      </c>
      <c r="J166" s="69">
        <f>SUMIF(Tabla1[Pagina Bitacora Real],"&lt;"&amp;$A165,Tabla1[Helicoptero])</f>
        <v>0</v>
      </c>
      <c r="K166" s="69">
        <f>SUMIF(Tabla1[Pagina Bitacora Real],"&lt;"&amp;$A165,Tabla1[Planeador])</f>
        <v>0</v>
      </c>
      <c r="L166" s="70">
        <f>SUMIF(Tabla1[Pagina Bitacora Real],"&lt;"&amp;$A165,Tabla1[Ultraliviano])</f>
        <v>0</v>
      </c>
      <c r="M166" s="137">
        <f>SUMIF(Tabla1[Pagina Bitacora Real],"&lt;"&amp;$A165,Tabla1[Dia])</f>
        <v>960</v>
      </c>
      <c r="N166" s="138">
        <f>SUMIF(Tabla1[Pagina Bitacora Real],"&lt;"&amp;$A165,Tabla1[Noche])</f>
        <v>84</v>
      </c>
      <c r="O166" s="68">
        <f>SUMIF(Tabla1[Pagina Bitacora Real],"&lt;"&amp;$A165,Tabla1[Diurno])</f>
        <v>394.70000000000005</v>
      </c>
      <c r="P166" s="69">
        <f>SUMIF(Tabla1[Pagina Bitacora Real],"&lt;"&amp;$A165,Tabla1[Noche3])</f>
        <v>18.099999999999998</v>
      </c>
      <c r="Q166" s="70">
        <f>SUMIF(Tabla1[Pagina Bitacora Real],"&lt;"&amp;$A165,Tabla1[IFR])</f>
        <v>14.6</v>
      </c>
      <c r="R166" s="137">
        <f>SUMIF(Tabla1[Pagina Bitacora Real],"&lt;"&amp;$A165,Tabla1[Multimotor])</f>
        <v>0</v>
      </c>
      <c r="S166" s="138">
        <f>SUMIF(Tabla1[Pagina Bitacora Real],"&lt;"&amp;$A165,Tabla1[Multimotor])</f>
        <v>0</v>
      </c>
      <c r="T166" s="68">
        <f>SUMIF(Tabla1[Pagina Bitacora Real],"&lt;"&amp;$A165,Tabla1[Simulador o Entrenador de Vuelo])</f>
        <v>0</v>
      </c>
      <c r="U166" s="69">
        <f>SUMIF(Tabla1[Pagina Bitacora Real],"&lt;"&amp;$A165,Tabla1[Travesia])</f>
        <v>238.2999999999999</v>
      </c>
      <c r="V166" s="69">
        <f>SUMIF(Tabla1[Pagina Bitacora Real],"&lt;"&amp;$A165,Tabla1[Solo])</f>
        <v>64.5</v>
      </c>
      <c r="W166" s="69">
        <f>SUMIF(Tabla1[Pagina Bitacora Real],"&lt;"&amp;$A165,Tabla1[Piloto al Mando (PIC)])</f>
        <v>349.09999999999997</v>
      </c>
      <c r="X166" s="69">
        <f>SUMIF(Tabla1[Pagina Bitacora Real],"&lt;"&amp;$A165,Tabla1[Copiloto (SIC)])</f>
        <v>0</v>
      </c>
      <c r="Y166" s="69">
        <f>SUMIF(Tabla1[Pagina Bitacora Real],"&lt;"&amp;$A165,Tabla1[[Instruccion Recibida ]])</f>
        <v>116.10000000000005</v>
      </c>
      <c r="Z166" s="70">
        <f>SUMIF(Tabla1[Pagina Bitacora Real],"&lt;"&amp;$A165,Tabla1[Como Instructor de Vuelo])</f>
        <v>23.599999999999998</v>
      </c>
    </row>
    <row r="167" spans="1:26" ht="16" thickBot="1" x14ac:dyDescent="0.25">
      <c r="A167" s="197"/>
      <c r="B167" s="193"/>
      <c r="C167" s="62" t="s">
        <v>227</v>
      </c>
      <c r="D167" s="71">
        <f t="shared" ref="D167" si="165">D165+D166</f>
        <v>414.90000000000003</v>
      </c>
      <c r="E167" s="72">
        <f t="shared" ref="E167" si="166">E165+E166</f>
        <v>0</v>
      </c>
      <c r="F167" s="73">
        <f t="shared" ref="F167" si="167">F165+F166</f>
        <v>414.90000000000003</v>
      </c>
      <c r="G167" s="73">
        <f t="shared" si="151"/>
        <v>0</v>
      </c>
      <c r="H167" s="73">
        <f t="shared" si="151"/>
        <v>0</v>
      </c>
      <c r="I167" s="73">
        <f t="shared" si="151"/>
        <v>0</v>
      </c>
      <c r="J167" s="73">
        <f t="shared" si="151"/>
        <v>0</v>
      </c>
      <c r="K167" s="73">
        <f t="shared" si="151"/>
        <v>0</v>
      </c>
      <c r="L167" s="74">
        <f t="shared" si="151"/>
        <v>0</v>
      </c>
      <c r="M167" s="139">
        <f t="shared" si="151"/>
        <v>960</v>
      </c>
      <c r="N167" s="140">
        <f t="shared" si="151"/>
        <v>84</v>
      </c>
      <c r="O167" s="72">
        <f t="shared" si="151"/>
        <v>394.70000000000005</v>
      </c>
      <c r="P167" s="73">
        <f t="shared" si="151"/>
        <v>18.099999999999998</v>
      </c>
      <c r="Q167" s="74">
        <f t="shared" si="151"/>
        <v>14.6</v>
      </c>
      <c r="R167" s="139">
        <f t="shared" si="151"/>
        <v>0</v>
      </c>
      <c r="S167" s="140">
        <f t="shared" si="151"/>
        <v>0</v>
      </c>
      <c r="T167" s="72">
        <f t="shared" si="151"/>
        <v>0</v>
      </c>
      <c r="U167" s="73">
        <f t="shared" si="151"/>
        <v>238.2999999999999</v>
      </c>
      <c r="V167" s="73">
        <f t="shared" si="151"/>
        <v>64.5</v>
      </c>
      <c r="W167" s="73">
        <f t="shared" si="151"/>
        <v>349.09999999999997</v>
      </c>
      <c r="X167" s="73">
        <f t="shared" si="151"/>
        <v>0</v>
      </c>
      <c r="Y167" s="73">
        <f t="shared" si="151"/>
        <v>116.10000000000005</v>
      </c>
      <c r="Z167" s="74">
        <f t="shared" si="158"/>
        <v>23.599999999999998</v>
      </c>
    </row>
    <row r="168" spans="1:26" x14ac:dyDescent="0.2">
      <c r="A168" s="197">
        <v>56</v>
      </c>
      <c r="B168" s="194" t="s">
        <v>231</v>
      </c>
      <c r="C168" s="46" t="s">
        <v>269</v>
      </c>
      <c r="D168" s="75">
        <f>SUMIF(Tabla1[Pagina Bitacora Real],A168,Tabla1[Duracion Total de Vuelo])</f>
        <v>0</v>
      </c>
      <c r="E168" s="76">
        <f>SUMIF(Tabla1[Pagina Bitacora Real],$A168,Tabla1[LSA])</f>
        <v>0</v>
      </c>
      <c r="F168" s="77">
        <f>SUMIF(Tabla1[Pagina Bitacora Real],$A168,Tabla1[Monomotor])</f>
        <v>0</v>
      </c>
      <c r="G168" s="77">
        <f>SUMIF(Tabla1[Pagina Bitacora Real],$A168,Tabla1[Multimotor])</f>
        <v>0</v>
      </c>
      <c r="H168" s="77">
        <f>SUMIF(Tabla1[Pagina Bitacora Real],$A168,Tabla1[Turbo Helice])</f>
        <v>0</v>
      </c>
      <c r="I168" s="77">
        <f>SUMIF(Tabla1[Pagina Bitacora Real],$A168,Tabla1[Turbo Jet])</f>
        <v>0</v>
      </c>
      <c r="J168" s="77">
        <f>SUMIF(Tabla1[Pagina Bitacora Real],$A168,Tabla1[Helicoptero])</f>
        <v>0</v>
      </c>
      <c r="K168" s="77">
        <f>SUMIF(Tabla1[Pagina Bitacora Real],$A168,Tabla1[Planeador])</f>
        <v>0</v>
      </c>
      <c r="L168" s="78">
        <f>SUMIF(Tabla1[Pagina Bitacora Real],$A168,Tabla1[Ultraliviano])</f>
        <v>0</v>
      </c>
      <c r="M168" s="141">
        <f>SUMIF(Tabla1[Pagina Bitacora Real],$A168,Tabla1[Dia])</f>
        <v>0</v>
      </c>
      <c r="N168" s="142">
        <f>SUMIF(Tabla1[Pagina Bitacora Real],$A168,Tabla1[Noche])</f>
        <v>0</v>
      </c>
      <c r="O168" s="76">
        <f>SUMIF(Tabla1[Pagina Bitacora Real],$A168,Tabla1[Diurno])</f>
        <v>0</v>
      </c>
      <c r="P168" s="77">
        <f>SUMIF(Tabla1[Pagina Bitacora Real],$A168,Tabla1[Noche3])</f>
        <v>0</v>
      </c>
      <c r="Q168" s="78">
        <f>SUMIF(Tabla1[Pagina Bitacora Real],$A168,Tabla1[IFR])</f>
        <v>0</v>
      </c>
      <c r="R168" s="141">
        <f>SUMIF(Tabla1[Pagina Bitacora Real],$A168,Tabla1[Multimotor])</f>
        <v>0</v>
      </c>
      <c r="S168" s="142">
        <f>SUMIF(Tabla1[Pagina Bitacora Real],$A168,Tabla1[Multimotor])</f>
        <v>0</v>
      </c>
      <c r="T168" s="76">
        <f>SUMIF(Tabla1[Pagina Bitacora Real],$A168,Tabla1[Simulador o Entrenador de Vuelo])</f>
        <v>0</v>
      </c>
      <c r="U168" s="77">
        <f>SUMIF(Tabla1[Pagina Bitacora Real],$A168,Tabla1[Travesia])</f>
        <v>0</v>
      </c>
      <c r="V168" s="77">
        <f>SUMIF(Tabla1[Pagina Bitacora Real],$A168,Tabla1[Solo])</f>
        <v>0</v>
      </c>
      <c r="W168" s="77">
        <f>SUMIF(Tabla1[Pagina Bitacora Real],$A168,Tabla1[Piloto al Mando (PIC)])</f>
        <v>0</v>
      </c>
      <c r="X168" s="77">
        <f>SUMIF(Tabla1[Pagina Bitacora Real],$A168,Tabla1[Copiloto (SIC)])</f>
        <v>0</v>
      </c>
      <c r="Y168" s="77">
        <f>SUMIF(Tabla1[Pagina Bitacora Real],$A168,Tabla1[[Instruccion Recibida ]])</f>
        <v>0</v>
      </c>
      <c r="Z168" s="78">
        <f>SUMIF(Tabla1[Pagina Bitacora Real],$A168,Tabla1[Como Instructor de Vuelo])</f>
        <v>0</v>
      </c>
    </row>
    <row r="169" spans="1:26" x14ac:dyDescent="0.2">
      <c r="A169" s="197"/>
      <c r="B169" s="195"/>
      <c r="C169" s="47" t="s">
        <v>226</v>
      </c>
      <c r="D169" s="79">
        <f>SUMIF(Tabla1[Pagina Bitacora Real],"&lt;"&amp;A168,Tabla1[Duracion Total de Vuelo])</f>
        <v>414.90000000000003</v>
      </c>
      <c r="E169" s="80">
        <f>SUMIF(Tabla1[Pagina Bitacora Real],"&lt;"&amp;$A168,Tabla1[LSA])</f>
        <v>0</v>
      </c>
      <c r="F169" s="81">
        <f>SUMIF(Tabla1[Pagina Bitacora Real],"&lt;"&amp;$A168,Tabla1[Monomotor])</f>
        <v>414.90000000000003</v>
      </c>
      <c r="G169" s="81">
        <f>SUMIF(Tabla1[Pagina Bitacora Real],"&lt;"&amp;$A168,Tabla1[Multimotor])</f>
        <v>0</v>
      </c>
      <c r="H169" s="81">
        <f>SUMIF(Tabla1[Pagina Bitacora Real],"&lt;"&amp;$A168,Tabla1[Turbo Helice])</f>
        <v>0</v>
      </c>
      <c r="I169" s="81">
        <f>SUMIF(Tabla1[Pagina Bitacora Real],"&lt;"&amp;$A168,Tabla1[Turbo Jet])</f>
        <v>0</v>
      </c>
      <c r="J169" s="81">
        <f>SUMIF(Tabla1[Pagina Bitacora Real],"&lt;"&amp;$A168,Tabla1[Helicoptero])</f>
        <v>0</v>
      </c>
      <c r="K169" s="81">
        <f>SUMIF(Tabla1[Pagina Bitacora Real],"&lt;"&amp;$A168,Tabla1[Planeador])</f>
        <v>0</v>
      </c>
      <c r="L169" s="82">
        <f>SUMIF(Tabla1[Pagina Bitacora Real],"&lt;"&amp;$A168,Tabla1[Ultraliviano])</f>
        <v>0</v>
      </c>
      <c r="M169" s="143">
        <f>SUMIF(Tabla1[Pagina Bitacora Real],"&lt;"&amp;$A168,Tabla1[Dia])</f>
        <v>960</v>
      </c>
      <c r="N169" s="144">
        <f>SUMIF(Tabla1[Pagina Bitacora Real],"&lt;"&amp;$A168,Tabla1[Noche])</f>
        <v>84</v>
      </c>
      <c r="O169" s="80">
        <f>SUMIF(Tabla1[Pagina Bitacora Real],"&lt;"&amp;$A168,Tabla1[Diurno])</f>
        <v>394.70000000000005</v>
      </c>
      <c r="P169" s="81">
        <f>SUMIF(Tabla1[Pagina Bitacora Real],"&lt;"&amp;$A168,Tabla1[Noche3])</f>
        <v>18.099999999999998</v>
      </c>
      <c r="Q169" s="82">
        <f>SUMIF(Tabla1[Pagina Bitacora Real],"&lt;"&amp;$A168,Tabla1[IFR])</f>
        <v>14.6</v>
      </c>
      <c r="R169" s="143">
        <f>SUMIF(Tabla1[Pagina Bitacora Real],"&lt;"&amp;$A168,Tabla1[Multimotor])</f>
        <v>0</v>
      </c>
      <c r="S169" s="144">
        <f>SUMIF(Tabla1[Pagina Bitacora Real],"&lt;"&amp;$A168,Tabla1[Multimotor])</f>
        <v>0</v>
      </c>
      <c r="T169" s="80">
        <f>SUMIF(Tabla1[Pagina Bitacora Real],"&lt;"&amp;$A168,Tabla1[Simulador o Entrenador de Vuelo])</f>
        <v>0</v>
      </c>
      <c r="U169" s="81">
        <f>SUMIF(Tabla1[Pagina Bitacora Real],"&lt;"&amp;$A168,Tabla1[Travesia])</f>
        <v>238.2999999999999</v>
      </c>
      <c r="V169" s="81">
        <f>SUMIF(Tabla1[Pagina Bitacora Real],"&lt;"&amp;$A168,Tabla1[Solo])</f>
        <v>64.5</v>
      </c>
      <c r="W169" s="81">
        <f>SUMIF(Tabla1[Pagina Bitacora Real],"&lt;"&amp;$A168,Tabla1[Piloto al Mando (PIC)])</f>
        <v>349.09999999999997</v>
      </c>
      <c r="X169" s="81">
        <f>SUMIF(Tabla1[Pagina Bitacora Real],"&lt;"&amp;$A168,Tabla1[Copiloto (SIC)])</f>
        <v>0</v>
      </c>
      <c r="Y169" s="81">
        <f>SUMIF(Tabla1[Pagina Bitacora Real],"&lt;"&amp;$A168,Tabla1[[Instruccion Recibida ]])</f>
        <v>116.10000000000005</v>
      </c>
      <c r="Z169" s="82">
        <f>SUMIF(Tabla1[Pagina Bitacora Real],"&lt;"&amp;$A168,Tabla1[Como Instructor de Vuelo])</f>
        <v>23.599999999999998</v>
      </c>
    </row>
    <row r="170" spans="1:26" ht="16" thickBot="1" x14ac:dyDescent="0.25">
      <c r="A170" s="197"/>
      <c r="B170" s="196"/>
      <c r="C170" s="48" t="s">
        <v>227</v>
      </c>
      <c r="D170" s="83">
        <f t="shared" ref="D170" si="168">D168+D169</f>
        <v>414.90000000000003</v>
      </c>
      <c r="E170" s="84">
        <f t="shared" ref="E170" si="169">E168+E169</f>
        <v>0</v>
      </c>
      <c r="F170" s="85">
        <f t="shared" ref="F170:Z185" si="170">F168+F169</f>
        <v>414.90000000000003</v>
      </c>
      <c r="G170" s="85">
        <f t="shared" si="170"/>
        <v>0</v>
      </c>
      <c r="H170" s="85">
        <f t="shared" si="170"/>
        <v>0</v>
      </c>
      <c r="I170" s="85">
        <f t="shared" si="170"/>
        <v>0</v>
      </c>
      <c r="J170" s="85">
        <f t="shared" si="170"/>
        <v>0</v>
      </c>
      <c r="K170" s="85">
        <f t="shared" si="170"/>
        <v>0</v>
      </c>
      <c r="L170" s="86">
        <f t="shared" si="170"/>
        <v>0</v>
      </c>
      <c r="M170" s="145">
        <f t="shared" si="170"/>
        <v>960</v>
      </c>
      <c r="N170" s="146">
        <f t="shared" si="170"/>
        <v>84</v>
      </c>
      <c r="O170" s="84">
        <f t="shared" si="170"/>
        <v>394.70000000000005</v>
      </c>
      <c r="P170" s="85">
        <f t="shared" si="170"/>
        <v>18.099999999999998</v>
      </c>
      <c r="Q170" s="86">
        <f t="shared" si="170"/>
        <v>14.6</v>
      </c>
      <c r="R170" s="145">
        <f t="shared" si="170"/>
        <v>0</v>
      </c>
      <c r="S170" s="146">
        <f t="shared" si="170"/>
        <v>0</v>
      </c>
      <c r="T170" s="84">
        <f t="shared" si="170"/>
        <v>0</v>
      </c>
      <c r="U170" s="85">
        <f t="shared" si="170"/>
        <v>238.2999999999999</v>
      </c>
      <c r="V170" s="85">
        <f t="shared" si="170"/>
        <v>64.5</v>
      </c>
      <c r="W170" s="85">
        <f t="shared" si="170"/>
        <v>349.09999999999997</v>
      </c>
      <c r="X170" s="85">
        <f t="shared" si="170"/>
        <v>0</v>
      </c>
      <c r="Y170" s="85">
        <f t="shared" si="170"/>
        <v>116.10000000000005</v>
      </c>
      <c r="Z170" s="86">
        <f t="shared" si="170"/>
        <v>23.599999999999998</v>
      </c>
    </row>
    <row r="171" spans="1:26" x14ac:dyDescent="0.2">
      <c r="A171" s="197">
        <v>57</v>
      </c>
      <c r="B171" s="191" t="s">
        <v>232</v>
      </c>
      <c r="C171" s="60" t="s">
        <v>269</v>
      </c>
      <c r="D171" s="63">
        <f>SUMIF(Tabla1[Pagina Bitacora Real],A171,Tabla1[Duracion Total de Vuelo])</f>
        <v>0</v>
      </c>
      <c r="E171" s="64">
        <f>SUMIF(Tabla1[Pagina Bitacora Real],$A171,Tabla1[LSA])</f>
        <v>0</v>
      </c>
      <c r="F171" s="65">
        <f>SUMIF(Tabla1[Pagina Bitacora Real],$A171,Tabla1[Monomotor])</f>
        <v>0</v>
      </c>
      <c r="G171" s="65">
        <f>SUMIF(Tabla1[Pagina Bitacora Real],$A171,Tabla1[Multimotor])</f>
        <v>0</v>
      </c>
      <c r="H171" s="65">
        <f>SUMIF(Tabla1[Pagina Bitacora Real],$A171,Tabla1[Turbo Helice])</f>
        <v>0</v>
      </c>
      <c r="I171" s="65">
        <f>SUMIF(Tabla1[Pagina Bitacora Real],$A171,Tabla1[Turbo Jet])</f>
        <v>0</v>
      </c>
      <c r="J171" s="65">
        <f>SUMIF(Tabla1[Pagina Bitacora Real],$A171,Tabla1[Helicoptero])</f>
        <v>0</v>
      </c>
      <c r="K171" s="65">
        <f>SUMIF(Tabla1[Pagina Bitacora Real],$A171,Tabla1[Planeador])</f>
        <v>0</v>
      </c>
      <c r="L171" s="66">
        <f>SUMIF(Tabla1[Pagina Bitacora Real],$A171,Tabla1[Ultraliviano])</f>
        <v>0</v>
      </c>
      <c r="M171" s="135">
        <f>SUMIF(Tabla1[Pagina Bitacora Real],$A171,Tabla1[Dia])</f>
        <v>0</v>
      </c>
      <c r="N171" s="136">
        <f>SUMIF(Tabla1[Pagina Bitacora Real],$A171,Tabla1[Noche])</f>
        <v>0</v>
      </c>
      <c r="O171" s="64">
        <f>SUMIF(Tabla1[Pagina Bitacora Real],$A171,Tabla1[Diurno])</f>
        <v>0</v>
      </c>
      <c r="P171" s="65">
        <f>SUMIF(Tabla1[Pagina Bitacora Real],$A171,Tabla1[Noche3])</f>
        <v>0</v>
      </c>
      <c r="Q171" s="66">
        <f>SUMIF(Tabla1[Pagina Bitacora Real],$A171,Tabla1[IFR])</f>
        <v>0</v>
      </c>
      <c r="R171" s="135">
        <f>SUMIF(Tabla1[Pagina Bitacora Real],$A171,Tabla1[Multimotor])</f>
        <v>0</v>
      </c>
      <c r="S171" s="136">
        <f>SUMIF(Tabla1[Pagina Bitacora Real],$A171,Tabla1[Multimotor])</f>
        <v>0</v>
      </c>
      <c r="T171" s="64">
        <f>SUMIF(Tabla1[Pagina Bitacora Real],$A171,Tabla1[Simulador o Entrenador de Vuelo])</f>
        <v>0</v>
      </c>
      <c r="U171" s="65">
        <f>SUMIF(Tabla1[Pagina Bitacora Real],$A171,Tabla1[Travesia])</f>
        <v>0</v>
      </c>
      <c r="V171" s="65">
        <f>SUMIF(Tabla1[Pagina Bitacora Real],$A171,Tabla1[Solo])</f>
        <v>0</v>
      </c>
      <c r="W171" s="65">
        <f>SUMIF(Tabla1[Pagina Bitacora Real],$A171,Tabla1[Piloto al Mando (PIC)])</f>
        <v>0</v>
      </c>
      <c r="X171" s="65">
        <f>SUMIF(Tabla1[Pagina Bitacora Real],$A171,Tabla1[Copiloto (SIC)])</f>
        <v>0</v>
      </c>
      <c r="Y171" s="65">
        <f>SUMIF(Tabla1[Pagina Bitacora Real],$A171,Tabla1[[Instruccion Recibida ]])</f>
        <v>0</v>
      </c>
      <c r="Z171" s="66">
        <f>SUMIF(Tabla1[Pagina Bitacora Real],$A171,Tabla1[Como Instructor de Vuelo])</f>
        <v>0</v>
      </c>
    </row>
    <row r="172" spans="1:26" x14ac:dyDescent="0.2">
      <c r="A172" s="197"/>
      <c r="B172" s="192"/>
      <c r="C172" s="61" t="s">
        <v>226</v>
      </c>
      <c r="D172" s="67">
        <f>SUMIF(Tabla1[Pagina Bitacora Real],"&lt;"&amp;A171,Tabla1[Duracion Total de Vuelo])</f>
        <v>414.90000000000003</v>
      </c>
      <c r="E172" s="68">
        <f>SUMIF(Tabla1[Pagina Bitacora Real],"&lt;"&amp;$A171,Tabla1[LSA])</f>
        <v>0</v>
      </c>
      <c r="F172" s="69">
        <f>SUMIF(Tabla1[Pagina Bitacora Real],"&lt;"&amp;$A171,Tabla1[Monomotor])</f>
        <v>414.90000000000003</v>
      </c>
      <c r="G172" s="69">
        <f>SUMIF(Tabla1[Pagina Bitacora Real],"&lt;"&amp;$A171,Tabla1[Multimotor])</f>
        <v>0</v>
      </c>
      <c r="H172" s="69">
        <f>SUMIF(Tabla1[Pagina Bitacora Real],"&lt;"&amp;$A171,Tabla1[Turbo Helice])</f>
        <v>0</v>
      </c>
      <c r="I172" s="69">
        <f>SUMIF(Tabla1[Pagina Bitacora Real],"&lt;"&amp;$A171,Tabla1[Turbo Jet])</f>
        <v>0</v>
      </c>
      <c r="J172" s="69">
        <f>SUMIF(Tabla1[Pagina Bitacora Real],"&lt;"&amp;$A171,Tabla1[Helicoptero])</f>
        <v>0</v>
      </c>
      <c r="K172" s="69">
        <f>SUMIF(Tabla1[Pagina Bitacora Real],"&lt;"&amp;$A171,Tabla1[Planeador])</f>
        <v>0</v>
      </c>
      <c r="L172" s="70">
        <f>SUMIF(Tabla1[Pagina Bitacora Real],"&lt;"&amp;$A171,Tabla1[Ultraliviano])</f>
        <v>0</v>
      </c>
      <c r="M172" s="137">
        <f>SUMIF(Tabla1[Pagina Bitacora Real],"&lt;"&amp;$A171,Tabla1[Dia])</f>
        <v>960</v>
      </c>
      <c r="N172" s="138">
        <f>SUMIF(Tabla1[Pagina Bitacora Real],"&lt;"&amp;$A171,Tabla1[Noche])</f>
        <v>84</v>
      </c>
      <c r="O172" s="68">
        <f>SUMIF(Tabla1[Pagina Bitacora Real],"&lt;"&amp;$A171,Tabla1[Diurno])</f>
        <v>394.70000000000005</v>
      </c>
      <c r="P172" s="69">
        <f>SUMIF(Tabla1[Pagina Bitacora Real],"&lt;"&amp;$A171,Tabla1[Noche3])</f>
        <v>18.099999999999998</v>
      </c>
      <c r="Q172" s="70">
        <f>SUMIF(Tabla1[Pagina Bitacora Real],"&lt;"&amp;$A171,Tabla1[IFR])</f>
        <v>14.6</v>
      </c>
      <c r="R172" s="137">
        <f>SUMIF(Tabla1[Pagina Bitacora Real],"&lt;"&amp;$A171,Tabla1[Multimotor])</f>
        <v>0</v>
      </c>
      <c r="S172" s="138">
        <f>SUMIF(Tabla1[Pagina Bitacora Real],"&lt;"&amp;$A171,Tabla1[Multimotor])</f>
        <v>0</v>
      </c>
      <c r="T172" s="68">
        <f>SUMIF(Tabla1[Pagina Bitacora Real],"&lt;"&amp;$A171,Tabla1[Simulador o Entrenador de Vuelo])</f>
        <v>0</v>
      </c>
      <c r="U172" s="69">
        <f>SUMIF(Tabla1[Pagina Bitacora Real],"&lt;"&amp;$A171,Tabla1[Travesia])</f>
        <v>238.2999999999999</v>
      </c>
      <c r="V172" s="69">
        <f>SUMIF(Tabla1[Pagina Bitacora Real],"&lt;"&amp;$A171,Tabla1[Solo])</f>
        <v>64.5</v>
      </c>
      <c r="W172" s="69">
        <f>SUMIF(Tabla1[Pagina Bitacora Real],"&lt;"&amp;$A171,Tabla1[Piloto al Mando (PIC)])</f>
        <v>349.09999999999997</v>
      </c>
      <c r="X172" s="69">
        <f>SUMIF(Tabla1[Pagina Bitacora Real],"&lt;"&amp;$A171,Tabla1[Copiloto (SIC)])</f>
        <v>0</v>
      </c>
      <c r="Y172" s="69">
        <f>SUMIF(Tabla1[Pagina Bitacora Real],"&lt;"&amp;$A171,Tabla1[[Instruccion Recibida ]])</f>
        <v>116.10000000000005</v>
      </c>
      <c r="Z172" s="70">
        <f>SUMIF(Tabla1[Pagina Bitacora Real],"&lt;"&amp;$A171,Tabla1[Como Instructor de Vuelo])</f>
        <v>23.599999999999998</v>
      </c>
    </row>
    <row r="173" spans="1:26" ht="16" thickBot="1" x14ac:dyDescent="0.25">
      <c r="A173" s="197"/>
      <c r="B173" s="193"/>
      <c r="C173" s="62" t="s">
        <v>227</v>
      </c>
      <c r="D173" s="71">
        <f t="shared" ref="D173" si="171">D171+D172</f>
        <v>414.90000000000003</v>
      </c>
      <c r="E173" s="72">
        <f t="shared" ref="E173" si="172">E171+E172</f>
        <v>0</v>
      </c>
      <c r="F173" s="73">
        <f t="shared" ref="F173" si="173">F171+F172</f>
        <v>414.90000000000003</v>
      </c>
      <c r="G173" s="73">
        <f t="shared" si="170"/>
        <v>0</v>
      </c>
      <c r="H173" s="73">
        <f t="shared" si="170"/>
        <v>0</v>
      </c>
      <c r="I173" s="73">
        <f t="shared" si="170"/>
        <v>0</v>
      </c>
      <c r="J173" s="73">
        <f t="shared" si="170"/>
        <v>0</v>
      </c>
      <c r="K173" s="73">
        <f t="shared" si="170"/>
        <v>0</v>
      </c>
      <c r="L173" s="74">
        <f t="shared" si="170"/>
        <v>0</v>
      </c>
      <c r="M173" s="139">
        <f t="shared" si="170"/>
        <v>960</v>
      </c>
      <c r="N173" s="140">
        <f t="shared" si="170"/>
        <v>84</v>
      </c>
      <c r="O173" s="72">
        <f t="shared" si="170"/>
        <v>394.70000000000005</v>
      </c>
      <c r="P173" s="73">
        <f t="shared" si="170"/>
        <v>18.099999999999998</v>
      </c>
      <c r="Q173" s="74">
        <f t="shared" si="170"/>
        <v>14.6</v>
      </c>
      <c r="R173" s="139">
        <f t="shared" si="170"/>
        <v>0</v>
      </c>
      <c r="S173" s="140">
        <f t="shared" si="170"/>
        <v>0</v>
      </c>
      <c r="T173" s="72">
        <f t="shared" si="170"/>
        <v>0</v>
      </c>
      <c r="U173" s="73">
        <f t="shared" si="170"/>
        <v>238.2999999999999</v>
      </c>
      <c r="V173" s="73">
        <f t="shared" si="170"/>
        <v>64.5</v>
      </c>
      <c r="W173" s="73">
        <f t="shared" si="170"/>
        <v>349.09999999999997</v>
      </c>
      <c r="X173" s="73">
        <f t="shared" si="170"/>
        <v>0</v>
      </c>
      <c r="Y173" s="73">
        <f t="shared" si="170"/>
        <v>116.10000000000005</v>
      </c>
      <c r="Z173" s="74">
        <f t="shared" si="170"/>
        <v>23.599999999999998</v>
      </c>
    </row>
    <row r="174" spans="1:26" x14ac:dyDescent="0.2">
      <c r="A174" s="197">
        <v>58</v>
      </c>
      <c r="B174" s="194" t="s">
        <v>233</v>
      </c>
      <c r="C174" s="46" t="s">
        <v>269</v>
      </c>
      <c r="D174" s="75">
        <f>SUMIF(Tabla1[Pagina Bitacora Real],A174,Tabla1[Duracion Total de Vuelo])</f>
        <v>0</v>
      </c>
      <c r="E174" s="76">
        <f>SUMIF(Tabla1[Pagina Bitacora Real],$A174,Tabla1[LSA])</f>
        <v>0</v>
      </c>
      <c r="F174" s="77">
        <f>SUMIF(Tabla1[Pagina Bitacora Real],$A174,Tabla1[Monomotor])</f>
        <v>0</v>
      </c>
      <c r="G174" s="77">
        <f>SUMIF(Tabla1[Pagina Bitacora Real],$A174,Tabla1[Multimotor])</f>
        <v>0</v>
      </c>
      <c r="H174" s="77">
        <f>SUMIF(Tabla1[Pagina Bitacora Real],$A174,Tabla1[Turbo Helice])</f>
        <v>0</v>
      </c>
      <c r="I174" s="77">
        <f>SUMIF(Tabla1[Pagina Bitacora Real],$A174,Tabla1[Turbo Jet])</f>
        <v>0</v>
      </c>
      <c r="J174" s="77">
        <f>SUMIF(Tabla1[Pagina Bitacora Real],$A174,Tabla1[Helicoptero])</f>
        <v>0</v>
      </c>
      <c r="K174" s="77">
        <f>SUMIF(Tabla1[Pagina Bitacora Real],$A174,Tabla1[Planeador])</f>
        <v>0</v>
      </c>
      <c r="L174" s="78">
        <f>SUMIF(Tabla1[Pagina Bitacora Real],$A174,Tabla1[Ultraliviano])</f>
        <v>0</v>
      </c>
      <c r="M174" s="141">
        <f>SUMIF(Tabla1[Pagina Bitacora Real],$A174,Tabla1[Dia])</f>
        <v>0</v>
      </c>
      <c r="N174" s="142">
        <f>SUMIF(Tabla1[Pagina Bitacora Real],$A174,Tabla1[Noche])</f>
        <v>0</v>
      </c>
      <c r="O174" s="76">
        <f>SUMIF(Tabla1[Pagina Bitacora Real],$A174,Tabla1[Diurno])</f>
        <v>0</v>
      </c>
      <c r="P174" s="77">
        <f>SUMIF(Tabla1[Pagina Bitacora Real],$A174,Tabla1[Noche3])</f>
        <v>0</v>
      </c>
      <c r="Q174" s="78">
        <f>SUMIF(Tabla1[Pagina Bitacora Real],$A174,Tabla1[IFR])</f>
        <v>0</v>
      </c>
      <c r="R174" s="141">
        <f>SUMIF(Tabla1[Pagina Bitacora Real],$A174,Tabla1[Multimotor])</f>
        <v>0</v>
      </c>
      <c r="S174" s="142">
        <f>SUMIF(Tabla1[Pagina Bitacora Real],$A174,Tabla1[Multimotor])</f>
        <v>0</v>
      </c>
      <c r="T174" s="76">
        <f>SUMIF(Tabla1[Pagina Bitacora Real],$A174,Tabla1[Simulador o Entrenador de Vuelo])</f>
        <v>0</v>
      </c>
      <c r="U174" s="77">
        <f>SUMIF(Tabla1[Pagina Bitacora Real],$A174,Tabla1[Travesia])</f>
        <v>0</v>
      </c>
      <c r="V174" s="77">
        <f>SUMIF(Tabla1[Pagina Bitacora Real],$A174,Tabla1[Solo])</f>
        <v>0</v>
      </c>
      <c r="W174" s="77">
        <f>SUMIF(Tabla1[Pagina Bitacora Real],$A174,Tabla1[Piloto al Mando (PIC)])</f>
        <v>0</v>
      </c>
      <c r="X174" s="77">
        <f>SUMIF(Tabla1[Pagina Bitacora Real],$A174,Tabla1[Copiloto (SIC)])</f>
        <v>0</v>
      </c>
      <c r="Y174" s="77">
        <f>SUMIF(Tabla1[Pagina Bitacora Real],$A174,Tabla1[[Instruccion Recibida ]])</f>
        <v>0</v>
      </c>
      <c r="Z174" s="78">
        <f>SUMIF(Tabla1[Pagina Bitacora Real],$A174,Tabla1[Como Instructor de Vuelo])</f>
        <v>0</v>
      </c>
    </row>
    <row r="175" spans="1:26" x14ac:dyDescent="0.2">
      <c r="A175" s="197"/>
      <c r="B175" s="195"/>
      <c r="C175" s="47" t="s">
        <v>226</v>
      </c>
      <c r="D175" s="79">
        <f>SUMIF(Tabla1[Pagina Bitacora Real],"&lt;"&amp;A174,Tabla1[Duracion Total de Vuelo])</f>
        <v>414.90000000000003</v>
      </c>
      <c r="E175" s="80">
        <f>SUMIF(Tabla1[Pagina Bitacora Real],"&lt;"&amp;$A174,Tabla1[LSA])</f>
        <v>0</v>
      </c>
      <c r="F175" s="81">
        <f>SUMIF(Tabla1[Pagina Bitacora Real],"&lt;"&amp;$A174,Tabla1[Monomotor])</f>
        <v>414.90000000000003</v>
      </c>
      <c r="G175" s="81">
        <f>SUMIF(Tabla1[Pagina Bitacora Real],"&lt;"&amp;$A174,Tabla1[Multimotor])</f>
        <v>0</v>
      </c>
      <c r="H175" s="81">
        <f>SUMIF(Tabla1[Pagina Bitacora Real],"&lt;"&amp;$A174,Tabla1[Turbo Helice])</f>
        <v>0</v>
      </c>
      <c r="I175" s="81">
        <f>SUMIF(Tabla1[Pagina Bitacora Real],"&lt;"&amp;$A174,Tabla1[Turbo Jet])</f>
        <v>0</v>
      </c>
      <c r="J175" s="81">
        <f>SUMIF(Tabla1[Pagina Bitacora Real],"&lt;"&amp;$A174,Tabla1[Helicoptero])</f>
        <v>0</v>
      </c>
      <c r="K175" s="81">
        <f>SUMIF(Tabla1[Pagina Bitacora Real],"&lt;"&amp;$A174,Tabla1[Planeador])</f>
        <v>0</v>
      </c>
      <c r="L175" s="82">
        <f>SUMIF(Tabla1[Pagina Bitacora Real],"&lt;"&amp;$A174,Tabla1[Ultraliviano])</f>
        <v>0</v>
      </c>
      <c r="M175" s="143">
        <f>SUMIF(Tabla1[Pagina Bitacora Real],"&lt;"&amp;$A174,Tabla1[Dia])</f>
        <v>960</v>
      </c>
      <c r="N175" s="144">
        <f>SUMIF(Tabla1[Pagina Bitacora Real],"&lt;"&amp;$A174,Tabla1[Noche])</f>
        <v>84</v>
      </c>
      <c r="O175" s="80">
        <f>SUMIF(Tabla1[Pagina Bitacora Real],"&lt;"&amp;$A174,Tabla1[Diurno])</f>
        <v>394.70000000000005</v>
      </c>
      <c r="P175" s="81">
        <f>SUMIF(Tabla1[Pagina Bitacora Real],"&lt;"&amp;$A174,Tabla1[Noche3])</f>
        <v>18.099999999999998</v>
      </c>
      <c r="Q175" s="82">
        <f>SUMIF(Tabla1[Pagina Bitacora Real],"&lt;"&amp;$A174,Tabla1[IFR])</f>
        <v>14.6</v>
      </c>
      <c r="R175" s="143">
        <f>SUMIF(Tabla1[Pagina Bitacora Real],"&lt;"&amp;$A174,Tabla1[Multimotor])</f>
        <v>0</v>
      </c>
      <c r="S175" s="144">
        <f>SUMIF(Tabla1[Pagina Bitacora Real],"&lt;"&amp;$A174,Tabla1[Multimotor])</f>
        <v>0</v>
      </c>
      <c r="T175" s="80">
        <f>SUMIF(Tabla1[Pagina Bitacora Real],"&lt;"&amp;$A174,Tabla1[Simulador o Entrenador de Vuelo])</f>
        <v>0</v>
      </c>
      <c r="U175" s="81">
        <f>SUMIF(Tabla1[Pagina Bitacora Real],"&lt;"&amp;$A174,Tabla1[Travesia])</f>
        <v>238.2999999999999</v>
      </c>
      <c r="V175" s="81">
        <f>SUMIF(Tabla1[Pagina Bitacora Real],"&lt;"&amp;$A174,Tabla1[Solo])</f>
        <v>64.5</v>
      </c>
      <c r="W175" s="81">
        <f>SUMIF(Tabla1[Pagina Bitacora Real],"&lt;"&amp;$A174,Tabla1[Piloto al Mando (PIC)])</f>
        <v>349.09999999999997</v>
      </c>
      <c r="X175" s="81">
        <f>SUMIF(Tabla1[Pagina Bitacora Real],"&lt;"&amp;$A174,Tabla1[Copiloto (SIC)])</f>
        <v>0</v>
      </c>
      <c r="Y175" s="81">
        <f>SUMIF(Tabla1[Pagina Bitacora Real],"&lt;"&amp;$A174,Tabla1[[Instruccion Recibida ]])</f>
        <v>116.10000000000005</v>
      </c>
      <c r="Z175" s="82">
        <f>SUMIF(Tabla1[Pagina Bitacora Real],"&lt;"&amp;$A174,Tabla1[Como Instructor de Vuelo])</f>
        <v>23.599999999999998</v>
      </c>
    </row>
    <row r="176" spans="1:26" ht="16" thickBot="1" x14ac:dyDescent="0.25">
      <c r="A176" s="197"/>
      <c r="B176" s="196"/>
      <c r="C176" s="48" t="s">
        <v>227</v>
      </c>
      <c r="D176" s="83">
        <f t="shared" ref="D176" si="174">D174+D175</f>
        <v>414.90000000000003</v>
      </c>
      <c r="E176" s="84">
        <f t="shared" ref="E176" si="175">E174+E175</f>
        <v>0</v>
      </c>
      <c r="F176" s="85">
        <f t="shared" ref="F176" si="176">F174+F175</f>
        <v>414.90000000000003</v>
      </c>
      <c r="G176" s="85">
        <f t="shared" si="170"/>
        <v>0</v>
      </c>
      <c r="H176" s="85">
        <f t="shared" si="170"/>
        <v>0</v>
      </c>
      <c r="I176" s="85">
        <f t="shared" si="170"/>
        <v>0</v>
      </c>
      <c r="J176" s="85">
        <f t="shared" si="170"/>
        <v>0</v>
      </c>
      <c r="K176" s="85">
        <f t="shared" si="170"/>
        <v>0</v>
      </c>
      <c r="L176" s="86">
        <f t="shared" si="170"/>
        <v>0</v>
      </c>
      <c r="M176" s="145">
        <f t="shared" si="170"/>
        <v>960</v>
      </c>
      <c r="N176" s="146">
        <f t="shared" si="170"/>
        <v>84</v>
      </c>
      <c r="O176" s="84">
        <f t="shared" si="170"/>
        <v>394.70000000000005</v>
      </c>
      <c r="P176" s="85">
        <f t="shared" si="170"/>
        <v>18.099999999999998</v>
      </c>
      <c r="Q176" s="86">
        <f t="shared" si="170"/>
        <v>14.6</v>
      </c>
      <c r="R176" s="145">
        <f t="shared" si="170"/>
        <v>0</v>
      </c>
      <c r="S176" s="146">
        <f t="shared" si="170"/>
        <v>0</v>
      </c>
      <c r="T176" s="84">
        <f t="shared" si="170"/>
        <v>0</v>
      </c>
      <c r="U176" s="85">
        <f t="shared" si="170"/>
        <v>238.2999999999999</v>
      </c>
      <c r="V176" s="85">
        <f t="shared" si="170"/>
        <v>64.5</v>
      </c>
      <c r="W176" s="85">
        <f t="shared" si="170"/>
        <v>349.09999999999997</v>
      </c>
      <c r="X176" s="85">
        <f t="shared" si="170"/>
        <v>0</v>
      </c>
      <c r="Y176" s="85">
        <f t="shared" si="170"/>
        <v>116.10000000000005</v>
      </c>
      <c r="Z176" s="86">
        <f t="shared" ref="Z176:Z185" si="177">Z174+Z175</f>
        <v>23.599999999999998</v>
      </c>
    </row>
    <row r="177" spans="1:26" x14ac:dyDescent="0.2">
      <c r="A177" s="197">
        <v>59</v>
      </c>
      <c r="B177" s="191" t="s">
        <v>234</v>
      </c>
      <c r="C177" s="60" t="s">
        <v>269</v>
      </c>
      <c r="D177" s="63">
        <f>SUMIF(Tabla1[Pagina Bitacora Real],A177,Tabla1[Duracion Total de Vuelo])</f>
        <v>0</v>
      </c>
      <c r="E177" s="64">
        <f>SUMIF(Tabla1[Pagina Bitacora Real],$A177,Tabla1[LSA])</f>
        <v>0</v>
      </c>
      <c r="F177" s="65">
        <f>SUMIF(Tabla1[Pagina Bitacora Real],$A177,Tabla1[Monomotor])</f>
        <v>0</v>
      </c>
      <c r="G177" s="65">
        <f>SUMIF(Tabla1[Pagina Bitacora Real],$A177,Tabla1[Multimotor])</f>
        <v>0</v>
      </c>
      <c r="H177" s="65">
        <f>SUMIF(Tabla1[Pagina Bitacora Real],$A177,Tabla1[Turbo Helice])</f>
        <v>0</v>
      </c>
      <c r="I177" s="65">
        <f>SUMIF(Tabla1[Pagina Bitacora Real],$A177,Tabla1[Turbo Jet])</f>
        <v>0</v>
      </c>
      <c r="J177" s="65">
        <f>SUMIF(Tabla1[Pagina Bitacora Real],$A177,Tabla1[Helicoptero])</f>
        <v>0</v>
      </c>
      <c r="K177" s="65">
        <f>SUMIF(Tabla1[Pagina Bitacora Real],$A177,Tabla1[Planeador])</f>
        <v>0</v>
      </c>
      <c r="L177" s="66">
        <f>SUMIF(Tabla1[Pagina Bitacora Real],$A177,Tabla1[Ultraliviano])</f>
        <v>0</v>
      </c>
      <c r="M177" s="135">
        <f>SUMIF(Tabla1[Pagina Bitacora Real],$A177,Tabla1[Dia])</f>
        <v>0</v>
      </c>
      <c r="N177" s="136">
        <f>SUMIF(Tabla1[Pagina Bitacora Real],$A177,Tabla1[Noche])</f>
        <v>0</v>
      </c>
      <c r="O177" s="64">
        <f>SUMIF(Tabla1[Pagina Bitacora Real],$A177,Tabla1[Diurno])</f>
        <v>0</v>
      </c>
      <c r="P177" s="65">
        <f>SUMIF(Tabla1[Pagina Bitacora Real],$A177,Tabla1[Noche3])</f>
        <v>0</v>
      </c>
      <c r="Q177" s="66">
        <f>SUMIF(Tabla1[Pagina Bitacora Real],$A177,Tabla1[IFR])</f>
        <v>0</v>
      </c>
      <c r="R177" s="135">
        <f>SUMIF(Tabla1[Pagina Bitacora Real],$A177,Tabla1[Multimotor])</f>
        <v>0</v>
      </c>
      <c r="S177" s="136">
        <f>SUMIF(Tabla1[Pagina Bitacora Real],$A177,Tabla1[Multimotor])</f>
        <v>0</v>
      </c>
      <c r="T177" s="64">
        <f>SUMIF(Tabla1[Pagina Bitacora Real],$A177,Tabla1[Simulador o Entrenador de Vuelo])</f>
        <v>0</v>
      </c>
      <c r="U177" s="65">
        <f>SUMIF(Tabla1[Pagina Bitacora Real],$A177,Tabla1[Travesia])</f>
        <v>0</v>
      </c>
      <c r="V177" s="65">
        <f>SUMIF(Tabla1[Pagina Bitacora Real],$A177,Tabla1[Solo])</f>
        <v>0</v>
      </c>
      <c r="W177" s="65">
        <f>SUMIF(Tabla1[Pagina Bitacora Real],$A177,Tabla1[Piloto al Mando (PIC)])</f>
        <v>0</v>
      </c>
      <c r="X177" s="65">
        <f>SUMIF(Tabla1[Pagina Bitacora Real],$A177,Tabla1[Copiloto (SIC)])</f>
        <v>0</v>
      </c>
      <c r="Y177" s="65">
        <f>SUMIF(Tabla1[Pagina Bitacora Real],$A177,Tabla1[[Instruccion Recibida ]])</f>
        <v>0</v>
      </c>
      <c r="Z177" s="66">
        <f>SUMIF(Tabla1[Pagina Bitacora Real],$A177,Tabla1[Como Instructor de Vuelo])</f>
        <v>0</v>
      </c>
    </row>
    <row r="178" spans="1:26" x14ac:dyDescent="0.2">
      <c r="A178" s="197"/>
      <c r="B178" s="192"/>
      <c r="C178" s="61" t="s">
        <v>226</v>
      </c>
      <c r="D178" s="67">
        <f>SUMIF(Tabla1[Pagina Bitacora Real],"&lt;"&amp;A177,Tabla1[Duracion Total de Vuelo])</f>
        <v>414.90000000000003</v>
      </c>
      <c r="E178" s="68">
        <f>SUMIF(Tabla1[Pagina Bitacora Real],"&lt;"&amp;$A177,Tabla1[LSA])</f>
        <v>0</v>
      </c>
      <c r="F178" s="69">
        <f>SUMIF(Tabla1[Pagina Bitacora Real],"&lt;"&amp;$A177,Tabla1[Monomotor])</f>
        <v>414.90000000000003</v>
      </c>
      <c r="G178" s="69">
        <f>SUMIF(Tabla1[Pagina Bitacora Real],"&lt;"&amp;$A177,Tabla1[Multimotor])</f>
        <v>0</v>
      </c>
      <c r="H178" s="69">
        <f>SUMIF(Tabla1[Pagina Bitacora Real],"&lt;"&amp;$A177,Tabla1[Turbo Helice])</f>
        <v>0</v>
      </c>
      <c r="I178" s="69">
        <f>SUMIF(Tabla1[Pagina Bitacora Real],"&lt;"&amp;$A177,Tabla1[Turbo Jet])</f>
        <v>0</v>
      </c>
      <c r="J178" s="69">
        <f>SUMIF(Tabla1[Pagina Bitacora Real],"&lt;"&amp;$A177,Tabla1[Helicoptero])</f>
        <v>0</v>
      </c>
      <c r="K178" s="69">
        <f>SUMIF(Tabla1[Pagina Bitacora Real],"&lt;"&amp;$A177,Tabla1[Planeador])</f>
        <v>0</v>
      </c>
      <c r="L178" s="70">
        <f>SUMIF(Tabla1[Pagina Bitacora Real],"&lt;"&amp;$A177,Tabla1[Ultraliviano])</f>
        <v>0</v>
      </c>
      <c r="M178" s="137">
        <f>SUMIF(Tabla1[Pagina Bitacora Real],"&lt;"&amp;$A177,Tabla1[Dia])</f>
        <v>960</v>
      </c>
      <c r="N178" s="138">
        <f>SUMIF(Tabla1[Pagina Bitacora Real],"&lt;"&amp;$A177,Tabla1[Noche])</f>
        <v>84</v>
      </c>
      <c r="O178" s="68">
        <f>SUMIF(Tabla1[Pagina Bitacora Real],"&lt;"&amp;$A177,Tabla1[Diurno])</f>
        <v>394.70000000000005</v>
      </c>
      <c r="P178" s="69">
        <f>SUMIF(Tabla1[Pagina Bitacora Real],"&lt;"&amp;$A177,Tabla1[Noche3])</f>
        <v>18.099999999999998</v>
      </c>
      <c r="Q178" s="70">
        <f>SUMIF(Tabla1[Pagina Bitacora Real],"&lt;"&amp;$A177,Tabla1[IFR])</f>
        <v>14.6</v>
      </c>
      <c r="R178" s="137">
        <f>SUMIF(Tabla1[Pagina Bitacora Real],"&lt;"&amp;$A177,Tabla1[Multimotor])</f>
        <v>0</v>
      </c>
      <c r="S178" s="138">
        <f>SUMIF(Tabla1[Pagina Bitacora Real],"&lt;"&amp;$A177,Tabla1[Multimotor])</f>
        <v>0</v>
      </c>
      <c r="T178" s="68">
        <f>SUMIF(Tabla1[Pagina Bitacora Real],"&lt;"&amp;$A177,Tabla1[Simulador o Entrenador de Vuelo])</f>
        <v>0</v>
      </c>
      <c r="U178" s="69">
        <f>SUMIF(Tabla1[Pagina Bitacora Real],"&lt;"&amp;$A177,Tabla1[Travesia])</f>
        <v>238.2999999999999</v>
      </c>
      <c r="V178" s="69">
        <f>SUMIF(Tabla1[Pagina Bitacora Real],"&lt;"&amp;$A177,Tabla1[Solo])</f>
        <v>64.5</v>
      </c>
      <c r="W178" s="69">
        <f>SUMIF(Tabla1[Pagina Bitacora Real],"&lt;"&amp;$A177,Tabla1[Piloto al Mando (PIC)])</f>
        <v>349.09999999999997</v>
      </c>
      <c r="X178" s="69">
        <f>SUMIF(Tabla1[Pagina Bitacora Real],"&lt;"&amp;$A177,Tabla1[Copiloto (SIC)])</f>
        <v>0</v>
      </c>
      <c r="Y178" s="69">
        <f>SUMIF(Tabla1[Pagina Bitacora Real],"&lt;"&amp;$A177,Tabla1[[Instruccion Recibida ]])</f>
        <v>116.10000000000005</v>
      </c>
      <c r="Z178" s="70">
        <f>SUMIF(Tabla1[Pagina Bitacora Real],"&lt;"&amp;$A177,Tabla1[Como Instructor de Vuelo])</f>
        <v>23.599999999999998</v>
      </c>
    </row>
    <row r="179" spans="1:26" ht="16" thickBot="1" x14ac:dyDescent="0.25">
      <c r="A179" s="197"/>
      <c r="B179" s="193"/>
      <c r="C179" s="62" t="s">
        <v>227</v>
      </c>
      <c r="D179" s="71">
        <f t="shared" ref="D179" si="178">D177+D178</f>
        <v>414.90000000000003</v>
      </c>
      <c r="E179" s="72">
        <f t="shared" ref="E179" si="179">E177+E178</f>
        <v>0</v>
      </c>
      <c r="F179" s="73">
        <f t="shared" ref="F179" si="180">F177+F178</f>
        <v>414.90000000000003</v>
      </c>
      <c r="G179" s="73">
        <f t="shared" si="170"/>
        <v>0</v>
      </c>
      <c r="H179" s="73">
        <f t="shared" si="170"/>
        <v>0</v>
      </c>
      <c r="I179" s="73">
        <f t="shared" si="170"/>
        <v>0</v>
      </c>
      <c r="J179" s="73">
        <f t="shared" si="170"/>
        <v>0</v>
      </c>
      <c r="K179" s="73">
        <f t="shared" si="170"/>
        <v>0</v>
      </c>
      <c r="L179" s="74">
        <f t="shared" si="170"/>
        <v>0</v>
      </c>
      <c r="M179" s="139">
        <f t="shared" si="170"/>
        <v>960</v>
      </c>
      <c r="N179" s="140">
        <f t="shared" si="170"/>
        <v>84</v>
      </c>
      <c r="O179" s="72">
        <f t="shared" si="170"/>
        <v>394.70000000000005</v>
      </c>
      <c r="P179" s="73">
        <f t="shared" si="170"/>
        <v>18.099999999999998</v>
      </c>
      <c r="Q179" s="74">
        <f t="shared" si="170"/>
        <v>14.6</v>
      </c>
      <c r="R179" s="139">
        <f t="shared" si="170"/>
        <v>0</v>
      </c>
      <c r="S179" s="140">
        <f t="shared" si="170"/>
        <v>0</v>
      </c>
      <c r="T179" s="72">
        <f t="shared" si="170"/>
        <v>0</v>
      </c>
      <c r="U179" s="73">
        <f t="shared" si="170"/>
        <v>238.2999999999999</v>
      </c>
      <c r="V179" s="73">
        <f t="shared" si="170"/>
        <v>64.5</v>
      </c>
      <c r="W179" s="73">
        <f t="shared" si="170"/>
        <v>349.09999999999997</v>
      </c>
      <c r="X179" s="73">
        <f t="shared" si="170"/>
        <v>0</v>
      </c>
      <c r="Y179" s="73">
        <f t="shared" si="170"/>
        <v>116.10000000000005</v>
      </c>
      <c r="Z179" s="74">
        <f t="shared" si="177"/>
        <v>23.599999999999998</v>
      </c>
    </row>
    <row r="180" spans="1:26" x14ac:dyDescent="0.2">
      <c r="A180" s="197">
        <v>60</v>
      </c>
      <c r="B180" s="194" t="s">
        <v>235</v>
      </c>
      <c r="C180" s="46" t="s">
        <v>269</v>
      </c>
      <c r="D180" s="75">
        <f>SUMIF(Tabla1[Pagina Bitacora Real],A180,Tabla1[Duracion Total de Vuelo])</f>
        <v>0</v>
      </c>
      <c r="E180" s="76">
        <f>SUMIF(Tabla1[Pagina Bitacora Real],$A180,Tabla1[LSA])</f>
        <v>0</v>
      </c>
      <c r="F180" s="77">
        <f>SUMIF(Tabla1[Pagina Bitacora Real],$A180,Tabla1[Monomotor])</f>
        <v>0</v>
      </c>
      <c r="G180" s="77">
        <f>SUMIF(Tabla1[Pagina Bitacora Real],$A180,Tabla1[Multimotor])</f>
        <v>0</v>
      </c>
      <c r="H180" s="77">
        <f>SUMIF(Tabla1[Pagina Bitacora Real],$A180,Tabla1[Turbo Helice])</f>
        <v>0</v>
      </c>
      <c r="I180" s="77">
        <f>SUMIF(Tabla1[Pagina Bitacora Real],$A180,Tabla1[Turbo Jet])</f>
        <v>0</v>
      </c>
      <c r="J180" s="77">
        <f>SUMIF(Tabla1[Pagina Bitacora Real],$A180,Tabla1[Helicoptero])</f>
        <v>0</v>
      </c>
      <c r="K180" s="77">
        <f>SUMIF(Tabla1[Pagina Bitacora Real],$A180,Tabla1[Planeador])</f>
        <v>0</v>
      </c>
      <c r="L180" s="78">
        <f>SUMIF(Tabla1[Pagina Bitacora Real],$A180,Tabla1[Ultraliviano])</f>
        <v>0</v>
      </c>
      <c r="M180" s="141">
        <f>SUMIF(Tabla1[Pagina Bitacora Real],$A180,Tabla1[Dia])</f>
        <v>0</v>
      </c>
      <c r="N180" s="142">
        <f>SUMIF(Tabla1[Pagina Bitacora Real],$A180,Tabla1[Noche])</f>
        <v>0</v>
      </c>
      <c r="O180" s="76">
        <f>SUMIF(Tabla1[Pagina Bitacora Real],$A180,Tabla1[Diurno])</f>
        <v>0</v>
      </c>
      <c r="P180" s="77">
        <f>SUMIF(Tabla1[Pagina Bitacora Real],$A180,Tabla1[Noche3])</f>
        <v>0</v>
      </c>
      <c r="Q180" s="78">
        <f>SUMIF(Tabla1[Pagina Bitacora Real],$A180,Tabla1[IFR])</f>
        <v>0</v>
      </c>
      <c r="R180" s="141">
        <f>SUMIF(Tabla1[Pagina Bitacora Real],$A180,Tabla1[Multimotor])</f>
        <v>0</v>
      </c>
      <c r="S180" s="142">
        <f>SUMIF(Tabla1[Pagina Bitacora Real],$A180,Tabla1[Multimotor])</f>
        <v>0</v>
      </c>
      <c r="T180" s="76">
        <f>SUMIF(Tabla1[Pagina Bitacora Real],$A180,Tabla1[Simulador o Entrenador de Vuelo])</f>
        <v>0</v>
      </c>
      <c r="U180" s="77">
        <f>SUMIF(Tabla1[Pagina Bitacora Real],$A180,Tabla1[Travesia])</f>
        <v>0</v>
      </c>
      <c r="V180" s="77">
        <f>SUMIF(Tabla1[Pagina Bitacora Real],$A180,Tabla1[Solo])</f>
        <v>0</v>
      </c>
      <c r="W180" s="77">
        <f>SUMIF(Tabla1[Pagina Bitacora Real],$A180,Tabla1[Piloto al Mando (PIC)])</f>
        <v>0</v>
      </c>
      <c r="X180" s="77">
        <f>SUMIF(Tabla1[Pagina Bitacora Real],$A180,Tabla1[Copiloto (SIC)])</f>
        <v>0</v>
      </c>
      <c r="Y180" s="77">
        <f>SUMIF(Tabla1[Pagina Bitacora Real],$A180,Tabla1[[Instruccion Recibida ]])</f>
        <v>0</v>
      </c>
      <c r="Z180" s="78">
        <f>SUMIF(Tabla1[Pagina Bitacora Real],$A180,Tabla1[Como Instructor de Vuelo])</f>
        <v>0</v>
      </c>
    </row>
    <row r="181" spans="1:26" x14ac:dyDescent="0.2">
      <c r="A181" s="197"/>
      <c r="B181" s="195"/>
      <c r="C181" s="47" t="s">
        <v>226</v>
      </c>
      <c r="D181" s="79">
        <f>SUMIF(Tabla1[Pagina Bitacora Real],"&lt;"&amp;A180,Tabla1[Duracion Total de Vuelo])</f>
        <v>414.90000000000003</v>
      </c>
      <c r="E181" s="80">
        <f>SUMIF(Tabla1[Pagina Bitacora Real],"&lt;"&amp;$A180,Tabla1[LSA])</f>
        <v>0</v>
      </c>
      <c r="F181" s="81">
        <f>SUMIF(Tabla1[Pagina Bitacora Real],"&lt;"&amp;$A180,Tabla1[Monomotor])</f>
        <v>414.90000000000003</v>
      </c>
      <c r="G181" s="81">
        <f>SUMIF(Tabla1[Pagina Bitacora Real],"&lt;"&amp;$A180,Tabla1[Multimotor])</f>
        <v>0</v>
      </c>
      <c r="H181" s="81">
        <f>SUMIF(Tabla1[Pagina Bitacora Real],"&lt;"&amp;$A180,Tabla1[Turbo Helice])</f>
        <v>0</v>
      </c>
      <c r="I181" s="81">
        <f>SUMIF(Tabla1[Pagina Bitacora Real],"&lt;"&amp;$A180,Tabla1[Turbo Jet])</f>
        <v>0</v>
      </c>
      <c r="J181" s="81">
        <f>SUMIF(Tabla1[Pagina Bitacora Real],"&lt;"&amp;$A180,Tabla1[Helicoptero])</f>
        <v>0</v>
      </c>
      <c r="K181" s="81">
        <f>SUMIF(Tabla1[Pagina Bitacora Real],"&lt;"&amp;$A180,Tabla1[Planeador])</f>
        <v>0</v>
      </c>
      <c r="L181" s="82">
        <f>SUMIF(Tabla1[Pagina Bitacora Real],"&lt;"&amp;$A180,Tabla1[Ultraliviano])</f>
        <v>0</v>
      </c>
      <c r="M181" s="143">
        <f>SUMIF(Tabla1[Pagina Bitacora Real],"&lt;"&amp;$A180,Tabla1[Dia])</f>
        <v>960</v>
      </c>
      <c r="N181" s="144">
        <f>SUMIF(Tabla1[Pagina Bitacora Real],"&lt;"&amp;$A180,Tabla1[Noche])</f>
        <v>84</v>
      </c>
      <c r="O181" s="80">
        <f>SUMIF(Tabla1[Pagina Bitacora Real],"&lt;"&amp;$A180,Tabla1[Diurno])</f>
        <v>394.70000000000005</v>
      </c>
      <c r="P181" s="81">
        <f>SUMIF(Tabla1[Pagina Bitacora Real],"&lt;"&amp;$A180,Tabla1[Noche3])</f>
        <v>18.099999999999998</v>
      </c>
      <c r="Q181" s="82">
        <f>SUMIF(Tabla1[Pagina Bitacora Real],"&lt;"&amp;$A180,Tabla1[IFR])</f>
        <v>14.6</v>
      </c>
      <c r="R181" s="143">
        <f>SUMIF(Tabla1[Pagina Bitacora Real],"&lt;"&amp;$A180,Tabla1[Multimotor])</f>
        <v>0</v>
      </c>
      <c r="S181" s="144">
        <f>SUMIF(Tabla1[Pagina Bitacora Real],"&lt;"&amp;$A180,Tabla1[Multimotor])</f>
        <v>0</v>
      </c>
      <c r="T181" s="80">
        <f>SUMIF(Tabla1[Pagina Bitacora Real],"&lt;"&amp;$A180,Tabla1[Simulador o Entrenador de Vuelo])</f>
        <v>0</v>
      </c>
      <c r="U181" s="81">
        <f>SUMIF(Tabla1[Pagina Bitacora Real],"&lt;"&amp;$A180,Tabla1[Travesia])</f>
        <v>238.2999999999999</v>
      </c>
      <c r="V181" s="81">
        <f>SUMIF(Tabla1[Pagina Bitacora Real],"&lt;"&amp;$A180,Tabla1[Solo])</f>
        <v>64.5</v>
      </c>
      <c r="W181" s="81">
        <f>SUMIF(Tabla1[Pagina Bitacora Real],"&lt;"&amp;$A180,Tabla1[Piloto al Mando (PIC)])</f>
        <v>349.09999999999997</v>
      </c>
      <c r="X181" s="81">
        <f>SUMIF(Tabla1[Pagina Bitacora Real],"&lt;"&amp;$A180,Tabla1[Copiloto (SIC)])</f>
        <v>0</v>
      </c>
      <c r="Y181" s="81">
        <f>SUMIF(Tabla1[Pagina Bitacora Real],"&lt;"&amp;$A180,Tabla1[[Instruccion Recibida ]])</f>
        <v>116.10000000000005</v>
      </c>
      <c r="Z181" s="82">
        <f>SUMIF(Tabla1[Pagina Bitacora Real],"&lt;"&amp;$A180,Tabla1[Como Instructor de Vuelo])</f>
        <v>23.599999999999998</v>
      </c>
    </row>
    <row r="182" spans="1:26" ht="16" thickBot="1" x14ac:dyDescent="0.25">
      <c r="A182" s="197"/>
      <c r="B182" s="196"/>
      <c r="C182" s="48" t="s">
        <v>227</v>
      </c>
      <c r="D182" s="83">
        <f t="shared" ref="D182" si="181">D180+D181</f>
        <v>414.90000000000003</v>
      </c>
      <c r="E182" s="84">
        <f t="shared" ref="E182" si="182">E180+E181</f>
        <v>0</v>
      </c>
      <c r="F182" s="85">
        <f t="shared" ref="F182" si="183">F180+F181</f>
        <v>414.90000000000003</v>
      </c>
      <c r="G182" s="85">
        <f t="shared" si="170"/>
        <v>0</v>
      </c>
      <c r="H182" s="85">
        <f t="shared" si="170"/>
        <v>0</v>
      </c>
      <c r="I182" s="85">
        <f t="shared" si="170"/>
        <v>0</v>
      </c>
      <c r="J182" s="85">
        <f t="shared" si="170"/>
        <v>0</v>
      </c>
      <c r="K182" s="85">
        <f t="shared" si="170"/>
        <v>0</v>
      </c>
      <c r="L182" s="86">
        <f t="shared" si="170"/>
        <v>0</v>
      </c>
      <c r="M182" s="145">
        <f t="shared" si="170"/>
        <v>960</v>
      </c>
      <c r="N182" s="146">
        <f t="shared" si="170"/>
        <v>84</v>
      </c>
      <c r="O182" s="84">
        <f t="shared" si="170"/>
        <v>394.70000000000005</v>
      </c>
      <c r="P182" s="85">
        <f t="shared" si="170"/>
        <v>18.099999999999998</v>
      </c>
      <c r="Q182" s="86">
        <f t="shared" si="170"/>
        <v>14.6</v>
      </c>
      <c r="R182" s="145">
        <f t="shared" si="170"/>
        <v>0</v>
      </c>
      <c r="S182" s="146">
        <f t="shared" si="170"/>
        <v>0</v>
      </c>
      <c r="T182" s="84">
        <f t="shared" si="170"/>
        <v>0</v>
      </c>
      <c r="U182" s="85">
        <f t="shared" si="170"/>
        <v>238.2999999999999</v>
      </c>
      <c r="V182" s="85">
        <f t="shared" si="170"/>
        <v>64.5</v>
      </c>
      <c r="W182" s="85">
        <f t="shared" si="170"/>
        <v>349.09999999999997</v>
      </c>
      <c r="X182" s="85">
        <f t="shared" si="170"/>
        <v>0</v>
      </c>
      <c r="Y182" s="85">
        <f t="shared" si="170"/>
        <v>116.10000000000005</v>
      </c>
      <c r="Z182" s="86">
        <f t="shared" si="177"/>
        <v>23.599999999999998</v>
      </c>
    </row>
    <row r="183" spans="1:26" x14ac:dyDescent="0.2">
      <c r="A183" s="197">
        <v>61</v>
      </c>
      <c r="B183" s="191" t="s">
        <v>236</v>
      </c>
      <c r="C183" s="60" t="s">
        <v>269</v>
      </c>
      <c r="D183" s="63">
        <f>SUMIF(Tabla1[Pagina Bitacora Real],A183,Tabla1[Duracion Total de Vuelo])</f>
        <v>0</v>
      </c>
      <c r="E183" s="64">
        <f>SUMIF(Tabla1[Pagina Bitacora Real],$A183,Tabla1[LSA])</f>
        <v>0</v>
      </c>
      <c r="F183" s="65">
        <f>SUMIF(Tabla1[Pagina Bitacora Real],$A183,Tabla1[Monomotor])</f>
        <v>0</v>
      </c>
      <c r="G183" s="65">
        <f>SUMIF(Tabla1[Pagina Bitacora Real],$A183,Tabla1[Multimotor])</f>
        <v>0</v>
      </c>
      <c r="H183" s="65">
        <f>SUMIF(Tabla1[Pagina Bitacora Real],$A183,Tabla1[Turbo Helice])</f>
        <v>0</v>
      </c>
      <c r="I183" s="65">
        <f>SUMIF(Tabla1[Pagina Bitacora Real],$A183,Tabla1[Turbo Jet])</f>
        <v>0</v>
      </c>
      <c r="J183" s="65">
        <f>SUMIF(Tabla1[Pagina Bitacora Real],$A183,Tabla1[Helicoptero])</f>
        <v>0</v>
      </c>
      <c r="K183" s="65">
        <f>SUMIF(Tabla1[Pagina Bitacora Real],$A183,Tabla1[Planeador])</f>
        <v>0</v>
      </c>
      <c r="L183" s="66">
        <f>SUMIF(Tabla1[Pagina Bitacora Real],$A183,Tabla1[Ultraliviano])</f>
        <v>0</v>
      </c>
      <c r="M183" s="135">
        <f>SUMIF(Tabla1[Pagina Bitacora Real],$A183,Tabla1[Dia])</f>
        <v>0</v>
      </c>
      <c r="N183" s="136">
        <f>SUMIF(Tabla1[Pagina Bitacora Real],$A183,Tabla1[Noche])</f>
        <v>0</v>
      </c>
      <c r="O183" s="64">
        <f>SUMIF(Tabla1[Pagina Bitacora Real],$A183,Tabla1[Diurno])</f>
        <v>0</v>
      </c>
      <c r="P183" s="65">
        <f>SUMIF(Tabla1[Pagina Bitacora Real],$A183,Tabla1[Noche3])</f>
        <v>0</v>
      </c>
      <c r="Q183" s="66">
        <f>SUMIF(Tabla1[Pagina Bitacora Real],$A183,Tabla1[IFR])</f>
        <v>0</v>
      </c>
      <c r="R183" s="135">
        <f>SUMIF(Tabla1[Pagina Bitacora Real],$A183,Tabla1[Multimotor])</f>
        <v>0</v>
      </c>
      <c r="S183" s="136">
        <f>SUMIF(Tabla1[Pagina Bitacora Real],$A183,Tabla1[Multimotor])</f>
        <v>0</v>
      </c>
      <c r="T183" s="64">
        <f>SUMIF(Tabla1[Pagina Bitacora Real],$A183,Tabla1[Simulador o Entrenador de Vuelo])</f>
        <v>0</v>
      </c>
      <c r="U183" s="65">
        <f>SUMIF(Tabla1[Pagina Bitacora Real],$A183,Tabla1[Travesia])</f>
        <v>0</v>
      </c>
      <c r="V183" s="65">
        <f>SUMIF(Tabla1[Pagina Bitacora Real],$A183,Tabla1[Solo])</f>
        <v>0</v>
      </c>
      <c r="W183" s="65">
        <f>SUMIF(Tabla1[Pagina Bitacora Real],$A183,Tabla1[Piloto al Mando (PIC)])</f>
        <v>0</v>
      </c>
      <c r="X183" s="65">
        <f>SUMIF(Tabla1[Pagina Bitacora Real],$A183,Tabla1[Copiloto (SIC)])</f>
        <v>0</v>
      </c>
      <c r="Y183" s="65">
        <f>SUMIF(Tabla1[Pagina Bitacora Real],$A183,Tabla1[[Instruccion Recibida ]])</f>
        <v>0</v>
      </c>
      <c r="Z183" s="66">
        <f>SUMIF(Tabla1[Pagina Bitacora Real],$A183,Tabla1[Como Instructor de Vuelo])</f>
        <v>0</v>
      </c>
    </row>
    <row r="184" spans="1:26" x14ac:dyDescent="0.2">
      <c r="A184" s="197"/>
      <c r="B184" s="192"/>
      <c r="C184" s="61" t="s">
        <v>226</v>
      </c>
      <c r="D184" s="67">
        <f>SUMIF(Tabla1[Pagina Bitacora Real],"&lt;"&amp;A183,Tabla1[Duracion Total de Vuelo])</f>
        <v>414.90000000000003</v>
      </c>
      <c r="E184" s="68">
        <f>SUMIF(Tabla1[Pagina Bitacora Real],"&lt;"&amp;$A183,Tabla1[LSA])</f>
        <v>0</v>
      </c>
      <c r="F184" s="69">
        <f>SUMIF(Tabla1[Pagina Bitacora Real],"&lt;"&amp;$A183,Tabla1[Monomotor])</f>
        <v>414.90000000000003</v>
      </c>
      <c r="G184" s="69">
        <f>SUMIF(Tabla1[Pagina Bitacora Real],"&lt;"&amp;$A183,Tabla1[Multimotor])</f>
        <v>0</v>
      </c>
      <c r="H184" s="69">
        <f>SUMIF(Tabla1[Pagina Bitacora Real],"&lt;"&amp;$A183,Tabla1[Turbo Helice])</f>
        <v>0</v>
      </c>
      <c r="I184" s="69">
        <f>SUMIF(Tabla1[Pagina Bitacora Real],"&lt;"&amp;$A183,Tabla1[Turbo Jet])</f>
        <v>0</v>
      </c>
      <c r="J184" s="69">
        <f>SUMIF(Tabla1[Pagina Bitacora Real],"&lt;"&amp;$A183,Tabla1[Helicoptero])</f>
        <v>0</v>
      </c>
      <c r="K184" s="69">
        <f>SUMIF(Tabla1[Pagina Bitacora Real],"&lt;"&amp;$A183,Tabla1[Planeador])</f>
        <v>0</v>
      </c>
      <c r="L184" s="70">
        <f>SUMIF(Tabla1[Pagina Bitacora Real],"&lt;"&amp;$A183,Tabla1[Ultraliviano])</f>
        <v>0</v>
      </c>
      <c r="M184" s="137">
        <f>SUMIF(Tabla1[Pagina Bitacora Real],"&lt;"&amp;$A183,Tabla1[Dia])</f>
        <v>960</v>
      </c>
      <c r="N184" s="138">
        <f>SUMIF(Tabla1[Pagina Bitacora Real],"&lt;"&amp;$A183,Tabla1[Noche])</f>
        <v>84</v>
      </c>
      <c r="O184" s="68">
        <f>SUMIF(Tabla1[Pagina Bitacora Real],"&lt;"&amp;$A183,Tabla1[Diurno])</f>
        <v>394.70000000000005</v>
      </c>
      <c r="P184" s="69">
        <f>SUMIF(Tabla1[Pagina Bitacora Real],"&lt;"&amp;$A183,Tabla1[Noche3])</f>
        <v>18.099999999999998</v>
      </c>
      <c r="Q184" s="70">
        <f>SUMIF(Tabla1[Pagina Bitacora Real],"&lt;"&amp;$A183,Tabla1[IFR])</f>
        <v>14.6</v>
      </c>
      <c r="R184" s="137">
        <f>SUMIF(Tabla1[Pagina Bitacora Real],"&lt;"&amp;$A183,Tabla1[Multimotor])</f>
        <v>0</v>
      </c>
      <c r="S184" s="138">
        <f>SUMIF(Tabla1[Pagina Bitacora Real],"&lt;"&amp;$A183,Tabla1[Multimotor])</f>
        <v>0</v>
      </c>
      <c r="T184" s="68">
        <f>SUMIF(Tabla1[Pagina Bitacora Real],"&lt;"&amp;$A183,Tabla1[Simulador o Entrenador de Vuelo])</f>
        <v>0</v>
      </c>
      <c r="U184" s="69">
        <f>SUMIF(Tabla1[Pagina Bitacora Real],"&lt;"&amp;$A183,Tabla1[Travesia])</f>
        <v>238.2999999999999</v>
      </c>
      <c r="V184" s="69">
        <f>SUMIF(Tabla1[Pagina Bitacora Real],"&lt;"&amp;$A183,Tabla1[Solo])</f>
        <v>64.5</v>
      </c>
      <c r="W184" s="69">
        <f>SUMIF(Tabla1[Pagina Bitacora Real],"&lt;"&amp;$A183,Tabla1[Piloto al Mando (PIC)])</f>
        <v>349.09999999999997</v>
      </c>
      <c r="X184" s="69">
        <f>SUMIF(Tabla1[Pagina Bitacora Real],"&lt;"&amp;$A183,Tabla1[Copiloto (SIC)])</f>
        <v>0</v>
      </c>
      <c r="Y184" s="69">
        <f>SUMIF(Tabla1[Pagina Bitacora Real],"&lt;"&amp;$A183,Tabla1[[Instruccion Recibida ]])</f>
        <v>116.10000000000005</v>
      </c>
      <c r="Z184" s="70">
        <f>SUMIF(Tabla1[Pagina Bitacora Real],"&lt;"&amp;$A183,Tabla1[Como Instructor de Vuelo])</f>
        <v>23.599999999999998</v>
      </c>
    </row>
    <row r="185" spans="1:26" ht="16" thickBot="1" x14ac:dyDescent="0.25">
      <c r="A185" s="197"/>
      <c r="B185" s="193"/>
      <c r="C185" s="62" t="s">
        <v>227</v>
      </c>
      <c r="D185" s="71">
        <f t="shared" ref="D185" si="184">D183+D184</f>
        <v>414.90000000000003</v>
      </c>
      <c r="E185" s="72">
        <f t="shared" ref="E185" si="185">E183+E184</f>
        <v>0</v>
      </c>
      <c r="F185" s="73">
        <f t="shared" ref="F185" si="186">F183+F184</f>
        <v>414.90000000000003</v>
      </c>
      <c r="G185" s="73">
        <f t="shared" si="170"/>
        <v>0</v>
      </c>
      <c r="H185" s="73">
        <f t="shared" si="170"/>
        <v>0</v>
      </c>
      <c r="I185" s="73">
        <f t="shared" si="170"/>
        <v>0</v>
      </c>
      <c r="J185" s="73">
        <f t="shared" si="170"/>
        <v>0</v>
      </c>
      <c r="K185" s="73">
        <f t="shared" si="170"/>
        <v>0</v>
      </c>
      <c r="L185" s="74">
        <f t="shared" si="170"/>
        <v>0</v>
      </c>
      <c r="M185" s="139">
        <f t="shared" si="170"/>
        <v>960</v>
      </c>
      <c r="N185" s="140">
        <f t="shared" si="170"/>
        <v>84</v>
      </c>
      <c r="O185" s="72">
        <f t="shared" si="170"/>
        <v>394.70000000000005</v>
      </c>
      <c r="P185" s="73">
        <f t="shared" si="170"/>
        <v>18.099999999999998</v>
      </c>
      <c r="Q185" s="74">
        <f t="shared" si="170"/>
        <v>14.6</v>
      </c>
      <c r="R185" s="139">
        <f t="shared" si="170"/>
        <v>0</v>
      </c>
      <c r="S185" s="140">
        <f t="shared" si="170"/>
        <v>0</v>
      </c>
      <c r="T185" s="72">
        <f t="shared" si="170"/>
        <v>0</v>
      </c>
      <c r="U185" s="73">
        <f t="shared" si="170"/>
        <v>238.2999999999999</v>
      </c>
      <c r="V185" s="73">
        <f t="shared" si="170"/>
        <v>64.5</v>
      </c>
      <c r="W185" s="73">
        <f t="shared" si="170"/>
        <v>349.09999999999997</v>
      </c>
      <c r="X185" s="73">
        <f t="shared" si="170"/>
        <v>0</v>
      </c>
      <c r="Y185" s="73">
        <f t="shared" si="170"/>
        <v>116.10000000000005</v>
      </c>
      <c r="Z185" s="74">
        <f t="shared" si="177"/>
        <v>23.599999999999998</v>
      </c>
    </row>
    <row r="186" spans="1:26" x14ac:dyDescent="0.2">
      <c r="A186" s="197">
        <v>62</v>
      </c>
      <c r="B186" s="194" t="s">
        <v>237</v>
      </c>
      <c r="C186" s="46" t="s">
        <v>269</v>
      </c>
      <c r="D186" s="75">
        <f>SUMIF(Tabla1[Pagina Bitacora Real],A186,Tabla1[Duracion Total de Vuelo])</f>
        <v>0</v>
      </c>
      <c r="E186" s="76">
        <f>SUMIF(Tabla1[Pagina Bitacora Real],$A186,Tabla1[LSA])</f>
        <v>0</v>
      </c>
      <c r="F186" s="77">
        <f>SUMIF(Tabla1[Pagina Bitacora Real],$A186,Tabla1[Monomotor])</f>
        <v>0</v>
      </c>
      <c r="G186" s="77">
        <f>SUMIF(Tabla1[Pagina Bitacora Real],$A186,Tabla1[Multimotor])</f>
        <v>0</v>
      </c>
      <c r="H186" s="77">
        <f>SUMIF(Tabla1[Pagina Bitacora Real],$A186,Tabla1[Turbo Helice])</f>
        <v>0</v>
      </c>
      <c r="I186" s="77">
        <f>SUMIF(Tabla1[Pagina Bitacora Real],$A186,Tabla1[Turbo Jet])</f>
        <v>0</v>
      </c>
      <c r="J186" s="77">
        <f>SUMIF(Tabla1[Pagina Bitacora Real],$A186,Tabla1[Helicoptero])</f>
        <v>0</v>
      </c>
      <c r="K186" s="77">
        <f>SUMIF(Tabla1[Pagina Bitacora Real],$A186,Tabla1[Planeador])</f>
        <v>0</v>
      </c>
      <c r="L186" s="78">
        <f>SUMIF(Tabla1[Pagina Bitacora Real],$A186,Tabla1[Ultraliviano])</f>
        <v>0</v>
      </c>
      <c r="M186" s="141">
        <f>SUMIF(Tabla1[Pagina Bitacora Real],$A186,Tabla1[Dia])</f>
        <v>0</v>
      </c>
      <c r="N186" s="142">
        <f>SUMIF(Tabla1[Pagina Bitacora Real],$A186,Tabla1[Noche])</f>
        <v>0</v>
      </c>
      <c r="O186" s="76">
        <f>SUMIF(Tabla1[Pagina Bitacora Real],$A186,Tabla1[Diurno])</f>
        <v>0</v>
      </c>
      <c r="P186" s="77">
        <f>SUMIF(Tabla1[Pagina Bitacora Real],$A186,Tabla1[Noche3])</f>
        <v>0</v>
      </c>
      <c r="Q186" s="78">
        <f>SUMIF(Tabla1[Pagina Bitacora Real],$A186,Tabla1[IFR])</f>
        <v>0</v>
      </c>
      <c r="R186" s="141">
        <f>SUMIF(Tabla1[Pagina Bitacora Real],$A186,Tabla1[Multimotor])</f>
        <v>0</v>
      </c>
      <c r="S186" s="142">
        <f>SUMIF(Tabla1[Pagina Bitacora Real],$A186,Tabla1[Multimotor])</f>
        <v>0</v>
      </c>
      <c r="T186" s="76">
        <f>SUMIF(Tabla1[Pagina Bitacora Real],$A186,Tabla1[Simulador o Entrenador de Vuelo])</f>
        <v>0</v>
      </c>
      <c r="U186" s="77">
        <f>SUMIF(Tabla1[Pagina Bitacora Real],$A186,Tabla1[Travesia])</f>
        <v>0</v>
      </c>
      <c r="V186" s="77">
        <f>SUMIF(Tabla1[Pagina Bitacora Real],$A186,Tabla1[Solo])</f>
        <v>0</v>
      </c>
      <c r="W186" s="77">
        <f>SUMIF(Tabla1[Pagina Bitacora Real],$A186,Tabla1[Piloto al Mando (PIC)])</f>
        <v>0</v>
      </c>
      <c r="X186" s="77">
        <f>SUMIF(Tabla1[Pagina Bitacora Real],$A186,Tabla1[Copiloto (SIC)])</f>
        <v>0</v>
      </c>
      <c r="Y186" s="77">
        <f>SUMIF(Tabla1[Pagina Bitacora Real],$A186,Tabla1[[Instruccion Recibida ]])</f>
        <v>0</v>
      </c>
      <c r="Z186" s="78">
        <f>SUMIF(Tabla1[Pagina Bitacora Real],$A186,Tabla1[Como Instructor de Vuelo])</f>
        <v>0</v>
      </c>
    </row>
    <row r="187" spans="1:26" x14ac:dyDescent="0.2">
      <c r="A187" s="197"/>
      <c r="B187" s="195"/>
      <c r="C187" s="47" t="s">
        <v>226</v>
      </c>
      <c r="D187" s="79">
        <f>SUMIF(Tabla1[Pagina Bitacora Real],"&lt;"&amp;A186,Tabla1[Duracion Total de Vuelo])</f>
        <v>414.90000000000003</v>
      </c>
      <c r="E187" s="80">
        <f>SUMIF(Tabla1[Pagina Bitacora Real],"&lt;"&amp;$A186,Tabla1[LSA])</f>
        <v>0</v>
      </c>
      <c r="F187" s="81">
        <f>SUMIF(Tabla1[Pagina Bitacora Real],"&lt;"&amp;$A186,Tabla1[Monomotor])</f>
        <v>414.90000000000003</v>
      </c>
      <c r="G187" s="81">
        <f>SUMIF(Tabla1[Pagina Bitacora Real],"&lt;"&amp;$A186,Tabla1[Multimotor])</f>
        <v>0</v>
      </c>
      <c r="H187" s="81">
        <f>SUMIF(Tabla1[Pagina Bitacora Real],"&lt;"&amp;$A186,Tabla1[Turbo Helice])</f>
        <v>0</v>
      </c>
      <c r="I187" s="81">
        <f>SUMIF(Tabla1[Pagina Bitacora Real],"&lt;"&amp;$A186,Tabla1[Turbo Jet])</f>
        <v>0</v>
      </c>
      <c r="J187" s="81">
        <f>SUMIF(Tabla1[Pagina Bitacora Real],"&lt;"&amp;$A186,Tabla1[Helicoptero])</f>
        <v>0</v>
      </c>
      <c r="K187" s="81">
        <f>SUMIF(Tabla1[Pagina Bitacora Real],"&lt;"&amp;$A186,Tabla1[Planeador])</f>
        <v>0</v>
      </c>
      <c r="L187" s="82">
        <f>SUMIF(Tabla1[Pagina Bitacora Real],"&lt;"&amp;$A186,Tabla1[Ultraliviano])</f>
        <v>0</v>
      </c>
      <c r="M187" s="143">
        <f>SUMIF(Tabla1[Pagina Bitacora Real],"&lt;"&amp;$A186,Tabla1[Dia])</f>
        <v>960</v>
      </c>
      <c r="N187" s="144">
        <f>SUMIF(Tabla1[Pagina Bitacora Real],"&lt;"&amp;$A186,Tabla1[Noche])</f>
        <v>84</v>
      </c>
      <c r="O187" s="80">
        <f>SUMIF(Tabla1[Pagina Bitacora Real],"&lt;"&amp;$A186,Tabla1[Diurno])</f>
        <v>394.70000000000005</v>
      </c>
      <c r="P187" s="81">
        <f>SUMIF(Tabla1[Pagina Bitacora Real],"&lt;"&amp;$A186,Tabla1[Noche3])</f>
        <v>18.099999999999998</v>
      </c>
      <c r="Q187" s="82">
        <f>SUMIF(Tabla1[Pagina Bitacora Real],"&lt;"&amp;$A186,Tabla1[IFR])</f>
        <v>14.6</v>
      </c>
      <c r="R187" s="143">
        <f>SUMIF(Tabla1[Pagina Bitacora Real],"&lt;"&amp;$A186,Tabla1[Multimotor])</f>
        <v>0</v>
      </c>
      <c r="S187" s="144">
        <f>SUMIF(Tabla1[Pagina Bitacora Real],"&lt;"&amp;$A186,Tabla1[Multimotor])</f>
        <v>0</v>
      </c>
      <c r="T187" s="80">
        <f>SUMIF(Tabla1[Pagina Bitacora Real],"&lt;"&amp;$A186,Tabla1[Simulador o Entrenador de Vuelo])</f>
        <v>0</v>
      </c>
      <c r="U187" s="81">
        <f>SUMIF(Tabla1[Pagina Bitacora Real],"&lt;"&amp;$A186,Tabla1[Travesia])</f>
        <v>238.2999999999999</v>
      </c>
      <c r="V187" s="81">
        <f>SUMIF(Tabla1[Pagina Bitacora Real],"&lt;"&amp;$A186,Tabla1[Solo])</f>
        <v>64.5</v>
      </c>
      <c r="W187" s="81">
        <f>SUMIF(Tabla1[Pagina Bitacora Real],"&lt;"&amp;$A186,Tabla1[Piloto al Mando (PIC)])</f>
        <v>349.09999999999997</v>
      </c>
      <c r="X187" s="81">
        <f>SUMIF(Tabla1[Pagina Bitacora Real],"&lt;"&amp;$A186,Tabla1[Copiloto (SIC)])</f>
        <v>0</v>
      </c>
      <c r="Y187" s="81">
        <f>SUMIF(Tabla1[Pagina Bitacora Real],"&lt;"&amp;$A186,Tabla1[[Instruccion Recibida ]])</f>
        <v>116.10000000000005</v>
      </c>
      <c r="Z187" s="82">
        <f>SUMIF(Tabla1[Pagina Bitacora Real],"&lt;"&amp;$A186,Tabla1[Como Instructor de Vuelo])</f>
        <v>23.599999999999998</v>
      </c>
    </row>
    <row r="188" spans="1:26" ht="16" thickBot="1" x14ac:dyDescent="0.25">
      <c r="A188" s="197"/>
      <c r="B188" s="196"/>
      <c r="C188" s="48" t="s">
        <v>227</v>
      </c>
      <c r="D188" s="83">
        <f t="shared" ref="D188" si="187">D186+D187</f>
        <v>414.90000000000003</v>
      </c>
      <c r="E188" s="84">
        <f t="shared" ref="E188" si="188">E186+E187</f>
        <v>0</v>
      </c>
      <c r="F188" s="85">
        <f t="shared" ref="F188:Z203" si="189">F186+F187</f>
        <v>414.90000000000003</v>
      </c>
      <c r="G188" s="85">
        <f t="shared" si="189"/>
        <v>0</v>
      </c>
      <c r="H188" s="85">
        <f t="shared" si="189"/>
        <v>0</v>
      </c>
      <c r="I188" s="85">
        <f t="shared" si="189"/>
        <v>0</v>
      </c>
      <c r="J188" s="85">
        <f t="shared" si="189"/>
        <v>0</v>
      </c>
      <c r="K188" s="85">
        <f t="shared" si="189"/>
        <v>0</v>
      </c>
      <c r="L188" s="86">
        <f t="shared" si="189"/>
        <v>0</v>
      </c>
      <c r="M188" s="145">
        <f t="shared" si="189"/>
        <v>960</v>
      </c>
      <c r="N188" s="146">
        <f t="shared" si="189"/>
        <v>84</v>
      </c>
      <c r="O188" s="84">
        <f t="shared" si="189"/>
        <v>394.70000000000005</v>
      </c>
      <c r="P188" s="85">
        <f t="shared" si="189"/>
        <v>18.099999999999998</v>
      </c>
      <c r="Q188" s="86">
        <f t="shared" si="189"/>
        <v>14.6</v>
      </c>
      <c r="R188" s="145">
        <f t="shared" si="189"/>
        <v>0</v>
      </c>
      <c r="S188" s="146">
        <f t="shared" si="189"/>
        <v>0</v>
      </c>
      <c r="T188" s="84">
        <f t="shared" si="189"/>
        <v>0</v>
      </c>
      <c r="U188" s="85">
        <f t="shared" si="189"/>
        <v>238.2999999999999</v>
      </c>
      <c r="V188" s="85">
        <f t="shared" si="189"/>
        <v>64.5</v>
      </c>
      <c r="W188" s="85">
        <f t="shared" si="189"/>
        <v>349.09999999999997</v>
      </c>
      <c r="X188" s="85">
        <f t="shared" si="189"/>
        <v>0</v>
      </c>
      <c r="Y188" s="85">
        <f t="shared" si="189"/>
        <v>116.10000000000005</v>
      </c>
      <c r="Z188" s="86">
        <f t="shared" si="189"/>
        <v>23.599999999999998</v>
      </c>
    </row>
    <row r="189" spans="1:26" x14ac:dyDescent="0.2">
      <c r="A189" s="197">
        <v>63</v>
      </c>
      <c r="B189" s="191" t="s">
        <v>238</v>
      </c>
      <c r="C189" s="60" t="s">
        <v>269</v>
      </c>
      <c r="D189" s="63">
        <f>SUMIF(Tabla1[Pagina Bitacora Real],A189,Tabla1[Duracion Total de Vuelo])</f>
        <v>0</v>
      </c>
      <c r="E189" s="64">
        <f>SUMIF(Tabla1[Pagina Bitacora Real],$A189,Tabla1[LSA])</f>
        <v>0</v>
      </c>
      <c r="F189" s="65">
        <f>SUMIF(Tabla1[Pagina Bitacora Real],$A189,Tabla1[Monomotor])</f>
        <v>0</v>
      </c>
      <c r="G189" s="65">
        <f>SUMIF(Tabla1[Pagina Bitacora Real],$A189,Tabla1[Multimotor])</f>
        <v>0</v>
      </c>
      <c r="H189" s="65">
        <f>SUMIF(Tabla1[Pagina Bitacora Real],$A189,Tabla1[Turbo Helice])</f>
        <v>0</v>
      </c>
      <c r="I189" s="65">
        <f>SUMIF(Tabla1[Pagina Bitacora Real],$A189,Tabla1[Turbo Jet])</f>
        <v>0</v>
      </c>
      <c r="J189" s="65">
        <f>SUMIF(Tabla1[Pagina Bitacora Real],$A189,Tabla1[Helicoptero])</f>
        <v>0</v>
      </c>
      <c r="K189" s="65">
        <f>SUMIF(Tabla1[Pagina Bitacora Real],$A189,Tabla1[Planeador])</f>
        <v>0</v>
      </c>
      <c r="L189" s="66">
        <f>SUMIF(Tabla1[Pagina Bitacora Real],$A189,Tabla1[Ultraliviano])</f>
        <v>0</v>
      </c>
      <c r="M189" s="135">
        <f>SUMIF(Tabla1[Pagina Bitacora Real],$A189,Tabla1[Dia])</f>
        <v>0</v>
      </c>
      <c r="N189" s="136">
        <f>SUMIF(Tabla1[Pagina Bitacora Real],$A189,Tabla1[Noche])</f>
        <v>0</v>
      </c>
      <c r="O189" s="64">
        <f>SUMIF(Tabla1[Pagina Bitacora Real],$A189,Tabla1[Diurno])</f>
        <v>0</v>
      </c>
      <c r="P189" s="65">
        <f>SUMIF(Tabla1[Pagina Bitacora Real],$A189,Tabla1[Noche3])</f>
        <v>0</v>
      </c>
      <c r="Q189" s="66">
        <f>SUMIF(Tabla1[Pagina Bitacora Real],$A189,Tabla1[IFR])</f>
        <v>0</v>
      </c>
      <c r="R189" s="135">
        <f>SUMIF(Tabla1[Pagina Bitacora Real],$A189,Tabla1[Multimotor])</f>
        <v>0</v>
      </c>
      <c r="S189" s="136">
        <f>SUMIF(Tabla1[Pagina Bitacora Real],$A189,Tabla1[Multimotor])</f>
        <v>0</v>
      </c>
      <c r="T189" s="64">
        <f>SUMIF(Tabla1[Pagina Bitacora Real],$A189,Tabla1[Simulador o Entrenador de Vuelo])</f>
        <v>0</v>
      </c>
      <c r="U189" s="65">
        <f>SUMIF(Tabla1[Pagina Bitacora Real],$A189,Tabla1[Travesia])</f>
        <v>0</v>
      </c>
      <c r="V189" s="65">
        <f>SUMIF(Tabla1[Pagina Bitacora Real],$A189,Tabla1[Solo])</f>
        <v>0</v>
      </c>
      <c r="W189" s="65">
        <f>SUMIF(Tabla1[Pagina Bitacora Real],$A189,Tabla1[Piloto al Mando (PIC)])</f>
        <v>0</v>
      </c>
      <c r="X189" s="65">
        <f>SUMIF(Tabla1[Pagina Bitacora Real],$A189,Tabla1[Copiloto (SIC)])</f>
        <v>0</v>
      </c>
      <c r="Y189" s="65">
        <f>SUMIF(Tabla1[Pagina Bitacora Real],$A189,Tabla1[[Instruccion Recibida ]])</f>
        <v>0</v>
      </c>
      <c r="Z189" s="66">
        <f>SUMIF(Tabla1[Pagina Bitacora Real],$A189,Tabla1[Como Instructor de Vuelo])</f>
        <v>0</v>
      </c>
    </row>
    <row r="190" spans="1:26" x14ac:dyDescent="0.2">
      <c r="A190" s="197"/>
      <c r="B190" s="192"/>
      <c r="C190" s="61" t="s">
        <v>226</v>
      </c>
      <c r="D190" s="67">
        <f>SUMIF(Tabla1[Pagina Bitacora Real],"&lt;"&amp;A189,Tabla1[Duracion Total de Vuelo])</f>
        <v>414.90000000000003</v>
      </c>
      <c r="E190" s="68">
        <f>SUMIF(Tabla1[Pagina Bitacora Real],"&lt;"&amp;$A189,Tabla1[LSA])</f>
        <v>0</v>
      </c>
      <c r="F190" s="69">
        <f>SUMIF(Tabla1[Pagina Bitacora Real],"&lt;"&amp;$A189,Tabla1[Monomotor])</f>
        <v>414.90000000000003</v>
      </c>
      <c r="G190" s="69">
        <f>SUMIF(Tabla1[Pagina Bitacora Real],"&lt;"&amp;$A189,Tabla1[Multimotor])</f>
        <v>0</v>
      </c>
      <c r="H190" s="69">
        <f>SUMIF(Tabla1[Pagina Bitacora Real],"&lt;"&amp;$A189,Tabla1[Turbo Helice])</f>
        <v>0</v>
      </c>
      <c r="I190" s="69">
        <f>SUMIF(Tabla1[Pagina Bitacora Real],"&lt;"&amp;$A189,Tabla1[Turbo Jet])</f>
        <v>0</v>
      </c>
      <c r="J190" s="69">
        <f>SUMIF(Tabla1[Pagina Bitacora Real],"&lt;"&amp;$A189,Tabla1[Helicoptero])</f>
        <v>0</v>
      </c>
      <c r="K190" s="69">
        <f>SUMIF(Tabla1[Pagina Bitacora Real],"&lt;"&amp;$A189,Tabla1[Planeador])</f>
        <v>0</v>
      </c>
      <c r="L190" s="70">
        <f>SUMIF(Tabla1[Pagina Bitacora Real],"&lt;"&amp;$A189,Tabla1[Ultraliviano])</f>
        <v>0</v>
      </c>
      <c r="M190" s="137">
        <f>SUMIF(Tabla1[Pagina Bitacora Real],"&lt;"&amp;$A189,Tabla1[Dia])</f>
        <v>960</v>
      </c>
      <c r="N190" s="138">
        <f>SUMIF(Tabla1[Pagina Bitacora Real],"&lt;"&amp;$A189,Tabla1[Noche])</f>
        <v>84</v>
      </c>
      <c r="O190" s="68">
        <f>SUMIF(Tabla1[Pagina Bitacora Real],"&lt;"&amp;$A189,Tabla1[Diurno])</f>
        <v>394.70000000000005</v>
      </c>
      <c r="P190" s="69">
        <f>SUMIF(Tabla1[Pagina Bitacora Real],"&lt;"&amp;$A189,Tabla1[Noche3])</f>
        <v>18.099999999999998</v>
      </c>
      <c r="Q190" s="70">
        <f>SUMIF(Tabla1[Pagina Bitacora Real],"&lt;"&amp;$A189,Tabla1[IFR])</f>
        <v>14.6</v>
      </c>
      <c r="R190" s="137">
        <f>SUMIF(Tabla1[Pagina Bitacora Real],"&lt;"&amp;$A189,Tabla1[Multimotor])</f>
        <v>0</v>
      </c>
      <c r="S190" s="138">
        <f>SUMIF(Tabla1[Pagina Bitacora Real],"&lt;"&amp;$A189,Tabla1[Multimotor])</f>
        <v>0</v>
      </c>
      <c r="T190" s="68">
        <f>SUMIF(Tabla1[Pagina Bitacora Real],"&lt;"&amp;$A189,Tabla1[Simulador o Entrenador de Vuelo])</f>
        <v>0</v>
      </c>
      <c r="U190" s="69">
        <f>SUMIF(Tabla1[Pagina Bitacora Real],"&lt;"&amp;$A189,Tabla1[Travesia])</f>
        <v>238.2999999999999</v>
      </c>
      <c r="V190" s="69">
        <f>SUMIF(Tabla1[Pagina Bitacora Real],"&lt;"&amp;$A189,Tabla1[Solo])</f>
        <v>64.5</v>
      </c>
      <c r="W190" s="69">
        <f>SUMIF(Tabla1[Pagina Bitacora Real],"&lt;"&amp;$A189,Tabla1[Piloto al Mando (PIC)])</f>
        <v>349.09999999999997</v>
      </c>
      <c r="X190" s="69">
        <f>SUMIF(Tabla1[Pagina Bitacora Real],"&lt;"&amp;$A189,Tabla1[Copiloto (SIC)])</f>
        <v>0</v>
      </c>
      <c r="Y190" s="69">
        <f>SUMIF(Tabla1[Pagina Bitacora Real],"&lt;"&amp;$A189,Tabla1[[Instruccion Recibida ]])</f>
        <v>116.10000000000005</v>
      </c>
      <c r="Z190" s="70">
        <f>SUMIF(Tabla1[Pagina Bitacora Real],"&lt;"&amp;$A189,Tabla1[Como Instructor de Vuelo])</f>
        <v>23.599999999999998</v>
      </c>
    </row>
    <row r="191" spans="1:26" ht="16" thickBot="1" x14ac:dyDescent="0.25">
      <c r="A191" s="197"/>
      <c r="B191" s="193"/>
      <c r="C191" s="62" t="s">
        <v>227</v>
      </c>
      <c r="D191" s="71">
        <f t="shared" ref="D191" si="190">D189+D190</f>
        <v>414.90000000000003</v>
      </c>
      <c r="E191" s="72">
        <f t="shared" ref="E191" si="191">E189+E190</f>
        <v>0</v>
      </c>
      <c r="F191" s="73">
        <f t="shared" ref="F191" si="192">F189+F190</f>
        <v>414.90000000000003</v>
      </c>
      <c r="G191" s="73">
        <f t="shared" si="189"/>
        <v>0</v>
      </c>
      <c r="H191" s="73">
        <f t="shared" si="189"/>
        <v>0</v>
      </c>
      <c r="I191" s="73">
        <f t="shared" si="189"/>
        <v>0</v>
      </c>
      <c r="J191" s="73">
        <f t="shared" si="189"/>
        <v>0</v>
      </c>
      <c r="K191" s="73">
        <f t="shared" si="189"/>
        <v>0</v>
      </c>
      <c r="L191" s="74">
        <f t="shared" si="189"/>
        <v>0</v>
      </c>
      <c r="M191" s="139">
        <f t="shared" si="189"/>
        <v>960</v>
      </c>
      <c r="N191" s="140">
        <f t="shared" si="189"/>
        <v>84</v>
      </c>
      <c r="O191" s="72">
        <f t="shared" si="189"/>
        <v>394.70000000000005</v>
      </c>
      <c r="P191" s="73">
        <f t="shared" si="189"/>
        <v>18.099999999999998</v>
      </c>
      <c r="Q191" s="74">
        <f t="shared" si="189"/>
        <v>14.6</v>
      </c>
      <c r="R191" s="139">
        <f t="shared" si="189"/>
        <v>0</v>
      </c>
      <c r="S191" s="140">
        <f t="shared" si="189"/>
        <v>0</v>
      </c>
      <c r="T191" s="72">
        <f t="shared" si="189"/>
        <v>0</v>
      </c>
      <c r="U191" s="73">
        <f t="shared" si="189"/>
        <v>238.2999999999999</v>
      </c>
      <c r="V191" s="73">
        <f t="shared" si="189"/>
        <v>64.5</v>
      </c>
      <c r="W191" s="73">
        <f t="shared" si="189"/>
        <v>349.09999999999997</v>
      </c>
      <c r="X191" s="73">
        <f t="shared" si="189"/>
        <v>0</v>
      </c>
      <c r="Y191" s="73">
        <f t="shared" si="189"/>
        <v>116.10000000000005</v>
      </c>
      <c r="Z191" s="74">
        <f t="shared" si="189"/>
        <v>23.599999999999998</v>
      </c>
    </row>
    <row r="192" spans="1:26" x14ac:dyDescent="0.2">
      <c r="A192" s="197">
        <v>64</v>
      </c>
      <c r="B192" s="194" t="s">
        <v>239</v>
      </c>
      <c r="C192" s="46" t="s">
        <v>269</v>
      </c>
      <c r="D192" s="75">
        <f>SUMIF(Tabla1[Pagina Bitacora Real],A192,Tabla1[Duracion Total de Vuelo])</f>
        <v>0</v>
      </c>
      <c r="E192" s="76">
        <f>SUMIF(Tabla1[Pagina Bitacora Real],$A192,Tabla1[LSA])</f>
        <v>0</v>
      </c>
      <c r="F192" s="77">
        <f>SUMIF(Tabla1[Pagina Bitacora Real],$A192,Tabla1[Monomotor])</f>
        <v>0</v>
      </c>
      <c r="G192" s="77">
        <f>SUMIF(Tabla1[Pagina Bitacora Real],$A192,Tabla1[Multimotor])</f>
        <v>0</v>
      </c>
      <c r="H192" s="77">
        <f>SUMIF(Tabla1[Pagina Bitacora Real],$A192,Tabla1[Turbo Helice])</f>
        <v>0</v>
      </c>
      <c r="I192" s="77">
        <f>SUMIF(Tabla1[Pagina Bitacora Real],$A192,Tabla1[Turbo Jet])</f>
        <v>0</v>
      </c>
      <c r="J192" s="77">
        <f>SUMIF(Tabla1[Pagina Bitacora Real],$A192,Tabla1[Helicoptero])</f>
        <v>0</v>
      </c>
      <c r="K192" s="77">
        <f>SUMIF(Tabla1[Pagina Bitacora Real],$A192,Tabla1[Planeador])</f>
        <v>0</v>
      </c>
      <c r="L192" s="78">
        <f>SUMIF(Tabla1[Pagina Bitacora Real],$A192,Tabla1[Ultraliviano])</f>
        <v>0</v>
      </c>
      <c r="M192" s="141">
        <f>SUMIF(Tabla1[Pagina Bitacora Real],$A192,Tabla1[Dia])</f>
        <v>0</v>
      </c>
      <c r="N192" s="142">
        <f>SUMIF(Tabla1[Pagina Bitacora Real],$A192,Tabla1[Noche])</f>
        <v>0</v>
      </c>
      <c r="O192" s="76">
        <f>SUMIF(Tabla1[Pagina Bitacora Real],$A192,Tabla1[Diurno])</f>
        <v>0</v>
      </c>
      <c r="P192" s="77">
        <f>SUMIF(Tabla1[Pagina Bitacora Real],$A192,Tabla1[Noche3])</f>
        <v>0</v>
      </c>
      <c r="Q192" s="78">
        <f>SUMIF(Tabla1[Pagina Bitacora Real],$A192,Tabla1[IFR])</f>
        <v>0</v>
      </c>
      <c r="R192" s="141">
        <f>SUMIF(Tabla1[Pagina Bitacora Real],$A192,Tabla1[Multimotor])</f>
        <v>0</v>
      </c>
      <c r="S192" s="142">
        <f>SUMIF(Tabla1[Pagina Bitacora Real],$A192,Tabla1[Multimotor])</f>
        <v>0</v>
      </c>
      <c r="T192" s="76">
        <f>SUMIF(Tabla1[Pagina Bitacora Real],$A192,Tabla1[Simulador o Entrenador de Vuelo])</f>
        <v>0</v>
      </c>
      <c r="U192" s="77">
        <f>SUMIF(Tabla1[Pagina Bitacora Real],$A192,Tabla1[Travesia])</f>
        <v>0</v>
      </c>
      <c r="V192" s="77">
        <f>SUMIF(Tabla1[Pagina Bitacora Real],$A192,Tabla1[Solo])</f>
        <v>0</v>
      </c>
      <c r="W192" s="77">
        <f>SUMIF(Tabla1[Pagina Bitacora Real],$A192,Tabla1[Piloto al Mando (PIC)])</f>
        <v>0</v>
      </c>
      <c r="X192" s="77">
        <f>SUMIF(Tabla1[Pagina Bitacora Real],$A192,Tabla1[Copiloto (SIC)])</f>
        <v>0</v>
      </c>
      <c r="Y192" s="77">
        <f>SUMIF(Tabla1[Pagina Bitacora Real],$A192,Tabla1[[Instruccion Recibida ]])</f>
        <v>0</v>
      </c>
      <c r="Z192" s="78">
        <f>SUMIF(Tabla1[Pagina Bitacora Real],$A192,Tabla1[Como Instructor de Vuelo])</f>
        <v>0</v>
      </c>
    </row>
    <row r="193" spans="1:26" x14ac:dyDescent="0.2">
      <c r="A193" s="197"/>
      <c r="B193" s="195"/>
      <c r="C193" s="47" t="s">
        <v>226</v>
      </c>
      <c r="D193" s="79">
        <f>SUMIF(Tabla1[Pagina Bitacora Real],"&lt;"&amp;A192,Tabla1[Duracion Total de Vuelo])</f>
        <v>414.90000000000003</v>
      </c>
      <c r="E193" s="80">
        <f>SUMIF(Tabla1[Pagina Bitacora Real],"&lt;"&amp;$A192,Tabla1[LSA])</f>
        <v>0</v>
      </c>
      <c r="F193" s="81">
        <f>SUMIF(Tabla1[Pagina Bitacora Real],"&lt;"&amp;$A192,Tabla1[Monomotor])</f>
        <v>414.90000000000003</v>
      </c>
      <c r="G193" s="81">
        <f>SUMIF(Tabla1[Pagina Bitacora Real],"&lt;"&amp;$A192,Tabla1[Multimotor])</f>
        <v>0</v>
      </c>
      <c r="H193" s="81">
        <f>SUMIF(Tabla1[Pagina Bitacora Real],"&lt;"&amp;$A192,Tabla1[Turbo Helice])</f>
        <v>0</v>
      </c>
      <c r="I193" s="81">
        <f>SUMIF(Tabla1[Pagina Bitacora Real],"&lt;"&amp;$A192,Tabla1[Turbo Jet])</f>
        <v>0</v>
      </c>
      <c r="J193" s="81">
        <f>SUMIF(Tabla1[Pagina Bitacora Real],"&lt;"&amp;$A192,Tabla1[Helicoptero])</f>
        <v>0</v>
      </c>
      <c r="K193" s="81">
        <f>SUMIF(Tabla1[Pagina Bitacora Real],"&lt;"&amp;$A192,Tabla1[Planeador])</f>
        <v>0</v>
      </c>
      <c r="L193" s="82">
        <f>SUMIF(Tabla1[Pagina Bitacora Real],"&lt;"&amp;$A192,Tabla1[Ultraliviano])</f>
        <v>0</v>
      </c>
      <c r="M193" s="143">
        <f>SUMIF(Tabla1[Pagina Bitacora Real],"&lt;"&amp;$A192,Tabla1[Dia])</f>
        <v>960</v>
      </c>
      <c r="N193" s="144">
        <f>SUMIF(Tabla1[Pagina Bitacora Real],"&lt;"&amp;$A192,Tabla1[Noche])</f>
        <v>84</v>
      </c>
      <c r="O193" s="80">
        <f>SUMIF(Tabla1[Pagina Bitacora Real],"&lt;"&amp;$A192,Tabla1[Diurno])</f>
        <v>394.70000000000005</v>
      </c>
      <c r="P193" s="81">
        <f>SUMIF(Tabla1[Pagina Bitacora Real],"&lt;"&amp;$A192,Tabla1[Noche3])</f>
        <v>18.099999999999998</v>
      </c>
      <c r="Q193" s="82">
        <f>SUMIF(Tabla1[Pagina Bitacora Real],"&lt;"&amp;$A192,Tabla1[IFR])</f>
        <v>14.6</v>
      </c>
      <c r="R193" s="143">
        <f>SUMIF(Tabla1[Pagina Bitacora Real],"&lt;"&amp;$A192,Tabla1[Multimotor])</f>
        <v>0</v>
      </c>
      <c r="S193" s="144">
        <f>SUMIF(Tabla1[Pagina Bitacora Real],"&lt;"&amp;$A192,Tabla1[Multimotor])</f>
        <v>0</v>
      </c>
      <c r="T193" s="80">
        <f>SUMIF(Tabla1[Pagina Bitacora Real],"&lt;"&amp;$A192,Tabla1[Simulador o Entrenador de Vuelo])</f>
        <v>0</v>
      </c>
      <c r="U193" s="81">
        <f>SUMIF(Tabla1[Pagina Bitacora Real],"&lt;"&amp;$A192,Tabla1[Travesia])</f>
        <v>238.2999999999999</v>
      </c>
      <c r="V193" s="81">
        <f>SUMIF(Tabla1[Pagina Bitacora Real],"&lt;"&amp;$A192,Tabla1[Solo])</f>
        <v>64.5</v>
      </c>
      <c r="W193" s="81">
        <f>SUMIF(Tabla1[Pagina Bitacora Real],"&lt;"&amp;$A192,Tabla1[Piloto al Mando (PIC)])</f>
        <v>349.09999999999997</v>
      </c>
      <c r="X193" s="81">
        <f>SUMIF(Tabla1[Pagina Bitacora Real],"&lt;"&amp;$A192,Tabla1[Copiloto (SIC)])</f>
        <v>0</v>
      </c>
      <c r="Y193" s="81">
        <f>SUMIF(Tabla1[Pagina Bitacora Real],"&lt;"&amp;$A192,Tabla1[[Instruccion Recibida ]])</f>
        <v>116.10000000000005</v>
      </c>
      <c r="Z193" s="82">
        <f>SUMIF(Tabla1[Pagina Bitacora Real],"&lt;"&amp;$A192,Tabla1[Como Instructor de Vuelo])</f>
        <v>23.599999999999998</v>
      </c>
    </row>
    <row r="194" spans="1:26" ht="16" thickBot="1" x14ac:dyDescent="0.25">
      <c r="A194" s="197"/>
      <c r="B194" s="196"/>
      <c r="C194" s="48" t="s">
        <v>227</v>
      </c>
      <c r="D194" s="83">
        <f t="shared" ref="D194" si="193">D192+D193</f>
        <v>414.90000000000003</v>
      </c>
      <c r="E194" s="84">
        <f t="shared" ref="E194" si="194">E192+E193</f>
        <v>0</v>
      </c>
      <c r="F194" s="85">
        <f t="shared" ref="F194" si="195">F192+F193</f>
        <v>414.90000000000003</v>
      </c>
      <c r="G194" s="85">
        <f t="shared" si="189"/>
        <v>0</v>
      </c>
      <c r="H194" s="85">
        <f t="shared" si="189"/>
        <v>0</v>
      </c>
      <c r="I194" s="85">
        <f t="shared" si="189"/>
        <v>0</v>
      </c>
      <c r="J194" s="85">
        <f t="shared" si="189"/>
        <v>0</v>
      </c>
      <c r="K194" s="85">
        <f t="shared" si="189"/>
        <v>0</v>
      </c>
      <c r="L194" s="86">
        <f t="shared" si="189"/>
        <v>0</v>
      </c>
      <c r="M194" s="145">
        <f t="shared" si="189"/>
        <v>960</v>
      </c>
      <c r="N194" s="146">
        <f t="shared" si="189"/>
        <v>84</v>
      </c>
      <c r="O194" s="84">
        <f t="shared" si="189"/>
        <v>394.70000000000005</v>
      </c>
      <c r="P194" s="85">
        <f t="shared" si="189"/>
        <v>18.099999999999998</v>
      </c>
      <c r="Q194" s="86">
        <f t="shared" si="189"/>
        <v>14.6</v>
      </c>
      <c r="R194" s="145">
        <f t="shared" si="189"/>
        <v>0</v>
      </c>
      <c r="S194" s="146">
        <f t="shared" si="189"/>
        <v>0</v>
      </c>
      <c r="T194" s="84">
        <f t="shared" si="189"/>
        <v>0</v>
      </c>
      <c r="U194" s="85">
        <f t="shared" si="189"/>
        <v>238.2999999999999</v>
      </c>
      <c r="V194" s="85">
        <f t="shared" si="189"/>
        <v>64.5</v>
      </c>
      <c r="W194" s="85">
        <f t="shared" si="189"/>
        <v>349.09999999999997</v>
      </c>
      <c r="X194" s="85">
        <f t="shared" si="189"/>
        <v>0</v>
      </c>
      <c r="Y194" s="85">
        <f t="shared" si="189"/>
        <v>116.10000000000005</v>
      </c>
      <c r="Z194" s="86">
        <f t="shared" ref="Z194:Z203" si="196">Z192+Z193</f>
        <v>23.599999999999998</v>
      </c>
    </row>
    <row r="195" spans="1:26" x14ac:dyDescent="0.2">
      <c r="A195" s="197">
        <v>65</v>
      </c>
      <c r="B195" s="191" t="s">
        <v>240</v>
      </c>
      <c r="C195" s="60" t="s">
        <v>269</v>
      </c>
      <c r="D195" s="63">
        <f>SUMIF(Tabla1[Pagina Bitacora Real],A195,Tabla1[Duracion Total de Vuelo])</f>
        <v>0</v>
      </c>
      <c r="E195" s="64">
        <f>SUMIF(Tabla1[Pagina Bitacora Real],$A195,Tabla1[LSA])</f>
        <v>0</v>
      </c>
      <c r="F195" s="65">
        <f>SUMIF(Tabla1[Pagina Bitacora Real],$A195,Tabla1[Monomotor])</f>
        <v>0</v>
      </c>
      <c r="G195" s="65">
        <f>SUMIF(Tabla1[Pagina Bitacora Real],$A195,Tabla1[Multimotor])</f>
        <v>0</v>
      </c>
      <c r="H195" s="65">
        <f>SUMIF(Tabla1[Pagina Bitacora Real],$A195,Tabla1[Turbo Helice])</f>
        <v>0</v>
      </c>
      <c r="I195" s="65">
        <f>SUMIF(Tabla1[Pagina Bitacora Real],$A195,Tabla1[Turbo Jet])</f>
        <v>0</v>
      </c>
      <c r="J195" s="65">
        <f>SUMIF(Tabla1[Pagina Bitacora Real],$A195,Tabla1[Helicoptero])</f>
        <v>0</v>
      </c>
      <c r="K195" s="65">
        <f>SUMIF(Tabla1[Pagina Bitacora Real],$A195,Tabla1[Planeador])</f>
        <v>0</v>
      </c>
      <c r="L195" s="66">
        <f>SUMIF(Tabla1[Pagina Bitacora Real],$A195,Tabla1[Ultraliviano])</f>
        <v>0</v>
      </c>
      <c r="M195" s="135">
        <f>SUMIF(Tabla1[Pagina Bitacora Real],$A195,Tabla1[Dia])</f>
        <v>0</v>
      </c>
      <c r="N195" s="136">
        <f>SUMIF(Tabla1[Pagina Bitacora Real],$A195,Tabla1[Noche])</f>
        <v>0</v>
      </c>
      <c r="O195" s="64">
        <f>SUMIF(Tabla1[Pagina Bitacora Real],$A195,Tabla1[Diurno])</f>
        <v>0</v>
      </c>
      <c r="P195" s="65">
        <f>SUMIF(Tabla1[Pagina Bitacora Real],$A195,Tabla1[Noche3])</f>
        <v>0</v>
      </c>
      <c r="Q195" s="66">
        <f>SUMIF(Tabla1[Pagina Bitacora Real],$A195,Tabla1[IFR])</f>
        <v>0</v>
      </c>
      <c r="R195" s="135">
        <f>SUMIF(Tabla1[Pagina Bitacora Real],$A195,Tabla1[Multimotor])</f>
        <v>0</v>
      </c>
      <c r="S195" s="136">
        <f>SUMIF(Tabla1[Pagina Bitacora Real],$A195,Tabla1[Multimotor])</f>
        <v>0</v>
      </c>
      <c r="T195" s="64">
        <f>SUMIF(Tabla1[Pagina Bitacora Real],$A195,Tabla1[Simulador o Entrenador de Vuelo])</f>
        <v>0</v>
      </c>
      <c r="U195" s="65">
        <f>SUMIF(Tabla1[Pagina Bitacora Real],$A195,Tabla1[Travesia])</f>
        <v>0</v>
      </c>
      <c r="V195" s="65">
        <f>SUMIF(Tabla1[Pagina Bitacora Real],$A195,Tabla1[Solo])</f>
        <v>0</v>
      </c>
      <c r="W195" s="65">
        <f>SUMIF(Tabla1[Pagina Bitacora Real],$A195,Tabla1[Piloto al Mando (PIC)])</f>
        <v>0</v>
      </c>
      <c r="X195" s="65">
        <f>SUMIF(Tabla1[Pagina Bitacora Real],$A195,Tabla1[Copiloto (SIC)])</f>
        <v>0</v>
      </c>
      <c r="Y195" s="65">
        <f>SUMIF(Tabla1[Pagina Bitacora Real],$A195,Tabla1[[Instruccion Recibida ]])</f>
        <v>0</v>
      </c>
      <c r="Z195" s="66">
        <f>SUMIF(Tabla1[Pagina Bitacora Real],$A195,Tabla1[Como Instructor de Vuelo])</f>
        <v>0</v>
      </c>
    </row>
    <row r="196" spans="1:26" x14ac:dyDescent="0.2">
      <c r="A196" s="197"/>
      <c r="B196" s="192"/>
      <c r="C196" s="61" t="s">
        <v>226</v>
      </c>
      <c r="D196" s="67">
        <f>SUMIF(Tabla1[Pagina Bitacora Real],"&lt;"&amp;A195,Tabla1[Duracion Total de Vuelo])</f>
        <v>414.90000000000003</v>
      </c>
      <c r="E196" s="68">
        <f>SUMIF(Tabla1[Pagina Bitacora Real],"&lt;"&amp;$A195,Tabla1[LSA])</f>
        <v>0</v>
      </c>
      <c r="F196" s="69">
        <f>SUMIF(Tabla1[Pagina Bitacora Real],"&lt;"&amp;$A195,Tabla1[Monomotor])</f>
        <v>414.90000000000003</v>
      </c>
      <c r="G196" s="69">
        <f>SUMIF(Tabla1[Pagina Bitacora Real],"&lt;"&amp;$A195,Tabla1[Multimotor])</f>
        <v>0</v>
      </c>
      <c r="H196" s="69">
        <f>SUMIF(Tabla1[Pagina Bitacora Real],"&lt;"&amp;$A195,Tabla1[Turbo Helice])</f>
        <v>0</v>
      </c>
      <c r="I196" s="69">
        <f>SUMIF(Tabla1[Pagina Bitacora Real],"&lt;"&amp;$A195,Tabla1[Turbo Jet])</f>
        <v>0</v>
      </c>
      <c r="J196" s="69">
        <f>SUMIF(Tabla1[Pagina Bitacora Real],"&lt;"&amp;$A195,Tabla1[Helicoptero])</f>
        <v>0</v>
      </c>
      <c r="K196" s="69">
        <f>SUMIF(Tabla1[Pagina Bitacora Real],"&lt;"&amp;$A195,Tabla1[Planeador])</f>
        <v>0</v>
      </c>
      <c r="L196" s="70">
        <f>SUMIF(Tabla1[Pagina Bitacora Real],"&lt;"&amp;$A195,Tabla1[Ultraliviano])</f>
        <v>0</v>
      </c>
      <c r="M196" s="137">
        <f>SUMIF(Tabla1[Pagina Bitacora Real],"&lt;"&amp;$A195,Tabla1[Dia])</f>
        <v>960</v>
      </c>
      <c r="N196" s="138">
        <f>SUMIF(Tabla1[Pagina Bitacora Real],"&lt;"&amp;$A195,Tabla1[Noche])</f>
        <v>84</v>
      </c>
      <c r="O196" s="68">
        <f>SUMIF(Tabla1[Pagina Bitacora Real],"&lt;"&amp;$A195,Tabla1[Diurno])</f>
        <v>394.70000000000005</v>
      </c>
      <c r="P196" s="69">
        <f>SUMIF(Tabla1[Pagina Bitacora Real],"&lt;"&amp;$A195,Tabla1[Noche3])</f>
        <v>18.099999999999998</v>
      </c>
      <c r="Q196" s="70">
        <f>SUMIF(Tabla1[Pagina Bitacora Real],"&lt;"&amp;$A195,Tabla1[IFR])</f>
        <v>14.6</v>
      </c>
      <c r="R196" s="137">
        <f>SUMIF(Tabla1[Pagina Bitacora Real],"&lt;"&amp;$A195,Tabla1[Multimotor])</f>
        <v>0</v>
      </c>
      <c r="S196" s="138">
        <f>SUMIF(Tabla1[Pagina Bitacora Real],"&lt;"&amp;$A195,Tabla1[Multimotor])</f>
        <v>0</v>
      </c>
      <c r="T196" s="68">
        <f>SUMIF(Tabla1[Pagina Bitacora Real],"&lt;"&amp;$A195,Tabla1[Simulador o Entrenador de Vuelo])</f>
        <v>0</v>
      </c>
      <c r="U196" s="69">
        <f>SUMIF(Tabla1[Pagina Bitacora Real],"&lt;"&amp;$A195,Tabla1[Travesia])</f>
        <v>238.2999999999999</v>
      </c>
      <c r="V196" s="69">
        <f>SUMIF(Tabla1[Pagina Bitacora Real],"&lt;"&amp;$A195,Tabla1[Solo])</f>
        <v>64.5</v>
      </c>
      <c r="W196" s="69">
        <f>SUMIF(Tabla1[Pagina Bitacora Real],"&lt;"&amp;$A195,Tabla1[Piloto al Mando (PIC)])</f>
        <v>349.09999999999997</v>
      </c>
      <c r="X196" s="69">
        <f>SUMIF(Tabla1[Pagina Bitacora Real],"&lt;"&amp;$A195,Tabla1[Copiloto (SIC)])</f>
        <v>0</v>
      </c>
      <c r="Y196" s="69">
        <f>SUMIF(Tabla1[Pagina Bitacora Real],"&lt;"&amp;$A195,Tabla1[[Instruccion Recibida ]])</f>
        <v>116.10000000000005</v>
      </c>
      <c r="Z196" s="70">
        <f>SUMIF(Tabla1[Pagina Bitacora Real],"&lt;"&amp;$A195,Tabla1[Como Instructor de Vuelo])</f>
        <v>23.599999999999998</v>
      </c>
    </row>
    <row r="197" spans="1:26" ht="16" thickBot="1" x14ac:dyDescent="0.25">
      <c r="A197" s="197"/>
      <c r="B197" s="193"/>
      <c r="C197" s="62" t="s">
        <v>227</v>
      </c>
      <c r="D197" s="71">
        <f t="shared" ref="D197" si="197">D195+D196</f>
        <v>414.90000000000003</v>
      </c>
      <c r="E197" s="72">
        <f t="shared" ref="E197" si="198">E195+E196</f>
        <v>0</v>
      </c>
      <c r="F197" s="73">
        <f t="shared" ref="F197" si="199">F195+F196</f>
        <v>414.90000000000003</v>
      </c>
      <c r="G197" s="73">
        <f t="shared" si="189"/>
        <v>0</v>
      </c>
      <c r="H197" s="73">
        <f t="shared" si="189"/>
        <v>0</v>
      </c>
      <c r="I197" s="73">
        <f t="shared" si="189"/>
        <v>0</v>
      </c>
      <c r="J197" s="73">
        <f t="shared" si="189"/>
        <v>0</v>
      </c>
      <c r="K197" s="73">
        <f t="shared" si="189"/>
        <v>0</v>
      </c>
      <c r="L197" s="74">
        <f t="shared" si="189"/>
        <v>0</v>
      </c>
      <c r="M197" s="139">
        <f t="shared" si="189"/>
        <v>960</v>
      </c>
      <c r="N197" s="140">
        <f t="shared" si="189"/>
        <v>84</v>
      </c>
      <c r="O197" s="72">
        <f t="shared" si="189"/>
        <v>394.70000000000005</v>
      </c>
      <c r="P197" s="73">
        <f t="shared" si="189"/>
        <v>18.099999999999998</v>
      </c>
      <c r="Q197" s="74">
        <f t="shared" si="189"/>
        <v>14.6</v>
      </c>
      <c r="R197" s="139">
        <f t="shared" si="189"/>
        <v>0</v>
      </c>
      <c r="S197" s="140">
        <f t="shared" si="189"/>
        <v>0</v>
      </c>
      <c r="T197" s="72">
        <f t="shared" si="189"/>
        <v>0</v>
      </c>
      <c r="U197" s="73">
        <f t="shared" si="189"/>
        <v>238.2999999999999</v>
      </c>
      <c r="V197" s="73">
        <f t="shared" si="189"/>
        <v>64.5</v>
      </c>
      <c r="W197" s="73">
        <f t="shared" si="189"/>
        <v>349.09999999999997</v>
      </c>
      <c r="X197" s="73">
        <f t="shared" si="189"/>
        <v>0</v>
      </c>
      <c r="Y197" s="73">
        <f t="shared" si="189"/>
        <v>116.10000000000005</v>
      </c>
      <c r="Z197" s="74">
        <f t="shared" si="196"/>
        <v>23.599999999999998</v>
      </c>
    </row>
    <row r="198" spans="1:26" x14ac:dyDescent="0.2">
      <c r="A198" s="197">
        <v>66</v>
      </c>
      <c r="B198" s="194" t="s">
        <v>241</v>
      </c>
      <c r="C198" s="46" t="s">
        <v>269</v>
      </c>
      <c r="D198" s="75">
        <f>SUMIF(Tabla1[Pagina Bitacora Real],A198,Tabla1[Duracion Total de Vuelo])</f>
        <v>0</v>
      </c>
      <c r="E198" s="76">
        <f>SUMIF(Tabla1[Pagina Bitacora Real],$A198,Tabla1[LSA])</f>
        <v>0</v>
      </c>
      <c r="F198" s="77">
        <f>SUMIF(Tabla1[Pagina Bitacora Real],$A198,Tabla1[Monomotor])</f>
        <v>0</v>
      </c>
      <c r="G198" s="77">
        <f>SUMIF(Tabla1[Pagina Bitacora Real],$A198,Tabla1[Multimotor])</f>
        <v>0</v>
      </c>
      <c r="H198" s="77">
        <f>SUMIF(Tabla1[Pagina Bitacora Real],$A198,Tabla1[Turbo Helice])</f>
        <v>0</v>
      </c>
      <c r="I198" s="77">
        <f>SUMIF(Tabla1[Pagina Bitacora Real],$A198,Tabla1[Turbo Jet])</f>
        <v>0</v>
      </c>
      <c r="J198" s="77">
        <f>SUMIF(Tabla1[Pagina Bitacora Real],$A198,Tabla1[Helicoptero])</f>
        <v>0</v>
      </c>
      <c r="K198" s="77">
        <f>SUMIF(Tabla1[Pagina Bitacora Real],$A198,Tabla1[Planeador])</f>
        <v>0</v>
      </c>
      <c r="L198" s="78">
        <f>SUMIF(Tabla1[Pagina Bitacora Real],$A198,Tabla1[Ultraliviano])</f>
        <v>0</v>
      </c>
      <c r="M198" s="141">
        <f>SUMIF(Tabla1[Pagina Bitacora Real],$A198,Tabla1[Dia])</f>
        <v>0</v>
      </c>
      <c r="N198" s="142">
        <f>SUMIF(Tabla1[Pagina Bitacora Real],$A198,Tabla1[Noche])</f>
        <v>0</v>
      </c>
      <c r="O198" s="76">
        <f>SUMIF(Tabla1[Pagina Bitacora Real],$A198,Tabla1[Diurno])</f>
        <v>0</v>
      </c>
      <c r="P198" s="77">
        <f>SUMIF(Tabla1[Pagina Bitacora Real],$A198,Tabla1[Noche3])</f>
        <v>0</v>
      </c>
      <c r="Q198" s="78">
        <f>SUMIF(Tabla1[Pagina Bitacora Real],$A198,Tabla1[IFR])</f>
        <v>0</v>
      </c>
      <c r="R198" s="141">
        <f>SUMIF(Tabla1[Pagina Bitacora Real],$A198,Tabla1[Multimotor])</f>
        <v>0</v>
      </c>
      <c r="S198" s="142">
        <f>SUMIF(Tabla1[Pagina Bitacora Real],$A198,Tabla1[Multimotor])</f>
        <v>0</v>
      </c>
      <c r="T198" s="76">
        <f>SUMIF(Tabla1[Pagina Bitacora Real],$A198,Tabla1[Simulador o Entrenador de Vuelo])</f>
        <v>0</v>
      </c>
      <c r="U198" s="77">
        <f>SUMIF(Tabla1[Pagina Bitacora Real],$A198,Tabla1[Travesia])</f>
        <v>0</v>
      </c>
      <c r="V198" s="77">
        <f>SUMIF(Tabla1[Pagina Bitacora Real],$A198,Tabla1[Solo])</f>
        <v>0</v>
      </c>
      <c r="W198" s="77">
        <f>SUMIF(Tabla1[Pagina Bitacora Real],$A198,Tabla1[Piloto al Mando (PIC)])</f>
        <v>0</v>
      </c>
      <c r="X198" s="77">
        <f>SUMIF(Tabla1[Pagina Bitacora Real],$A198,Tabla1[Copiloto (SIC)])</f>
        <v>0</v>
      </c>
      <c r="Y198" s="77">
        <f>SUMIF(Tabla1[Pagina Bitacora Real],$A198,Tabla1[[Instruccion Recibida ]])</f>
        <v>0</v>
      </c>
      <c r="Z198" s="78">
        <f>SUMIF(Tabla1[Pagina Bitacora Real],$A198,Tabla1[Como Instructor de Vuelo])</f>
        <v>0</v>
      </c>
    </row>
    <row r="199" spans="1:26" x14ac:dyDescent="0.2">
      <c r="A199" s="197"/>
      <c r="B199" s="195"/>
      <c r="C199" s="47" t="s">
        <v>226</v>
      </c>
      <c r="D199" s="79">
        <f>SUMIF(Tabla1[Pagina Bitacora Real],"&lt;"&amp;A198,Tabla1[Duracion Total de Vuelo])</f>
        <v>414.90000000000003</v>
      </c>
      <c r="E199" s="80">
        <f>SUMIF(Tabla1[Pagina Bitacora Real],"&lt;"&amp;$A198,Tabla1[LSA])</f>
        <v>0</v>
      </c>
      <c r="F199" s="81">
        <f>SUMIF(Tabla1[Pagina Bitacora Real],"&lt;"&amp;$A198,Tabla1[Monomotor])</f>
        <v>414.90000000000003</v>
      </c>
      <c r="G199" s="81">
        <f>SUMIF(Tabla1[Pagina Bitacora Real],"&lt;"&amp;$A198,Tabla1[Multimotor])</f>
        <v>0</v>
      </c>
      <c r="H199" s="81">
        <f>SUMIF(Tabla1[Pagina Bitacora Real],"&lt;"&amp;$A198,Tabla1[Turbo Helice])</f>
        <v>0</v>
      </c>
      <c r="I199" s="81">
        <f>SUMIF(Tabla1[Pagina Bitacora Real],"&lt;"&amp;$A198,Tabla1[Turbo Jet])</f>
        <v>0</v>
      </c>
      <c r="J199" s="81">
        <f>SUMIF(Tabla1[Pagina Bitacora Real],"&lt;"&amp;$A198,Tabla1[Helicoptero])</f>
        <v>0</v>
      </c>
      <c r="K199" s="81">
        <f>SUMIF(Tabla1[Pagina Bitacora Real],"&lt;"&amp;$A198,Tabla1[Planeador])</f>
        <v>0</v>
      </c>
      <c r="L199" s="82">
        <f>SUMIF(Tabla1[Pagina Bitacora Real],"&lt;"&amp;$A198,Tabla1[Ultraliviano])</f>
        <v>0</v>
      </c>
      <c r="M199" s="143">
        <f>SUMIF(Tabla1[Pagina Bitacora Real],"&lt;"&amp;$A198,Tabla1[Dia])</f>
        <v>960</v>
      </c>
      <c r="N199" s="144">
        <f>SUMIF(Tabla1[Pagina Bitacora Real],"&lt;"&amp;$A198,Tabla1[Noche])</f>
        <v>84</v>
      </c>
      <c r="O199" s="80">
        <f>SUMIF(Tabla1[Pagina Bitacora Real],"&lt;"&amp;$A198,Tabla1[Diurno])</f>
        <v>394.70000000000005</v>
      </c>
      <c r="P199" s="81">
        <f>SUMIF(Tabla1[Pagina Bitacora Real],"&lt;"&amp;$A198,Tabla1[Noche3])</f>
        <v>18.099999999999998</v>
      </c>
      <c r="Q199" s="82">
        <f>SUMIF(Tabla1[Pagina Bitacora Real],"&lt;"&amp;$A198,Tabla1[IFR])</f>
        <v>14.6</v>
      </c>
      <c r="R199" s="143">
        <f>SUMIF(Tabla1[Pagina Bitacora Real],"&lt;"&amp;$A198,Tabla1[Multimotor])</f>
        <v>0</v>
      </c>
      <c r="S199" s="144">
        <f>SUMIF(Tabla1[Pagina Bitacora Real],"&lt;"&amp;$A198,Tabla1[Multimotor])</f>
        <v>0</v>
      </c>
      <c r="T199" s="80">
        <f>SUMIF(Tabla1[Pagina Bitacora Real],"&lt;"&amp;$A198,Tabla1[Simulador o Entrenador de Vuelo])</f>
        <v>0</v>
      </c>
      <c r="U199" s="81">
        <f>SUMIF(Tabla1[Pagina Bitacora Real],"&lt;"&amp;$A198,Tabla1[Travesia])</f>
        <v>238.2999999999999</v>
      </c>
      <c r="V199" s="81">
        <f>SUMIF(Tabla1[Pagina Bitacora Real],"&lt;"&amp;$A198,Tabla1[Solo])</f>
        <v>64.5</v>
      </c>
      <c r="W199" s="81">
        <f>SUMIF(Tabla1[Pagina Bitacora Real],"&lt;"&amp;$A198,Tabla1[Piloto al Mando (PIC)])</f>
        <v>349.09999999999997</v>
      </c>
      <c r="X199" s="81">
        <f>SUMIF(Tabla1[Pagina Bitacora Real],"&lt;"&amp;$A198,Tabla1[Copiloto (SIC)])</f>
        <v>0</v>
      </c>
      <c r="Y199" s="81">
        <f>SUMIF(Tabla1[Pagina Bitacora Real],"&lt;"&amp;$A198,Tabla1[[Instruccion Recibida ]])</f>
        <v>116.10000000000005</v>
      </c>
      <c r="Z199" s="82">
        <f>SUMIF(Tabla1[Pagina Bitacora Real],"&lt;"&amp;$A198,Tabla1[Como Instructor de Vuelo])</f>
        <v>23.599999999999998</v>
      </c>
    </row>
    <row r="200" spans="1:26" ht="16" thickBot="1" x14ac:dyDescent="0.25">
      <c r="A200" s="197"/>
      <c r="B200" s="196"/>
      <c r="C200" s="48" t="s">
        <v>227</v>
      </c>
      <c r="D200" s="83">
        <f t="shared" ref="D200" si="200">D198+D199</f>
        <v>414.90000000000003</v>
      </c>
      <c r="E200" s="84">
        <f t="shared" ref="E200" si="201">E198+E199</f>
        <v>0</v>
      </c>
      <c r="F200" s="85">
        <f t="shared" ref="F200" si="202">F198+F199</f>
        <v>414.90000000000003</v>
      </c>
      <c r="G200" s="85">
        <f t="shared" si="189"/>
        <v>0</v>
      </c>
      <c r="H200" s="85">
        <f t="shared" si="189"/>
        <v>0</v>
      </c>
      <c r="I200" s="85">
        <f t="shared" si="189"/>
        <v>0</v>
      </c>
      <c r="J200" s="85">
        <f t="shared" si="189"/>
        <v>0</v>
      </c>
      <c r="K200" s="85">
        <f t="shared" si="189"/>
        <v>0</v>
      </c>
      <c r="L200" s="86">
        <f t="shared" si="189"/>
        <v>0</v>
      </c>
      <c r="M200" s="145">
        <f t="shared" si="189"/>
        <v>960</v>
      </c>
      <c r="N200" s="146">
        <f t="shared" si="189"/>
        <v>84</v>
      </c>
      <c r="O200" s="84">
        <f t="shared" si="189"/>
        <v>394.70000000000005</v>
      </c>
      <c r="P200" s="85">
        <f t="shared" si="189"/>
        <v>18.099999999999998</v>
      </c>
      <c r="Q200" s="86">
        <f t="shared" si="189"/>
        <v>14.6</v>
      </c>
      <c r="R200" s="145">
        <f t="shared" si="189"/>
        <v>0</v>
      </c>
      <c r="S200" s="146">
        <f t="shared" si="189"/>
        <v>0</v>
      </c>
      <c r="T200" s="84">
        <f t="shared" si="189"/>
        <v>0</v>
      </c>
      <c r="U200" s="85">
        <f t="shared" si="189"/>
        <v>238.2999999999999</v>
      </c>
      <c r="V200" s="85">
        <f t="shared" si="189"/>
        <v>64.5</v>
      </c>
      <c r="W200" s="85">
        <f t="shared" si="189"/>
        <v>349.09999999999997</v>
      </c>
      <c r="X200" s="85">
        <f t="shared" si="189"/>
        <v>0</v>
      </c>
      <c r="Y200" s="85">
        <f t="shared" si="189"/>
        <v>116.10000000000005</v>
      </c>
      <c r="Z200" s="86">
        <f t="shared" si="196"/>
        <v>23.599999999999998</v>
      </c>
    </row>
    <row r="201" spans="1:26" x14ac:dyDescent="0.2">
      <c r="A201" s="197">
        <v>67</v>
      </c>
      <c r="B201" s="191" t="s">
        <v>242</v>
      </c>
      <c r="C201" s="60" t="s">
        <v>269</v>
      </c>
      <c r="D201" s="63">
        <f>SUMIF(Tabla1[Pagina Bitacora Real],A201,Tabla1[Duracion Total de Vuelo])</f>
        <v>0</v>
      </c>
      <c r="E201" s="64">
        <f>SUMIF(Tabla1[Pagina Bitacora Real],$A201,Tabla1[LSA])</f>
        <v>0</v>
      </c>
      <c r="F201" s="65">
        <f>SUMIF(Tabla1[Pagina Bitacora Real],$A201,Tabla1[Monomotor])</f>
        <v>0</v>
      </c>
      <c r="G201" s="65">
        <f>SUMIF(Tabla1[Pagina Bitacora Real],$A201,Tabla1[Multimotor])</f>
        <v>0</v>
      </c>
      <c r="H201" s="65">
        <f>SUMIF(Tabla1[Pagina Bitacora Real],$A201,Tabla1[Turbo Helice])</f>
        <v>0</v>
      </c>
      <c r="I201" s="65">
        <f>SUMIF(Tabla1[Pagina Bitacora Real],$A201,Tabla1[Turbo Jet])</f>
        <v>0</v>
      </c>
      <c r="J201" s="65">
        <f>SUMIF(Tabla1[Pagina Bitacora Real],$A201,Tabla1[Helicoptero])</f>
        <v>0</v>
      </c>
      <c r="K201" s="65">
        <f>SUMIF(Tabla1[Pagina Bitacora Real],$A201,Tabla1[Planeador])</f>
        <v>0</v>
      </c>
      <c r="L201" s="66">
        <f>SUMIF(Tabla1[Pagina Bitacora Real],$A201,Tabla1[Ultraliviano])</f>
        <v>0</v>
      </c>
      <c r="M201" s="135">
        <f>SUMIF(Tabla1[Pagina Bitacora Real],$A201,Tabla1[Dia])</f>
        <v>0</v>
      </c>
      <c r="N201" s="136">
        <f>SUMIF(Tabla1[Pagina Bitacora Real],$A201,Tabla1[Noche])</f>
        <v>0</v>
      </c>
      <c r="O201" s="64">
        <f>SUMIF(Tabla1[Pagina Bitacora Real],$A201,Tabla1[Diurno])</f>
        <v>0</v>
      </c>
      <c r="P201" s="65">
        <f>SUMIF(Tabla1[Pagina Bitacora Real],$A201,Tabla1[Noche3])</f>
        <v>0</v>
      </c>
      <c r="Q201" s="66">
        <f>SUMIF(Tabla1[Pagina Bitacora Real],$A201,Tabla1[IFR])</f>
        <v>0</v>
      </c>
      <c r="R201" s="135">
        <f>SUMIF(Tabla1[Pagina Bitacora Real],$A201,Tabla1[Multimotor])</f>
        <v>0</v>
      </c>
      <c r="S201" s="136">
        <f>SUMIF(Tabla1[Pagina Bitacora Real],$A201,Tabla1[Multimotor])</f>
        <v>0</v>
      </c>
      <c r="T201" s="64">
        <f>SUMIF(Tabla1[Pagina Bitacora Real],$A201,Tabla1[Simulador o Entrenador de Vuelo])</f>
        <v>0</v>
      </c>
      <c r="U201" s="65">
        <f>SUMIF(Tabla1[Pagina Bitacora Real],$A201,Tabla1[Travesia])</f>
        <v>0</v>
      </c>
      <c r="V201" s="65">
        <f>SUMIF(Tabla1[Pagina Bitacora Real],$A201,Tabla1[Solo])</f>
        <v>0</v>
      </c>
      <c r="W201" s="65">
        <f>SUMIF(Tabla1[Pagina Bitacora Real],$A201,Tabla1[Piloto al Mando (PIC)])</f>
        <v>0</v>
      </c>
      <c r="X201" s="65">
        <f>SUMIF(Tabla1[Pagina Bitacora Real],$A201,Tabla1[Copiloto (SIC)])</f>
        <v>0</v>
      </c>
      <c r="Y201" s="65">
        <f>SUMIF(Tabla1[Pagina Bitacora Real],$A201,Tabla1[[Instruccion Recibida ]])</f>
        <v>0</v>
      </c>
      <c r="Z201" s="66">
        <f>SUMIF(Tabla1[Pagina Bitacora Real],$A201,Tabla1[Como Instructor de Vuelo])</f>
        <v>0</v>
      </c>
    </row>
    <row r="202" spans="1:26" x14ac:dyDescent="0.2">
      <c r="A202" s="197"/>
      <c r="B202" s="192"/>
      <c r="C202" s="61" t="s">
        <v>226</v>
      </c>
      <c r="D202" s="67">
        <f>SUMIF(Tabla1[Pagina Bitacora Real],"&lt;"&amp;A201,Tabla1[Duracion Total de Vuelo])</f>
        <v>414.90000000000003</v>
      </c>
      <c r="E202" s="68">
        <f>SUMIF(Tabla1[Pagina Bitacora Real],"&lt;"&amp;$A201,Tabla1[LSA])</f>
        <v>0</v>
      </c>
      <c r="F202" s="69">
        <f>SUMIF(Tabla1[Pagina Bitacora Real],"&lt;"&amp;$A201,Tabla1[Monomotor])</f>
        <v>414.90000000000003</v>
      </c>
      <c r="G202" s="69">
        <f>SUMIF(Tabla1[Pagina Bitacora Real],"&lt;"&amp;$A201,Tabla1[Multimotor])</f>
        <v>0</v>
      </c>
      <c r="H202" s="69">
        <f>SUMIF(Tabla1[Pagina Bitacora Real],"&lt;"&amp;$A201,Tabla1[Turbo Helice])</f>
        <v>0</v>
      </c>
      <c r="I202" s="69">
        <f>SUMIF(Tabla1[Pagina Bitacora Real],"&lt;"&amp;$A201,Tabla1[Turbo Jet])</f>
        <v>0</v>
      </c>
      <c r="J202" s="69">
        <f>SUMIF(Tabla1[Pagina Bitacora Real],"&lt;"&amp;$A201,Tabla1[Helicoptero])</f>
        <v>0</v>
      </c>
      <c r="K202" s="69">
        <f>SUMIF(Tabla1[Pagina Bitacora Real],"&lt;"&amp;$A201,Tabla1[Planeador])</f>
        <v>0</v>
      </c>
      <c r="L202" s="70">
        <f>SUMIF(Tabla1[Pagina Bitacora Real],"&lt;"&amp;$A201,Tabla1[Ultraliviano])</f>
        <v>0</v>
      </c>
      <c r="M202" s="137">
        <f>SUMIF(Tabla1[Pagina Bitacora Real],"&lt;"&amp;$A201,Tabla1[Dia])</f>
        <v>960</v>
      </c>
      <c r="N202" s="138">
        <f>SUMIF(Tabla1[Pagina Bitacora Real],"&lt;"&amp;$A201,Tabla1[Noche])</f>
        <v>84</v>
      </c>
      <c r="O202" s="68">
        <f>SUMIF(Tabla1[Pagina Bitacora Real],"&lt;"&amp;$A201,Tabla1[Diurno])</f>
        <v>394.70000000000005</v>
      </c>
      <c r="P202" s="69">
        <f>SUMIF(Tabla1[Pagina Bitacora Real],"&lt;"&amp;$A201,Tabla1[Noche3])</f>
        <v>18.099999999999998</v>
      </c>
      <c r="Q202" s="70">
        <f>SUMIF(Tabla1[Pagina Bitacora Real],"&lt;"&amp;$A201,Tabla1[IFR])</f>
        <v>14.6</v>
      </c>
      <c r="R202" s="137">
        <f>SUMIF(Tabla1[Pagina Bitacora Real],"&lt;"&amp;$A201,Tabla1[Multimotor])</f>
        <v>0</v>
      </c>
      <c r="S202" s="138">
        <f>SUMIF(Tabla1[Pagina Bitacora Real],"&lt;"&amp;$A201,Tabla1[Multimotor])</f>
        <v>0</v>
      </c>
      <c r="T202" s="68">
        <f>SUMIF(Tabla1[Pagina Bitacora Real],"&lt;"&amp;$A201,Tabla1[Simulador o Entrenador de Vuelo])</f>
        <v>0</v>
      </c>
      <c r="U202" s="69">
        <f>SUMIF(Tabla1[Pagina Bitacora Real],"&lt;"&amp;$A201,Tabla1[Travesia])</f>
        <v>238.2999999999999</v>
      </c>
      <c r="V202" s="69">
        <f>SUMIF(Tabla1[Pagina Bitacora Real],"&lt;"&amp;$A201,Tabla1[Solo])</f>
        <v>64.5</v>
      </c>
      <c r="W202" s="69">
        <f>SUMIF(Tabla1[Pagina Bitacora Real],"&lt;"&amp;$A201,Tabla1[Piloto al Mando (PIC)])</f>
        <v>349.09999999999997</v>
      </c>
      <c r="X202" s="69">
        <f>SUMIF(Tabla1[Pagina Bitacora Real],"&lt;"&amp;$A201,Tabla1[Copiloto (SIC)])</f>
        <v>0</v>
      </c>
      <c r="Y202" s="69">
        <f>SUMIF(Tabla1[Pagina Bitacora Real],"&lt;"&amp;$A201,Tabla1[[Instruccion Recibida ]])</f>
        <v>116.10000000000005</v>
      </c>
      <c r="Z202" s="70">
        <f>SUMIF(Tabla1[Pagina Bitacora Real],"&lt;"&amp;$A201,Tabla1[Como Instructor de Vuelo])</f>
        <v>23.599999999999998</v>
      </c>
    </row>
    <row r="203" spans="1:26" ht="16" thickBot="1" x14ac:dyDescent="0.25">
      <c r="A203" s="197"/>
      <c r="B203" s="193"/>
      <c r="C203" s="62" t="s">
        <v>227</v>
      </c>
      <c r="D203" s="71">
        <f t="shared" ref="D203" si="203">D201+D202</f>
        <v>414.90000000000003</v>
      </c>
      <c r="E203" s="72">
        <f t="shared" ref="E203" si="204">E201+E202</f>
        <v>0</v>
      </c>
      <c r="F203" s="73">
        <f t="shared" ref="F203" si="205">F201+F202</f>
        <v>414.90000000000003</v>
      </c>
      <c r="G203" s="73">
        <f t="shared" si="189"/>
        <v>0</v>
      </c>
      <c r="H203" s="73">
        <f t="shared" si="189"/>
        <v>0</v>
      </c>
      <c r="I203" s="73">
        <f t="shared" si="189"/>
        <v>0</v>
      </c>
      <c r="J203" s="73">
        <f t="shared" si="189"/>
        <v>0</v>
      </c>
      <c r="K203" s="73">
        <f t="shared" si="189"/>
        <v>0</v>
      </c>
      <c r="L203" s="74">
        <f t="shared" si="189"/>
        <v>0</v>
      </c>
      <c r="M203" s="139">
        <f t="shared" si="189"/>
        <v>960</v>
      </c>
      <c r="N203" s="140">
        <f t="shared" si="189"/>
        <v>84</v>
      </c>
      <c r="O203" s="72">
        <f t="shared" si="189"/>
        <v>394.70000000000005</v>
      </c>
      <c r="P203" s="73">
        <f t="shared" si="189"/>
        <v>18.099999999999998</v>
      </c>
      <c r="Q203" s="74">
        <f t="shared" si="189"/>
        <v>14.6</v>
      </c>
      <c r="R203" s="139">
        <f t="shared" si="189"/>
        <v>0</v>
      </c>
      <c r="S203" s="140">
        <f t="shared" si="189"/>
        <v>0</v>
      </c>
      <c r="T203" s="72">
        <f t="shared" si="189"/>
        <v>0</v>
      </c>
      <c r="U203" s="73">
        <f t="shared" si="189"/>
        <v>238.2999999999999</v>
      </c>
      <c r="V203" s="73">
        <f t="shared" si="189"/>
        <v>64.5</v>
      </c>
      <c r="W203" s="73">
        <f t="shared" si="189"/>
        <v>349.09999999999997</v>
      </c>
      <c r="X203" s="73">
        <f t="shared" si="189"/>
        <v>0</v>
      </c>
      <c r="Y203" s="73">
        <f t="shared" si="189"/>
        <v>116.10000000000005</v>
      </c>
      <c r="Z203" s="74">
        <f t="shared" si="196"/>
        <v>23.599999999999998</v>
      </c>
    </row>
    <row r="204" spans="1:26" x14ac:dyDescent="0.2">
      <c r="A204" s="197">
        <v>68</v>
      </c>
      <c r="B204" s="194" t="s">
        <v>243</v>
      </c>
      <c r="C204" s="46" t="s">
        <v>269</v>
      </c>
      <c r="D204" s="75">
        <f>SUMIF(Tabla1[Pagina Bitacora Real],A204,Tabla1[Duracion Total de Vuelo])</f>
        <v>0</v>
      </c>
      <c r="E204" s="76">
        <f>SUMIF(Tabla1[Pagina Bitacora Real],$A204,Tabla1[LSA])</f>
        <v>0</v>
      </c>
      <c r="F204" s="77">
        <f>SUMIF(Tabla1[Pagina Bitacora Real],$A204,Tabla1[Monomotor])</f>
        <v>0</v>
      </c>
      <c r="G204" s="77">
        <f>SUMIF(Tabla1[Pagina Bitacora Real],$A204,Tabla1[Multimotor])</f>
        <v>0</v>
      </c>
      <c r="H204" s="77">
        <f>SUMIF(Tabla1[Pagina Bitacora Real],$A204,Tabla1[Turbo Helice])</f>
        <v>0</v>
      </c>
      <c r="I204" s="77">
        <f>SUMIF(Tabla1[Pagina Bitacora Real],$A204,Tabla1[Turbo Jet])</f>
        <v>0</v>
      </c>
      <c r="J204" s="77">
        <f>SUMIF(Tabla1[Pagina Bitacora Real],$A204,Tabla1[Helicoptero])</f>
        <v>0</v>
      </c>
      <c r="K204" s="77">
        <f>SUMIF(Tabla1[Pagina Bitacora Real],$A204,Tabla1[Planeador])</f>
        <v>0</v>
      </c>
      <c r="L204" s="78">
        <f>SUMIF(Tabla1[Pagina Bitacora Real],$A204,Tabla1[Ultraliviano])</f>
        <v>0</v>
      </c>
      <c r="M204" s="141">
        <f>SUMIF(Tabla1[Pagina Bitacora Real],$A204,Tabla1[Dia])</f>
        <v>0</v>
      </c>
      <c r="N204" s="142">
        <f>SUMIF(Tabla1[Pagina Bitacora Real],$A204,Tabla1[Noche])</f>
        <v>0</v>
      </c>
      <c r="O204" s="76">
        <f>SUMIF(Tabla1[Pagina Bitacora Real],$A204,Tabla1[Diurno])</f>
        <v>0</v>
      </c>
      <c r="P204" s="77">
        <f>SUMIF(Tabla1[Pagina Bitacora Real],$A204,Tabla1[Noche3])</f>
        <v>0</v>
      </c>
      <c r="Q204" s="78">
        <f>SUMIF(Tabla1[Pagina Bitacora Real],$A204,Tabla1[IFR])</f>
        <v>0</v>
      </c>
      <c r="R204" s="141">
        <f>SUMIF(Tabla1[Pagina Bitacora Real],$A204,Tabla1[Multimotor])</f>
        <v>0</v>
      </c>
      <c r="S204" s="142">
        <f>SUMIF(Tabla1[Pagina Bitacora Real],$A204,Tabla1[Multimotor])</f>
        <v>0</v>
      </c>
      <c r="T204" s="76">
        <f>SUMIF(Tabla1[Pagina Bitacora Real],$A204,Tabla1[Simulador o Entrenador de Vuelo])</f>
        <v>0</v>
      </c>
      <c r="U204" s="77">
        <f>SUMIF(Tabla1[Pagina Bitacora Real],$A204,Tabla1[Travesia])</f>
        <v>0</v>
      </c>
      <c r="V204" s="77">
        <f>SUMIF(Tabla1[Pagina Bitacora Real],$A204,Tabla1[Solo])</f>
        <v>0</v>
      </c>
      <c r="W204" s="77">
        <f>SUMIF(Tabla1[Pagina Bitacora Real],$A204,Tabla1[Piloto al Mando (PIC)])</f>
        <v>0</v>
      </c>
      <c r="X204" s="77">
        <f>SUMIF(Tabla1[Pagina Bitacora Real],$A204,Tabla1[Copiloto (SIC)])</f>
        <v>0</v>
      </c>
      <c r="Y204" s="77">
        <f>SUMIF(Tabla1[Pagina Bitacora Real],$A204,Tabla1[[Instruccion Recibida ]])</f>
        <v>0</v>
      </c>
      <c r="Z204" s="78">
        <f>SUMIF(Tabla1[Pagina Bitacora Real],$A204,Tabla1[Como Instructor de Vuelo])</f>
        <v>0</v>
      </c>
    </row>
    <row r="205" spans="1:26" x14ac:dyDescent="0.2">
      <c r="A205" s="197"/>
      <c r="B205" s="195"/>
      <c r="C205" s="47" t="s">
        <v>226</v>
      </c>
      <c r="D205" s="79">
        <f>SUMIF(Tabla1[Pagina Bitacora Real],"&lt;"&amp;A204,Tabla1[Duracion Total de Vuelo])</f>
        <v>414.90000000000003</v>
      </c>
      <c r="E205" s="80">
        <f>SUMIF(Tabla1[Pagina Bitacora Real],"&lt;"&amp;$A204,Tabla1[LSA])</f>
        <v>0</v>
      </c>
      <c r="F205" s="81">
        <f>SUMIF(Tabla1[Pagina Bitacora Real],"&lt;"&amp;$A204,Tabla1[Monomotor])</f>
        <v>414.90000000000003</v>
      </c>
      <c r="G205" s="81">
        <f>SUMIF(Tabla1[Pagina Bitacora Real],"&lt;"&amp;$A204,Tabla1[Multimotor])</f>
        <v>0</v>
      </c>
      <c r="H205" s="81">
        <f>SUMIF(Tabla1[Pagina Bitacora Real],"&lt;"&amp;$A204,Tabla1[Turbo Helice])</f>
        <v>0</v>
      </c>
      <c r="I205" s="81">
        <f>SUMIF(Tabla1[Pagina Bitacora Real],"&lt;"&amp;$A204,Tabla1[Turbo Jet])</f>
        <v>0</v>
      </c>
      <c r="J205" s="81">
        <f>SUMIF(Tabla1[Pagina Bitacora Real],"&lt;"&amp;$A204,Tabla1[Helicoptero])</f>
        <v>0</v>
      </c>
      <c r="K205" s="81">
        <f>SUMIF(Tabla1[Pagina Bitacora Real],"&lt;"&amp;$A204,Tabla1[Planeador])</f>
        <v>0</v>
      </c>
      <c r="L205" s="82">
        <f>SUMIF(Tabla1[Pagina Bitacora Real],"&lt;"&amp;$A204,Tabla1[Ultraliviano])</f>
        <v>0</v>
      </c>
      <c r="M205" s="143">
        <f>SUMIF(Tabla1[Pagina Bitacora Real],"&lt;"&amp;$A204,Tabla1[Dia])</f>
        <v>960</v>
      </c>
      <c r="N205" s="144">
        <f>SUMIF(Tabla1[Pagina Bitacora Real],"&lt;"&amp;$A204,Tabla1[Noche])</f>
        <v>84</v>
      </c>
      <c r="O205" s="80">
        <f>SUMIF(Tabla1[Pagina Bitacora Real],"&lt;"&amp;$A204,Tabla1[Diurno])</f>
        <v>394.70000000000005</v>
      </c>
      <c r="P205" s="81">
        <f>SUMIF(Tabla1[Pagina Bitacora Real],"&lt;"&amp;$A204,Tabla1[Noche3])</f>
        <v>18.099999999999998</v>
      </c>
      <c r="Q205" s="82">
        <f>SUMIF(Tabla1[Pagina Bitacora Real],"&lt;"&amp;$A204,Tabla1[IFR])</f>
        <v>14.6</v>
      </c>
      <c r="R205" s="143">
        <f>SUMIF(Tabla1[Pagina Bitacora Real],"&lt;"&amp;$A204,Tabla1[Multimotor])</f>
        <v>0</v>
      </c>
      <c r="S205" s="144">
        <f>SUMIF(Tabla1[Pagina Bitacora Real],"&lt;"&amp;$A204,Tabla1[Multimotor])</f>
        <v>0</v>
      </c>
      <c r="T205" s="80">
        <f>SUMIF(Tabla1[Pagina Bitacora Real],"&lt;"&amp;$A204,Tabla1[Simulador o Entrenador de Vuelo])</f>
        <v>0</v>
      </c>
      <c r="U205" s="81">
        <f>SUMIF(Tabla1[Pagina Bitacora Real],"&lt;"&amp;$A204,Tabla1[Travesia])</f>
        <v>238.2999999999999</v>
      </c>
      <c r="V205" s="81">
        <f>SUMIF(Tabla1[Pagina Bitacora Real],"&lt;"&amp;$A204,Tabla1[Solo])</f>
        <v>64.5</v>
      </c>
      <c r="W205" s="81">
        <f>SUMIF(Tabla1[Pagina Bitacora Real],"&lt;"&amp;$A204,Tabla1[Piloto al Mando (PIC)])</f>
        <v>349.09999999999997</v>
      </c>
      <c r="X205" s="81">
        <f>SUMIF(Tabla1[Pagina Bitacora Real],"&lt;"&amp;$A204,Tabla1[Copiloto (SIC)])</f>
        <v>0</v>
      </c>
      <c r="Y205" s="81">
        <f>SUMIF(Tabla1[Pagina Bitacora Real],"&lt;"&amp;$A204,Tabla1[[Instruccion Recibida ]])</f>
        <v>116.10000000000005</v>
      </c>
      <c r="Z205" s="82">
        <f>SUMIF(Tabla1[Pagina Bitacora Real],"&lt;"&amp;$A204,Tabla1[Como Instructor de Vuelo])</f>
        <v>23.599999999999998</v>
      </c>
    </row>
    <row r="206" spans="1:26" ht="16" thickBot="1" x14ac:dyDescent="0.25">
      <c r="A206" s="197"/>
      <c r="B206" s="196"/>
      <c r="C206" s="48" t="s">
        <v>227</v>
      </c>
      <c r="D206" s="83">
        <f t="shared" ref="D206" si="206">D204+D205</f>
        <v>414.90000000000003</v>
      </c>
      <c r="E206" s="84">
        <f t="shared" ref="E206" si="207">E204+E205</f>
        <v>0</v>
      </c>
      <c r="F206" s="85">
        <f t="shared" ref="F206:Z221" si="208">F204+F205</f>
        <v>414.90000000000003</v>
      </c>
      <c r="G206" s="85">
        <f t="shared" si="208"/>
        <v>0</v>
      </c>
      <c r="H206" s="85">
        <f t="shared" si="208"/>
        <v>0</v>
      </c>
      <c r="I206" s="85">
        <f t="shared" si="208"/>
        <v>0</v>
      </c>
      <c r="J206" s="85">
        <f t="shared" si="208"/>
        <v>0</v>
      </c>
      <c r="K206" s="85">
        <f t="shared" si="208"/>
        <v>0</v>
      </c>
      <c r="L206" s="86">
        <f t="shared" si="208"/>
        <v>0</v>
      </c>
      <c r="M206" s="145">
        <f t="shared" si="208"/>
        <v>960</v>
      </c>
      <c r="N206" s="146">
        <f t="shared" si="208"/>
        <v>84</v>
      </c>
      <c r="O206" s="84">
        <f t="shared" si="208"/>
        <v>394.70000000000005</v>
      </c>
      <c r="P206" s="85">
        <f t="shared" si="208"/>
        <v>18.099999999999998</v>
      </c>
      <c r="Q206" s="86">
        <f t="shared" si="208"/>
        <v>14.6</v>
      </c>
      <c r="R206" s="145">
        <f t="shared" si="208"/>
        <v>0</v>
      </c>
      <c r="S206" s="146">
        <f t="shared" si="208"/>
        <v>0</v>
      </c>
      <c r="T206" s="84">
        <f t="shared" si="208"/>
        <v>0</v>
      </c>
      <c r="U206" s="85">
        <f t="shared" si="208"/>
        <v>238.2999999999999</v>
      </c>
      <c r="V206" s="85">
        <f t="shared" si="208"/>
        <v>64.5</v>
      </c>
      <c r="W206" s="85">
        <f t="shared" si="208"/>
        <v>349.09999999999997</v>
      </c>
      <c r="X206" s="85">
        <f t="shared" si="208"/>
        <v>0</v>
      </c>
      <c r="Y206" s="85">
        <f t="shared" si="208"/>
        <v>116.10000000000005</v>
      </c>
      <c r="Z206" s="86">
        <f t="shared" si="208"/>
        <v>23.599999999999998</v>
      </c>
    </row>
    <row r="207" spans="1:26" x14ac:dyDescent="0.2">
      <c r="A207" s="197">
        <v>69</v>
      </c>
      <c r="B207" s="191" t="s">
        <v>244</v>
      </c>
      <c r="C207" s="60" t="s">
        <v>269</v>
      </c>
      <c r="D207" s="63">
        <f>SUMIF(Tabla1[Pagina Bitacora Real],A207,Tabla1[Duracion Total de Vuelo])</f>
        <v>0</v>
      </c>
      <c r="E207" s="64">
        <f>SUMIF(Tabla1[Pagina Bitacora Real],$A207,Tabla1[LSA])</f>
        <v>0</v>
      </c>
      <c r="F207" s="65">
        <f>SUMIF(Tabla1[Pagina Bitacora Real],$A207,Tabla1[Monomotor])</f>
        <v>0</v>
      </c>
      <c r="G207" s="65">
        <f>SUMIF(Tabla1[Pagina Bitacora Real],$A207,Tabla1[Multimotor])</f>
        <v>0</v>
      </c>
      <c r="H207" s="65">
        <f>SUMIF(Tabla1[Pagina Bitacora Real],$A207,Tabla1[Turbo Helice])</f>
        <v>0</v>
      </c>
      <c r="I207" s="65">
        <f>SUMIF(Tabla1[Pagina Bitacora Real],$A207,Tabla1[Turbo Jet])</f>
        <v>0</v>
      </c>
      <c r="J207" s="65">
        <f>SUMIF(Tabla1[Pagina Bitacora Real],$A207,Tabla1[Helicoptero])</f>
        <v>0</v>
      </c>
      <c r="K207" s="65">
        <f>SUMIF(Tabla1[Pagina Bitacora Real],$A207,Tabla1[Planeador])</f>
        <v>0</v>
      </c>
      <c r="L207" s="66">
        <f>SUMIF(Tabla1[Pagina Bitacora Real],$A207,Tabla1[Ultraliviano])</f>
        <v>0</v>
      </c>
      <c r="M207" s="135">
        <f>SUMIF(Tabla1[Pagina Bitacora Real],$A207,Tabla1[Dia])</f>
        <v>0</v>
      </c>
      <c r="N207" s="136">
        <f>SUMIF(Tabla1[Pagina Bitacora Real],$A207,Tabla1[Noche])</f>
        <v>0</v>
      </c>
      <c r="O207" s="64">
        <f>SUMIF(Tabla1[Pagina Bitacora Real],$A207,Tabla1[Diurno])</f>
        <v>0</v>
      </c>
      <c r="P207" s="65">
        <f>SUMIF(Tabla1[Pagina Bitacora Real],$A207,Tabla1[Noche3])</f>
        <v>0</v>
      </c>
      <c r="Q207" s="66">
        <f>SUMIF(Tabla1[Pagina Bitacora Real],$A207,Tabla1[IFR])</f>
        <v>0</v>
      </c>
      <c r="R207" s="135">
        <f>SUMIF(Tabla1[Pagina Bitacora Real],$A207,Tabla1[Multimotor])</f>
        <v>0</v>
      </c>
      <c r="S207" s="136">
        <f>SUMIF(Tabla1[Pagina Bitacora Real],$A207,Tabla1[Multimotor])</f>
        <v>0</v>
      </c>
      <c r="T207" s="64">
        <f>SUMIF(Tabla1[Pagina Bitacora Real],$A207,Tabla1[Simulador o Entrenador de Vuelo])</f>
        <v>0</v>
      </c>
      <c r="U207" s="65">
        <f>SUMIF(Tabla1[Pagina Bitacora Real],$A207,Tabla1[Travesia])</f>
        <v>0</v>
      </c>
      <c r="V207" s="65">
        <f>SUMIF(Tabla1[Pagina Bitacora Real],$A207,Tabla1[Solo])</f>
        <v>0</v>
      </c>
      <c r="W207" s="65">
        <f>SUMIF(Tabla1[Pagina Bitacora Real],$A207,Tabla1[Piloto al Mando (PIC)])</f>
        <v>0</v>
      </c>
      <c r="X207" s="65">
        <f>SUMIF(Tabla1[Pagina Bitacora Real],$A207,Tabla1[Copiloto (SIC)])</f>
        <v>0</v>
      </c>
      <c r="Y207" s="65">
        <f>SUMIF(Tabla1[Pagina Bitacora Real],$A207,Tabla1[[Instruccion Recibida ]])</f>
        <v>0</v>
      </c>
      <c r="Z207" s="66">
        <f>SUMIF(Tabla1[Pagina Bitacora Real],$A207,Tabla1[Como Instructor de Vuelo])</f>
        <v>0</v>
      </c>
    </row>
    <row r="208" spans="1:26" x14ac:dyDescent="0.2">
      <c r="A208" s="197"/>
      <c r="B208" s="192"/>
      <c r="C208" s="61" t="s">
        <v>226</v>
      </c>
      <c r="D208" s="67">
        <f>SUMIF(Tabla1[Pagina Bitacora Real],"&lt;"&amp;A207,Tabla1[Duracion Total de Vuelo])</f>
        <v>414.90000000000003</v>
      </c>
      <c r="E208" s="68">
        <f>SUMIF(Tabla1[Pagina Bitacora Real],"&lt;"&amp;$A207,Tabla1[LSA])</f>
        <v>0</v>
      </c>
      <c r="F208" s="69">
        <f>SUMIF(Tabla1[Pagina Bitacora Real],"&lt;"&amp;$A207,Tabla1[Monomotor])</f>
        <v>414.90000000000003</v>
      </c>
      <c r="G208" s="69">
        <f>SUMIF(Tabla1[Pagina Bitacora Real],"&lt;"&amp;$A207,Tabla1[Multimotor])</f>
        <v>0</v>
      </c>
      <c r="H208" s="69">
        <f>SUMIF(Tabla1[Pagina Bitacora Real],"&lt;"&amp;$A207,Tabla1[Turbo Helice])</f>
        <v>0</v>
      </c>
      <c r="I208" s="69">
        <f>SUMIF(Tabla1[Pagina Bitacora Real],"&lt;"&amp;$A207,Tabla1[Turbo Jet])</f>
        <v>0</v>
      </c>
      <c r="J208" s="69">
        <f>SUMIF(Tabla1[Pagina Bitacora Real],"&lt;"&amp;$A207,Tabla1[Helicoptero])</f>
        <v>0</v>
      </c>
      <c r="K208" s="69">
        <f>SUMIF(Tabla1[Pagina Bitacora Real],"&lt;"&amp;$A207,Tabla1[Planeador])</f>
        <v>0</v>
      </c>
      <c r="L208" s="70">
        <f>SUMIF(Tabla1[Pagina Bitacora Real],"&lt;"&amp;$A207,Tabla1[Ultraliviano])</f>
        <v>0</v>
      </c>
      <c r="M208" s="137">
        <f>SUMIF(Tabla1[Pagina Bitacora Real],"&lt;"&amp;$A207,Tabla1[Dia])</f>
        <v>960</v>
      </c>
      <c r="N208" s="138">
        <f>SUMIF(Tabla1[Pagina Bitacora Real],"&lt;"&amp;$A207,Tabla1[Noche])</f>
        <v>84</v>
      </c>
      <c r="O208" s="68">
        <f>SUMIF(Tabla1[Pagina Bitacora Real],"&lt;"&amp;$A207,Tabla1[Diurno])</f>
        <v>394.70000000000005</v>
      </c>
      <c r="P208" s="69">
        <f>SUMIF(Tabla1[Pagina Bitacora Real],"&lt;"&amp;$A207,Tabla1[Noche3])</f>
        <v>18.099999999999998</v>
      </c>
      <c r="Q208" s="70">
        <f>SUMIF(Tabla1[Pagina Bitacora Real],"&lt;"&amp;$A207,Tabla1[IFR])</f>
        <v>14.6</v>
      </c>
      <c r="R208" s="137">
        <f>SUMIF(Tabla1[Pagina Bitacora Real],"&lt;"&amp;$A207,Tabla1[Multimotor])</f>
        <v>0</v>
      </c>
      <c r="S208" s="138">
        <f>SUMIF(Tabla1[Pagina Bitacora Real],"&lt;"&amp;$A207,Tabla1[Multimotor])</f>
        <v>0</v>
      </c>
      <c r="T208" s="68">
        <f>SUMIF(Tabla1[Pagina Bitacora Real],"&lt;"&amp;$A207,Tabla1[Simulador o Entrenador de Vuelo])</f>
        <v>0</v>
      </c>
      <c r="U208" s="69">
        <f>SUMIF(Tabla1[Pagina Bitacora Real],"&lt;"&amp;$A207,Tabla1[Travesia])</f>
        <v>238.2999999999999</v>
      </c>
      <c r="V208" s="69">
        <f>SUMIF(Tabla1[Pagina Bitacora Real],"&lt;"&amp;$A207,Tabla1[Solo])</f>
        <v>64.5</v>
      </c>
      <c r="W208" s="69">
        <f>SUMIF(Tabla1[Pagina Bitacora Real],"&lt;"&amp;$A207,Tabla1[Piloto al Mando (PIC)])</f>
        <v>349.09999999999997</v>
      </c>
      <c r="X208" s="69">
        <f>SUMIF(Tabla1[Pagina Bitacora Real],"&lt;"&amp;$A207,Tabla1[Copiloto (SIC)])</f>
        <v>0</v>
      </c>
      <c r="Y208" s="69">
        <f>SUMIF(Tabla1[Pagina Bitacora Real],"&lt;"&amp;$A207,Tabla1[[Instruccion Recibida ]])</f>
        <v>116.10000000000005</v>
      </c>
      <c r="Z208" s="70">
        <f>SUMIF(Tabla1[Pagina Bitacora Real],"&lt;"&amp;$A207,Tabla1[Como Instructor de Vuelo])</f>
        <v>23.599999999999998</v>
      </c>
    </row>
    <row r="209" spans="1:26" ht="16" thickBot="1" x14ac:dyDescent="0.25">
      <c r="A209" s="197"/>
      <c r="B209" s="193"/>
      <c r="C209" s="62" t="s">
        <v>227</v>
      </c>
      <c r="D209" s="71">
        <f t="shared" ref="D209" si="209">D207+D208</f>
        <v>414.90000000000003</v>
      </c>
      <c r="E209" s="72">
        <f t="shared" ref="E209" si="210">E207+E208</f>
        <v>0</v>
      </c>
      <c r="F209" s="73">
        <f t="shared" ref="F209" si="211">F207+F208</f>
        <v>414.90000000000003</v>
      </c>
      <c r="G209" s="73">
        <f t="shared" si="208"/>
        <v>0</v>
      </c>
      <c r="H209" s="73">
        <f t="shared" si="208"/>
        <v>0</v>
      </c>
      <c r="I209" s="73">
        <f t="shared" si="208"/>
        <v>0</v>
      </c>
      <c r="J209" s="73">
        <f t="shared" si="208"/>
        <v>0</v>
      </c>
      <c r="K209" s="73">
        <f t="shared" si="208"/>
        <v>0</v>
      </c>
      <c r="L209" s="74">
        <f t="shared" si="208"/>
        <v>0</v>
      </c>
      <c r="M209" s="139">
        <f t="shared" si="208"/>
        <v>960</v>
      </c>
      <c r="N209" s="140">
        <f t="shared" si="208"/>
        <v>84</v>
      </c>
      <c r="O209" s="72">
        <f t="shared" si="208"/>
        <v>394.70000000000005</v>
      </c>
      <c r="P209" s="73">
        <f t="shared" si="208"/>
        <v>18.099999999999998</v>
      </c>
      <c r="Q209" s="74">
        <f t="shared" si="208"/>
        <v>14.6</v>
      </c>
      <c r="R209" s="139">
        <f t="shared" si="208"/>
        <v>0</v>
      </c>
      <c r="S209" s="140">
        <f t="shared" si="208"/>
        <v>0</v>
      </c>
      <c r="T209" s="72">
        <f t="shared" si="208"/>
        <v>0</v>
      </c>
      <c r="U209" s="73">
        <f t="shared" si="208"/>
        <v>238.2999999999999</v>
      </c>
      <c r="V209" s="73">
        <f t="shared" si="208"/>
        <v>64.5</v>
      </c>
      <c r="W209" s="73">
        <f t="shared" si="208"/>
        <v>349.09999999999997</v>
      </c>
      <c r="X209" s="73">
        <f t="shared" si="208"/>
        <v>0</v>
      </c>
      <c r="Y209" s="73">
        <f t="shared" si="208"/>
        <v>116.10000000000005</v>
      </c>
      <c r="Z209" s="74">
        <f t="shared" si="208"/>
        <v>23.599999999999998</v>
      </c>
    </row>
    <row r="210" spans="1:26" x14ac:dyDescent="0.2">
      <c r="A210" s="197">
        <v>70</v>
      </c>
      <c r="B210" s="194" t="s">
        <v>245</v>
      </c>
      <c r="C210" s="46" t="s">
        <v>269</v>
      </c>
      <c r="D210" s="75">
        <f>SUMIF(Tabla1[Pagina Bitacora Real],A210,Tabla1[Duracion Total de Vuelo])</f>
        <v>0</v>
      </c>
      <c r="E210" s="76">
        <f>SUMIF(Tabla1[Pagina Bitacora Real],$A210,Tabla1[LSA])</f>
        <v>0</v>
      </c>
      <c r="F210" s="77">
        <f>SUMIF(Tabla1[Pagina Bitacora Real],$A210,Tabla1[Monomotor])</f>
        <v>0</v>
      </c>
      <c r="G210" s="77">
        <f>SUMIF(Tabla1[Pagina Bitacora Real],$A210,Tabla1[Multimotor])</f>
        <v>0</v>
      </c>
      <c r="H210" s="77">
        <f>SUMIF(Tabla1[Pagina Bitacora Real],$A210,Tabla1[Turbo Helice])</f>
        <v>0</v>
      </c>
      <c r="I210" s="77">
        <f>SUMIF(Tabla1[Pagina Bitacora Real],$A210,Tabla1[Turbo Jet])</f>
        <v>0</v>
      </c>
      <c r="J210" s="77">
        <f>SUMIF(Tabla1[Pagina Bitacora Real],$A210,Tabla1[Helicoptero])</f>
        <v>0</v>
      </c>
      <c r="K210" s="77">
        <f>SUMIF(Tabla1[Pagina Bitacora Real],$A210,Tabla1[Planeador])</f>
        <v>0</v>
      </c>
      <c r="L210" s="78">
        <f>SUMIF(Tabla1[Pagina Bitacora Real],$A210,Tabla1[Ultraliviano])</f>
        <v>0</v>
      </c>
      <c r="M210" s="141">
        <f>SUMIF(Tabla1[Pagina Bitacora Real],$A210,Tabla1[Dia])</f>
        <v>0</v>
      </c>
      <c r="N210" s="142">
        <f>SUMIF(Tabla1[Pagina Bitacora Real],$A210,Tabla1[Noche])</f>
        <v>0</v>
      </c>
      <c r="O210" s="76">
        <f>SUMIF(Tabla1[Pagina Bitacora Real],$A210,Tabla1[Diurno])</f>
        <v>0</v>
      </c>
      <c r="P210" s="77">
        <f>SUMIF(Tabla1[Pagina Bitacora Real],$A210,Tabla1[Noche3])</f>
        <v>0</v>
      </c>
      <c r="Q210" s="78">
        <f>SUMIF(Tabla1[Pagina Bitacora Real],$A210,Tabla1[IFR])</f>
        <v>0</v>
      </c>
      <c r="R210" s="141">
        <f>SUMIF(Tabla1[Pagina Bitacora Real],$A210,Tabla1[Multimotor])</f>
        <v>0</v>
      </c>
      <c r="S210" s="142">
        <f>SUMIF(Tabla1[Pagina Bitacora Real],$A210,Tabla1[Multimotor])</f>
        <v>0</v>
      </c>
      <c r="T210" s="76">
        <f>SUMIF(Tabla1[Pagina Bitacora Real],$A210,Tabla1[Simulador o Entrenador de Vuelo])</f>
        <v>0</v>
      </c>
      <c r="U210" s="77">
        <f>SUMIF(Tabla1[Pagina Bitacora Real],$A210,Tabla1[Travesia])</f>
        <v>0</v>
      </c>
      <c r="V210" s="77">
        <f>SUMIF(Tabla1[Pagina Bitacora Real],$A210,Tabla1[Solo])</f>
        <v>0</v>
      </c>
      <c r="W210" s="77">
        <f>SUMIF(Tabla1[Pagina Bitacora Real],$A210,Tabla1[Piloto al Mando (PIC)])</f>
        <v>0</v>
      </c>
      <c r="X210" s="77">
        <f>SUMIF(Tabla1[Pagina Bitacora Real],$A210,Tabla1[Copiloto (SIC)])</f>
        <v>0</v>
      </c>
      <c r="Y210" s="77">
        <f>SUMIF(Tabla1[Pagina Bitacora Real],$A210,Tabla1[[Instruccion Recibida ]])</f>
        <v>0</v>
      </c>
      <c r="Z210" s="78">
        <f>SUMIF(Tabla1[Pagina Bitacora Real],$A210,Tabla1[Como Instructor de Vuelo])</f>
        <v>0</v>
      </c>
    </row>
    <row r="211" spans="1:26" x14ac:dyDescent="0.2">
      <c r="A211" s="197"/>
      <c r="B211" s="195"/>
      <c r="C211" s="47" t="s">
        <v>226</v>
      </c>
      <c r="D211" s="79">
        <f>SUMIF(Tabla1[Pagina Bitacora Real],"&lt;"&amp;A210,Tabla1[Duracion Total de Vuelo])</f>
        <v>414.90000000000003</v>
      </c>
      <c r="E211" s="80">
        <f>SUMIF(Tabla1[Pagina Bitacora Real],"&lt;"&amp;$A210,Tabla1[LSA])</f>
        <v>0</v>
      </c>
      <c r="F211" s="81">
        <f>SUMIF(Tabla1[Pagina Bitacora Real],"&lt;"&amp;$A210,Tabla1[Monomotor])</f>
        <v>414.90000000000003</v>
      </c>
      <c r="G211" s="81">
        <f>SUMIF(Tabla1[Pagina Bitacora Real],"&lt;"&amp;$A210,Tabla1[Multimotor])</f>
        <v>0</v>
      </c>
      <c r="H211" s="81">
        <f>SUMIF(Tabla1[Pagina Bitacora Real],"&lt;"&amp;$A210,Tabla1[Turbo Helice])</f>
        <v>0</v>
      </c>
      <c r="I211" s="81">
        <f>SUMIF(Tabla1[Pagina Bitacora Real],"&lt;"&amp;$A210,Tabla1[Turbo Jet])</f>
        <v>0</v>
      </c>
      <c r="J211" s="81">
        <f>SUMIF(Tabla1[Pagina Bitacora Real],"&lt;"&amp;$A210,Tabla1[Helicoptero])</f>
        <v>0</v>
      </c>
      <c r="K211" s="81">
        <f>SUMIF(Tabla1[Pagina Bitacora Real],"&lt;"&amp;$A210,Tabla1[Planeador])</f>
        <v>0</v>
      </c>
      <c r="L211" s="82">
        <f>SUMIF(Tabla1[Pagina Bitacora Real],"&lt;"&amp;$A210,Tabla1[Ultraliviano])</f>
        <v>0</v>
      </c>
      <c r="M211" s="143">
        <f>SUMIF(Tabla1[Pagina Bitacora Real],"&lt;"&amp;$A210,Tabla1[Dia])</f>
        <v>960</v>
      </c>
      <c r="N211" s="144">
        <f>SUMIF(Tabla1[Pagina Bitacora Real],"&lt;"&amp;$A210,Tabla1[Noche])</f>
        <v>84</v>
      </c>
      <c r="O211" s="80">
        <f>SUMIF(Tabla1[Pagina Bitacora Real],"&lt;"&amp;$A210,Tabla1[Diurno])</f>
        <v>394.70000000000005</v>
      </c>
      <c r="P211" s="81">
        <f>SUMIF(Tabla1[Pagina Bitacora Real],"&lt;"&amp;$A210,Tabla1[Noche3])</f>
        <v>18.099999999999998</v>
      </c>
      <c r="Q211" s="82">
        <f>SUMIF(Tabla1[Pagina Bitacora Real],"&lt;"&amp;$A210,Tabla1[IFR])</f>
        <v>14.6</v>
      </c>
      <c r="R211" s="143">
        <f>SUMIF(Tabla1[Pagina Bitacora Real],"&lt;"&amp;$A210,Tabla1[Multimotor])</f>
        <v>0</v>
      </c>
      <c r="S211" s="144">
        <f>SUMIF(Tabla1[Pagina Bitacora Real],"&lt;"&amp;$A210,Tabla1[Multimotor])</f>
        <v>0</v>
      </c>
      <c r="T211" s="80">
        <f>SUMIF(Tabla1[Pagina Bitacora Real],"&lt;"&amp;$A210,Tabla1[Simulador o Entrenador de Vuelo])</f>
        <v>0</v>
      </c>
      <c r="U211" s="81">
        <f>SUMIF(Tabla1[Pagina Bitacora Real],"&lt;"&amp;$A210,Tabla1[Travesia])</f>
        <v>238.2999999999999</v>
      </c>
      <c r="V211" s="81">
        <f>SUMIF(Tabla1[Pagina Bitacora Real],"&lt;"&amp;$A210,Tabla1[Solo])</f>
        <v>64.5</v>
      </c>
      <c r="W211" s="81">
        <f>SUMIF(Tabla1[Pagina Bitacora Real],"&lt;"&amp;$A210,Tabla1[Piloto al Mando (PIC)])</f>
        <v>349.09999999999997</v>
      </c>
      <c r="X211" s="81">
        <f>SUMIF(Tabla1[Pagina Bitacora Real],"&lt;"&amp;$A210,Tabla1[Copiloto (SIC)])</f>
        <v>0</v>
      </c>
      <c r="Y211" s="81">
        <f>SUMIF(Tabla1[Pagina Bitacora Real],"&lt;"&amp;$A210,Tabla1[[Instruccion Recibida ]])</f>
        <v>116.10000000000005</v>
      </c>
      <c r="Z211" s="82">
        <f>SUMIF(Tabla1[Pagina Bitacora Real],"&lt;"&amp;$A210,Tabla1[Como Instructor de Vuelo])</f>
        <v>23.599999999999998</v>
      </c>
    </row>
    <row r="212" spans="1:26" ht="16" thickBot="1" x14ac:dyDescent="0.25">
      <c r="A212" s="197"/>
      <c r="B212" s="196"/>
      <c r="C212" s="48" t="s">
        <v>227</v>
      </c>
      <c r="D212" s="83">
        <f t="shared" ref="D212" si="212">D210+D211</f>
        <v>414.90000000000003</v>
      </c>
      <c r="E212" s="84">
        <f t="shared" ref="E212" si="213">E210+E211</f>
        <v>0</v>
      </c>
      <c r="F212" s="85">
        <f t="shared" ref="F212" si="214">F210+F211</f>
        <v>414.90000000000003</v>
      </c>
      <c r="G212" s="85">
        <f t="shared" si="208"/>
        <v>0</v>
      </c>
      <c r="H212" s="85">
        <f t="shared" si="208"/>
        <v>0</v>
      </c>
      <c r="I212" s="85">
        <f t="shared" si="208"/>
        <v>0</v>
      </c>
      <c r="J212" s="85">
        <f t="shared" si="208"/>
        <v>0</v>
      </c>
      <c r="K212" s="85">
        <f t="shared" si="208"/>
        <v>0</v>
      </c>
      <c r="L212" s="86">
        <f t="shared" si="208"/>
        <v>0</v>
      </c>
      <c r="M212" s="145">
        <f t="shared" si="208"/>
        <v>960</v>
      </c>
      <c r="N212" s="146">
        <f t="shared" si="208"/>
        <v>84</v>
      </c>
      <c r="O212" s="84">
        <f t="shared" si="208"/>
        <v>394.70000000000005</v>
      </c>
      <c r="P212" s="85">
        <f t="shared" si="208"/>
        <v>18.099999999999998</v>
      </c>
      <c r="Q212" s="86">
        <f t="shared" si="208"/>
        <v>14.6</v>
      </c>
      <c r="R212" s="145">
        <f t="shared" si="208"/>
        <v>0</v>
      </c>
      <c r="S212" s="146">
        <f t="shared" si="208"/>
        <v>0</v>
      </c>
      <c r="T212" s="84">
        <f t="shared" si="208"/>
        <v>0</v>
      </c>
      <c r="U212" s="85">
        <f t="shared" si="208"/>
        <v>238.2999999999999</v>
      </c>
      <c r="V212" s="85">
        <f t="shared" si="208"/>
        <v>64.5</v>
      </c>
      <c r="W212" s="85">
        <f t="shared" si="208"/>
        <v>349.09999999999997</v>
      </c>
      <c r="X212" s="85">
        <f t="shared" si="208"/>
        <v>0</v>
      </c>
      <c r="Y212" s="85">
        <f t="shared" si="208"/>
        <v>116.10000000000005</v>
      </c>
      <c r="Z212" s="86">
        <f t="shared" ref="Z212:Z221" si="215">Z210+Z211</f>
        <v>23.599999999999998</v>
      </c>
    </row>
    <row r="213" spans="1:26" x14ac:dyDescent="0.2">
      <c r="A213" s="197">
        <v>71</v>
      </c>
      <c r="B213" s="191" t="s">
        <v>246</v>
      </c>
      <c r="C213" s="60" t="s">
        <v>269</v>
      </c>
      <c r="D213" s="63">
        <f>SUMIF(Tabla1[Pagina Bitacora Real],A213,Tabla1[Duracion Total de Vuelo])</f>
        <v>0</v>
      </c>
      <c r="E213" s="64">
        <f>SUMIF(Tabla1[Pagina Bitacora Real],$A213,Tabla1[LSA])</f>
        <v>0</v>
      </c>
      <c r="F213" s="65">
        <f>SUMIF(Tabla1[Pagina Bitacora Real],$A213,Tabla1[Monomotor])</f>
        <v>0</v>
      </c>
      <c r="G213" s="65">
        <f>SUMIF(Tabla1[Pagina Bitacora Real],$A213,Tabla1[Multimotor])</f>
        <v>0</v>
      </c>
      <c r="H213" s="65">
        <f>SUMIF(Tabla1[Pagina Bitacora Real],$A213,Tabla1[Turbo Helice])</f>
        <v>0</v>
      </c>
      <c r="I213" s="65">
        <f>SUMIF(Tabla1[Pagina Bitacora Real],$A213,Tabla1[Turbo Jet])</f>
        <v>0</v>
      </c>
      <c r="J213" s="65">
        <f>SUMIF(Tabla1[Pagina Bitacora Real],$A213,Tabla1[Helicoptero])</f>
        <v>0</v>
      </c>
      <c r="K213" s="65">
        <f>SUMIF(Tabla1[Pagina Bitacora Real],$A213,Tabla1[Planeador])</f>
        <v>0</v>
      </c>
      <c r="L213" s="66">
        <f>SUMIF(Tabla1[Pagina Bitacora Real],$A213,Tabla1[Ultraliviano])</f>
        <v>0</v>
      </c>
      <c r="M213" s="135">
        <f>SUMIF(Tabla1[Pagina Bitacora Real],$A213,Tabla1[Dia])</f>
        <v>0</v>
      </c>
      <c r="N213" s="136">
        <f>SUMIF(Tabla1[Pagina Bitacora Real],$A213,Tabla1[Noche])</f>
        <v>0</v>
      </c>
      <c r="O213" s="64">
        <f>SUMIF(Tabla1[Pagina Bitacora Real],$A213,Tabla1[Diurno])</f>
        <v>0</v>
      </c>
      <c r="P213" s="65">
        <f>SUMIF(Tabla1[Pagina Bitacora Real],$A213,Tabla1[Noche3])</f>
        <v>0</v>
      </c>
      <c r="Q213" s="66">
        <f>SUMIF(Tabla1[Pagina Bitacora Real],$A213,Tabla1[IFR])</f>
        <v>0</v>
      </c>
      <c r="R213" s="135">
        <f>SUMIF(Tabla1[Pagina Bitacora Real],$A213,Tabla1[Multimotor])</f>
        <v>0</v>
      </c>
      <c r="S213" s="136">
        <f>SUMIF(Tabla1[Pagina Bitacora Real],$A213,Tabla1[Multimotor])</f>
        <v>0</v>
      </c>
      <c r="T213" s="64">
        <f>SUMIF(Tabla1[Pagina Bitacora Real],$A213,Tabla1[Simulador o Entrenador de Vuelo])</f>
        <v>0</v>
      </c>
      <c r="U213" s="65">
        <f>SUMIF(Tabla1[Pagina Bitacora Real],$A213,Tabla1[Travesia])</f>
        <v>0</v>
      </c>
      <c r="V213" s="65">
        <f>SUMIF(Tabla1[Pagina Bitacora Real],$A213,Tabla1[Solo])</f>
        <v>0</v>
      </c>
      <c r="W213" s="65">
        <f>SUMIF(Tabla1[Pagina Bitacora Real],$A213,Tabla1[Piloto al Mando (PIC)])</f>
        <v>0</v>
      </c>
      <c r="X213" s="65">
        <f>SUMIF(Tabla1[Pagina Bitacora Real],$A213,Tabla1[Copiloto (SIC)])</f>
        <v>0</v>
      </c>
      <c r="Y213" s="65">
        <f>SUMIF(Tabla1[Pagina Bitacora Real],$A213,Tabla1[[Instruccion Recibida ]])</f>
        <v>0</v>
      </c>
      <c r="Z213" s="66">
        <f>SUMIF(Tabla1[Pagina Bitacora Real],$A213,Tabla1[Como Instructor de Vuelo])</f>
        <v>0</v>
      </c>
    </row>
    <row r="214" spans="1:26" x14ac:dyDescent="0.2">
      <c r="A214" s="197"/>
      <c r="B214" s="192"/>
      <c r="C214" s="61" t="s">
        <v>226</v>
      </c>
      <c r="D214" s="67">
        <f>SUMIF(Tabla1[Pagina Bitacora Real],"&lt;"&amp;A213,Tabla1[Duracion Total de Vuelo])</f>
        <v>414.90000000000003</v>
      </c>
      <c r="E214" s="68">
        <f>SUMIF(Tabla1[Pagina Bitacora Real],"&lt;"&amp;$A213,Tabla1[LSA])</f>
        <v>0</v>
      </c>
      <c r="F214" s="69">
        <f>SUMIF(Tabla1[Pagina Bitacora Real],"&lt;"&amp;$A213,Tabla1[Monomotor])</f>
        <v>414.90000000000003</v>
      </c>
      <c r="G214" s="69">
        <f>SUMIF(Tabla1[Pagina Bitacora Real],"&lt;"&amp;$A213,Tabla1[Multimotor])</f>
        <v>0</v>
      </c>
      <c r="H214" s="69">
        <f>SUMIF(Tabla1[Pagina Bitacora Real],"&lt;"&amp;$A213,Tabla1[Turbo Helice])</f>
        <v>0</v>
      </c>
      <c r="I214" s="69">
        <f>SUMIF(Tabla1[Pagina Bitacora Real],"&lt;"&amp;$A213,Tabla1[Turbo Jet])</f>
        <v>0</v>
      </c>
      <c r="J214" s="69">
        <f>SUMIF(Tabla1[Pagina Bitacora Real],"&lt;"&amp;$A213,Tabla1[Helicoptero])</f>
        <v>0</v>
      </c>
      <c r="K214" s="69">
        <f>SUMIF(Tabla1[Pagina Bitacora Real],"&lt;"&amp;$A213,Tabla1[Planeador])</f>
        <v>0</v>
      </c>
      <c r="L214" s="70">
        <f>SUMIF(Tabla1[Pagina Bitacora Real],"&lt;"&amp;$A213,Tabla1[Ultraliviano])</f>
        <v>0</v>
      </c>
      <c r="M214" s="137">
        <f>SUMIF(Tabla1[Pagina Bitacora Real],"&lt;"&amp;$A213,Tabla1[Dia])</f>
        <v>960</v>
      </c>
      <c r="N214" s="138">
        <f>SUMIF(Tabla1[Pagina Bitacora Real],"&lt;"&amp;$A213,Tabla1[Noche])</f>
        <v>84</v>
      </c>
      <c r="O214" s="68">
        <f>SUMIF(Tabla1[Pagina Bitacora Real],"&lt;"&amp;$A213,Tabla1[Diurno])</f>
        <v>394.70000000000005</v>
      </c>
      <c r="P214" s="69">
        <f>SUMIF(Tabla1[Pagina Bitacora Real],"&lt;"&amp;$A213,Tabla1[Noche3])</f>
        <v>18.099999999999998</v>
      </c>
      <c r="Q214" s="70">
        <f>SUMIF(Tabla1[Pagina Bitacora Real],"&lt;"&amp;$A213,Tabla1[IFR])</f>
        <v>14.6</v>
      </c>
      <c r="R214" s="137">
        <f>SUMIF(Tabla1[Pagina Bitacora Real],"&lt;"&amp;$A213,Tabla1[Multimotor])</f>
        <v>0</v>
      </c>
      <c r="S214" s="138">
        <f>SUMIF(Tabla1[Pagina Bitacora Real],"&lt;"&amp;$A213,Tabla1[Multimotor])</f>
        <v>0</v>
      </c>
      <c r="T214" s="68">
        <f>SUMIF(Tabla1[Pagina Bitacora Real],"&lt;"&amp;$A213,Tabla1[Simulador o Entrenador de Vuelo])</f>
        <v>0</v>
      </c>
      <c r="U214" s="69">
        <f>SUMIF(Tabla1[Pagina Bitacora Real],"&lt;"&amp;$A213,Tabla1[Travesia])</f>
        <v>238.2999999999999</v>
      </c>
      <c r="V214" s="69">
        <f>SUMIF(Tabla1[Pagina Bitacora Real],"&lt;"&amp;$A213,Tabla1[Solo])</f>
        <v>64.5</v>
      </c>
      <c r="W214" s="69">
        <f>SUMIF(Tabla1[Pagina Bitacora Real],"&lt;"&amp;$A213,Tabla1[Piloto al Mando (PIC)])</f>
        <v>349.09999999999997</v>
      </c>
      <c r="X214" s="69">
        <f>SUMIF(Tabla1[Pagina Bitacora Real],"&lt;"&amp;$A213,Tabla1[Copiloto (SIC)])</f>
        <v>0</v>
      </c>
      <c r="Y214" s="69">
        <f>SUMIF(Tabla1[Pagina Bitacora Real],"&lt;"&amp;$A213,Tabla1[[Instruccion Recibida ]])</f>
        <v>116.10000000000005</v>
      </c>
      <c r="Z214" s="70">
        <f>SUMIF(Tabla1[Pagina Bitacora Real],"&lt;"&amp;$A213,Tabla1[Como Instructor de Vuelo])</f>
        <v>23.599999999999998</v>
      </c>
    </row>
    <row r="215" spans="1:26" ht="16" thickBot="1" x14ac:dyDescent="0.25">
      <c r="A215" s="197"/>
      <c r="B215" s="193"/>
      <c r="C215" s="62" t="s">
        <v>227</v>
      </c>
      <c r="D215" s="71">
        <f t="shared" ref="D215" si="216">D213+D214</f>
        <v>414.90000000000003</v>
      </c>
      <c r="E215" s="72">
        <f t="shared" ref="E215" si="217">E213+E214</f>
        <v>0</v>
      </c>
      <c r="F215" s="73">
        <f t="shared" ref="F215" si="218">F213+F214</f>
        <v>414.90000000000003</v>
      </c>
      <c r="G215" s="73">
        <f t="shared" si="208"/>
        <v>0</v>
      </c>
      <c r="H215" s="73">
        <f t="shared" si="208"/>
        <v>0</v>
      </c>
      <c r="I215" s="73">
        <f t="shared" si="208"/>
        <v>0</v>
      </c>
      <c r="J215" s="73">
        <f t="shared" si="208"/>
        <v>0</v>
      </c>
      <c r="K215" s="73">
        <f t="shared" si="208"/>
        <v>0</v>
      </c>
      <c r="L215" s="74">
        <f t="shared" si="208"/>
        <v>0</v>
      </c>
      <c r="M215" s="139">
        <f t="shared" si="208"/>
        <v>960</v>
      </c>
      <c r="N215" s="140">
        <f t="shared" si="208"/>
        <v>84</v>
      </c>
      <c r="O215" s="72">
        <f t="shared" si="208"/>
        <v>394.70000000000005</v>
      </c>
      <c r="P215" s="73">
        <f t="shared" si="208"/>
        <v>18.099999999999998</v>
      </c>
      <c r="Q215" s="74">
        <f t="shared" si="208"/>
        <v>14.6</v>
      </c>
      <c r="R215" s="139">
        <f t="shared" si="208"/>
        <v>0</v>
      </c>
      <c r="S215" s="140">
        <f t="shared" si="208"/>
        <v>0</v>
      </c>
      <c r="T215" s="72">
        <f t="shared" si="208"/>
        <v>0</v>
      </c>
      <c r="U215" s="73">
        <f t="shared" si="208"/>
        <v>238.2999999999999</v>
      </c>
      <c r="V215" s="73">
        <f t="shared" si="208"/>
        <v>64.5</v>
      </c>
      <c r="W215" s="73">
        <f t="shared" si="208"/>
        <v>349.09999999999997</v>
      </c>
      <c r="X215" s="73">
        <f t="shared" si="208"/>
        <v>0</v>
      </c>
      <c r="Y215" s="73">
        <f t="shared" si="208"/>
        <v>116.10000000000005</v>
      </c>
      <c r="Z215" s="74">
        <f t="shared" si="215"/>
        <v>23.599999999999998</v>
      </c>
    </row>
    <row r="216" spans="1:26" x14ac:dyDescent="0.2">
      <c r="A216" s="197">
        <v>72</v>
      </c>
      <c r="B216" s="194" t="s">
        <v>247</v>
      </c>
      <c r="C216" s="46" t="s">
        <v>269</v>
      </c>
      <c r="D216" s="75">
        <f>SUMIF(Tabla1[Pagina Bitacora Real],A216,Tabla1[Duracion Total de Vuelo])</f>
        <v>0</v>
      </c>
      <c r="E216" s="76">
        <f>SUMIF(Tabla1[Pagina Bitacora Real],$A216,Tabla1[LSA])</f>
        <v>0</v>
      </c>
      <c r="F216" s="77">
        <f>SUMIF(Tabla1[Pagina Bitacora Real],$A216,Tabla1[Monomotor])</f>
        <v>0</v>
      </c>
      <c r="G216" s="77">
        <f>SUMIF(Tabla1[Pagina Bitacora Real],$A216,Tabla1[Multimotor])</f>
        <v>0</v>
      </c>
      <c r="H216" s="77">
        <f>SUMIF(Tabla1[Pagina Bitacora Real],$A216,Tabla1[Turbo Helice])</f>
        <v>0</v>
      </c>
      <c r="I216" s="77">
        <f>SUMIF(Tabla1[Pagina Bitacora Real],$A216,Tabla1[Turbo Jet])</f>
        <v>0</v>
      </c>
      <c r="J216" s="77">
        <f>SUMIF(Tabla1[Pagina Bitacora Real],$A216,Tabla1[Helicoptero])</f>
        <v>0</v>
      </c>
      <c r="K216" s="77">
        <f>SUMIF(Tabla1[Pagina Bitacora Real],$A216,Tabla1[Planeador])</f>
        <v>0</v>
      </c>
      <c r="L216" s="78">
        <f>SUMIF(Tabla1[Pagina Bitacora Real],$A216,Tabla1[Ultraliviano])</f>
        <v>0</v>
      </c>
      <c r="M216" s="141">
        <f>SUMIF(Tabla1[Pagina Bitacora Real],$A216,Tabla1[Dia])</f>
        <v>0</v>
      </c>
      <c r="N216" s="142">
        <f>SUMIF(Tabla1[Pagina Bitacora Real],$A216,Tabla1[Noche])</f>
        <v>0</v>
      </c>
      <c r="O216" s="76">
        <f>SUMIF(Tabla1[Pagina Bitacora Real],$A216,Tabla1[Diurno])</f>
        <v>0</v>
      </c>
      <c r="P216" s="77">
        <f>SUMIF(Tabla1[Pagina Bitacora Real],$A216,Tabla1[Noche3])</f>
        <v>0</v>
      </c>
      <c r="Q216" s="78">
        <f>SUMIF(Tabla1[Pagina Bitacora Real],$A216,Tabla1[IFR])</f>
        <v>0</v>
      </c>
      <c r="R216" s="141">
        <f>SUMIF(Tabla1[Pagina Bitacora Real],$A216,Tabla1[Multimotor])</f>
        <v>0</v>
      </c>
      <c r="S216" s="142">
        <f>SUMIF(Tabla1[Pagina Bitacora Real],$A216,Tabla1[Multimotor])</f>
        <v>0</v>
      </c>
      <c r="T216" s="76">
        <f>SUMIF(Tabla1[Pagina Bitacora Real],$A216,Tabla1[Simulador o Entrenador de Vuelo])</f>
        <v>0</v>
      </c>
      <c r="U216" s="77">
        <f>SUMIF(Tabla1[Pagina Bitacora Real],$A216,Tabla1[Travesia])</f>
        <v>0</v>
      </c>
      <c r="V216" s="77">
        <f>SUMIF(Tabla1[Pagina Bitacora Real],$A216,Tabla1[Solo])</f>
        <v>0</v>
      </c>
      <c r="W216" s="77">
        <f>SUMIF(Tabla1[Pagina Bitacora Real],$A216,Tabla1[Piloto al Mando (PIC)])</f>
        <v>0</v>
      </c>
      <c r="X216" s="77">
        <f>SUMIF(Tabla1[Pagina Bitacora Real],$A216,Tabla1[Copiloto (SIC)])</f>
        <v>0</v>
      </c>
      <c r="Y216" s="77">
        <f>SUMIF(Tabla1[Pagina Bitacora Real],$A216,Tabla1[[Instruccion Recibida ]])</f>
        <v>0</v>
      </c>
      <c r="Z216" s="78">
        <f>SUMIF(Tabla1[Pagina Bitacora Real],$A216,Tabla1[Como Instructor de Vuelo])</f>
        <v>0</v>
      </c>
    </row>
    <row r="217" spans="1:26" x14ac:dyDescent="0.2">
      <c r="A217" s="197"/>
      <c r="B217" s="195"/>
      <c r="C217" s="47" t="s">
        <v>226</v>
      </c>
      <c r="D217" s="79">
        <f>SUMIF(Tabla1[Pagina Bitacora Real],"&lt;"&amp;A216,Tabla1[Duracion Total de Vuelo])</f>
        <v>414.90000000000003</v>
      </c>
      <c r="E217" s="80">
        <f>SUMIF(Tabla1[Pagina Bitacora Real],"&lt;"&amp;$A216,Tabla1[LSA])</f>
        <v>0</v>
      </c>
      <c r="F217" s="81">
        <f>SUMIF(Tabla1[Pagina Bitacora Real],"&lt;"&amp;$A216,Tabla1[Monomotor])</f>
        <v>414.90000000000003</v>
      </c>
      <c r="G217" s="81">
        <f>SUMIF(Tabla1[Pagina Bitacora Real],"&lt;"&amp;$A216,Tabla1[Multimotor])</f>
        <v>0</v>
      </c>
      <c r="H217" s="81">
        <f>SUMIF(Tabla1[Pagina Bitacora Real],"&lt;"&amp;$A216,Tabla1[Turbo Helice])</f>
        <v>0</v>
      </c>
      <c r="I217" s="81">
        <f>SUMIF(Tabla1[Pagina Bitacora Real],"&lt;"&amp;$A216,Tabla1[Turbo Jet])</f>
        <v>0</v>
      </c>
      <c r="J217" s="81">
        <f>SUMIF(Tabla1[Pagina Bitacora Real],"&lt;"&amp;$A216,Tabla1[Helicoptero])</f>
        <v>0</v>
      </c>
      <c r="K217" s="81">
        <f>SUMIF(Tabla1[Pagina Bitacora Real],"&lt;"&amp;$A216,Tabla1[Planeador])</f>
        <v>0</v>
      </c>
      <c r="L217" s="82">
        <f>SUMIF(Tabla1[Pagina Bitacora Real],"&lt;"&amp;$A216,Tabla1[Ultraliviano])</f>
        <v>0</v>
      </c>
      <c r="M217" s="143">
        <f>SUMIF(Tabla1[Pagina Bitacora Real],"&lt;"&amp;$A216,Tabla1[Dia])</f>
        <v>960</v>
      </c>
      <c r="N217" s="144">
        <f>SUMIF(Tabla1[Pagina Bitacora Real],"&lt;"&amp;$A216,Tabla1[Noche])</f>
        <v>84</v>
      </c>
      <c r="O217" s="80">
        <f>SUMIF(Tabla1[Pagina Bitacora Real],"&lt;"&amp;$A216,Tabla1[Diurno])</f>
        <v>394.70000000000005</v>
      </c>
      <c r="P217" s="81">
        <f>SUMIF(Tabla1[Pagina Bitacora Real],"&lt;"&amp;$A216,Tabla1[Noche3])</f>
        <v>18.099999999999998</v>
      </c>
      <c r="Q217" s="82">
        <f>SUMIF(Tabla1[Pagina Bitacora Real],"&lt;"&amp;$A216,Tabla1[IFR])</f>
        <v>14.6</v>
      </c>
      <c r="R217" s="143">
        <f>SUMIF(Tabla1[Pagina Bitacora Real],"&lt;"&amp;$A216,Tabla1[Multimotor])</f>
        <v>0</v>
      </c>
      <c r="S217" s="144">
        <f>SUMIF(Tabla1[Pagina Bitacora Real],"&lt;"&amp;$A216,Tabla1[Multimotor])</f>
        <v>0</v>
      </c>
      <c r="T217" s="80">
        <f>SUMIF(Tabla1[Pagina Bitacora Real],"&lt;"&amp;$A216,Tabla1[Simulador o Entrenador de Vuelo])</f>
        <v>0</v>
      </c>
      <c r="U217" s="81">
        <f>SUMIF(Tabla1[Pagina Bitacora Real],"&lt;"&amp;$A216,Tabla1[Travesia])</f>
        <v>238.2999999999999</v>
      </c>
      <c r="V217" s="81">
        <f>SUMIF(Tabla1[Pagina Bitacora Real],"&lt;"&amp;$A216,Tabla1[Solo])</f>
        <v>64.5</v>
      </c>
      <c r="W217" s="81">
        <f>SUMIF(Tabla1[Pagina Bitacora Real],"&lt;"&amp;$A216,Tabla1[Piloto al Mando (PIC)])</f>
        <v>349.09999999999997</v>
      </c>
      <c r="X217" s="81">
        <f>SUMIF(Tabla1[Pagina Bitacora Real],"&lt;"&amp;$A216,Tabla1[Copiloto (SIC)])</f>
        <v>0</v>
      </c>
      <c r="Y217" s="81">
        <f>SUMIF(Tabla1[Pagina Bitacora Real],"&lt;"&amp;$A216,Tabla1[[Instruccion Recibida ]])</f>
        <v>116.10000000000005</v>
      </c>
      <c r="Z217" s="82">
        <f>SUMIF(Tabla1[Pagina Bitacora Real],"&lt;"&amp;$A216,Tabla1[Como Instructor de Vuelo])</f>
        <v>23.599999999999998</v>
      </c>
    </row>
    <row r="218" spans="1:26" ht="16" thickBot="1" x14ac:dyDescent="0.25">
      <c r="A218" s="197"/>
      <c r="B218" s="196"/>
      <c r="C218" s="48" t="s">
        <v>227</v>
      </c>
      <c r="D218" s="83">
        <f t="shared" ref="D218" si="219">D216+D217</f>
        <v>414.90000000000003</v>
      </c>
      <c r="E218" s="84">
        <f t="shared" ref="E218" si="220">E216+E217</f>
        <v>0</v>
      </c>
      <c r="F218" s="85">
        <f t="shared" ref="F218" si="221">F216+F217</f>
        <v>414.90000000000003</v>
      </c>
      <c r="G218" s="85">
        <f t="shared" si="208"/>
        <v>0</v>
      </c>
      <c r="H218" s="85">
        <f t="shared" si="208"/>
        <v>0</v>
      </c>
      <c r="I218" s="85">
        <f t="shared" si="208"/>
        <v>0</v>
      </c>
      <c r="J218" s="85">
        <f t="shared" si="208"/>
        <v>0</v>
      </c>
      <c r="K218" s="85">
        <f t="shared" si="208"/>
        <v>0</v>
      </c>
      <c r="L218" s="86">
        <f t="shared" si="208"/>
        <v>0</v>
      </c>
      <c r="M218" s="145">
        <f t="shared" si="208"/>
        <v>960</v>
      </c>
      <c r="N218" s="146">
        <f t="shared" si="208"/>
        <v>84</v>
      </c>
      <c r="O218" s="84">
        <f t="shared" si="208"/>
        <v>394.70000000000005</v>
      </c>
      <c r="P218" s="85">
        <f t="shared" si="208"/>
        <v>18.099999999999998</v>
      </c>
      <c r="Q218" s="86">
        <f t="shared" si="208"/>
        <v>14.6</v>
      </c>
      <c r="R218" s="145">
        <f t="shared" si="208"/>
        <v>0</v>
      </c>
      <c r="S218" s="146">
        <f t="shared" si="208"/>
        <v>0</v>
      </c>
      <c r="T218" s="84">
        <f t="shared" si="208"/>
        <v>0</v>
      </c>
      <c r="U218" s="85">
        <f t="shared" si="208"/>
        <v>238.2999999999999</v>
      </c>
      <c r="V218" s="85">
        <f t="shared" si="208"/>
        <v>64.5</v>
      </c>
      <c r="W218" s="85">
        <f t="shared" si="208"/>
        <v>349.09999999999997</v>
      </c>
      <c r="X218" s="85">
        <f t="shared" si="208"/>
        <v>0</v>
      </c>
      <c r="Y218" s="85">
        <f t="shared" si="208"/>
        <v>116.10000000000005</v>
      </c>
      <c r="Z218" s="86">
        <f t="shared" si="215"/>
        <v>23.599999999999998</v>
      </c>
    </row>
    <row r="219" spans="1:26" x14ac:dyDescent="0.2">
      <c r="A219" s="197">
        <v>73</v>
      </c>
      <c r="B219" s="191" t="s">
        <v>248</v>
      </c>
      <c r="C219" s="60" t="s">
        <v>269</v>
      </c>
      <c r="D219" s="63">
        <f>SUMIF(Tabla1[Pagina Bitacora Real],A219,Tabla1[Duracion Total de Vuelo])</f>
        <v>0</v>
      </c>
      <c r="E219" s="64">
        <f>SUMIF(Tabla1[Pagina Bitacora Real],$A219,Tabla1[LSA])</f>
        <v>0</v>
      </c>
      <c r="F219" s="65">
        <f>SUMIF(Tabla1[Pagina Bitacora Real],$A219,Tabla1[Monomotor])</f>
        <v>0</v>
      </c>
      <c r="G219" s="65">
        <f>SUMIF(Tabla1[Pagina Bitacora Real],$A219,Tabla1[Multimotor])</f>
        <v>0</v>
      </c>
      <c r="H219" s="65">
        <f>SUMIF(Tabla1[Pagina Bitacora Real],$A219,Tabla1[Turbo Helice])</f>
        <v>0</v>
      </c>
      <c r="I219" s="65">
        <f>SUMIF(Tabla1[Pagina Bitacora Real],$A219,Tabla1[Turbo Jet])</f>
        <v>0</v>
      </c>
      <c r="J219" s="65">
        <f>SUMIF(Tabla1[Pagina Bitacora Real],$A219,Tabla1[Helicoptero])</f>
        <v>0</v>
      </c>
      <c r="K219" s="65">
        <f>SUMIF(Tabla1[Pagina Bitacora Real],$A219,Tabla1[Planeador])</f>
        <v>0</v>
      </c>
      <c r="L219" s="66">
        <f>SUMIF(Tabla1[Pagina Bitacora Real],$A219,Tabla1[Ultraliviano])</f>
        <v>0</v>
      </c>
      <c r="M219" s="135">
        <f>SUMIF(Tabla1[Pagina Bitacora Real],$A219,Tabla1[Dia])</f>
        <v>0</v>
      </c>
      <c r="N219" s="136">
        <f>SUMIF(Tabla1[Pagina Bitacora Real],$A219,Tabla1[Noche])</f>
        <v>0</v>
      </c>
      <c r="O219" s="64">
        <f>SUMIF(Tabla1[Pagina Bitacora Real],$A219,Tabla1[Diurno])</f>
        <v>0</v>
      </c>
      <c r="P219" s="65">
        <f>SUMIF(Tabla1[Pagina Bitacora Real],$A219,Tabla1[Noche3])</f>
        <v>0</v>
      </c>
      <c r="Q219" s="66">
        <f>SUMIF(Tabla1[Pagina Bitacora Real],$A219,Tabla1[IFR])</f>
        <v>0</v>
      </c>
      <c r="R219" s="135">
        <f>SUMIF(Tabla1[Pagina Bitacora Real],$A219,Tabla1[Multimotor])</f>
        <v>0</v>
      </c>
      <c r="S219" s="136">
        <f>SUMIF(Tabla1[Pagina Bitacora Real],$A219,Tabla1[Multimotor])</f>
        <v>0</v>
      </c>
      <c r="T219" s="64">
        <f>SUMIF(Tabla1[Pagina Bitacora Real],$A219,Tabla1[Simulador o Entrenador de Vuelo])</f>
        <v>0</v>
      </c>
      <c r="U219" s="65">
        <f>SUMIF(Tabla1[Pagina Bitacora Real],$A219,Tabla1[Travesia])</f>
        <v>0</v>
      </c>
      <c r="V219" s="65">
        <f>SUMIF(Tabla1[Pagina Bitacora Real],$A219,Tabla1[Solo])</f>
        <v>0</v>
      </c>
      <c r="W219" s="65">
        <f>SUMIF(Tabla1[Pagina Bitacora Real],$A219,Tabla1[Piloto al Mando (PIC)])</f>
        <v>0</v>
      </c>
      <c r="X219" s="65">
        <f>SUMIF(Tabla1[Pagina Bitacora Real],$A219,Tabla1[Copiloto (SIC)])</f>
        <v>0</v>
      </c>
      <c r="Y219" s="65">
        <f>SUMIF(Tabla1[Pagina Bitacora Real],$A219,Tabla1[[Instruccion Recibida ]])</f>
        <v>0</v>
      </c>
      <c r="Z219" s="66">
        <f>SUMIF(Tabla1[Pagina Bitacora Real],$A219,Tabla1[Como Instructor de Vuelo])</f>
        <v>0</v>
      </c>
    </row>
    <row r="220" spans="1:26" x14ac:dyDescent="0.2">
      <c r="A220" s="197"/>
      <c r="B220" s="192"/>
      <c r="C220" s="61" t="s">
        <v>226</v>
      </c>
      <c r="D220" s="67">
        <f>SUMIF(Tabla1[Pagina Bitacora Real],"&lt;"&amp;A219,Tabla1[Duracion Total de Vuelo])</f>
        <v>414.90000000000003</v>
      </c>
      <c r="E220" s="68">
        <f>SUMIF(Tabla1[Pagina Bitacora Real],"&lt;"&amp;$A219,Tabla1[LSA])</f>
        <v>0</v>
      </c>
      <c r="F220" s="69">
        <f>SUMIF(Tabla1[Pagina Bitacora Real],"&lt;"&amp;$A219,Tabla1[Monomotor])</f>
        <v>414.90000000000003</v>
      </c>
      <c r="G220" s="69">
        <f>SUMIF(Tabla1[Pagina Bitacora Real],"&lt;"&amp;$A219,Tabla1[Multimotor])</f>
        <v>0</v>
      </c>
      <c r="H220" s="69">
        <f>SUMIF(Tabla1[Pagina Bitacora Real],"&lt;"&amp;$A219,Tabla1[Turbo Helice])</f>
        <v>0</v>
      </c>
      <c r="I220" s="69">
        <f>SUMIF(Tabla1[Pagina Bitacora Real],"&lt;"&amp;$A219,Tabla1[Turbo Jet])</f>
        <v>0</v>
      </c>
      <c r="J220" s="69">
        <f>SUMIF(Tabla1[Pagina Bitacora Real],"&lt;"&amp;$A219,Tabla1[Helicoptero])</f>
        <v>0</v>
      </c>
      <c r="K220" s="69">
        <f>SUMIF(Tabla1[Pagina Bitacora Real],"&lt;"&amp;$A219,Tabla1[Planeador])</f>
        <v>0</v>
      </c>
      <c r="L220" s="70">
        <f>SUMIF(Tabla1[Pagina Bitacora Real],"&lt;"&amp;$A219,Tabla1[Ultraliviano])</f>
        <v>0</v>
      </c>
      <c r="M220" s="137">
        <f>SUMIF(Tabla1[Pagina Bitacora Real],"&lt;"&amp;$A219,Tabla1[Dia])</f>
        <v>960</v>
      </c>
      <c r="N220" s="138">
        <f>SUMIF(Tabla1[Pagina Bitacora Real],"&lt;"&amp;$A219,Tabla1[Noche])</f>
        <v>84</v>
      </c>
      <c r="O220" s="68">
        <f>SUMIF(Tabla1[Pagina Bitacora Real],"&lt;"&amp;$A219,Tabla1[Diurno])</f>
        <v>394.70000000000005</v>
      </c>
      <c r="P220" s="69">
        <f>SUMIF(Tabla1[Pagina Bitacora Real],"&lt;"&amp;$A219,Tabla1[Noche3])</f>
        <v>18.099999999999998</v>
      </c>
      <c r="Q220" s="70">
        <f>SUMIF(Tabla1[Pagina Bitacora Real],"&lt;"&amp;$A219,Tabla1[IFR])</f>
        <v>14.6</v>
      </c>
      <c r="R220" s="137">
        <f>SUMIF(Tabla1[Pagina Bitacora Real],"&lt;"&amp;$A219,Tabla1[Multimotor])</f>
        <v>0</v>
      </c>
      <c r="S220" s="138">
        <f>SUMIF(Tabla1[Pagina Bitacora Real],"&lt;"&amp;$A219,Tabla1[Multimotor])</f>
        <v>0</v>
      </c>
      <c r="T220" s="68">
        <f>SUMIF(Tabla1[Pagina Bitacora Real],"&lt;"&amp;$A219,Tabla1[Simulador o Entrenador de Vuelo])</f>
        <v>0</v>
      </c>
      <c r="U220" s="69">
        <f>SUMIF(Tabla1[Pagina Bitacora Real],"&lt;"&amp;$A219,Tabla1[Travesia])</f>
        <v>238.2999999999999</v>
      </c>
      <c r="V220" s="69">
        <f>SUMIF(Tabla1[Pagina Bitacora Real],"&lt;"&amp;$A219,Tabla1[Solo])</f>
        <v>64.5</v>
      </c>
      <c r="W220" s="69">
        <f>SUMIF(Tabla1[Pagina Bitacora Real],"&lt;"&amp;$A219,Tabla1[Piloto al Mando (PIC)])</f>
        <v>349.09999999999997</v>
      </c>
      <c r="X220" s="69">
        <f>SUMIF(Tabla1[Pagina Bitacora Real],"&lt;"&amp;$A219,Tabla1[Copiloto (SIC)])</f>
        <v>0</v>
      </c>
      <c r="Y220" s="69">
        <f>SUMIF(Tabla1[Pagina Bitacora Real],"&lt;"&amp;$A219,Tabla1[[Instruccion Recibida ]])</f>
        <v>116.10000000000005</v>
      </c>
      <c r="Z220" s="70">
        <f>SUMIF(Tabla1[Pagina Bitacora Real],"&lt;"&amp;$A219,Tabla1[Como Instructor de Vuelo])</f>
        <v>23.599999999999998</v>
      </c>
    </row>
    <row r="221" spans="1:26" ht="16" thickBot="1" x14ac:dyDescent="0.25">
      <c r="A221" s="197"/>
      <c r="B221" s="193"/>
      <c r="C221" s="62" t="s">
        <v>227</v>
      </c>
      <c r="D221" s="71">
        <f t="shared" ref="D221" si="222">D219+D220</f>
        <v>414.90000000000003</v>
      </c>
      <c r="E221" s="72">
        <f t="shared" ref="E221" si="223">E219+E220</f>
        <v>0</v>
      </c>
      <c r="F221" s="73">
        <f t="shared" ref="F221" si="224">F219+F220</f>
        <v>414.90000000000003</v>
      </c>
      <c r="G221" s="73">
        <f t="shared" si="208"/>
        <v>0</v>
      </c>
      <c r="H221" s="73">
        <f t="shared" si="208"/>
        <v>0</v>
      </c>
      <c r="I221" s="73">
        <f t="shared" si="208"/>
        <v>0</v>
      </c>
      <c r="J221" s="73">
        <f t="shared" si="208"/>
        <v>0</v>
      </c>
      <c r="K221" s="73">
        <f t="shared" si="208"/>
        <v>0</v>
      </c>
      <c r="L221" s="74">
        <f t="shared" si="208"/>
        <v>0</v>
      </c>
      <c r="M221" s="139">
        <f t="shared" si="208"/>
        <v>960</v>
      </c>
      <c r="N221" s="140">
        <f t="shared" si="208"/>
        <v>84</v>
      </c>
      <c r="O221" s="72">
        <f t="shared" si="208"/>
        <v>394.70000000000005</v>
      </c>
      <c r="P221" s="73">
        <f t="shared" si="208"/>
        <v>18.099999999999998</v>
      </c>
      <c r="Q221" s="74">
        <f t="shared" si="208"/>
        <v>14.6</v>
      </c>
      <c r="R221" s="139">
        <f t="shared" si="208"/>
        <v>0</v>
      </c>
      <c r="S221" s="140">
        <f t="shared" si="208"/>
        <v>0</v>
      </c>
      <c r="T221" s="72">
        <f t="shared" si="208"/>
        <v>0</v>
      </c>
      <c r="U221" s="73">
        <f t="shared" si="208"/>
        <v>238.2999999999999</v>
      </c>
      <c r="V221" s="73">
        <f t="shared" si="208"/>
        <v>64.5</v>
      </c>
      <c r="W221" s="73">
        <f t="shared" si="208"/>
        <v>349.09999999999997</v>
      </c>
      <c r="X221" s="73">
        <f t="shared" si="208"/>
        <v>0</v>
      </c>
      <c r="Y221" s="73">
        <f t="shared" si="208"/>
        <v>116.10000000000005</v>
      </c>
      <c r="Z221" s="74">
        <f t="shared" si="215"/>
        <v>23.599999999999998</v>
      </c>
    </row>
    <row r="222" spans="1:26" x14ac:dyDescent="0.2">
      <c r="A222" s="197">
        <v>74</v>
      </c>
      <c r="B222" s="194" t="s">
        <v>249</v>
      </c>
      <c r="C222" s="46" t="s">
        <v>269</v>
      </c>
      <c r="D222" s="75">
        <f>SUMIF(Tabla1[Pagina Bitacora Real],A222,Tabla1[Duracion Total de Vuelo])</f>
        <v>0</v>
      </c>
      <c r="E222" s="76">
        <f>SUMIF(Tabla1[Pagina Bitacora Real],$A222,Tabla1[LSA])</f>
        <v>0</v>
      </c>
      <c r="F222" s="77">
        <f>SUMIF(Tabla1[Pagina Bitacora Real],$A222,Tabla1[Monomotor])</f>
        <v>0</v>
      </c>
      <c r="G222" s="77">
        <f>SUMIF(Tabla1[Pagina Bitacora Real],$A222,Tabla1[Multimotor])</f>
        <v>0</v>
      </c>
      <c r="H222" s="77">
        <f>SUMIF(Tabla1[Pagina Bitacora Real],$A222,Tabla1[Turbo Helice])</f>
        <v>0</v>
      </c>
      <c r="I222" s="77">
        <f>SUMIF(Tabla1[Pagina Bitacora Real],$A222,Tabla1[Turbo Jet])</f>
        <v>0</v>
      </c>
      <c r="J222" s="77">
        <f>SUMIF(Tabla1[Pagina Bitacora Real],$A222,Tabla1[Helicoptero])</f>
        <v>0</v>
      </c>
      <c r="K222" s="77">
        <f>SUMIF(Tabla1[Pagina Bitacora Real],$A222,Tabla1[Planeador])</f>
        <v>0</v>
      </c>
      <c r="L222" s="78">
        <f>SUMIF(Tabla1[Pagina Bitacora Real],$A222,Tabla1[Ultraliviano])</f>
        <v>0</v>
      </c>
      <c r="M222" s="141">
        <f>SUMIF(Tabla1[Pagina Bitacora Real],$A222,Tabla1[Dia])</f>
        <v>0</v>
      </c>
      <c r="N222" s="142">
        <f>SUMIF(Tabla1[Pagina Bitacora Real],$A222,Tabla1[Noche])</f>
        <v>0</v>
      </c>
      <c r="O222" s="76">
        <f>SUMIF(Tabla1[Pagina Bitacora Real],$A222,Tabla1[Diurno])</f>
        <v>0</v>
      </c>
      <c r="P222" s="77">
        <f>SUMIF(Tabla1[Pagina Bitacora Real],$A222,Tabla1[Noche3])</f>
        <v>0</v>
      </c>
      <c r="Q222" s="78">
        <f>SUMIF(Tabla1[Pagina Bitacora Real],$A222,Tabla1[IFR])</f>
        <v>0</v>
      </c>
      <c r="R222" s="141">
        <f>SUMIF(Tabla1[Pagina Bitacora Real],$A222,Tabla1[Multimotor])</f>
        <v>0</v>
      </c>
      <c r="S222" s="142">
        <f>SUMIF(Tabla1[Pagina Bitacora Real],$A222,Tabla1[Multimotor])</f>
        <v>0</v>
      </c>
      <c r="T222" s="76">
        <f>SUMIF(Tabla1[Pagina Bitacora Real],$A222,Tabla1[Simulador o Entrenador de Vuelo])</f>
        <v>0</v>
      </c>
      <c r="U222" s="77">
        <f>SUMIF(Tabla1[Pagina Bitacora Real],$A222,Tabla1[Travesia])</f>
        <v>0</v>
      </c>
      <c r="V222" s="77">
        <f>SUMIF(Tabla1[Pagina Bitacora Real],$A222,Tabla1[Solo])</f>
        <v>0</v>
      </c>
      <c r="W222" s="77">
        <f>SUMIF(Tabla1[Pagina Bitacora Real],$A222,Tabla1[Piloto al Mando (PIC)])</f>
        <v>0</v>
      </c>
      <c r="X222" s="77">
        <f>SUMIF(Tabla1[Pagina Bitacora Real],$A222,Tabla1[Copiloto (SIC)])</f>
        <v>0</v>
      </c>
      <c r="Y222" s="77">
        <f>SUMIF(Tabla1[Pagina Bitacora Real],$A222,Tabla1[[Instruccion Recibida ]])</f>
        <v>0</v>
      </c>
      <c r="Z222" s="78">
        <f>SUMIF(Tabla1[Pagina Bitacora Real],$A222,Tabla1[Como Instructor de Vuelo])</f>
        <v>0</v>
      </c>
    </row>
    <row r="223" spans="1:26" x14ac:dyDescent="0.2">
      <c r="A223" s="197"/>
      <c r="B223" s="195"/>
      <c r="C223" s="47" t="s">
        <v>226</v>
      </c>
      <c r="D223" s="79">
        <f>SUMIF(Tabla1[Pagina Bitacora Real],"&lt;"&amp;A222,Tabla1[Duracion Total de Vuelo])</f>
        <v>414.90000000000003</v>
      </c>
      <c r="E223" s="80">
        <f>SUMIF(Tabla1[Pagina Bitacora Real],"&lt;"&amp;$A222,Tabla1[LSA])</f>
        <v>0</v>
      </c>
      <c r="F223" s="81">
        <f>SUMIF(Tabla1[Pagina Bitacora Real],"&lt;"&amp;$A222,Tabla1[Monomotor])</f>
        <v>414.90000000000003</v>
      </c>
      <c r="G223" s="81">
        <f>SUMIF(Tabla1[Pagina Bitacora Real],"&lt;"&amp;$A222,Tabla1[Multimotor])</f>
        <v>0</v>
      </c>
      <c r="H223" s="81">
        <f>SUMIF(Tabla1[Pagina Bitacora Real],"&lt;"&amp;$A222,Tabla1[Turbo Helice])</f>
        <v>0</v>
      </c>
      <c r="I223" s="81">
        <f>SUMIF(Tabla1[Pagina Bitacora Real],"&lt;"&amp;$A222,Tabla1[Turbo Jet])</f>
        <v>0</v>
      </c>
      <c r="J223" s="81">
        <f>SUMIF(Tabla1[Pagina Bitacora Real],"&lt;"&amp;$A222,Tabla1[Helicoptero])</f>
        <v>0</v>
      </c>
      <c r="K223" s="81">
        <f>SUMIF(Tabla1[Pagina Bitacora Real],"&lt;"&amp;$A222,Tabla1[Planeador])</f>
        <v>0</v>
      </c>
      <c r="L223" s="82">
        <f>SUMIF(Tabla1[Pagina Bitacora Real],"&lt;"&amp;$A222,Tabla1[Ultraliviano])</f>
        <v>0</v>
      </c>
      <c r="M223" s="143">
        <f>SUMIF(Tabla1[Pagina Bitacora Real],"&lt;"&amp;$A222,Tabla1[Dia])</f>
        <v>960</v>
      </c>
      <c r="N223" s="144">
        <f>SUMIF(Tabla1[Pagina Bitacora Real],"&lt;"&amp;$A222,Tabla1[Noche])</f>
        <v>84</v>
      </c>
      <c r="O223" s="80">
        <f>SUMIF(Tabla1[Pagina Bitacora Real],"&lt;"&amp;$A222,Tabla1[Diurno])</f>
        <v>394.70000000000005</v>
      </c>
      <c r="P223" s="81">
        <f>SUMIF(Tabla1[Pagina Bitacora Real],"&lt;"&amp;$A222,Tabla1[Noche3])</f>
        <v>18.099999999999998</v>
      </c>
      <c r="Q223" s="82">
        <f>SUMIF(Tabla1[Pagina Bitacora Real],"&lt;"&amp;$A222,Tabla1[IFR])</f>
        <v>14.6</v>
      </c>
      <c r="R223" s="143">
        <f>SUMIF(Tabla1[Pagina Bitacora Real],"&lt;"&amp;$A222,Tabla1[Multimotor])</f>
        <v>0</v>
      </c>
      <c r="S223" s="144">
        <f>SUMIF(Tabla1[Pagina Bitacora Real],"&lt;"&amp;$A222,Tabla1[Multimotor])</f>
        <v>0</v>
      </c>
      <c r="T223" s="80">
        <f>SUMIF(Tabla1[Pagina Bitacora Real],"&lt;"&amp;$A222,Tabla1[Simulador o Entrenador de Vuelo])</f>
        <v>0</v>
      </c>
      <c r="U223" s="81">
        <f>SUMIF(Tabla1[Pagina Bitacora Real],"&lt;"&amp;$A222,Tabla1[Travesia])</f>
        <v>238.2999999999999</v>
      </c>
      <c r="V223" s="81">
        <f>SUMIF(Tabla1[Pagina Bitacora Real],"&lt;"&amp;$A222,Tabla1[Solo])</f>
        <v>64.5</v>
      </c>
      <c r="W223" s="81">
        <f>SUMIF(Tabla1[Pagina Bitacora Real],"&lt;"&amp;$A222,Tabla1[Piloto al Mando (PIC)])</f>
        <v>349.09999999999997</v>
      </c>
      <c r="X223" s="81">
        <f>SUMIF(Tabla1[Pagina Bitacora Real],"&lt;"&amp;$A222,Tabla1[Copiloto (SIC)])</f>
        <v>0</v>
      </c>
      <c r="Y223" s="81">
        <f>SUMIF(Tabla1[Pagina Bitacora Real],"&lt;"&amp;$A222,Tabla1[[Instruccion Recibida ]])</f>
        <v>116.10000000000005</v>
      </c>
      <c r="Z223" s="82">
        <f>SUMIF(Tabla1[Pagina Bitacora Real],"&lt;"&amp;$A222,Tabla1[Como Instructor de Vuelo])</f>
        <v>23.599999999999998</v>
      </c>
    </row>
    <row r="224" spans="1:26" ht="16" thickBot="1" x14ac:dyDescent="0.25">
      <c r="A224" s="197"/>
      <c r="B224" s="196"/>
      <c r="C224" s="48" t="s">
        <v>227</v>
      </c>
      <c r="D224" s="83">
        <f t="shared" ref="D224" si="225">D222+D223</f>
        <v>414.90000000000003</v>
      </c>
      <c r="E224" s="84">
        <f t="shared" ref="E224" si="226">E222+E223</f>
        <v>0</v>
      </c>
      <c r="F224" s="85">
        <f t="shared" ref="F224:Z239" si="227">F222+F223</f>
        <v>414.90000000000003</v>
      </c>
      <c r="G224" s="85">
        <f t="shared" si="227"/>
        <v>0</v>
      </c>
      <c r="H224" s="85">
        <f t="shared" si="227"/>
        <v>0</v>
      </c>
      <c r="I224" s="85">
        <f t="shared" si="227"/>
        <v>0</v>
      </c>
      <c r="J224" s="85">
        <f t="shared" si="227"/>
        <v>0</v>
      </c>
      <c r="K224" s="85">
        <f t="shared" si="227"/>
        <v>0</v>
      </c>
      <c r="L224" s="86">
        <f t="shared" si="227"/>
        <v>0</v>
      </c>
      <c r="M224" s="145">
        <f t="shared" si="227"/>
        <v>960</v>
      </c>
      <c r="N224" s="146">
        <f t="shared" si="227"/>
        <v>84</v>
      </c>
      <c r="O224" s="84">
        <f t="shared" si="227"/>
        <v>394.70000000000005</v>
      </c>
      <c r="P224" s="85">
        <f t="shared" si="227"/>
        <v>18.099999999999998</v>
      </c>
      <c r="Q224" s="86">
        <f t="shared" si="227"/>
        <v>14.6</v>
      </c>
      <c r="R224" s="145">
        <f t="shared" si="227"/>
        <v>0</v>
      </c>
      <c r="S224" s="146">
        <f t="shared" si="227"/>
        <v>0</v>
      </c>
      <c r="T224" s="84">
        <f t="shared" si="227"/>
        <v>0</v>
      </c>
      <c r="U224" s="85">
        <f t="shared" si="227"/>
        <v>238.2999999999999</v>
      </c>
      <c r="V224" s="85">
        <f t="shared" si="227"/>
        <v>64.5</v>
      </c>
      <c r="W224" s="85">
        <f t="shared" si="227"/>
        <v>349.09999999999997</v>
      </c>
      <c r="X224" s="85">
        <f t="shared" si="227"/>
        <v>0</v>
      </c>
      <c r="Y224" s="85">
        <f t="shared" si="227"/>
        <v>116.10000000000005</v>
      </c>
      <c r="Z224" s="86">
        <f t="shared" si="227"/>
        <v>23.599999999999998</v>
      </c>
    </row>
    <row r="225" spans="1:26" x14ac:dyDescent="0.2">
      <c r="A225" s="197">
        <v>75</v>
      </c>
      <c r="B225" s="191" t="s">
        <v>250</v>
      </c>
      <c r="C225" s="60" t="s">
        <v>269</v>
      </c>
      <c r="D225" s="63">
        <f>SUMIF(Tabla1[Pagina Bitacora Real],A225,Tabla1[Duracion Total de Vuelo])</f>
        <v>0</v>
      </c>
      <c r="E225" s="64">
        <f>SUMIF(Tabla1[Pagina Bitacora Real],$A225,Tabla1[LSA])</f>
        <v>0</v>
      </c>
      <c r="F225" s="65">
        <f>SUMIF(Tabla1[Pagina Bitacora Real],$A225,Tabla1[Monomotor])</f>
        <v>0</v>
      </c>
      <c r="G225" s="65">
        <f>SUMIF(Tabla1[Pagina Bitacora Real],$A225,Tabla1[Multimotor])</f>
        <v>0</v>
      </c>
      <c r="H225" s="65">
        <f>SUMIF(Tabla1[Pagina Bitacora Real],$A225,Tabla1[Turbo Helice])</f>
        <v>0</v>
      </c>
      <c r="I225" s="65">
        <f>SUMIF(Tabla1[Pagina Bitacora Real],$A225,Tabla1[Turbo Jet])</f>
        <v>0</v>
      </c>
      <c r="J225" s="65">
        <f>SUMIF(Tabla1[Pagina Bitacora Real],$A225,Tabla1[Helicoptero])</f>
        <v>0</v>
      </c>
      <c r="K225" s="65">
        <f>SUMIF(Tabla1[Pagina Bitacora Real],$A225,Tabla1[Planeador])</f>
        <v>0</v>
      </c>
      <c r="L225" s="66">
        <f>SUMIF(Tabla1[Pagina Bitacora Real],$A225,Tabla1[Ultraliviano])</f>
        <v>0</v>
      </c>
      <c r="M225" s="135">
        <f>SUMIF(Tabla1[Pagina Bitacora Real],$A225,Tabla1[Dia])</f>
        <v>0</v>
      </c>
      <c r="N225" s="136">
        <f>SUMIF(Tabla1[Pagina Bitacora Real],$A225,Tabla1[Noche])</f>
        <v>0</v>
      </c>
      <c r="O225" s="64">
        <f>SUMIF(Tabla1[Pagina Bitacora Real],$A225,Tabla1[Diurno])</f>
        <v>0</v>
      </c>
      <c r="P225" s="65">
        <f>SUMIF(Tabla1[Pagina Bitacora Real],$A225,Tabla1[Noche3])</f>
        <v>0</v>
      </c>
      <c r="Q225" s="66">
        <f>SUMIF(Tabla1[Pagina Bitacora Real],$A225,Tabla1[IFR])</f>
        <v>0</v>
      </c>
      <c r="R225" s="135">
        <f>SUMIF(Tabla1[Pagina Bitacora Real],$A225,Tabla1[Multimotor])</f>
        <v>0</v>
      </c>
      <c r="S225" s="136">
        <f>SUMIF(Tabla1[Pagina Bitacora Real],$A225,Tabla1[Multimotor])</f>
        <v>0</v>
      </c>
      <c r="T225" s="64">
        <f>SUMIF(Tabla1[Pagina Bitacora Real],$A225,Tabla1[Simulador o Entrenador de Vuelo])</f>
        <v>0</v>
      </c>
      <c r="U225" s="65">
        <f>SUMIF(Tabla1[Pagina Bitacora Real],$A225,Tabla1[Travesia])</f>
        <v>0</v>
      </c>
      <c r="V225" s="65">
        <f>SUMIF(Tabla1[Pagina Bitacora Real],$A225,Tabla1[Solo])</f>
        <v>0</v>
      </c>
      <c r="W225" s="65">
        <f>SUMIF(Tabla1[Pagina Bitacora Real],$A225,Tabla1[Piloto al Mando (PIC)])</f>
        <v>0</v>
      </c>
      <c r="X225" s="65">
        <f>SUMIF(Tabla1[Pagina Bitacora Real],$A225,Tabla1[Copiloto (SIC)])</f>
        <v>0</v>
      </c>
      <c r="Y225" s="65">
        <f>SUMIF(Tabla1[Pagina Bitacora Real],$A225,Tabla1[[Instruccion Recibida ]])</f>
        <v>0</v>
      </c>
      <c r="Z225" s="66">
        <f>SUMIF(Tabla1[Pagina Bitacora Real],$A225,Tabla1[Como Instructor de Vuelo])</f>
        <v>0</v>
      </c>
    </row>
    <row r="226" spans="1:26" x14ac:dyDescent="0.2">
      <c r="A226" s="197"/>
      <c r="B226" s="192"/>
      <c r="C226" s="61" t="s">
        <v>226</v>
      </c>
      <c r="D226" s="67">
        <f>SUMIF(Tabla1[Pagina Bitacora Real],"&lt;"&amp;A225,Tabla1[Duracion Total de Vuelo])</f>
        <v>414.90000000000003</v>
      </c>
      <c r="E226" s="68">
        <f>SUMIF(Tabla1[Pagina Bitacora Real],"&lt;"&amp;$A225,Tabla1[LSA])</f>
        <v>0</v>
      </c>
      <c r="F226" s="69">
        <f>SUMIF(Tabla1[Pagina Bitacora Real],"&lt;"&amp;$A225,Tabla1[Monomotor])</f>
        <v>414.90000000000003</v>
      </c>
      <c r="G226" s="69">
        <f>SUMIF(Tabla1[Pagina Bitacora Real],"&lt;"&amp;$A225,Tabla1[Multimotor])</f>
        <v>0</v>
      </c>
      <c r="H226" s="69">
        <f>SUMIF(Tabla1[Pagina Bitacora Real],"&lt;"&amp;$A225,Tabla1[Turbo Helice])</f>
        <v>0</v>
      </c>
      <c r="I226" s="69">
        <f>SUMIF(Tabla1[Pagina Bitacora Real],"&lt;"&amp;$A225,Tabla1[Turbo Jet])</f>
        <v>0</v>
      </c>
      <c r="J226" s="69">
        <f>SUMIF(Tabla1[Pagina Bitacora Real],"&lt;"&amp;$A225,Tabla1[Helicoptero])</f>
        <v>0</v>
      </c>
      <c r="K226" s="69">
        <f>SUMIF(Tabla1[Pagina Bitacora Real],"&lt;"&amp;$A225,Tabla1[Planeador])</f>
        <v>0</v>
      </c>
      <c r="L226" s="70">
        <f>SUMIF(Tabla1[Pagina Bitacora Real],"&lt;"&amp;$A225,Tabla1[Ultraliviano])</f>
        <v>0</v>
      </c>
      <c r="M226" s="137">
        <f>SUMIF(Tabla1[Pagina Bitacora Real],"&lt;"&amp;$A225,Tabla1[Dia])</f>
        <v>960</v>
      </c>
      <c r="N226" s="138">
        <f>SUMIF(Tabla1[Pagina Bitacora Real],"&lt;"&amp;$A225,Tabla1[Noche])</f>
        <v>84</v>
      </c>
      <c r="O226" s="68">
        <f>SUMIF(Tabla1[Pagina Bitacora Real],"&lt;"&amp;$A225,Tabla1[Diurno])</f>
        <v>394.70000000000005</v>
      </c>
      <c r="P226" s="69">
        <f>SUMIF(Tabla1[Pagina Bitacora Real],"&lt;"&amp;$A225,Tabla1[Noche3])</f>
        <v>18.099999999999998</v>
      </c>
      <c r="Q226" s="70">
        <f>SUMIF(Tabla1[Pagina Bitacora Real],"&lt;"&amp;$A225,Tabla1[IFR])</f>
        <v>14.6</v>
      </c>
      <c r="R226" s="137">
        <f>SUMIF(Tabla1[Pagina Bitacora Real],"&lt;"&amp;$A225,Tabla1[Multimotor])</f>
        <v>0</v>
      </c>
      <c r="S226" s="138">
        <f>SUMIF(Tabla1[Pagina Bitacora Real],"&lt;"&amp;$A225,Tabla1[Multimotor])</f>
        <v>0</v>
      </c>
      <c r="T226" s="68">
        <f>SUMIF(Tabla1[Pagina Bitacora Real],"&lt;"&amp;$A225,Tabla1[Simulador o Entrenador de Vuelo])</f>
        <v>0</v>
      </c>
      <c r="U226" s="69">
        <f>SUMIF(Tabla1[Pagina Bitacora Real],"&lt;"&amp;$A225,Tabla1[Travesia])</f>
        <v>238.2999999999999</v>
      </c>
      <c r="V226" s="69">
        <f>SUMIF(Tabla1[Pagina Bitacora Real],"&lt;"&amp;$A225,Tabla1[Solo])</f>
        <v>64.5</v>
      </c>
      <c r="W226" s="69">
        <f>SUMIF(Tabla1[Pagina Bitacora Real],"&lt;"&amp;$A225,Tabla1[Piloto al Mando (PIC)])</f>
        <v>349.09999999999997</v>
      </c>
      <c r="X226" s="69">
        <f>SUMIF(Tabla1[Pagina Bitacora Real],"&lt;"&amp;$A225,Tabla1[Copiloto (SIC)])</f>
        <v>0</v>
      </c>
      <c r="Y226" s="69">
        <f>SUMIF(Tabla1[Pagina Bitacora Real],"&lt;"&amp;$A225,Tabla1[[Instruccion Recibida ]])</f>
        <v>116.10000000000005</v>
      </c>
      <c r="Z226" s="70">
        <f>SUMIF(Tabla1[Pagina Bitacora Real],"&lt;"&amp;$A225,Tabla1[Como Instructor de Vuelo])</f>
        <v>23.599999999999998</v>
      </c>
    </row>
    <row r="227" spans="1:26" ht="16" thickBot="1" x14ac:dyDescent="0.25">
      <c r="A227" s="197"/>
      <c r="B227" s="193"/>
      <c r="C227" s="62" t="s">
        <v>227</v>
      </c>
      <c r="D227" s="71">
        <f t="shared" ref="D227" si="228">D225+D226</f>
        <v>414.90000000000003</v>
      </c>
      <c r="E227" s="72">
        <f t="shared" ref="E227" si="229">E225+E226</f>
        <v>0</v>
      </c>
      <c r="F227" s="73">
        <f t="shared" ref="F227" si="230">F225+F226</f>
        <v>414.90000000000003</v>
      </c>
      <c r="G227" s="73">
        <f t="shared" si="227"/>
        <v>0</v>
      </c>
      <c r="H227" s="73">
        <f t="shared" si="227"/>
        <v>0</v>
      </c>
      <c r="I227" s="73">
        <f t="shared" si="227"/>
        <v>0</v>
      </c>
      <c r="J227" s="73">
        <f t="shared" si="227"/>
        <v>0</v>
      </c>
      <c r="K227" s="73">
        <f t="shared" si="227"/>
        <v>0</v>
      </c>
      <c r="L227" s="74">
        <f t="shared" si="227"/>
        <v>0</v>
      </c>
      <c r="M227" s="139">
        <f t="shared" si="227"/>
        <v>960</v>
      </c>
      <c r="N227" s="140">
        <f t="shared" si="227"/>
        <v>84</v>
      </c>
      <c r="O227" s="72">
        <f t="shared" si="227"/>
        <v>394.70000000000005</v>
      </c>
      <c r="P227" s="73">
        <f t="shared" si="227"/>
        <v>18.099999999999998</v>
      </c>
      <c r="Q227" s="74">
        <f t="shared" si="227"/>
        <v>14.6</v>
      </c>
      <c r="R227" s="139">
        <f t="shared" si="227"/>
        <v>0</v>
      </c>
      <c r="S227" s="140">
        <f t="shared" si="227"/>
        <v>0</v>
      </c>
      <c r="T227" s="72">
        <f t="shared" si="227"/>
        <v>0</v>
      </c>
      <c r="U227" s="73">
        <f t="shared" si="227"/>
        <v>238.2999999999999</v>
      </c>
      <c r="V227" s="73">
        <f t="shared" si="227"/>
        <v>64.5</v>
      </c>
      <c r="W227" s="73">
        <f t="shared" si="227"/>
        <v>349.09999999999997</v>
      </c>
      <c r="X227" s="73">
        <f t="shared" si="227"/>
        <v>0</v>
      </c>
      <c r="Y227" s="73">
        <f t="shared" si="227"/>
        <v>116.10000000000005</v>
      </c>
      <c r="Z227" s="74">
        <f t="shared" si="227"/>
        <v>23.599999999999998</v>
      </c>
    </row>
    <row r="228" spans="1:26" x14ac:dyDescent="0.2">
      <c r="A228" s="197">
        <v>76</v>
      </c>
      <c r="B228" s="194" t="s">
        <v>251</v>
      </c>
      <c r="C228" s="46" t="s">
        <v>269</v>
      </c>
      <c r="D228" s="75">
        <f>SUMIF(Tabla1[Pagina Bitacora Real],A228,Tabla1[Duracion Total de Vuelo])</f>
        <v>0</v>
      </c>
      <c r="E228" s="76">
        <f>SUMIF(Tabla1[Pagina Bitacora Real],$A228,Tabla1[LSA])</f>
        <v>0</v>
      </c>
      <c r="F228" s="77">
        <f>SUMIF(Tabla1[Pagina Bitacora Real],$A228,Tabla1[Monomotor])</f>
        <v>0</v>
      </c>
      <c r="G228" s="77">
        <f>SUMIF(Tabla1[Pagina Bitacora Real],$A228,Tabla1[Multimotor])</f>
        <v>0</v>
      </c>
      <c r="H228" s="77">
        <f>SUMIF(Tabla1[Pagina Bitacora Real],$A228,Tabla1[Turbo Helice])</f>
        <v>0</v>
      </c>
      <c r="I228" s="77">
        <f>SUMIF(Tabla1[Pagina Bitacora Real],$A228,Tabla1[Turbo Jet])</f>
        <v>0</v>
      </c>
      <c r="J228" s="77">
        <f>SUMIF(Tabla1[Pagina Bitacora Real],$A228,Tabla1[Helicoptero])</f>
        <v>0</v>
      </c>
      <c r="K228" s="77">
        <f>SUMIF(Tabla1[Pagina Bitacora Real],$A228,Tabla1[Planeador])</f>
        <v>0</v>
      </c>
      <c r="L228" s="78">
        <f>SUMIF(Tabla1[Pagina Bitacora Real],$A228,Tabla1[Ultraliviano])</f>
        <v>0</v>
      </c>
      <c r="M228" s="141">
        <f>SUMIF(Tabla1[Pagina Bitacora Real],$A228,Tabla1[Dia])</f>
        <v>0</v>
      </c>
      <c r="N228" s="142">
        <f>SUMIF(Tabla1[Pagina Bitacora Real],$A228,Tabla1[Noche])</f>
        <v>0</v>
      </c>
      <c r="O228" s="76">
        <f>SUMIF(Tabla1[Pagina Bitacora Real],$A228,Tabla1[Diurno])</f>
        <v>0</v>
      </c>
      <c r="P228" s="77">
        <f>SUMIF(Tabla1[Pagina Bitacora Real],$A228,Tabla1[Noche3])</f>
        <v>0</v>
      </c>
      <c r="Q228" s="78">
        <f>SUMIF(Tabla1[Pagina Bitacora Real],$A228,Tabla1[IFR])</f>
        <v>0</v>
      </c>
      <c r="R228" s="141">
        <f>SUMIF(Tabla1[Pagina Bitacora Real],$A228,Tabla1[Multimotor])</f>
        <v>0</v>
      </c>
      <c r="S228" s="142">
        <f>SUMIF(Tabla1[Pagina Bitacora Real],$A228,Tabla1[Multimotor])</f>
        <v>0</v>
      </c>
      <c r="T228" s="76">
        <f>SUMIF(Tabla1[Pagina Bitacora Real],$A228,Tabla1[Simulador o Entrenador de Vuelo])</f>
        <v>0</v>
      </c>
      <c r="U228" s="77">
        <f>SUMIF(Tabla1[Pagina Bitacora Real],$A228,Tabla1[Travesia])</f>
        <v>0</v>
      </c>
      <c r="V228" s="77">
        <f>SUMIF(Tabla1[Pagina Bitacora Real],$A228,Tabla1[Solo])</f>
        <v>0</v>
      </c>
      <c r="W228" s="77">
        <f>SUMIF(Tabla1[Pagina Bitacora Real],$A228,Tabla1[Piloto al Mando (PIC)])</f>
        <v>0</v>
      </c>
      <c r="X228" s="77">
        <f>SUMIF(Tabla1[Pagina Bitacora Real],$A228,Tabla1[Copiloto (SIC)])</f>
        <v>0</v>
      </c>
      <c r="Y228" s="77">
        <f>SUMIF(Tabla1[Pagina Bitacora Real],$A228,Tabla1[[Instruccion Recibida ]])</f>
        <v>0</v>
      </c>
      <c r="Z228" s="78">
        <f>SUMIF(Tabla1[Pagina Bitacora Real],$A228,Tabla1[Como Instructor de Vuelo])</f>
        <v>0</v>
      </c>
    </row>
    <row r="229" spans="1:26" x14ac:dyDescent="0.2">
      <c r="A229" s="197"/>
      <c r="B229" s="195"/>
      <c r="C229" s="47" t="s">
        <v>226</v>
      </c>
      <c r="D229" s="79">
        <f>SUMIF(Tabla1[Pagina Bitacora Real],"&lt;"&amp;A228,Tabla1[Duracion Total de Vuelo])</f>
        <v>414.90000000000003</v>
      </c>
      <c r="E229" s="80">
        <f>SUMIF(Tabla1[Pagina Bitacora Real],"&lt;"&amp;$A228,Tabla1[LSA])</f>
        <v>0</v>
      </c>
      <c r="F229" s="81">
        <f>SUMIF(Tabla1[Pagina Bitacora Real],"&lt;"&amp;$A228,Tabla1[Monomotor])</f>
        <v>414.90000000000003</v>
      </c>
      <c r="G229" s="81">
        <f>SUMIF(Tabla1[Pagina Bitacora Real],"&lt;"&amp;$A228,Tabla1[Multimotor])</f>
        <v>0</v>
      </c>
      <c r="H229" s="81">
        <f>SUMIF(Tabla1[Pagina Bitacora Real],"&lt;"&amp;$A228,Tabla1[Turbo Helice])</f>
        <v>0</v>
      </c>
      <c r="I229" s="81">
        <f>SUMIF(Tabla1[Pagina Bitacora Real],"&lt;"&amp;$A228,Tabla1[Turbo Jet])</f>
        <v>0</v>
      </c>
      <c r="J229" s="81">
        <f>SUMIF(Tabla1[Pagina Bitacora Real],"&lt;"&amp;$A228,Tabla1[Helicoptero])</f>
        <v>0</v>
      </c>
      <c r="K229" s="81">
        <f>SUMIF(Tabla1[Pagina Bitacora Real],"&lt;"&amp;$A228,Tabla1[Planeador])</f>
        <v>0</v>
      </c>
      <c r="L229" s="82">
        <f>SUMIF(Tabla1[Pagina Bitacora Real],"&lt;"&amp;$A228,Tabla1[Ultraliviano])</f>
        <v>0</v>
      </c>
      <c r="M229" s="143">
        <f>SUMIF(Tabla1[Pagina Bitacora Real],"&lt;"&amp;$A228,Tabla1[Dia])</f>
        <v>960</v>
      </c>
      <c r="N229" s="144">
        <f>SUMIF(Tabla1[Pagina Bitacora Real],"&lt;"&amp;$A228,Tabla1[Noche])</f>
        <v>84</v>
      </c>
      <c r="O229" s="80">
        <f>SUMIF(Tabla1[Pagina Bitacora Real],"&lt;"&amp;$A228,Tabla1[Diurno])</f>
        <v>394.70000000000005</v>
      </c>
      <c r="P229" s="81">
        <f>SUMIF(Tabla1[Pagina Bitacora Real],"&lt;"&amp;$A228,Tabla1[Noche3])</f>
        <v>18.099999999999998</v>
      </c>
      <c r="Q229" s="82">
        <f>SUMIF(Tabla1[Pagina Bitacora Real],"&lt;"&amp;$A228,Tabla1[IFR])</f>
        <v>14.6</v>
      </c>
      <c r="R229" s="143">
        <f>SUMIF(Tabla1[Pagina Bitacora Real],"&lt;"&amp;$A228,Tabla1[Multimotor])</f>
        <v>0</v>
      </c>
      <c r="S229" s="144">
        <f>SUMIF(Tabla1[Pagina Bitacora Real],"&lt;"&amp;$A228,Tabla1[Multimotor])</f>
        <v>0</v>
      </c>
      <c r="T229" s="80">
        <f>SUMIF(Tabla1[Pagina Bitacora Real],"&lt;"&amp;$A228,Tabla1[Simulador o Entrenador de Vuelo])</f>
        <v>0</v>
      </c>
      <c r="U229" s="81">
        <f>SUMIF(Tabla1[Pagina Bitacora Real],"&lt;"&amp;$A228,Tabla1[Travesia])</f>
        <v>238.2999999999999</v>
      </c>
      <c r="V229" s="81">
        <f>SUMIF(Tabla1[Pagina Bitacora Real],"&lt;"&amp;$A228,Tabla1[Solo])</f>
        <v>64.5</v>
      </c>
      <c r="W229" s="81">
        <f>SUMIF(Tabla1[Pagina Bitacora Real],"&lt;"&amp;$A228,Tabla1[Piloto al Mando (PIC)])</f>
        <v>349.09999999999997</v>
      </c>
      <c r="X229" s="81">
        <f>SUMIF(Tabla1[Pagina Bitacora Real],"&lt;"&amp;$A228,Tabla1[Copiloto (SIC)])</f>
        <v>0</v>
      </c>
      <c r="Y229" s="81">
        <f>SUMIF(Tabla1[Pagina Bitacora Real],"&lt;"&amp;$A228,Tabla1[[Instruccion Recibida ]])</f>
        <v>116.10000000000005</v>
      </c>
      <c r="Z229" s="82">
        <f>SUMIF(Tabla1[Pagina Bitacora Real],"&lt;"&amp;$A228,Tabla1[Como Instructor de Vuelo])</f>
        <v>23.599999999999998</v>
      </c>
    </row>
    <row r="230" spans="1:26" ht="16" thickBot="1" x14ac:dyDescent="0.25">
      <c r="A230" s="197"/>
      <c r="B230" s="196"/>
      <c r="C230" s="48" t="s">
        <v>227</v>
      </c>
      <c r="D230" s="83">
        <f t="shared" ref="D230" si="231">D228+D229</f>
        <v>414.90000000000003</v>
      </c>
      <c r="E230" s="84">
        <f t="shared" ref="E230" si="232">E228+E229</f>
        <v>0</v>
      </c>
      <c r="F230" s="85">
        <f t="shared" ref="F230" si="233">F228+F229</f>
        <v>414.90000000000003</v>
      </c>
      <c r="G230" s="85">
        <f t="shared" si="227"/>
        <v>0</v>
      </c>
      <c r="H230" s="85">
        <f t="shared" si="227"/>
        <v>0</v>
      </c>
      <c r="I230" s="85">
        <f t="shared" si="227"/>
        <v>0</v>
      </c>
      <c r="J230" s="85">
        <f t="shared" si="227"/>
        <v>0</v>
      </c>
      <c r="K230" s="85">
        <f t="shared" si="227"/>
        <v>0</v>
      </c>
      <c r="L230" s="86">
        <f t="shared" si="227"/>
        <v>0</v>
      </c>
      <c r="M230" s="145">
        <f t="shared" si="227"/>
        <v>960</v>
      </c>
      <c r="N230" s="146">
        <f t="shared" si="227"/>
        <v>84</v>
      </c>
      <c r="O230" s="84">
        <f t="shared" si="227"/>
        <v>394.70000000000005</v>
      </c>
      <c r="P230" s="85">
        <f t="shared" si="227"/>
        <v>18.099999999999998</v>
      </c>
      <c r="Q230" s="86">
        <f t="shared" si="227"/>
        <v>14.6</v>
      </c>
      <c r="R230" s="145">
        <f t="shared" si="227"/>
        <v>0</v>
      </c>
      <c r="S230" s="146">
        <f t="shared" si="227"/>
        <v>0</v>
      </c>
      <c r="T230" s="84">
        <f t="shared" si="227"/>
        <v>0</v>
      </c>
      <c r="U230" s="85">
        <f t="shared" si="227"/>
        <v>238.2999999999999</v>
      </c>
      <c r="V230" s="85">
        <f t="shared" si="227"/>
        <v>64.5</v>
      </c>
      <c r="W230" s="85">
        <f t="shared" si="227"/>
        <v>349.09999999999997</v>
      </c>
      <c r="X230" s="85">
        <f t="shared" si="227"/>
        <v>0</v>
      </c>
      <c r="Y230" s="85">
        <f t="shared" si="227"/>
        <v>116.10000000000005</v>
      </c>
      <c r="Z230" s="86">
        <f t="shared" ref="Z230:Z239" si="234">Z228+Z229</f>
        <v>23.599999999999998</v>
      </c>
    </row>
    <row r="231" spans="1:26" x14ac:dyDescent="0.2">
      <c r="A231" s="197">
        <v>77</v>
      </c>
      <c r="B231" s="191" t="s">
        <v>252</v>
      </c>
      <c r="C231" s="60" t="s">
        <v>269</v>
      </c>
      <c r="D231" s="63">
        <f>SUMIF(Tabla1[Pagina Bitacora Real],A231,Tabla1[Duracion Total de Vuelo])</f>
        <v>0</v>
      </c>
      <c r="E231" s="64">
        <f>SUMIF(Tabla1[Pagina Bitacora Real],$A231,Tabla1[LSA])</f>
        <v>0</v>
      </c>
      <c r="F231" s="65">
        <f>SUMIF(Tabla1[Pagina Bitacora Real],$A231,Tabla1[Monomotor])</f>
        <v>0</v>
      </c>
      <c r="G231" s="65">
        <f>SUMIF(Tabla1[Pagina Bitacora Real],$A231,Tabla1[Multimotor])</f>
        <v>0</v>
      </c>
      <c r="H231" s="65">
        <f>SUMIF(Tabla1[Pagina Bitacora Real],$A231,Tabla1[Turbo Helice])</f>
        <v>0</v>
      </c>
      <c r="I231" s="65">
        <f>SUMIF(Tabla1[Pagina Bitacora Real],$A231,Tabla1[Turbo Jet])</f>
        <v>0</v>
      </c>
      <c r="J231" s="65">
        <f>SUMIF(Tabla1[Pagina Bitacora Real],$A231,Tabla1[Helicoptero])</f>
        <v>0</v>
      </c>
      <c r="K231" s="65">
        <f>SUMIF(Tabla1[Pagina Bitacora Real],$A231,Tabla1[Planeador])</f>
        <v>0</v>
      </c>
      <c r="L231" s="66">
        <f>SUMIF(Tabla1[Pagina Bitacora Real],$A231,Tabla1[Ultraliviano])</f>
        <v>0</v>
      </c>
      <c r="M231" s="135">
        <f>SUMIF(Tabla1[Pagina Bitacora Real],$A231,Tabla1[Dia])</f>
        <v>0</v>
      </c>
      <c r="N231" s="136">
        <f>SUMIF(Tabla1[Pagina Bitacora Real],$A231,Tabla1[Noche])</f>
        <v>0</v>
      </c>
      <c r="O231" s="64">
        <f>SUMIF(Tabla1[Pagina Bitacora Real],$A231,Tabla1[Diurno])</f>
        <v>0</v>
      </c>
      <c r="P231" s="65">
        <f>SUMIF(Tabla1[Pagina Bitacora Real],$A231,Tabla1[Noche3])</f>
        <v>0</v>
      </c>
      <c r="Q231" s="66">
        <f>SUMIF(Tabla1[Pagina Bitacora Real],$A231,Tabla1[IFR])</f>
        <v>0</v>
      </c>
      <c r="R231" s="135">
        <f>SUMIF(Tabla1[Pagina Bitacora Real],$A231,Tabla1[Multimotor])</f>
        <v>0</v>
      </c>
      <c r="S231" s="136">
        <f>SUMIF(Tabla1[Pagina Bitacora Real],$A231,Tabla1[Multimotor])</f>
        <v>0</v>
      </c>
      <c r="T231" s="64">
        <f>SUMIF(Tabla1[Pagina Bitacora Real],$A231,Tabla1[Simulador o Entrenador de Vuelo])</f>
        <v>0</v>
      </c>
      <c r="U231" s="65">
        <f>SUMIF(Tabla1[Pagina Bitacora Real],$A231,Tabla1[Travesia])</f>
        <v>0</v>
      </c>
      <c r="V231" s="65">
        <f>SUMIF(Tabla1[Pagina Bitacora Real],$A231,Tabla1[Solo])</f>
        <v>0</v>
      </c>
      <c r="W231" s="65">
        <f>SUMIF(Tabla1[Pagina Bitacora Real],$A231,Tabla1[Piloto al Mando (PIC)])</f>
        <v>0</v>
      </c>
      <c r="X231" s="65">
        <f>SUMIF(Tabla1[Pagina Bitacora Real],$A231,Tabla1[Copiloto (SIC)])</f>
        <v>0</v>
      </c>
      <c r="Y231" s="65">
        <f>SUMIF(Tabla1[Pagina Bitacora Real],$A231,Tabla1[[Instruccion Recibida ]])</f>
        <v>0</v>
      </c>
      <c r="Z231" s="66">
        <f>SUMIF(Tabla1[Pagina Bitacora Real],$A231,Tabla1[Como Instructor de Vuelo])</f>
        <v>0</v>
      </c>
    </row>
    <row r="232" spans="1:26" x14ac:dyDescent="0.2">
      <c r="A232" s="197"/>
      <c r="B232" s="192"/>
      <c r="C232" s="61" t="s">
        <v>226</v>
      </c>
      <c r="D232" s="67">
        <f>SUMIF(Tabla1[Pagina Bitacora Real],"&lt;"&amp;A231,Tabla1[Duracion Total de Vuelo])</f>
        <v>414.90000000000003</v>
      </c>
      <c r="E232" s="68">
        <f>SUMIF(Tabla1[Pagina Bitacora Real],"&lt;"&amp;$A231,Tabla1[LSA])</f>
        <v>0</v>
      </c>
      <c r="F232" s="69">
        <f>SUMIF(Tabla1[Pagina Bitacora Real],"&lt;"&amp;$A231,Tabla1[Monomotor])</f>
        <v>414.90000000000003</v>
      </c>
      <c r="G232" s="69">
        <f>SUMIF(Tabla1[Pagina Bitacora Real],"&lt;"&amp;$A231,Tabla1[Multimotor])</f>
        <v>0</v>
      </c>
      <c r="H232" s="69">
        <f>SUMIF(Tabla1[Pagina Bitacora Real],"&lt;"&amp;$A231,Tabla1[Turbo Helice])</f>
        <v>0</v>
      </c>
      <c r="I232" s="69">
        <f>SUMIF(Tabla1[Pagina Bitacora Real],"&lt;"&amp;$A231,Tabla1[Turbo Jet])</f>
        <v>0</v>
      </c>
      <c r="J232" s="69">
        <f>SUMIF(Tabla1[Pagina Bitacora Real],"&lt;"&amp;$A231,Tabla1[Helicoptero])</f>
        <v>0</v>
      </c>
      <c r="K232" s="69">
        <f>SUMIF(Tabla1[Pagina Bitacora Real],"&lt;"&amp;$A231,Tabla1[Planeador])</f>
        <v>0</v>
      </c>
      <c r="L232" s="70">
        <f>SUMIF(Tabla1[Pagina Bitacora Real],"&lt;"&amp;$A231,Tabla1[Ultraliviano])</f>
        <v>0</v>
      </c>
      <c r="M232" s="137">
        <f>SUMIF(Tabla1[Pagina Bitacora Real],"&lt;"&amp;$A231,Tabla1[Dia])</f>
        <v>960</v>
      </c>
      <c r="N232" s="138">
        <f>SUMIF(Tabla1[Pagina Bitacora Real],"&lt;"&amp;$A231,Tabla1[Noche])</f>
        <v>84</v>
      </c>
      <c r="O232" s="68">
        <f>SUMIF(Tabla1[Pagina Bitacora Real],"&lt;"&amp;$A231,Tabla1[Diurno])</f>
        <v>394.70000000000005</v>
      </c>
      <c r="P232" s="69">
        <f>SUMIF(Tabla1[Pagina Bitacora Real],"&lt;"&amp;$A231,Tabla1[Noche3])</f>
        <v>18.099999999999998</v>
      </c>
      <c r="Q232" s="70">
        <f>SUMIF(Tabla1[Pagina Bitacora Real],"&lt;"&amp;$A231,Tabla1[IFR])</f>
        <v>14.6</v>
      </c>
      <c r="R232" s="137">
        <f>SUMIF(Tabla1[Pagina Bitacora Real],"&lt;"&amp;$A231,Tabla1[Multimotor])</f>
        <v>0</v>
      </c>
      <c r="S232" s="138">
        <f>SUMIF(Tabla1[Pagina Bitacora Real],"&lt;"&amp;$A231,Tabla1[Multimotor])</f>
        <v>0</v>
      </c>
      <c r="T232" s="68">
        <f>SUMIF(Tabla1[Pagina Bitacora Real],"&lt;"&amp;$A231,Tabla1[Simulador o Entrenador de Vuelo])</f>
        <v>0</v>
      </c>
      <c r="U232" s="69">
        <f>SUMIF(Tabla1[Pagina Bitacora Real],"&lt;"&amp;$A231,Tabla1[Travesia])</f>
        <v>238.2999999999999</v>
      </c>
      <c r="V232" s="69">
        <f>SUMIF(Tabla1[Pagina Bitacora Real],"&lt;"&amp;$A231,Tabla1[Solo])</f>
        <v>64.5</v>
      </c>
      <c r="W232" s="69">
        <f>SUMIF(Tabla1[Pagina Bitacora Real],"&lt;"&amp;$A231,Tabla1[Piloto al Mando (PIC)])</f>
        <v>349.09999999999997</v>
      </c>
      <c r="X232" s="69">
        <f>SUMIF(Tabla1[Pagina Bitacora Real],"&lt;"&amp;$A231,Tabla1[Copiloto (SIC)])</f>
        <v>0</v>
      </c>
      <c r="Y232" s="69">
        <f>SUMIF(Tabla1[Pagina Bitacora Real],"&lt;"&amp;$A231,Tabla1[[Instruccion Recibida ]])</f>
        <v>116.10000000000005</v>
      </c>
      <c r="Z232" s="70">
        <f>SUMIF(Tabla1[Pagina Bitacora Real],"&lt;"&amp;$A231,Tabla1[Como Instructor de Vuelo])</f>
        <v>23.599999999999998</v>
      </c>
    </row>
    <row r="233" spans="1:26" ht="16" thickBot="1" x14ac:dyDescent="0.25">
      <c r="A233" s="197"/>
      <c r="B233" s="193"/>
      <c r="C233" s="62" t="s">
        <v>227</v>
      </c>
      <c r="D233" s="71">
        <f t="shared" ref="D233" si="235">D231+D232</f>
        <v>414.90000000000003</v>
      </c>
      <c r="E233" s="72">
        <f t="shared" ref="E233" si="236">E231+E232</f>
        <v>0</v>
      </c>
      <c r="F233" s="73">
        <f t="shared" ref="F233" si="237">F231+F232</f>
        <v>414.90000000000003</v>
      </c>
      <c r="G233" s="73">
        <f t="shared" si="227"/>
        <v>0</v>
      </c>
      <c r="H233" s="73">
        <f t="shared" si="227"/>
        <v>0</v>
      </c>
      <c r="I233" s="73">
        <f t="shared" si="227"/>
        <v>0</v>
      </c>
      <c r="J233" s="73">
        <f t="shared" si="227"/>
        <v>0</v>
      </c>
      <c r="K233" s="73">
        <f t="shared" si="227"/>
        <v>0</v>
      </c>
      <c r="L233" s="74">
        <f t="shared" si="227"/>
        <v>0</v>
      </c>
      <c r="M233" s="139">
        <f t="shared" si="227"/>
        <v>960</v>
      </c>
      <c r="N233" s="140">
        <f t="shared" si="227"/>
        <v>84</v>
      </c>
      <c r="O233" s="72">
        <f t="shared" si="227"/>
        <v>394.70000000000005</v>
      </c>
      <c r="P233" s="73">
        <f t="shared" si="227"/>
        <v>18.099999999999998</v>
      </c>
      <c r="Q233" s="74">
        <f t="shared" si="227"/>
        <v>14.6</v>
      </c>
      <c r="R233" s="139">
        <f t="shared" si="227"/>
        <v>0</v>
      </c>
      <c r="S233" s="140">
        <f t="shared" si="227"/>
        <v>0</v>
      </c>
      <c r="T233" s="72">
        <f t="shared" si="227"/>
        <v>0</v>
      </c>
      <c r="U233" s="73">
        <f t="shared" si="227"/>
        <v>238.2999999999999</v>
      </c>
      <c r="V233" s="73">
        <f t="shared" si="227"/>
        <v>64.5</v>
      </c>
      <c r="W233" s="73">
        <f t="shared" si="227"/>
        <v>349.09999999999997</v>
      </c>
      <c r="X233" s="73">
        <f t="shared" si="227"/>
        <v>0</v>
      </c>
      <c r="Y233" s="73">
        <f t="shared" si="227"/>
        <v>116.10000000000005</v>
      </c>
      <c r="Z233" s="74">
        <f t="shared" si="234"/>
        <v>23.599999999999998</v>
      </c>
    </row>
    <row r="234" spans="1:26" x14ac:dyDescent="0.2">
      <c r="A234" s="197">
        <v>78</v>
      </c>
      <c r="B234" s="194" t="s">
        <v>253</v>
      </c>
      <c r="C234" s="46" t="s">
        <v>269</v>
      </c>
      <c r="D234" s="75">
        <f>SUMIF(Tabla1[Pagina Bitacora Real],A234,Tabla1[Duracion Total de Vuelo])</f>
        <v>0</v>
      </c>
      <c r="E234" s="76">
        <f>SUMIF(Tabla1[Pagina Bitacora Real],$A234,Tabla1[LSA])</f>
        <v>0</v>
      </c>
      <c r="F234" s="77">
        <f>SUMIF(Tabla1[Pagina Bitacora Real],$A234,Tabla1[Monomotor])</f>
        <v>0</v>
      </c>
      <c r="G234" s="77">
        <f>SUMIF(Tabla1[Pagina Bitacora Real],$A234,Tabla1[Multimotor])</f>
        <v>0</v>
      </c>
      <c r="H234" s="77">
        <f>SUMIF(Tabla1[Pagina Bitacora Real],$A234,Tabla1[Turbo Helice])</f>
        <v>0</v>
      </c>
      <c r="I234" s="77">
        <f>SUMIF(Tabla1[Pagina Bitacora Real],$A234,Tabla1[Turbo Jet])</f>
        <v>0</v>
      </c>
      <c r="J234" s="77">
        <f>SUMIF(Tabla1[Pagina Bitacora Real],$A234,Tabla1[Helicoptero])</f>
        <v>0</v>
      </c>
      <c r="K234" s="77">
        <f>SUMIF(Tabla1[Pagina Bitacora Real],$A234,Tabla1[Planeador])</f>
        <v>0</v>
      </c>
      <c r="L234" s="78">
        <f>SUMIF(Tabla1[Pagina Bitacora Real],$A234,Tabla1[Ultraliviano])</f>
        <v>0</v>
      </c>
      <c r="M234" s="141">
        <f>SUMIF(Tabla1[Pagina Bitacora Real],$A234,Tabla1[Dia])</f>
        <v>0</v>
      </c>
      <c r="N234" s="142">
        <f>SUMIF(Tabla1[Pagina Bitacora Real],$A234,Tabla1[Noche])</f>
        <v>0</v>
      </c>
      <c r="O234" s="76">
        <f>SUMIF(Tabla1[Pagina Bitacora Real],$A234,Tabla1[Diurno])</f>
        <v>0</v>
      </c>
      <c r="P234" s="77">
        <f>SUMIF(Tabla1[Pagina Bitacora Real],$A234,Tabla1[Noche3])</f>
        <v>0</v>
      </c>
      <c r="Q234" s="78">
        <f>SUMIF(Tabla1[Pagina Bitacora Real],$A234,Tabla1[IFR])</f>
        <v>0</v>
      </c>
      <c r="R234" s="141">
        <f>SUMIF(Tabla1[Pagina Bitacora Real],$A234,Tabla1[Multimotor])</f>
        <v>0</v>
      </c>
      <c r="S234" s="142">
        <f>SUMIF(Tabla1[Pagina Bitacora Real],$A234,Tabla1[Multimotor])</f>
        <v>0</v>
      </c>
      <c r="T234" s="76">
        <f>SUMIF(Tabla1[Pagina Bitacora Real],$A234,Tabla1[Simulador o Entrenador de Vuelo])</f>
        <v>0</v>
      </c>
      <c r="U234" s="77">
        <f>SUMIF(Tabla1[Pagina Bitacora Real],$A234,Tabla1[Travesia])</f>
        <v>0</v>
      </c>
      <c r="V234" s="77">
        <f>SUMIF(Tabla1[Pagina Bitacora Real],$A234,Tabla1[Solo])</f>
        <v>0</v>
      </c>
      <c r="W234" s="77">
        <f>SUMIF(Tabla1[Pagina Bitacora Real],$A234,Tabla1[Piloto al Mando (PIC)])</f>
        <v>0</v>
      </c>
      <c r="X234" s="77">
        <f>SUMIF(Tabla1[Pagina Bitacora Real],$A234,Tabla1[Copiloto (SIC)])</f>
        <v>0</v>
      </c>
      <c r="Y234" s="77">
        <f>SUMIF(Tabla1[Pagina Bitacora Real],$A234,Tabla1[[Instruccion Recibida ]])</f>
        <v>0</v>
      </c>
      <c r="Z234" s="78">
        <f>SUMIF(Tabla1[Pagina Bitacora Real],$A234,Tabla1[Como Instructor de Vuelo])</f>
        <v>0</v>
      </c>
    </row>
    <row r="235" spans="1:26" x14ac:dyDescent="0.2">
      <c r="A235" s="197"/>
      <c r="B235" s="195"/>
      <c r="C235" s="47" t="s">
        <v>226</v>
      </c>
      <c r="D235" s="79">
        <f>SUMIF(Tabla1[Pagina Bitacora Real],"&lt;"&amp;A234,Tabla1[Duracion Total de Vuelo])</f>
        <v>414.90000000000003</v>
      </c>
      <c r="E235" s="80">
        <f>SUMIF(Tabla1[Pagina Bitacora Real],"&lt;"&amp;$A234,Tabla1[LSA])</f>
        <v>0</v>
      </c>
      <c r="F235" s="81">
        <f>SUMIF(Tabla1[Pagina Bitacora Real],"&lt;"&amp;$A234,Tabla1[Monomotor])</f>
        <v>414.90000000000003</v>
      </c>
      <c r="G235" s="81">
        <f>SUMIF(Tabla1[Pagina Bitacora Real],"&lt;"&amp;$A234,Tabla1[Multimotor])</f>
        <v>0</v>
      </c>
      <c r="H235" s="81">
        <f>SUMIF(Tabla1[Pagina Bitacora Real],"&lt;"&amp;$A234,Tabla1[Turbo Helice])</f>
        <v>0</v>
      </c>
      <c r="I235" s="81">
        <f>SUMIF(Tabla1[Pagina Bitacora Real],"&lt;"&amp;$A234,Tabla1[Turbo Jet])</f>
        <v>0</v>
      </c>
      <c r="J235" s="81">
        <f>SUMIF(Tabla1[Pagina Bitacora Real],"&lt;"&amp;$A234,Tabla1[Helicoptero])</f>
        <v>0</v>
      </c>
      <c r="K235" s="81">
        <f>SUMIF(Tabla1[Pagina Bitacora Real],"&lt;"&amp;$A234,Tabla1[Planeador])</f>
        <v>0</v>
      </c>
      <c r="L235" s="82">
        <f>SUMIF(Tabla1[Pagina Bitacora Real],"&lt;"&amp;$A234,Tabla1[Ultraliviano])</f>
        <v>0</v>
      </c>
      <c r="M235" s="143">
        <f>SUMIF(Tabla1[Pagina Bitacora Real],"&lt;"&amp;$A234,Tabla1[Dia])</f>
        <v>960</v>
      </c>
      <c r="N235" s="144">
        <f>SUMIF(Tabla1[Pagina Bitacora Real],"&lt;"&amp;$A234,Tabla1[Noche])</f>
        <v>84</v>
      </c>
      <c r="O235" s="80">
        <f>SUMIF(Tabla1[Pagina Bitacora Real],"&lt;"&amp;$A234,Tabla1[Diurno])</f>
        <v>394.70000000000005</v>
      </c>
      <c r="P235" s="81">
        <f>SUMIF(Tabla1[Pagina Bitacora Real],"&lt;"&amp;$A234,Tabla1[Noche3])</f>
        <v>18.099999999999998</v>
      </c>
      <c r="Q235" s="82">
        <f>SUMIF(Tabla1[Pagina Bitacora Real],"&lt;"&amp;$A234,Tabla1[IFR])</f>
        <v>14.6</v>
      </c>
      <c r="R235" s="143">
        <f>SUMIF(Tabla1[Pagina Bitacora Real],"&lt;"&amp;$A234,Tabla1[Multimotor])</f>
        <v>0</v>
      </c>
      <c r="S235" s="144">
        <f>SUMIF(Tabla1[Pagina Bitacora Real],"&lt;"&amp;$A234,Tabla1[Multimotor])</f>
        <v>0</v>
      </c>
      <c r="T235" s="80">
        <f>SUMIF(Tabla1[Pagina Bitacora Real],"&lt;"&amp;$A234,Tabla1[Simulador o Entrenador de Vuelo])</f>
        <v>0</v>
      </c>
      <c r="U235" s="81">
        <f>SUMIF(Tabla1[Pagina Bitacora Real],"&lt;"&amp;$A234,Tabla1[Travesia])</f>
        <v>238.2999999999999</v>
      </c>
      <c r="V235" s="81">
        <f>SUMIF(Tabla1[Pagina Bitacora Real],"&lt;"&amp;$A234,Tabla1[Solo])</f>
        <v>64.5</v>
      </c>
      <c r="W235" s="81">
        <f>SUMIF(Tabla1[Pagina Bitacora Real],"&lt;"&amp;$A234,Tabla1[Piloto al Mando (PIC)])</f>
        <v>349.09999999999997</v>
      </c>
      <c r="X235" s="81">
        <f>SUMIF(Tabla1[Pagina Bitacora Real],"&lt;"&amp;$A234,Tabla1[Copiloto (SIC)])</f>
        <v>0</v>
      </c>
      <c r="Y235" s="81">
        <f>SUMIF(Tabla1[Pagina Bitacora Real],"&lt;"&amp;$A234,Tabla1[[Instruccion Recibida ]])</f>
        <v>116.10000000000005</v>
      </c>
      <c r="Z235" s="82">
        <f>SUMIF(Tabla1[Pagina Bitacora Real],"&lt;"&amp;$A234,Tabla1[Como Instructor de Vuelo])</f>
        <v>23.599999999999998</v>
      </c>
    </row>
    <row r="236" spans="1:26" ht="16" thickBot="1" x14ac:dyDescent="0.25">
      <c r="A236" s="197"/>
      <c r="B236" s="196"/>
      <c r="C236" s="48" t="s">
        <v>227</v>
      </c>
      <c r="D236" s="83">
        <f t="shared" ref="D236" si="238">D234+D235</f>
        <v>414.90000000000003</v>
      </c>
      <c r="E236" s="84">
        <f t="shared" ref="E236" si="239">E234+E235</f>
        <v>0</v>
      </c>
      <c r="F236" s="85">
        <f t="shared" ref="F236" si="240">F234+F235</f>
        <v>414.90000000000003</v>
      </c>
      <c r="G236" s="85">
        <f t="shared" si="227"/>
        <v>0</v>
      </c>
      <c r="H236" s="85">
        <f t="shared" si="227"/>
        <v>0</v>
      </c>
      <c r="I236" s="85">
        <f t="shared" si="227"/>
        <v>0</v>
      </c>
      <c r="J236" s="85">
        <f t="shared" si="227"/>
        <v>0</v>
      </c>
      <c r="K236" s="85">
        <f t="shared" si="227"/>
        <v>0</v>
      </c>
      <c r="L236" s="86">
        <f t="shared" si="227"/>
        <v>0</v>
      </c>
      <c r="M236" s="145">
        <f t="shared" si="227"/>
        <v>960</v>
      </c>
      <c r="N236" s="146">
        <f t="shared" si="227"/>
        <v>84</v>
      </c>
      <c r="O236" s="84">
        <f t="shared" si="227"/>
        <v>394.70000000000005</v>
      </c>
      <c r="P236" s="85">
        <f t="shared" si="227"/>
        <v>18.099999999999998</v>
      </c>
      <c r="Q236" s="86">
        <f t="shared" si="227"/>
        <v>14.6</v>
      </c>
      <c r="R236" s="145">
        <f t="shared" si="227"/>
        <v>0</v>
      </c>
      <c r="S236" s="146">
        <f t="shared" si="227"/>
        <v>0</v>
      </c>
      <c r="T236" s="84">
        <f t="shared" si="227"/>
        <v>0</v>
      </c>
      <c r="U236" s="85">
        <f t="shared" si="227"/>
        <v>238.2999999999999</v>
      </c>
      <c r="V236" s="85">
        <f t="shared" si="227"/>
        <v>64.5</v>
      </c>
      <c r="W236" s="85">
        <f t="shared" si="227"/>
        <v>349.09999999999997</v>
      </c>
      <c r="X236" s="85">
        <f t="shared" si="227"/>
        <v>0</v>
      </c>
      <c r="Y236" s="85">
        <f t="shared" si="227"/>
        <v>116.10000000000005</v>
      </c>
      <c r="Z236" s="86">
        <f t="shared" si="234"/>
        <v>23.599999999999998</v>
      </c>
    </row>
    <row r="237" spans="1:26" x14ac:dyDescent="0.2">
      <c r="A237" s="197">
        <v>79</v>
      </c>
      <c r="B237" s="191" t="s">
        <v>254</v>
      </c>
      <c r="C237" s="60" t="s">
        <v>269</v>
      </c>
      <c r="D237" s="63">
        <f>SUMIF(Tabla1[Pagina Bitacora Real],A237,Tabla1[Duracion Total de Vuelo])</f>
        <v>0</v>
      </c>
      <c r="E237" s="64">
        <f>SUMIF(Tabla1[Pagina Bitacora Real],$A237,Tabla1[LSA])</f>
        <v>0</v>
      </c>
      <c r="F237" s="65">
        <f>SUMIF(Tabla1[Pagina Bitacora Real],$A237,Tabla1[Monomotor])</f>
        <v>0</v>
      </c>
      <c r="G237" s="65">
        <f>SUMIF(Tabla1[Pagina Bitacora Real],$A237,Tabla1[Multimotor])</f>
        <v>0</v>
      </c>
      <c r="H237" s="65">
        <f>SUMIF(Tabla1[Pagina Bitacora Real],$A237,Tabla1[Turbo Helice])</f>
        <v>0</v>
      </c>
      <c r="I237" s="65">
        <f>SUMIF(Tabla1[Pagina Bitacora Real],$A237,Tabla1[Turbo Jet])</f>
        <v>0</v>
      </c>
      <c r="J237" s="65">
        <f>SUMIF(Tabla1[Pagina Bitacora Real],$A237,Tabla1[Helicoptero])</f>
        <v>0</v>
      </c>
      <c r="K237" s="65">
        <f>SUMIF(Tabla1[Pagina Bitacora Real],$A237,Tabla1[Planeador])</f>
        <v>0</v>
      </c>
      <c r="L237" s="66">
        <f>SUMIF(Tabla1[Pagina Bitacora Real],$A237,Tabla1[Ultraliviano])</f>
        <v>0</v>
      </c>
      <c r="M237" s="135">
        <f>SUMIF(Tabla1[Pagina Bitacora Real],$A237,Tabla1[Dia])</f>
        <v>0</v>
      </c>
      <c r="N237" s="136">
        <f>SUMIF(Tabla1[Pagina Bitacora Real],$A237,Tabla1[Noche])</f>
        <v>0</v>
      </c>
      <c r="O237" s="64">
        <f>SUMIF(Tabla1[Pagina Bitacora Real],$A237,Tabla1[Diurno])</f>
        <v>0</v>
      </c>
      <c r="P237" s="65">
        <f>SUMIF(Tabla1[Pagina Bitacora Real],$A237,Tabla1[Noche3])</f>
        <v>0</v>
      </c>
      <c r="Q237" s="66">
        <f>SUMIF(Tabla1[Pagina Bitacora Real],$A237,Tabla1[IFR])</f>
        <v>0</v>
      </c>
      <c r="R237" s="135">
        <f>SUMIF(Tabla1[Pagina Bitacora Real],$A237,Tabla1[Multimotor])</f>
        <v>0</v>
      </c>
      <c r="S237" s="136">
        <f>SUMIF(Tabla1[Pagina Bitacora Real],$A237,Tabla1[Multimotor])</f>
        <v>0</v>
      </c>
      <c r="T237" s="64">
        <f>SUMIF(Tabla1[Pagina Bitacora Real],$A237,Tabla1[Simulador o Entrenador de Vuelo])</f>
        <v>0</v>
      </c>
      <c r="U237" s="65">
        <f>SUMIF(Tabla1[Pagina Bitacora Real],$A237,Tabla1[Travesia])</f>
        <v>0</v>
      </c>
      <c r="V237" s="65">
        <f>SUMIF(Tabla1[Pagina Bitacora Real],$A237,Tabla1[Solo])</f>
        <v>0</v>
      </c>
      <c r="W237" s="65">
        <f>SUMIF(Tabla1[Pagina Bitacora Real],$A237,Tabla1[Piloto al Mando (PIC)])</f>
        <v>0</v>
      </c>
      <c r="X237" s="65">
        <f>SUMIF(Tabla1[Pagina Bitacora Real],$A237,Tabla1[Copiloto (SIC)])</f>
        <v>0</v>
      </c>
      <c r="Y237" s="65">
        <f>SUMIF(Tabla1[Pagina Bitacora Real],$A237,Tabla1[[Instruccion Recibida ]])</f>
        <v>0</v>
      </c>
      <c r="Z237" s="66">
        <f>SUMIF(Tabla1[Pagina Bitacora Real],$A237,Tabla1[Como Instructor de Vuelo])</f>
        <v>0</v>
      </c>
    </row>
    <row r="238" spans="1:26" x14ac:dyDescent="0.2">
      <c r="A238" s="197"/>
      <c r="B238" s="192"/>
      <c r="C238" s="61" t="s">
        <v>226</v>
      </c>
      <c r="D238" s="67">
        <f>SUMIF(Tabla1[Pagina Bitacora Real],"&lt;"&amp;A237,Tabla1[Duracion Total de Vuelo])</f>
        <v>414.90000000000003</v>
      </c>
      <c r="E238" s="68">
        <f>SUMIF(Tabla1[Pagina Bitacora Real],"&lt;"&amp;$A237,Tabla1[LSA])</f>
        <v>0</v>
      </c>
      <c r="F238" s="69">
        <f>SUMIF(Tabla1[Pagina Bitacora Real],"&lt;"&amp;$A237,Tabla1[Monomotor])</f>
        <v>414.90000000000003</v>
      </c>
      <c r="G238" s="69">
        <f>SUMIF(Tabla1[Pagina Bitacora Real],"&lt;"&amp;$A237,Tabla1[Multimotor])</f>
        <v>0</v>
      </c>
      <c r="H238" s="69">
        <f>SUMIF(Tabla1[Pagina Bitacora Real],"&lt;"&amp;$A237,Tabla1[Turbo Helice])</f>
        <v>0</v>
      </c>
      <c r="I238" s="69">
        <f>SUMIF(Tabla1[Pagina Bitacora Real],"&lt;"&amp;$A237,Tabla1[Turbo Jet])</f>
        <v>0</v>
      </c>
      <c r="J238" s="69">
        <f>SUMIF(Tabla1[Pagina Bitacora Real],"&lt;"&amp;$A237,Tabla1[Helicoptero])</f>
        <v>0</v>
      </c>
      <c r="K238" s="69">
        <f>SUMIF(Tabla1[Pagina Bitacora Real],"&lt;"&amp;$A237,Tabla1[Planeador])</f>
        <v>0</v>
      </c>
      <c r="L238" s="70">
        <f>SUMIF(Tabla1[Pagina Bitacora Real],"&lt;"&amp;$A237,Tabla1[Ultraliviano])</f>
        <v>0</v>
      </c>
      <c r="M238" s="137">
        <f>SUMIF(Tabla1[Pagina Bitacora Real],"&lt;"&amp;$A237,Tabla1[Dia])</f>
        <v>960</v>
      </c>
      <c r="N238" s="138">
        <f>SUMIF(Tabla1[Pagina Bitacora Real],"&lt;"&amp;$A237,Tabla1[Noche])</f>
        <v>84</v>
      </c>
      <c r="O238" s="68">
        <f>SUMIF(Tabla1[Pagina Bitacora Real],"&lt;"&amp;$A237,Tabla1[Diurno])</f>
        <v>394.70000000000005</v>
      </c>
      <c r="P238" s="69">
        <f>SUMIF(Tabla1[Pagina Bitacora Real],"&lt;"&amp;$A237,Tabla1[Noche3])</f>
        <v>18.099999999999998</v>
      </c>
      <c r="Q238" s="70">
        <f>SUMIF(Tabla1[Pagina Bitacora Real],"&lt;"&amp;$A237,Tabla1[IFR])</f>
        <v>14.6</v>
      </c>
      <c r="R238" s="137">
        <f>SUMIF(Tabla1[Pagina Bitacora Real],"&lt;"&amp;$A237,Tabla1[Multimotor])</f>
        <v>0</v>
      </c>
      <c r="S238" s="138">
        <f>SUMIF(Tabla1[Pagina Bitacora Real],"&lt;"&amp;$A237,Tabla1[Multimotor])</f>
        <v>0</v>
      </c>
      <c r="T238" s="68">
        <f>SUMIF(Tabla1[Pagina Bitacora Real],"&lt;"&amp;$A237,Tabla1[Simulador o Entrenador de Vuelo])</f>
        <v>0</v>
      </c>
      <c r="U238" s="69">
        <f>SUMIF(Tabla1[Pagina Bitacora Real],"&lt;"&amp;$A237,Tabla1[Travesia])</f>
        <v>238.2999999999999</v>
      </c>
      <c r="V238" s="69">
        <f>SUMIF(Tabla1[Pagina Bitacora Real],"&lt;"&amp;$A237,Tabla1[Solo])</f>
        <v>64.5</v>
      </c>
      <c r="W238" s="69">
        <f>SUMIF(Tabla1[Pagina Bitacora Real],"&lt;"&amp;$A237,Tabla1[Piloto al Mando (PIC)])</f>
        <v>349.09999999999997</v>
      </c>
      <c r="X238" s="69">
        <f>SUMIF(Tabla1[Pagina Bitacora Real],"&lt;"&amp;$A237,Tabla1[Copiloto (SIC)])</f>
        <v>0</v>
      </c>
      <c r="Y238" s="69">
        <f>SUMIF(Tabla1[Pagina Bitacora Real],"&lt;"&amp;$A237,Tabla1[[Instruccion Recibida ]])</f>
        <v>116.10000000000005</v>
      </c>
      <c r="Z238" s="70">
        <f>SUMIF(Tabla1[Pagina Bitacora Real],"&lt;"&amp;$A237,Tabla1[Como Instructor de Vuelo])</f>
        <v>23.599999999999998</v>
      </c>
    </row>
    <row r="239" spans="1:26" ht="16" thickBot="1" x14ac:dyDescent="0.25">
      <c r="A239" s="197"/>
      <c r="B239" s="193"/>
      <c r="C239" s="62" t="s">
        <v>227</v>
      </c>
      <c r="D239" s="71">
        <f t="shared" ref="D239" si="241">D237+D238</f>
        <v>414.90000000000003</v>
      </c>
      <c r="E239" s="72">
        <f t="shared" ref="E239" si="242">E237+E238</f>
        <v>0</v>
      </c>
      <c r="F239" s="73">
        <f t="shared" ref="F239" si="243">F237+F238</f>
        <v>414.90000000000003</v>
      </c>
      <c r="G239" s="73">
        <f t="shared" si="227"/>
        <v>0</v>
      </c>
      <c r="H239" s="73">
        <f t="shared" si="227"/>
        <v>0</v>
      </c>
      <c r="I239" s="73">
        <f t="shared" si="227"/>
        <v>0</v>
      </c>
      <c r="J239" s="73">
        <f t="shared" si="227"/>
        <v>0</v>
      </c>
      <c r="K239" s="73">
        <f t="shared" si="227"/>
        <v>0</v>
      </c>
      <c r="L239" s="74">
        <f t="shared" si="227"/>
        <v>0</v>
      </c>
      <c r="M239" s="139">
        <f t="shared" si="227"/>
        <v>960</v>
      </c>
      <c r="N239" s="140">
        <f t="shared" si="227"/>
        <v>84</v>
      </c>
      <c r="O239" s="72">
        <f t="shared" si="227"/>
        <v>394.70000000000005</v>
      </c>
      <c r="P239" s="73">
        <f t="shared" si="227"/>
        <v>18.099999999999998</v>
      </c>
      <c r="Q239" s="74">
        <f t="shared" si="227"/>
        <v>14.6</v>
      </c>
      <c r="R239" s="139">
        <f t="shared" si="227"/>
        <v>0</v>
      </c>
      <c r="S239" s="140">
        <f t="shared" si="227"/>
        <v>0</v>
      </c>
      <c r="T239" s="72">
        <f t="shared" si="227"/>
        <v>0</v>
      </c>
      <c r="U239" s="73">
        <f t="shared" si="227"/>
        <v>238.2999999999999</v>
      </c>
      <c r="V239" s="73">
        <f t="shared" si="227"/>
        <v>64.5</v>
      </c>
      <c r="W239" s="73">
        <f t="shared" si="227"/>
        <v>349.09999999999997</v>
      </c>
      <c r="X239" s="73">
        <f t="shared" si="227"/>
        <v>0</v>
      </c>
      <c r="Y239" s="73">
        <f t="shared" si="227"/>
        <v>116.10000000000005</v>
      </c>
      <c r="Z239" s="74">
        <f t="shared" si="234"/>
        <v>23.599999999999998</v>
      </c>
    </row>
    <row r="240" spans="1:26" x14ac:dyDescent="0.2">
      <c r="A240" s="197">
        <v>80</v>
      </c>
      <c r="B240" s="194" t="s">
        <v>255</v>
      </c>
      <c r="C240" s="46" t="s">
        <v>269</v>
      </c>
      <c r="D240" s="75">
        <f>SUMIF(Tabla1[Pagina Bitacora Real],A240,Tabla1[Duracion Total de Vuelo])</f>
        <v>0</v>
      </c>
      <c r="E240" s="76">
        <f>SUMIF(Tabla1[Pagina Bitacora Real],$A240,Tabla1[LSA])</f>
        <v>0</v>
      </c>
      <c r="F240" s="77">
        <f>SUMIF(Tabla1[Pagina Bitacora Real],$A240,Tabla1[Monomotor])</f>
        <v>0</v>
      </c>
      <c r="G240" s="77">
        <f>SUMIF(Tabla1[Pagina Bitacora Real],$A240,Tabla1[Multimotor])</f>
        <v>0</v>
      </c>
      <c r="H240" s="77">
        <f>SUMIF(Tabla1[Pagina Bitacora Real],$A240,Tabla1[Turbo Helice])</f>
        <v>0</v>
      </c>
      <c r="I240" s="77">
        <f>SUMIF(Tabla1[Pagina Bitacora Real],$A240,Tabla1[Turbo Jet])</f>
        <v>0</v>
      </c>
      <c r="J240" s="77">
        <f>SUMIF(Tabla1[Pagina Bitacora Real],$A240,Tabla1[Helicoptero])</f>
        <v>0</v>
      </c>
      <c r="K240" s="77">
        <f>SUMIF(Tabla1[Pagina Bitacora Real],$A240,Tabla1[Planeador])</f>
        <v>0</v>
      </c>
      <c r="L240" s="78">
        <f>SUMIF(Tabla1[Pagina Bitacora Real],$A240,Tabla1[Ultraliviano])</f>
        <v>0</v>
      </c>
      <c r="M240" s="141">
        <f>SUMIF(Tabla1[Pagina Bitacora Real],$A240,Tabla1[Dia])</f>
        <v>0</v>
      </c>
      <c r="N240" s="142">
        <f>SUMIF(Tabla1[Pagina Bitacora Real],$A240,Tabla1[Noche])</f>
        <v>0</v>
      </c>
      <c r="O240" s="76">
        <f>SUMIF(Tabla1[Pagina Bitacora Real],$A240,Tabla1[Diurno])</f>
        <v>0</v>
      </c>
      <c r="P240" s="77">
        <f>SUMIF(Tabla1[Pagina Bitacora Real],$A240,Tabla1[Noche3])</f>
        <v>0</v>
      </c>
      <c r="Q240" s="78">
        <f>SUMIF(Tabla1[Pagina Bitacora Real],$A240,Tabla1[IFR])</f>
        <v>0</v>
      </c>
      <c r="R240" s="141">
        <f>SUMIF(Tabla1[Pagina Bitacora Real],$A240,Tabla1[Multimotor])</f>
        <v>0</v>
      </c>
      <c r="S240" s="142">
        <f>SUMIF(Tabla1[Pagina Bitacora Real],$A240,Tabla1[Multimotor])</f>
        <v>0</v>
      </c>
      <c r="T240" s="76">
        <f>SUMIF(Tabla1[Pagina Bitacora Real],$A240,Tabla1[Simulador o Entrenador de Vuelo])</f>
        <v>0</v>
      </c>
      <c r="U240" s="77">
        <f>SUMIF(Tabla1[Pagina Bitacora Real],$A240,Tabla1[Travesia])</f>
        <v>0</v>
      </c>
      <c r="V240" s="77">
        <f>SUMIF(Tabla1[Pagina Bitacora Real],$A240,Tabla1[Solo])</f>
        <v>0</v>
      </c>
      <c r="W240" s="77">
        <f>SUMIF(Tabla1[Pagina Bitacora Real],$A240,Tabla1[Piloto al Mando (PIC)])</f>
        <v>0</v>
      </c>
      <c r="X240" s="77">
        <f>SUMIF(Tabla1[Pagina Bitacora Real],$A240,Tabla1[Copiloto (SIC)])</f>
        <v>0</v>
      </c>
      <c r="Y240" s="77">
        <f>SUMIF(Tabla1[Pagina Bitacora Real],$A240,Tabla1[[Instruccion Recibida ]])</f>
        <v>0</v>
      </c>
      <c r="Z240" s="78">
        <f>SUMIF(Tabla1[Pagina Bitacora Real],$A240,Tabla1[Como Instructor de Vuelo])</f>
        <v>0</v>
      </c>
    </row>
    <row r="241" spans="1:26" x14ac:dyDescent="0.2">
      <c r="A241" s="197"/>
      <c r="B241" s="195"/>
      <c r="C241" s="47" t="s">
        <v>226</v>
      </c>
      <c r="D241" s="79">
        <f>SUMIF(Tabla1[Pagina Bitacora Real],"&lt;"&amp;A240,Tabla1[Duracion Total de Vuelo])</f>
        <v>414.90000000000003</v>
      </c>
      <c r="E241" s="80">
        <f>SUMIF(Tabla1[Pagina Bitacora Real],"&lt;"&amp;$A240,Tabla1[LSA])</f>
        <v>0</v>
      </c>
      <c r="F241" s="81">
        <f>SUMIF(Tabla1[Pagina Bitacora Real],"&lt;"&amp;$A240,Tabla1[Monomotor])</f>
        <v>414.90000000000003</v>
      </c>
      <c r="G241" s="81">
        <f>SUMIF(Tabla1[Pagina Bitacora Real],"&lt;"&amp;$A240,Tabla1[Multimotor])</f>
        <v>0</v>
      </c>
      <c r="H241" s="81">
        <f>SUMIF(Tabla1[Pagina Bitacora Real],"&lt;"&amp;$A240,Tabla1[Turbo Helice])</f>
        <v>0</v>
      </c>
      <c r="I241" s="81">
        <f>SUMIF(Tabla1[Pagina Bitacora Real],"&lt;"&amp;$A240,Tabla1[Turbo Jet])</f>
        <v>0</v>
      </c>
      <c r="J241" s="81">
        <f>SUMIF(Tabla1[Pagina Bitacora Real],"&lt;"&amp;$A240,Tabla1[Helicoptero])</f>
        <v>0</v>
      </c>
      <c r="K241" s="81">
        <f>SUMIF(Tabla1[Pagina Bitacora Real],"&lt;"&amp;$A240,Tabla1[Planeador])</f>
        <v>0</v>
      </c>
      <c r="L241" s="82">
        <f>SUMIF(Tabla1[Pagina Bitacora Real],"&lt;"&amp;$A240,Tabla1[Ultraliviano])</f>
        <v>0</v>
      </c>
      <c r="M241" s="143">
        <f>SUMIF(Tabla1[Pagina Bitacora Real],"&lt;"&amp;$A240,Tabla1[Dia])</f>
        <v>960</v>
      </c>
      <c r="N241" s="144">
        <f>SUMIF(Tabla1[Pagina Bitacora Real],"&lt;"&amp;$A240,Tabla1[Noche])</f>
        <v>84</v>
      </c>
      <c r="O241" s="80">
        <f>SUMIF(Tabla1[Pagina Bitacora Real],"&lt;"&amp;$A240,Tabla1[Diurno])</f>
        <v>394.70000000000005</v>
      </c>
      <c r="P241" s="81">
        <f>SUMIF(Tabla1[Pagina Bitacora Real],"&lt;"&amp;$A240,Tabla1[Noche3])</f>
        <v>18.099999999999998</v>
      </c>
      <c r="Q241" s="82">
        <f>SUMIF(Tabla1[Pagina Bitacora Real],"&lt;"&amp;$A240,Tabla1[IFR])</f>
        <v>14.6</v>
      </c>
      <c r="R241" s="143">
        <f>SUMIF(Tabla1[Pagina Bitacora Real],"&lt;"&amp;$A240,Tabla1[Multimotor])</f>
        <v>0</v>
      </c>
      <c r="S241" s="144">
        <f>SUMIF(Tabla1[Pagina Bitacora Real],"&lt;"&amp;$A240,Tabla1[Multimotor])</f>
        <v>0</v>
      </c>
      <c r="T241" s="80">
        <f>SUMIF(Tabla1[Pagina Bitacora Real],"&lt;"&amp;$A240,Tabla1[Simulador o Entrenador de Vuelo])</f>
        <v>0</v>
      </c>
      <c r="U241" s="81">
        <f>SUMIF(Tabla1[Pagina Bitacora Real],"&lt;"&amp;$A240,Tabla1[Travesia])</f>
        <v>238.2999999999999</v>
      </c>
      <c r="V241" s="81">
        <f>SUMIF(Tabla1[Pagina Bitacora Real],"&lt;"&amp;$A240,Tabla1[Solo])</f>
        <v>64.5</v>
      </c>
      <c r="W241" s="81">
        <f>SUMIF(Tabla1[Pagina Bitacora Real],"&lt;"&amp;$A240,Tabla1[Piloto al Mando (PIC)])</f>
        <v>349.09999999999997</v>
      </c>
      <c r="X241" s="81">
        <f>SUMIF(Tabla1[Pagina Bitacora Real],"&lt;"&amp;$A240,Tabla1[Copiloto (SIC)])</f>
        <v>0</v>
      </c>
      <c r="Y241" s="81">
        <f>SUMIF(Tabla1[Pagina Bitacora Real],"&lt;"&amp;$A240,Tabla1[[Instruccion Recibida ]])</f>
        <v>116.10000000000005</v>
      </c>
      <c r="Z241" s="82">
        <f>SUMIF(Tabla1[Pagina Bitacora Real],"&lt;"&amp;$A240,Tabla1[Como Instructor de Vuelo])</f>
        <v>23.599999999999998</v>
      </c>
    </row>
    <row r="242" spans="1:26" ht="16" thickBot="1" x14ac:dyDescent="0.25">
      <c r="A242" s="197"/>
      <c r="B242" s="196"/>
      <c r="C242" s="48" t="s">
        <v>227</v>
      </c>
      <c r="D242" s="83">
        <f t="shared" ref="D242" si="244">D240+D241</f>
        <v>414.90000000000003</v>
      </c>
      <c r="E242" s="84">
        <f t="shared" ref="E242" si="245">E240+E241</f>
        <v>0</v>
      </c>
      <c r="F242" s="85">
        <f t="shared" ref="F242:Z257" si="246">F240+F241</f>
        <v>414.90000000000003</v>
      </c>
      <c r="G242" s="85">
        <f t="shared" si="246"/>
        <v>0</v>
      </c>
      <c r="H242" s="85">
        <f t="shared" si="246"/>
        <v>0</v>
      </c>
      <c r="I242" s="85">
        <f t="shared" si="246"/>
        <v>0</v>
      </c>
      <c r="J242" s="85">
        <f t="shared" si="246"/>
        <v>0</v>
      </c>
      <c r="K242" s="85">
        <f t="shared" si="246"/>
        <v>0</v>
      </c>
      <c r="L242" s="86">
        <f t="shared" si="246"/>
        <v>0</v>
      </c>
      <c r="M242" s="145">
        <f t="shared" si="246"/>
        <v>960</v>
      </c>
      <c r="N242" s="146">
        <f t="shared" si="246"/>
        <v>84</v>
      </c>
      <c r="O242" s="84">
        <f t="shared" si="246"/>
        <v>394.70000000000005</v>
      </c>
      <c r="P242" s="85">
        <f t="shared" si="246"/>
        <v>18.099999999999998</v>
      </c>
      <c r="Q242" s="86">
        <f t="shared" si="246"/>
        <v>14.6</v>
      </c>
      <c r="R242" s="145">
        <f t="shared" si="246"/>
        <v>0</v>
      </c>
      <c r="S242" s="146">
        <f t="shared" si="246"/>
        <v>0</v>
      </c>
      <c r="T242" s="84">
        <f t="shared" si="246"/>
        <v>0</v>
      </c>
      <c r="U242" s="85">
        <f t="shared" si="246"/>
        <v>238.2999999999999</v>
      </c>
      <c r="V242" s="85">
        <f t="shared" si="246"/>
        <v>64.5</v>
      </c>
      <c r="W242" s="85">
        <f t="shared" si="246"/>
        <v>349.09999999999997</v>
      </c>
      <c r="X242" s="85">
        <f t="shared" si="246"/>
        <v>0</v>
      </c>
      <c r="Y242" s="85">
        <f t="shared" si="246"/>
        <v>116.10000000000005</v>
      </c>
      <c r="Z242" s="86">
        <f t="shared" si="246"/>
        <v>23.599999999999998</v>
      </c>
    </row>
    <row r="243" spans="1:26" x14ac:dyDescent="0.2">
      <c r="A243" s="197">
        <v>81</v>
      </c>
      <c r="B243" s="191" t="s">
        <v>256</v>
      </c>
      <c r="C243" s="60" t="s">
        <v>269</v>
      </c>
      <c r="D243" s="63">
        <f>SUMIF(Tabla1[Pagina Bitacora Real],A243,Tabla1[Duracion Total de Vuelo])</f>
        <v>0</v>
      </c>
      <c r="E243" s="64">
        <f>SUMIF(Tabla1[Pagina Bitacora Real],$A243,Tabla1[LSA])</f>
        <v>0</v>
      </c>
      <c r="F243" s="65">
        <f>SUMIF(Tabla1[Pagina Bitacora Real],$A243,Tabla1[Monomotor])</f>
        <v>0</v>
      </c>
      <c r="G243" s="65">
        <f>SUMIF(Tabla1[Pagina Bitacora Real],$A243,Tabla1[Multimotor])</f>
        <v>0</v>
      </c>
      <c r="H243" s="65">
        <f>SUMIF(Tabla1[Pagina Bitacora Real],$A243,Tabla1[Turbo Helice])</f>
        <v>0</v>
      </c>
      <c r="I243" s="65">
        <f>SUMIF(Tabla1[Pagina Bitacora Real],$A243,Tabla1[Turbo Jet])</f>
        <v>0</v>
      </c>
      <c r="J243" s="65">
        <f>SUMIF(Tabla1[Pagina Bitacora Real],$A243,Tabla1[Helicoptero])</f>
        <v>0</v>
      </c>
      <c r="K243" s="65">
        <f>SUMIF(Tabla1[Pagina Bitacora Real],$A243,Tabla1[Planeador])</f>
        <v>0</v>
      </c>
      <c r="L243" s="66">
        <f>SUMIF(Tabla1[Pagina Bitacora Real],$A243,Tabla1[Ultraliviano])</f>
        <v>0</v>
      </c>
      <c r="M243" s="135">
        <f>SUMIF(Tabla1[Pagina Bitacora Real],$A243,Tabla1[Dia])</f>
        <v>0</v>
      </c>
      <c r="N243" s="136">
        <f>SUMIF(Tabla1[Pagina Bitacora Real],$A243,Tabla1[Noche])</f>
        <v>0</v>
      </c>
      <c r="O243" s="64">
        <f>SUMIF(Tabla1[Pagina Bitacora Real],$A243,Tabla1[Diurno])</f>
        <v>0</v>
      </c>
      <c r="P243" s="65">
        <f>SUMIF(Tabla1[Pagina Bitacora Real],$A243,Tabla1[Noche3])</f>
        <v>0</v>
      </c>
      <c r="Q243" s="66">
        <f>SUMIF(Tabla1[Pagina Bitacora Real],$A243,Tabla1[IFR])</f>
        <v>0</v>
      </c>
      <c r="R243" s="135">
        <f>SUMIF(Tabla1[Pagina Bitacora Real],$A243,Tabla1[Multimotor])</f>
        <v>0</v>
      </c>
      <c r="S243" s="136">
        <f>SUMIF(Tabla1[Pagina Bitacora Real],$A243,Tabla1[Multimotor])</f>
        <v>0</v>
      </c>
      <c r="T243" s="64">
        <f>SUMIF(Tabla1[Pagina Bitacora Real],$A243,Tabla1[Simulador o Entrenador de Vuelo])</f>
        <v>0</v>
      </c>
      <c r="U243" s="65">
        <f>SUMIF(Tabla1[Pagina Bitacora Real],$A243,Tabla1[Travesia])</f>
        <v>0</v>
      </c>
      <c r="V243" s="65">
        <f>SUMIF(Tabla1[Pagina Bitacora Real],$A243,Tabla1[Solo])</f>
        <v>0</v>
      </c>
      <c r="W243" s="65">
        <f>SUMIF(Tabla1[Pagina Bitacora Real],$A243,Tabla1[Piloto al Mando (PIC)])</f>
        <v>0</v>
      </c>
      <c r="X243" s="65">
        <f>SUMIF(Tabla1[Pagina Bitacora Real],$A243,Tabla1[Copiloto (SIC)])</f>
        <v>0</v>
      </c>
      <c r="Y243" s="65">
        <f>SUMIF(Tabla1[Pagina Bitacora Real],$A243,Tabla1[[Instruccion Recibida ]])</f>
        <v>0</v>
      </c>
      <c r="Z243" s="66">
        <f>SUMIF(Tabla1[Pagina Bitacora Real],$A243,Tabla1[Como Instructor de Vuelo])</f>
        <v>0</v>
      </c>
    </row>
    <row r="244" spans="1:26" x14ac:dyDescent="0.2">
      <c r="A244" s="197"/>
      <c r="B244" s="192"/>
      <c r="C244" s="61" t="s">
        <v>226</v>
      </c>
      <c r="D244" s="67">
        <f>SUMIF(Tabla1[Pagina Bitacora Real],"&lt;"&amp;A243,Tabla1[Duracion Total de Vuelo])</f>
        <v>414.90000000000003</v>
      </c>
      <c r="E244" s="68">
        <f>SUMIF(Tabla1[Pagina Bitacora Real],"&lt;"&amp;$A243,Tabla1[LSA])</f>
        <v>0</v>
      </c>
      <c r="F244" s="69">
        <f>SUMIF(Tabla1[Pagina Bitacora Real],"&lt;"&amp;$A243,Tabla1[Monomotor])</f>
        <v>414.90000000000003</v>
      </c>
      <c r="G244" s="69">
        <f>SUMIF(Tabla1[Pagina Bitacora Real],"&lt;"&amp;$A243,Tabla1[Multimotor])</f>
        <v>0</v>
      </c>
      <c r="H244" s="69">
        <f>SUMIF(Tabla1[Pagina Bitacora Real],"&lt;"&amp;$A243,Tabla1[Turbo Helice])</f>
        <v>0</v>
      </c>
      <c r="I244" s="69">
        <f>SUMIF(Tabla1[Pagina Bitacora Real],"&lt;"&amp;$A243,Tabla1[Turbo Jet])</f>
        <v>0</v>
      </c>
      <c r="J244" s="69">
        <f>SUMIF(Tabla1[Pagina Bitacora Real],"&lt;"&amp;$A243,Tabla1[Helicoptero])</f>
        <v>0</v>
      </c>
      <c r="K244" s="69">
        <f>SUMIF(Tabla1[Pagina Bitacora Real],"&lt;"&amp;$A243,Tabla1[Planeador])</f>
        <v>0</v>
      </c>
      <c r="L244" s="70">
        <f>SUMIF(Tabla1[Pagina Bitacora Real],"&lt;"&amp;$A243,Tabla1[Ultraliviano])</f>
        <v>0</v>
      </c>
      <c r="M244" s="137">
        <f>SUMIF(Tabla1[Pagina Bitacora Real],"&lt;"&amp;$A243,Tabla1[Dia])</f>
        <v>960</v>
      </c>
      <c r="N244" s="138">
        <f>SUMIF(Tabla1[Pagina Bitacora Real],"&lt;"&amp;$A243,Tabla1[Noche])</f>
        <v>84</v>
      </c>
      <c r="O244" s="68">
        <f>SUMIF(Tabla1[Pagina Bitacora Real],"&lt;"&amp;$A243,Tabla1[Diurno])</f>
        <v>394.70000000000005</v>
      </c>
      <c r="P244" s="69">
        <f>SUMIF(Tabla1[Pagina Bitacora Real],"&lt;"&amp;$A243,Tabla1[Noche3])</f>
        <v>18.099999999999998</v>
      </c>
      <c r="Q244" s="70">
        <f>SUMIF(Tabla1[Pagina Bitacora Real],"&lt;"&amp;$A243,Tabla1[IFR])</f>
        <v>14.6</v>
      </c>
      <c r="R244" s="137">
        <f>SUMIF(Tabla1[Pagina Bitacora Real],"&lt;"&amp;$A243,Tabla1[Multimotor])</f>
        <v>0</v>
      </c>
      <c r="S244" s="138">
        <f>SUMIF(Tabla1[Pagina Bitacora Real],"&lt;"&amp;$A243,Tabla1[Multimotor])</f>
        <v>0</v>
      </c>
      <c r="T244" s="68">
        <f>SUMIF(Tabla1[Pagina Bitacora Real],"&lt;"&amp;$A243,Tabla1[Simulador o Entrenador de Vuelo])</f>
        <v>0</v>
      </c>
      <c r="U244" s="69">
        <f>SUMIF(Tabla1[Pagina Bitacora Real],"&lt;"&amp;$A243,Tabla1[Travesia])</f>
        <v>238.2999999999999</v>
      </c>
      <c r="V244" s="69">
        <f>SUMIF(Tabla1[Pagina Bitacora Real],"&lt;"&amp;$A243,Tabla1[Solo])</f>
        <v>64.5</v>
      </c>
      <c r="W244" s="69">
        <f>SUMIF(Tabla1[Pagina Bitacora Real],"&lt;"&amp;$A243,Tabla1[Piloto al Mando (PIC)])</f>
        <v>349.09999999999997</v>
      </c>
      <c r="X244" s="69">
        <f>SUMIF(Tabla1[Pagina Bitacora Real],"&lt;"&amp;$A243,Tabla1[Copiloto (SIC)])</f>
        <v>0</v>
      </c>
      <c r="Y244" s="69">
        <f>SUMIF(Tabla1[Pagina Bitacora Real],"&lt;"&amp;$A243,Tabla1[[Instruccion Recibida ]])</f>
        <v>116.10000000000005</v>
      </c>
      <c r="Z244" s="70">
        <f>SUMIF(Tabla1[Pagina Bitacora Real],"&lt;"&amp;$A243,Tabla1[Como Instructor de Vuelo])</f>
        <v>23.599999999999998</v>
      </c>
    </row>
    <row r="245" spans="1:26" ht="16" thickBot="1" x14ac:dyDescent="0.25">
      <c r="A245" s="197"/>
      <c r="B245" s="193"/>
      <c r="C245" s="62" t="s">
        <v>227</v>
      </c>
      <c r="D245" s="71">
        <f t="shared" ref="D245" si="247">D243+D244</f>
        <v>414.90000000000003</v>
      </c>
      <c r="E245" s="72">
        <f t="shared" ref="E245" si="248">E243+E244</f>
        <v>0</v>
      </c>
      <c r="F245" s="73">
        <f t="shared" ref="F245" si="249">F243+F244</f>
        <v>414.90000000000003</v>
      </c>
      <c r="G245" s="73">
        <f t="shared" si="246"/>
        <v>0</v>
      </c>
      <c r="H245" s="73">
        <f t="shared" si="246"/>
        <v>0</v>
      </c>
      <c r="I245" s="73">
        <f t="shared" si="246"/>
        <v>0</v>
      </c>
      <c r="J245" s="73">
        <f t="shared" si="246"/>
        <v>0</v>
      </c>
      <c r="K245" s="73">
        <f t="shared" si="246"/>
        <v>0</v>
      </c>
      <c r="L245" s="74">
        <f t="shared" si="246"/>
        <v>0</v>
      </c>
      <c r="M245" s="139">
        <f t="shared" si="246"/>
        <v>960</v>
      </c>
      <c r="N245" s="140">
        <f t="shared" si="246"/>
        <v>84</v>
      </c>
      <c r="O245" s="72">
        <f t="shared" si="246"/>
        <v>394.70000000000005</v>
      </c>
      <c r="P245" s="73">
        <f t="shared" si="246"/>
        <v>18.099999999999998</v>
      </c>
      <c r="Q245" s="74">
        <f t="shared" si="246"/>
        <v>14.6</v>
      </c>
      <c r="R245" s="139">
        <f t="shared" si="246"/>
        <v>0</v>
      </c>
      <c r="S245" s="140">
        <f t="shared" si="246"/>
        <v>0</v>
      </c>
      <c r="T245" s="72">
        <f t="shared" si="246"/>
        <v>0</v>
      </c>
      <c r="U245" s="73">
        <f t="shared" si="246"/>
        <v>238.2999999999999</v>
      </c>
      <c r="V245" s="73">
        <f t="shared" si="246"/>
        <v>64.5</v>
      </c>
      <c r="W245" s="73">
        <f t="shared" si="246"/>
        <v>349.09999999999997</v>
      </c>
      <c r="X245" s="73">
        <f t="shared" si="246"/>
        <v>0</v>
      </c>
      <c r="Y245" s="73">
        <f t="shared" si="246"/>
        <v>116.10000000000005</v>
      </c>
      <c r="Z245" s="74">
        <f t="shared" si="246"/>
        <v>23.599999999999998</v>
      </c>
    </row>
    <row r="246" spans="1:26" x14ac:dyDescent="0.2">
      <c r="A246" s="197">
        <v>82</v>
      </c>
      <c r="B246" s="194" t="s">
        <v>257</v>
      </c>
      <c r="C246" s="46" t="s">
        <v>269</v>
      </c>
      <c r="D246" s="75">
        <f>SUMIF(Tabla1[Pagina Bitacora Real],A246,Tabla1[Duracion Total de Vuelo])</f>
        <v>0</v>
      </c>
      <c r="E246" s="76">
        <f>SUMIF(Tabla1[Pagina Bitacora Real],$A246,Tabla1[LSA])</f>
        <v>0</v>
      </c>
      <c r="F246" s="77">
        <f>SUMIF(Tabla1[Pagina Bitacora Real],$A246,Tabla1[Monomotor])</f>
        <v>0</v>
      </c>
      <c r="G246" s="77">
        <f>SUMIF(Tabla1[Pagina Bitacora Real],$A246,Tabla1[Multimotor])</f>
        <v>0</v>
      </c>
      <c r="H246" s="77">
        <f>SUMIF(Tabla1[Pagina Bitacora Real],$A246,Tabla1[Turbo Helice])</f>
        <v>0</v>
      </c>
      <c r="I246" s="77">
        <f>SUMIF(Tabla1[Pagina Bitacora Real],$A246,Tabla1[Turbo Jet])</f>
        <v>0</v>
      </c>
      <c r="J246" s="77">
        <f>SUMIF(Tabla1[Pagina Bitacora Real],$A246,Tabla1[Helicoptero])</f>
        <v>0</v>
      </c>
      <c r="K246" s="77">
        <f>SUMIF(Tabla1[Pagina Bitacora Real],$A246,Tabla1[Planeador])</f>
        <v>0</v>
      </c>
      <c r="L246" s="78">
        <f>SUMIF(Tabla1[Pagina Bitacora Real],$A246,Tabla1[Ultraliviano])</f>
        <v>0</v>
      </c>
      <c r="M246" s="141">
        <f>SUMIF(Tabla1[Pagina Bitacora Real],$A246,Tabla1[Dia])</f>
        <v>0</v>
      </c>
      <c r="N246" s="142">
        <f>SUMIF(Tabla1[Pagina Bitacora Real],$A246,Tabla1[Noche])</f>
        <v>0</v>
      </c>
      <c r="O246" s="76">
        <f>SUMIF(Tabla1[Pagina Bitacora Real],$A246,Tabla1[Diurno])</f>
        <v>0</v>
      </c>
      <c r="P246" s="77">
        <f>SUMIF(Tabla1[Pagina Bitacora Real],$A246,Tabla1[Noche3])</f>
        <v>0</v>
      </c>
      <c r="Q246" s="78">
        <f>SUMIF(Tabla1[Pagina Bitacora Real],$A246,Tabla1[IFR])</f>
        <v>0</v>
      </c>
      <c r="R246" s="141">
        <f>SUMIF(Tabla1[Pagina Bitacora Real],$A246,Tabla1[Multimotor])</f>
        <v>0</v>
      </c>
      <c r="S246" s="142">
        <f>SUMIF(Tabla1[Pagina Bitacora Real],$A246,Tabla1[Multimotor])</f>
        <v>0</v>
      </c>
      <c r="T246" s="76">
        <f>SUMIF(Tabla1[Pagina Bitacora Real],$A246,Tabla1[Simulador o Entrenador de Vuelo])</f>
        <v>0</v>
      </c>
      <c r="U246" s="77">
        <f>SUMIF(Tabla1[Pagina Bitacora Real],$A246,Tabla1[Travesia])</f>
        <v>0</v>
      </c>
      <c r="V246" s="77">
        <f>SUMIF(Tabla1[Pagina Bitacora Real],$A246,Tabla1[Solo])</f>
        <v>0</v>
      </c>
      <c r="W246" s="77">
        <f>SUMIF(Tabla1[Pagina Bitacora Real],$A246,Tabla1[Piloto al Mando (PIC)])</f>
        <v>0</v>
      </c>
      <c r="X246" s="77">
        <f>SUMIF(Tabla1[Pagina Bitacora Real],$A246,Tabla1[Copiloto (SIC)])</f>
        <v>0</v>
      </c>
      <c r="Y246" s="77">
        <f>SUMIF(Tabla1[Pagina Bitacora Real],$A246,Tabla1[[Instruccion Recibida ]])</f>
        <v>0</v>
      </c>
      <c r="Z246" s="78">
        <f>SUMIF(Tabla1[Pagina Bitacora Real],$A246,Tabla1[Como Instructor de Vuelo])</f>
        <v>0</v>
      </c>
    </row>
    <row r="247" spans="1:26" x14ac:dyDescent="0.2">
      <c r="A247" s="197"/>
      <c r="B247" s="195"/>
      <c r="C247" s="47" t="s">
        <v>226</v>
      </c>
      <c r="D247" s="79">
        <f>SUMIF(Tabla1[Pagina Bitacora Real],"&lt;"&amp;A246,Tabla1[Duracion Total de Vuelo])</f>
        <v>414.90000000000003</v>
      </c>
      <c r="E247" s="80">
        <f>SUMIF(Tabla1[Pagina Bitacora Real],"&lt;"&amp;$A246,Tabla1[LSA])</f>
        <v>0</v>
      </c>
      <c r="F247" s="81">
        <f>SUMIF(Tabla1[Pagina Bitacora Real],"&lt;"&amp;$A246,Tabla1[Monomotor])</f>
        <v>414.90000000000003</v>
      </c>
      <c r="G247" s="81">
        <f>SUMIF(Tabla1[Pagina Bitacora Real],"&lt;"&amp;$A246,Tabla1[Multimotor])</f>
        <v>0</v>
      </c>
      <c r="H247" s="81">
        <f>SUMIF(Tabla1[Pagina Bitacora Real],"&lt;"&amp;$A246,Tabla1[Turbo Helice])</f>
        <v>0</v>
      </c>
      <c r="I247" s="81">
        <f>SUMIF(Tabla1[Pagina Bitacora Real],"&lt;"&amp;$A246,Tabla1[Turbo Jet])</f>
        <v>0</v>
      </c>
      <c r="J247" s="81">
        <f>SUMIF(Tabla1[Pagina Bitacora Real],"&lt;"&amp;$A246,Tabla1[Helicoptero])</f>
        <v>0</v>
      </c>
      <c r="K247" s="81">
        <f>SUMIF(Tabla1[Pagina Bitacora Real],"&lt;"&amp;$A246,Tabla1[Planeador])</f>
        <v>0</v>
      </c>
      <c r="L247" s="82">
        <f>SUMIF(Tabla1[Pagina Bitacora Real],"&lt;"&amp;$A246,Tabla1[Ultraliviano])</f>
        <v>0</v>
      </c>
      <c r="M247" s="143">
        <f>SUMIF(Tabla1[Pagina Bitacora Real],"&lt;"&amp;$A246,Tabla1[Dia])</f>
        <v>960</v>
      </c>
      <c r="N247" s="144">
        <f>SUMIF(Tabla1[Pagina Bitacora Real],"&lt;"&amp;$A246,Tabla1[Noche])</f>
        <v>84</v>
      </c>
      <c r="O247" s="80">
        <f>SUMIF(Tabla1[Pagina Bitacora Real],"&lt;"&amp;$A246,Tabla1[Diurno])</f>
        <v>394.70000000000005</v>
      </c>
      <c r="P247" s="81">
        <f>SUMIF(Tabla1[Pagina Bitacora Real],"&lt;"&amp;$A246,Tabla1[Noche3])</f>
        <v>18.099999999999998</v>
      </c>
      <c r="Q247" s="82">
        <f>SUMIF(Tabla1[Pagina Bitacora Real],"&lt;"&amp;$A246,Tabla1[IFR])</f>
        <v>14.6</v>
      </c>
      <c r="R247" s="143">
        <f>SUMIF(Tabla1[Pagina Bitacora Real],"&lt;"&amp;$A246,Tabla1[Multimotor])</f>
        <v>0</v>
      </c>
      <c r="S247" s="144">
        <f>SUMIF(Tabla1[Pagina Bitacora Real],"&lt;"&amp;$A246,Tabla1[Multimotor])</f>
        <v>0</v>
      </c>
      <c r="T247" s="80">
        <f>SUMIF(Tabla1[Pagina Bitacora Real],"&lt;"&amp;$A246,Tabla1[Simulador o Entrenador de Vuelo])</f>
        <v>0</v>
      </c>
      <c r="U247" s="81">
        <f>SUMIF(Tabla1[Pagina Bitacora Real],"&lt;"&amp;$A246,Tabla1[Travesia])</f>
        <v>238.2999999999999</v>
      </c>
      <c r="V247" s="81">
        <f>SUMIF(Tabla1[Pagina Bitacora Real],"&lt;"&amp;$A246,Tabla1[Solo])</f>
        <v>64.5</v>
      </c>
      <c r="W247" s="81">
        <f>SUMIF(Tabla1[Pagina Bitacora Real],"&lt;"&amp;$A246,Tabla1[Piloto al Mando (PIC)])</f>
        <v>349.09999999999997</v>
      </c>
      <c r="X247" s="81">
        <f>SUMIF(Tabla1[Pagina Bitacora Real],"&lt;"&amp;$A246,Tabla1[Copiloto (SIC)])</f>
        <v>0</v>
      </c>
      <c r="Y247" s="81">
        <f>SUMIF(Tabla1[Pagina Bitacora Real],"&lt;"&amp;$A246,Tabla1[[Instruccion Recibida ]])</f>
        <v>116.10000000000005</v>
      </c>
      <c r="Z247" s="82">
        <f>SUMIF(Tabla1[Pagina Bitacora Real],"&lt;"&amp;$A246,Tabla1[Como Instructor de Vuelo])</f>
        <v>23.599999999999998</v>
      </c>
    </row>
    <row r="248" spans="1:26" ht="16" thickBot="1" x14ac:dyDescent="0.25">
      <c r="A248" s="197"/>
      <c r="B248" s="196"/>
      <c r="C248" s="48" t="s">
        <v>227</v>
      </c>
      <c r="D248" s="83">
        <f t="shared" ref="D248" si="250">D246+D247</f>
        <v>414.90000000000003</v>
      </c>
      <c r="E248" s="84">
        <f t="shared" ref="E248" si="251">E246+E247</f>
        <v>0</v>
      </c>
      <c r="F248" s="85">
        <f t="shared" ref="F248" si="252">F246+F247</f>
        <v>414.90000000000003</v>
      </c>
      <c r="G248" s="85">
        <f t="shared" si="246"/>
        <v>0</v>
      </c>
      <c r="H248" s="85">
        <f t="shared" si="246"/>
        <v>0</v>
      </c>
      <c r="I248" s="85">
        <f t="shared" si="246"/>
        <v>0</v>
      </c>
      <c r="J248" s="85">
        <f t="shared" si="246"/>
        <v>0</v>
      </c>
      <c r="K248" s="85">
        <f t="shared" si="246"/>
        <v>0</v>
      </c>
      <c r="L248" s="86">
        <f t="shared" si="246"/>
        <v>0</v>
      </c>
      <c r="M248" s="145">
        <f t="shared" si="246"/>
        <v>960</v>
      </c>
      <c r="N248" s="146">
        <f t="shared" si="246"/>
        <v>84</v>
      </c>
      <c r="O248" s="84">
        <f t="shared" si="246"/>
        <v>394.70000000000005</v>
      </c>
      <c r="P248" s="85">
        <f t="shared" si="246"/>
        <v>18.099999999999998</v>
      </c>
      <c r="Q248" s="86">
        <f t="shared" si="246"/>
        <v>14.6</v>
      </c>
      <c r="R248" s="145">
        <f t="shared" si="246"/>
        <v>0</v>
      </c>
      <c r="S248" s="146">
        <f t="shared" si="246"/>
        <v>0</v>
      </c>
      <c r="T248" s="84">
        <f t="shared" si="246"/>
        <v>0</v>
      </c>
      <c r="U248" s="85">
        <f t="shared" si="246"/>
        <v>238.2999999999999</v>
      </c>
      <c r="V248" s="85">
        <f t="shared" si="246"/>
        <v>64.5</v>
      </c>
      <c r="W248" s="85">
        <f t="shared" si="246"/>
        <v>349.09999999999997</v>
      </c>
      <c r="X248" s="85">
        <f t="shared" si="246"/>
        <v>0</v>
      </c>
      <c r="Y248" s="85">
        <f t="shared" si="246"/>
        <v>116.10000000000005</v>
      </c>
      <c r="Z248" s="86">
        <f t="shared" ref="Z248:Z257" si="253">Z246+Z247</f>
        <v>23.599999999999998</v>
      </c>
    </row>
    <row r="249" spans="1:26" x14ac:dyDescent="0.2">
      <c r="A249" s="197">
        <v>83</v>
      </c>
      <c r="B249" s="191" t="s">
        <v>258</v>
      </c>
      <c r="C249" s="60" t="s">
        <v>269</v>
      </c>
      <c r="D249" s="63">
        <f>SUMIF(Tabla1[Pagina Bitacora Real],A249,Tabla1[Duracion Total de Vuelo])</f>
        <v>0</v>
      </c>
      <c r="E249" s="64">
        <f>SUMIF(Tabla1[Pagina Bitacora Real],$A249,Tabla1[LSA])</f>
        <v>0</v>
      </c>
      <c r="F249" s="65">
        <f>SUMIF(Tabla1[Pagina Bitacora Real],$A249,Tabla1[Monomotor])</f>
        <v>0</v>
      </c>
      <c r="G249" s="65">
        <f>SUMIF(Tabla1[Pagina Bitacora Real],$A249,Tabla1[Multimotor])</f>
        <v>0</v>
      </c>
      <c r="H249" s="65">
        <f>SUMIF(Tabla1[Pagina Bitacora Real],$A249,Tabla1[Turbo Helice])</f>
        <v>0</v>
      </c>
      <c r="I249" s="65">
        <f>SUMIF(Tabla1[Pagina Bitacora Real],$A249,Tabla1[Turbo Jet])</f>
        <v>0</v>
      </c>
      <c r="J249" s="65">
        <f>SUMIF(Tabla1[Pagina Bitacora Real],$A249,Tabla1[Helicoptero])</f>
        <v>0</v>
      </c>
      <c r="K249" s="65">
        <f>SUMIF(Tabla1[Pagina Bitacora Real],$A249,Tabla1[Planeador])</f>
        <v>0</v>
      </c>
      <c r="L249" s="66">
        <f>SUMIF(Tabla1[Pagina Bitacora Real],$A249,Tabla1[Ultraliviano])</f>
        <v>0</v>
      </c>
      <c r="M249" s="135">
        <f>SUMIF(Tabla1[Pagina Bitacora Real],$A249,Tabla1[Dia])</f>
        <v>0</v>
      </c>
      <c r="N249" s="136">
        <f>SUMIF(Tabla1[Pagina Bitacora Real],$A249,Tabla1[Noche])</f>
        <v>0</v>
      </c>
      <c r="O249" s="64">
        <f>SUMIF(Tabla1[Pagina Bitacora Real],$A249,Tabla1[Diurno])</f>
        <v>0</v>
      </c>
      <c r="P249" s="65">
        <f>SUMIF(Tabla1[Pagina Bitacora Real],$A249,Tabla1[Noche3])</f>
        <v>0</v>
      </c>
      <c r="Q249" s="66">
        <f>SUMIF(Tabla1[Pagina Bitacora Real],$A249,Tabla1[IFR])</f>
        <v>0</v>
      </c>
      <c r="R249" s="135">
        <f>SUMIF(Tabla1[Pagina Bitacora Real],$A249,Tabla1[Multimotor])</f>
        <v>0</v>
      </c>
      <c r="S249" s="136">
        <f>SUMIF(Tabla1[Pagina Bitacora Real],$A249,Tabla1[Multimotor])</f>
        <v>0</v>
      </c>
      <c r="T249" s="64">
        <f>SUMIF(Tabla1[Pagina Bitacora Real],$A249,Tabla1[Simulador o Entrenador de Vuelo])</f>
        <v>0</v>
      </c>
      <c r="U249" s="65">
        <f>SUMIF(Tabla1[Pagina Bitacora Real],$A249,Tabla1[Travesia])</f>
        <v>0</v>
      </c>
      <c r="V249" s="65">
        <f>SUMIF(Tabla1[Pagina Bitacora Real],$A249,Tabla1[Solo])</f>
        <v>0</v>
      </c>
      <c r="W249" s="65">
        <f>SUMIF(Tabla1[Pagina Bitacora Real],$A249,Tabla1[Piloto al Mando (PIC)])</f>
        <v>0</v>
      </c>
      <c r="X249" s="65">
        <f>SUMIF(Tabla1[Pagina Bitacora Real],$A249,Tabla1[Copiloto (SIC)])</f>
        <v>0</v>
      </c>
      <c r="Y249" s="65">
        <f>SUMIF(Tabla1[Pagina Bitacora Real],$A249,Tabla1[[Instruccion Recibida ]])</f>
        <v>0</v>
      </c>
      <c r="Z249" s="66">
        <f>SUMIF(Tabla1[Pagina Bitacora Real],$A249,Tabla1[Como Instructor de Vuelo])</f>
        <v>0</v>
      </c>
    </row>
    <row r="250" spans="1:26" x14ac:dyDescent="0.2">
      <c r="A250" s="197"/>
      <c r="B250" s="192"/>
      <c r="C250" s="61" t="s">
        <v>226</v>
      </c>
      <c r="D250" s="67">
        <f>SUMIF(Tabla1[Pagina Bitacora Real],"&lt;"&amp;A249,Tabla1[Duracion Total de Vuelo])</f>
        <v>414.90000000000003</v>
      </c>
      <c r="E250" s="68">
        <f>SUMIF(Tabla1[Pagina Bitacora Real],"&lt;"&amp;$A249,Tabla1[LSA])</f>
        <v>0</v>
      </c>
      <c r="F250" s="69">
        <f>SUMIF(Tabla1[Pagina Bitacora Real],"&lt;"&amp;$A249,Tabla1[Monomotor])</f>
        <v>414.90000000000003</v>
      </c>
      <c r="G250" s="69">
        <f>SUMIF(Tabla1[Pagina Bitacora Real],"&lt;"&amp;$A249,Tabla1[Multimotor])</f>
        <v>0</v>
      </c>
      <c r="H250" s="69">
        <f>SUMIF(Tabla1[Pagina Bitacora Real],"&lt;"&amp;$A249,Tabla1[Turbo Helice])</f>
        <v>0</v>
      </c>
      <c r="I250" s="69">
        <f>SUMIF(Tabla1[Pagina Bitacora Real],"&lt;"&amp;$A249,Tabla1[Turbo Jet])</f>
        <v>0</v>
      </c>
      <c r="J250" s="69">
        <f>SUMIF(Tabla1[Pagina Bitacora Real],"&lt;"&amp;$A249,Tabla1[Helicoptero])</f>
        <v>0</v>
      </c>
      <c r="K250" s="69">
        <f>SUMIF(Tabla1[Pagina Bitacora Real],"&lt;"&amp;$A249,Tabla1[Planeador])</f>
        <v>0</v>
      </c>
      <c r="L250" s="70">
        <f>SUMIF(Tabla1[Pagina Bitacora Real],"&lt;"&amp;$A249,Tabla1[Ultraliviano])</f>
        <v>0</v>
      </c>
      <c r="M250" s="137">
        <f>SUMIF(Tabla1[Pagina Bitacora Real],"&lt;"&amp;$A249,Tabla1[Dia])</f>
        <v>960</v>
      </c>
      <c r="N250" s="138">
        <f>SUMIF(Tabla1[Pagina Bitacora Real],"&lt;"&amp;$A249,Tabla1[Noche])</f>
        <v>84</v>
      </c>
      <c r="O250" s="68">
        <f>SUMIF(Tabla1[Pagina Bitacora Real],"&lt;"&amp;$A249,Tabla1[Diurno])</f>
        <v>394.70000000000005</v>
      </c>
      <c r="P250" s="69">
        <f>SUMIF(Tabla1[Pagina Bitacora Real],"&lt;"&amp;$A249,Tabla1[Noche3])</f>
        <v>18.099999999999998</v>
      </c>
      <c r="Q250" s="70">
        <f>SUMIF(Tabla1[Pagina Bitacora Real],"&lt;"&amp;$A249,Tabla1[IFR])</f>
        <v>14.6</v>
      </c>
      <c r="R250" s="137">
        <f>SUMIF(Tabla1[Pagina Bitacora Real],"&lt;"&amp;$A249,Tabla1[Multimotor])</f>
        <v>0</v>
      </c>
      <c r="S250" s="138">
        <f>SUMIF(Tabla1[Pagina Bitacora Real],"&lt;"&amp;$A249,Tabla1[Multimotor])</f>
        <v>0</v>
      </c>
      <c r="T250" s="68">
        <f>SUMIF(Tabla1[Pagina Bitacora Real],"&lt;"&amp;$A249,Tabla1[Simulador o Entrenador de Vuelo])</f>
        <v>0</v>
      </c>
      <c r="U250" s="69">
        <f>SUMIF(Tabla1[Pagina Bitacora Real],"&lt;"&amp;$A249,Tabla1[Travesia])</f>
        <v>238.2999999999999</v>
      </c>
      <c r="V250" s="69">
        <f>SUMIF(Tabla1[Pagina Bitacora Real],"&lt;"&amp;$A249,Tabla1[Solo])</f>
        <v>64.5</v>
      </c>
      <c r="W250" s="69">
        <f>SUMIF(Tabla1[Pagina Bitacora Real],"&lt;"&amp;$A249,Tabla1[Piloto al Mando (PIC)])</f>
        <v>349.09999999999997</v>
      </c>
      <c r="X250" s="69">
        <f>SUMIF(Tabla1[Pagina Bitacora Real],"&lt;"&amp;$A249,Tabla1[Copiloto (SIC)])</f>
        <v>0</v>
      </c>
      <c r="Y250" s="69">
        <f>SUMIF(Tabla1[Pagina Bitacora Real],"&lt;"&amp;$A249,Tabla1[[Instruccion Recibida ]])</f>
        <v>116.10000000000005</v>
      </c>
      <c r="Z250" s="70">
        <f>SUMIF(Tabla1[Pagina Bitacora Real],"&lt;"&amp;$A249,Tabla1[Como Instructor de Vuelo])</f>
        <v>23.599999999999998</v>
      </c>
    </row>
    <row r="251" spans="1:26" ht="16" thickBot="1" x14ac:dyDescent="0.25">
      <c r="A251" s="197"/>
      <c r="B251" s="193"/>
      <c r="C251" s="62" t="s">
        <v>227</v>
      </c>
      <c r="D251" s="71">
        <f t="shared" ref="D251" si="254">D249+D250</f>
        <v>414.90000000000003</v>
      </c>
      <c r="E251" s="72">
        <f t="shared" ref="E251" si="255">E249+E250</f>
        <v>0</v>
      </c>
      <c r="F251" s="73">
        <f t="shared" ref="F251" si="256">F249+F250</f>
        <v>414.90000000000003</v>
      </c>
      <c r="G251" s="73">
        <f t="shared" si="246"/>
        <v>0</v>
      </c>
      <c r="H251" s="73">
        <f t="shared" si="246"/>
        <v>0</v>
      </c>
      <c r="I251" s="73">
        <f t="shared" si="246"/>
        <v>0</v>
      </c>
      <c r="J251" s="73">
        <f t="shared" si="246"/>
        <v>0</v>
      </c>
      <c r="K251" s="73">
        <f t="shared" si="246"/>
        <v>0</v>
      </c>
      <c r="L251" s="74">
        <f t="shared" si="246"/>
        <v>0</v>
      </c>
      <c r="M251" s="139">
        <f t="shared" si="246"/>
        <v>960</v>
      </c>
      <c r="N251" s="140">
        <f t="shared" si="246"/>
        <v>84</v>
      </c>
      <c r="O251" s="72">
        <f t="shared" si="246"/>
        <v>394.70000000000005</v>
      </c>
      <c r="P251" s="73">
        <f t="shared" si="246"/>
        <v>18.099999999999998</v>
      </c>
      <c r="Q251" s="74">
        <f t="shared" si="246"/>
        <v>14.6</v>
      </c>
      <c r="R251" s="139">
        <f t="shared" si="246"/>
        <v>0</v>
      </c>
      <c r="S251" s="140">
        <f t="shared" si="246"/>
        <v>0</v>
      </c>
      <c r="T251" s="72">
        <f t="shared" si="246"/>
        <v>0</v>
      </c>
      <c r="U251" s="73">
        <f t="shared" si="246"/>
        <v>238.2999999999999</v>
      </c>
      <c r="V251" s="73">
        <f t="shared" si="246"/>
        <v>64.5</v>
      </c>
      <c r="W251" s="73">
        <f t="shared" si="246"/>
        <v>349.09999999999997</v>
      </c>
      <c r="X251" s="73">
        <f t="shared" si="246"/>
        <v>0</v>
      </c>
      <c r="Y251" s="73">
        <f t="shared" si="246"/>
        <v>116.10000000000005</v>
      </c>
      <c r="Z251" s="74">
        <f t="shared" si="253"/>
        <v>23.599999999999998</v>
      </c>
    </row>
    <row r="252" spans="1:26" x14ac:dyDescent="0.2">
      <c r="A252" s="197">
        <v>84</v>
      </c>
      <c r="B252" s="194" t="s">
        <v>259</v>
      </c>
      <c r="C252" s="46" t="s">
        <v>269</v>
      </c>
      <c r="D252" s="75">
        <f>SUMIF(Tabla1[Pagina Bitacora Real],A252,Tabla1[Duracion Total de Vuelo])</f>
        <v>0</v>
      </c>
      <c r="E252" s="76">
        <f>SUMIF(Tabla1[Pagina Bitacora Real],$A252,Tabla1[LSA])</f>
        <v>0</v>
      </c>
      <c r="F252" s="77">
        <f>SUMIF(Tabla1[Pagina Bitacora Real],$A252,Tabla1[Monomotor])</f>
        <v>0</v>
      </c>
      <c r="G252" s="77">
        <f>SUMIF(Tabla1[Pagina Bitacora Real],$A252,Tabla1[Multimotor])</f>
        <v>0</v>
      </c>
      <c r="H252" s="77">
        <f>SUMIF(Tabla1[Pagina Bitacora Real],$A252,Tabla1[Turbo Helice])</f>
        <v>0</v>
      </c>
      <c r="I252" s="77">
        <f>SUMIF(Tabla1[Pagina Bitacora Real],$A252,Tabla1[Turbo Jet])</f>
        <v>0</v>
      </c>
      <c r="J252" s="77">
        <f>SUMIF(Tabla1[Pagina Bitacora Real],$A252,Tabla1[Helicoptero])</f>
        <v>0</v>
      </c>
      <c r="K252" s="77">
        <f>SUMIF(Tabla1[Pagina Bitacora Real],$A252,Tabla1[Planeador])</f>
        <v>0</v>
      </c>
      <c r="L252" s="78">
        <f>SUMIF(Tabla1[Pagina Bitacora Real],$A252,Tabla1[Ultraliviano])</f>
        <v>0</v>
      </c>
      <c r="M252" s="141">
        <f>SUMIF(Tabla1[Pagina Bitacora Real],$A252,Tabla1[Dia])</f>
        <v>0</v>
      </c>
      <c r="N252" s="142">
        <f>SUMIF(Tabla1[Pagina Bitacora Real],$A252,Tabla1[Noche])</f>
        <v>0</v>
      </c>
      <c r="O252" s="76">
        <f>SUMIF(Tabla1[Pagina Bitacora Real],$A252,Tabla1[Diurno])</f>
        <v>0</v>
      </c>
      <c r="P252" s="77">
        <f>SUMIF(Tabla1[Pagina Bitacora Real],$A252,Tabla1[Noche3])</f>
        <v>0</v>
      </c>
      <c r="Q252" s="78">
        <f>SUMIF(Tabla1[Pagina Bitacora Real],$A252,Tabla1[IFR])</f>
        <v>0</v>
      </c>
      <c r="R252" s="141">
        <f>SUMIF(Tabla1[Pagina Bitacora Real],$A252,Tabla1[Multimotor])</f>
        <v>0</v>
      </c>
      <c r="S252" s="142">
        <f>SUMIF(Tabla1[Pagina Bitacora Real],$A252,Tabla1[Multimotor])</f>
        <v>0</v>
      </c>
      <c r="T252" s="76">
        <f>SUMIF(Tabla1[Pagina Bitacora Real],$A252,Tabla1[Simulador o Entrenador de Vuelo])</f>
        <v>0</v>
      </c>
      <c r="U252" s="77">
        <f>SUMIF(Tabla1[Pagina Bitacora Real],$A252,Tabla1[Travesia])</f>
        <v>0</v>
      </c>
      <c r="V252" s="77">
        <f>SUMIF(Tabla1[Pagina Bitacora Real],$A252,Tabla1[Solo])</f>
        <v>0</v>
      </c>
      <c r="W252" s="77">
        <f>SUMIF(Tabla1[Pagina Bitacora Real],$A252,Tabla1[Piloto al Mando (PIC)])</f>
        <v>0</v>
      </c>
      <c r="X252" s="77">
        <f>SUMIF(Tabla1[Pagina Bitacora Real],$A252,Tabla1[Copiloto (SIC)])</f>
        <v>0</v>
      </c>
      <c r="Y252" s="77">
        <f>SUMIF(Tabla1[Pagina Bitacora Real],$A252,Tabla1[[Instruccion Recibida ]])</f>
        <v>0</v>
      </c>
      <c r="Z252" s="78">
        <f>SUMIF(Tabla1[Pagina Bitacora Real],$A252,Tabla1[Como Instructor de Vuelo])</f>
        <v>0</v>
      </c>
    </row>
    <row r="253" spans="1:26" x14ac:dyDescent="0.2">
      <c r="A253" s="197"/>
      <c r="B253" s="195"/>
      <c r="C253" s="47" t="s">
        <v>226</v>
      </c>
      <c r="D253" s="79">
        <f>SUMIF(Tabla1[Pagina Bitacora Real],"&lt;"&amp;A252,Tabla1[Duracion Total de Vuelo])</f>
        <v>414.90000000000003</v>
      </c>
      <c r="E253" s="80">
        <f>SUMIF(Tabla1[Pagina Bitacora Real],"&lt;"&amp;$A252,Tabla1[LSA])</f>
        <v>0</v>
      </c>
      <c r="F253" s="81">
        <f>SUMIF(Tabla1[Pagina Bitacora Real],"&lt;"&amp;$A252,Tabla1[Monomotor])</f>
        <v>414.90000000000003</v>
      </c>
      <c r="G253" s="81">
        <f>SUMIF(Tabla1[Pagina Bitacora Real],"&lt;"&amp;$A252,Tabla1[Multimotor])</f>
        <v>0</v>
      </c>
      <c r="H253" s="81">
        <f>SUMIF(Tabla1[Pagina Bitacora Real],"&lt;"&amp;$A252,Tabla1[Turbo Helice])</f>
        <v>0</v>
      </c>
      <c r="I253" s="81">
        <f>SUMIF(Tabla1[Pagina Bitacora Real],"&lt;"&amp;$A252,Tabla1[Turbo Jet])</f>
        <v>0</v>
      </c>
      <c r="J253" s="81">
        <f>SUMIF(Tabla1[Pagina Bitacora Real],"&lt;"&amp;$A252,Tabla1[Helicoptero])</f>
        <v>0</v>
      </c>
      <c r="K253" s="81">
        <f>SUMIF(Tabla1[Pagina Bitacora Real],"&lt;"&amp;$A252,Tabla1[Planeador])</f>
        <v>0</v>
      </c>
      <c r="L253" s="82">
        <f>SUMIF(Tabla1[Pagina Bitacora Real],"&lt;"&amp;$A252,Tabla1[Ultraliviano])</f>
        <v>0</v>
      </c>
      <c r="M253" s="143">
        <f>SUMIF(Tabla1[Pagina Bitacora Real],"&lt;"&amp;$A252,Tabla1[Dia])</f>
        <v>960</v>
      </c>
      <c r="N253" s="144">
        <f>SUMIF(Tabla1[Pagina Bitacora Real],"&lt;"&amp;$A252,Tabla1[Noche])</f>
        <v>84</v>
      </c>
      <c r="O253" s="80">
        <f>SUMIF(Tabla1[Pagina Bitacora Real],"&lt;"&amp;$A252,Tabla1[Diurno])</f>
        <v>394.70000000000005</v>
      </c>
      <c r="P253" s="81">
        <f>SUMIF(Tabla1[Pagina Bitacora Real],"&lt;"&amp;$A252,Tabla1[Noche3])</f>
        <v>18.099999999999998</v>
      </c>
      <c r="Q253" s="82">
        <f>SUMIF(Tabla1[Pagina Bitacora Real],"&lt;"&amp;$A252,Tabla1[IFR])</f>
        <v>14.6</v>
      </c>
      <c r="R253" s="143">
        <f>SUMIF(Tabla1[Pagina Bitacora Real],"&lt;"&amp;$A252,Tabla1[Multimotor])</f>
        <v>0</v>
      </c>
      <c r="S253" s="144">
        <f>SUMIF(Tabla1[Pagina Bitacora Real],"&lt;"&amp;$A252,Tabla1[Multimotor])</f>
        <v>0</v>
      </c>
      <c r="T253" s="80">
        <f>SUMIF(Tabla1[Pagina Bitacora Real],"&lt;"&amp;$A252,Tabla1[Simulador o Entrenador de Vuelo])</f>
        <v>0</v>
      </c>
      <c r="U253" s="81">
        <f>SUMIF(Tabla1[Pagina Bitacora Real],"&lt;"&amp;$A252,Tabla1[Travesia])</f>
        <v>238.2999999999999</v>
      </c>
      <c r="V253" s="81">
        <f>SUMIF(Tabla1[Pagina Bitacora Real],"&lt;"&amp;$A252,Tabla1[Solo])</f>
        <v>64.5</v>
      </c>
      <c r="W253" s="81">
        <f>SUMIF(Tabla1[Pagina Bitacora Real],"&lt;"&amp;$A252,Tabla1[Piloto al Mando (PIC)])</f>
        <v>349.09999999999997</v>
      </c>
      <c r="X253" s="81">
        <f>SUMIF(Tabla1[Pagina Bitacora Real],"&lt;"&amp;$A252,Tabla1[Copiloto (SIC)])</f>
        <v>0</v>
      </c>
      <c r="Y253" s="81">
        <f>SUMIF(Tabla1[Pagina Bitacora Real],"&lt;"&amp;$A252,Tabla1[[Instruccion Recibida ]])</f>
        <v>116.10000000000005</v>
      </c>
      <c r="Z253" s="82">
        <f>SUMIF(Tabla1[Pagina Bitacora Real],"&lt;"&amp;$A252,Tabla1[Como Instructor de Vuelo])</f>
        <v>23.599999999999998</v>
      </c>
    </row>
    <row r="254" spans="1:26" ht="16" thickBot="1" x14ac:dyDescent="0.25">
      <c r="A254" s="197"/>
      <c r="B254" s="196"/>
      <c r="C254" s="48" t="s">
        <v>227</v>
      </c>
      <c r="D254" s="83">
        <f t="shared" ref="D254" si="257">D252+D253</f>
        <v>414.90000000000003</v>
      </c>
      <c r="E254" s="84">
        <f t="shared" ref="E254" si="258">E252+E253</f>
        <v>0</v>
      </c>
      <c r="F254" s="85">
        <f t="shared" ref="F254" si="259">F252+F253</f>
        <v>414.90000000000003</v>
      </c>
      <c r="G254" s="85">
        <f t="shared" si="246"/>
        <v>0</v>
      </c>
      <c r="H254" s="85">
        <f t="shared" si="246"/>
        <v>0</v>
      </c>
      <c r="I254" s="85">
        <f t="shared" si="246"/>
        <v>0</v>
      </c>
      <c r="J254" s="85">
        <f t="shared" si="246"/>
        <v>0</v>
      </c>
      <c r="K254" s="85">
        <f t="shared" si="246"/>
        <v>0</v>
      </c>
      <c r="L254" s="86">
        <f t="shared" si="246"/>
        <v>0</v>
      </c>
      <c r="M254" s="145">
        <f t="shared" si="246"/>
        <v>960</v>
      </c>
      <c r="N254" s="146">
        <f t="shared" si="246"/>
        <v>84</v>
      </c>
      <c r="O254" s="84">
        <f t="shared" si="246"/>
        <v>394.70000000000005</v>
      </c>
      <c r="P254" s="85">
        <f t="shared" si="246"/>
        <v>18.099999999999998</v>
      </c>
      <c r="Q254" s="86">
        <f t="shared" si="246"/>
        <v>14.6</v>
      </c>
      <c r="R254" s="145">
        <f t="shared" si="246"/>
        <v>0</v>
      </c>
      <c r="S254" s="146">
        <f t="shared" si="246"/>
        <v>0</v>
      </c>
      <c r="T254" s="84">
        <f t="shared" si="246"/>
        <v>0</v>
      </c>
      <c r="U254" s="85">
        <f t="shared" si="246"/>
        <v>238.2999999999999</v>
      </c>
      <c r="V254" s="85">
        <f t="shared" si="246"/>
        <v>64.5</v>
      </c>
      <c r="W254" s="85">
        <f t="shared" si="246"/>
        <v>349.09999999999997</v>
      </c>
      <c r="X254" s="85">
        <f t="shared" si="246"/>
        <v>0</v>
      </c>
      <c r="Y254" s="85">
        <f t="shared" si="246"/>
        <v>116.10000000000005</v>
      </c>
      <c r="Z254" s="86">
        <f t="shared" si="253"/>
        <v>23.599999999999998</v>
      </c>
    </row>
    <row r="255" spans="1:26" x14ac:dyDescent="0.2">
      <c r="A255" s="197">
        <v>85</v>
      </c>
      <c r="B255" s="191" t="s">
        <v>260</v>
      </c>
      <c r="C255" s="60" t="s">
        <v>269</v>
      </c>
      <c r="D255" s="63">
        <f>SUMIF(Tabla1[Pagina Bitacora Real],A255,Tabla1[Duracion Total de Vuelo])</f>
        <v>0</v>
      </c>
      <c r="E255" s="64">
        <f>SUMIF(Tabla1[Pagina Bitacora Real],$A255,Tabla1[LSA])</f>
        <v>0</v>
      </c>
      <c r="F255" s="65">
        <f>SUMIF(Tabla1[Pagina Bitacora Real],$A255,Tabla1[Monomotor])</f>
        <v>0</v>
      </c>
      <c r="G255" s="65">
        <f>SUMIF(Tabla1[Pagina Bitacora Real],$A255,Tabla1[Multimotor])</f>
        <v>0</v>
      </c>
      <c r="H255" s="65">
        <f>SUMIF(Tabla1[Pagina Bitacora Real],$A255,Tabla1[Turbo Helice])</f>
        <v>0</v>
      </c>
      <c r="I255" s="65">
        <f>SUMIF(Tabla1[Pagina Bitacora Real],$A255,Tabla1[Turbo Jet])</f>
        <v>0</v>
      </c>
      <c r="J255" s="65">
        <f>SUMIF(Tabla1[Pagina Bitacora Real],$A255,Tabla1[Helicoptero])</f>
        <v>0</v>
      </c>
      <c r="K255" s="65">
        <f>SUMIF(Tabla1[Pagina Bitacora Real],$A255,Tabla1[Planeador])</f>
        <v>0</v>
      </c>
      <c r="L255" s="66">
        <f>SUMIF(Tabla1[Pagina Bitacora Real],$A255,Tabla1[Ultraliviano])</f>
        <v>0</v>
      </c>
      <c r="M255" s="135">
        <f>SUMIF(Tabla1[Pagina Bitacora Real],$A255,Tabla1[Dia])</f>
        <v>0</v>
      </c>
      <c r="N255" s="136">
        <f>SUMIF(Tabla1[Pagina Bitacora Real],$A255,Tabla1[Noche])</f>
        <v>0</v>
      </c>
      <c r="O255" s="64">
        <f>SUMIF(Tabla1[Pagina Bitacora Real],$A255,Tabla1[Diurno])</f>
        <v>0</v>
      </c>
      <c r="P255" s="65">
        <f>SUMIF(Tabla1[Pagina Bitacora Real],$A255,Tabla1[Noche3])</f>
        <v>0</v>
      </c>
      <c r="Q255" s="66">
        <f>SUMIF(Tabla1[Pagina Bitacora Real],$A255,Tabla1[IFR])</f>
        <v>0</v>
      </c>
      <c r="R255" s="135">
        <f>SUMIF(Tabla1[Pagina Bitacora Real],$A255,Tabla1[Multimotor])</f>
        <v>0</v>
      </c>
      <c r="S255" s="136">
        <f>SUMIF(Tabla1[Pagina Bitacora Real],$A255,Tabla1[Multimotor])</f>
        <v>0</v>
      </c>
      <c r="T255" s="64">
        <f>SUMIF(Tabla1[Pagina Bitacora Real],$A255,Tabla1[Simulador o Entrenador de Vuelo])</f>
        <v>0</v>
      </c>
      <c r="U255" s="65">
        <f>SUMIF(Tabla1[Pagina Bitacora Real],$A255,Tabla1[Travesia])</f>
        <v>0</v>
      </c>
      <c r="V255" s="65">
        <f>SUMIF(Tabla1[Pagina Bitacora Real],$A255,Tabla1[Solo])</f>
        <v>0</v>
      </c>
      <c r="W255" s="65">
        <f>SUMIF(Tabla1[Pagina Bitacora Real],$A255,Tabla1[Piloto al Mando (PIC)])</f>
        <v>0</v>
      </c>
      <c r="X255" s="65">
        <f>SUMIF(Tabla1[Pagina Bitacora Real],$A255,Tabla1[Copiloto (SIC)])</f>
        <v>0</v>
      </c>
      <c r="Y255" s="65">
        <f>SUMIF(Tabla1[Pagina Bitacora Real],$A255,Tabla1[[Instruccion Recibida ]])</f>
        <v>0</v>
      </c>
      <c r="Z255" s="66">
        <f>SUMIF(Tabla1[Pagina Bitacora Real],$A255,Tabla1[Como Instructor de Vuelo])</f>
        <v>0</v>
      </c>
    </row>
    <row r="256" spans="1:26" x14ac:dyDescent="0.2">
      <c r="A256" s="197"/>
      <c r="B256" s="192"/>
      <c r="C256" s="61" t="s">
        <v>226</v>
      </c>
      <c r="D256" s="67">
        <f>SUMIF(Tabla1[Pagina Bitacora Real],"&lt;"&amp;A255,Tabla1[Duracion Total de Vuelo])</f>
        <v>414.90000000000003</v>
      </c>
      <c r="E256" s="68">
        <f>SUMIF(Tabla1[Pagina Bitacora Real],"&lt;"&amp;$A255,Tabla1[LSA])</f>
        <v>0</v>
      </c>
      <c r="F256" s="69">
        <f>SUMIF(Tabla1[Pagina Bitacora Real],"&lt;"&amp;$A255,Tabla1[Monomotor])</f>
        <v>414.90000000000003</v>
      </c>
      <c r="G256" s="69">
        <f>SUMIF(Tabla1[Pagina Bitacora Real],"&lt;"&amp;$A255,Tabla1[Multimotor])</f>
        <v>0</v>
      </c>
      <c r="H256" s="69">
        <f>SUMIF(Tabla1[Pagina Bitacora Real],"&lt;"&amp;$A255,Tabla1[Turbo Helice])</f>
        <v>0</v>
      </c>
      <c r="I256" s="69">
        <f>SUMIF(Tabla1[Pagina Bitacora Real],"&lt;"&amp;$A255,Tabla1[Turbo Jet])</f>
        <v>0</v>
      </c>
      <c r="J256" s="69">
        <f>SUMIF(Tabla1[Pagina Bitacora Real],"&lt;"&amp;$A255,Tabla1[Helicoptero])</f>
        <v>0</v>
      </c>
      <c r="K256" s="69">
        <f>SUMIF(Tabla1[Pagina Bitacora Real],"&lt;"&amp;$A255,Tabla1[Planeador])</f>
        <v>0</v>
      </c>
      <c r="L256" s="70">
        <f>SUMIF(Tabla1[Pagina Bitacora Real],"&lt;"&amp;$A255,Tabla1[Ultraliviano])</f>
        <v>0</v>
      </c>
      <c r="M256" s="137">
        <f>SUMIF(Tabla1[Pagina Bitacora Real],"&lt;"&amp;$A255,Tabla1[Dia])</f>
        <v>960</v>
      </c>
      <c r="N256" s="138">
        <f>SUMIF(Tabla1[Pagina Bitacora Real],"&lt;"&amp;$A255,Tabla1[Noche])</f>
        <v>84</v>
      </c>
      <c r="O256" s="68">
        <f>SUMIF(Tabla1[Pagina Bitacora Real],"&lt;"&amp;$A255,Tabla1[Diurno])</f>
        <v>394.70000000000005</v>
      </c>
      <c r="P256" s="69">
        <f>SUMIF(Tabla1[Pagina Bitacora Real],"&lt;"&amp;$A255,Tabla1[Noche3])</f>
        <v>18.099999999999998</v>
      </c>
      <c r="Q256" s="70">
        <f>SUMIF(Tabla1[Pagina Bitacora Real],"&lt;"&amp;$A255,Tabla1[IFR])</f>
        <v>14.6</v>
      </c>
      <c r="R256" s="137">
        <f>SUMIF(Tabla1[Pagina Bitacora Real],"&lt;"&amp;$A255,Tabla1[Multimotor])</f>
        <v>0</v>
      </c>
      <c r="S256" s="138">
        <f>SUMIF(Tabla1[Pagina Bitacora Real],"&lt;"&amp;$A255,Tabla1[Multimotor])</f>
        <v>0</v>
      </c>
      <c r="T256" s="68">
        <f>SUMIF(Tabla1[Pagina Bitacora Real],"&lt;"&amp;$A255,Tabla1[Simulador o Entrenador de Vuelo])</f>
        <v>0</v>
      </c>
      <c r="U256" s="69">
        <f>SUMIF(Tabla1[Pagina Bitacora Real],"&lt;"&amp;$A255,Tabla1[Travesia])</f>
        <v>238.2999999999999</v>
      </c>
      <c r="V256" s="69">
        <f>SUMIF(Tabla1[Pagina Bitacora Real],"&lt;"&amp;$A255,Tabla1[Solo])</f>
        <v>64.5</v>
      </c>
      <c r="W256" s="69">
        <f>SUMIF(Tabla1[Pagina Bitacora Real],"&lt;"&amp;$A255,Tabla1[Piloto al Mando (PIC)])</f>
        <v>349.09999999999997</v>
      </c>
      <c r="X256" s="69">
        <f>SUMIF(Tabla1[Pagina Bitacora Real],"&lt;"&amp;$A255,Tabla1[Copiloto (SIC)])</f>
        <v>0</v>
      </c>
      <c r="Y256" s="69">
        <f>SUMIF(Tabla1[Pagina Bitacora Real],"&lt;"&amp;$A255,Tabla1[[Instruccion Recibida ]])</f>
        <v>116.10000000000005</v>
      </c>
      <c r="Z256" s="70">
        <f>SUMIF(Tabla1[Pagina Bitacora Real],"&lt;"&amp;$A255,Tabla1[Como Instructor de Vuelo])</f>
        <v>23.599999999999998</v>
      </c>
    </row>
    <row r="257" spans="1:26" ht="16" thickBot="1" x14ac:dyDescent="0.25">
      <c r="A257" s="197"/>
      <c r="B257" s="193"/>
      <c r="C257" s="62" t="s">
        <v>227</v>
      </c>
      <c r="D257" s="71">
        <f t="shared" ref="D257" si="260">D255+D256</f>
        <v>414.90000000000003</v>
      </c>
      <c r="E257" s="72">
        <f t="shared" ref="E257" si="261">E255+E256</f>
        <v>0</v>
      </c>
      <c r="F257" s="73">
        <f t="shared" ref="F257" si="262">F255+F256</f>
        <v>414.90000000000003</v>
      </c>
      <c r="G257" s="73">
        <f t="shared" si="246"/>
        <v>0</v>
      </c>
      <c r="H257" s="73">
        <f t="shared" si="246"/>
        <v>0</v>
      </c>
      <c r="I257" s="73">
        <f t="shared" si="246"/>
        <v>0</v>
      </c>
      <c r="J257" s="73">
        <f t="shared" si="246"/>
        <v>0</v>
      </c>
      <c r="K257" s="73">
        <f t="shared" si="246"/>
        <v>0</v>
      </c>
      <c r="L257" s="74">
        <f t="shared" si="246"/>
        <v>0</v>
      </c>
      <c r="M257" s="139">
        <f t="shared" si="246"/>
        <v>960</v>
      </c>
      <c r="N257" s="140">
        <f t="shared" si="246"/>
        <v>84</v>
      </c>
      <c r="O257" s="72">
        <f t="shared" si="246"/>
        <v>394.70000000000005</v>
      </c>
      <c r="P257" s="73">
        <f t="shared" si="246"/>
        <v>18.099999999999998</v>
      </c>
      <c r="Q257" s="74">
        <f t="shared" si="246"/>
        <v>14.6</v>
      </c>
      <c r="R257" s="139">
        <f t="shared" si="246"/>
        <v>0</v>
      </c>
      <c r="S257" s="140">
        <f t="shared" si="246"/>
        <v>0</v>
      </c>
      <c r="T257" s="72">
        <f t="shared" si="246"/>
        <v>0</v>
      </c>
      <c r="U257" s="73">
        <f t="shared" si="246"/>
        <v>238.2999999999999</v>
      </c>
      <c r="V257" s="73">
        <f t="shared" si="246"/>
        <v>64.5</v>
      </c>
      <c r="W257" s="73">
        <f t="shared" si="246"/>
        <v>349.09999999999997</v>
      </c>
      <c r="X257" s="73">
        <f t="shared" si="246"/>
        <v>0</v>
      </c>
      <c r="Y257" s="73">
        <f t="shared" si="246"/>
        <v>116.10000000000005</v>
      </c>
      <c r="Z257" s="74">
        <f t="shared" si="253"/>
        <v>23.599999999999998</v>
      </c>
    </row>
    <row r="258" spans="1:26" x14ac:dyDescent="0.2">
      <c r="A258" s="197">
        <v>86</v>
      </c>
      <c r="B258" s="194" t="s">
        <v>261</v>
      </c>
      <c r="C258" s="46" t="s">
        <v>269</v>
      </c>
      <c r="D258" s="75">
        <f>SUMIF(Tabla1[Pagina Bitacora Real],A258,Tabla1[Duracion Total de Vuelo])</f>
        <v>0</v>
      </c>
      <c r="E258" s="76">
        <f>SUMIF(Tabla1[Pagina Bitacora Real],$A258,Tabla1[LSA])</f>
        <v>0</v>
      </c>
      <c r="F258" s="77">
        <f>SUMIF(Tabla1[Pagina Bitacora Real],$A258,Tabla1[Monomotor])</f>
        <v>0</v>
      </c>
      <c r="G258" s="77">
        <f>SUMIF(Tabla1[Pagina Bitacora Real],$A258,Tabla1[Multimotor])</f>
        <v>0</v>
      </c>
      <c r="H258" s="77">
        <f>SUMIF(Tabla1[Pagina Bitacora Real],$A258,Tabla1[Turbo Helice])</f>
        <v>0</v>
      </c>
      <c r="I258" s="77">
        <f>SUMIF(Tabla1[Pagina Bitacora Real],$A258,Tabla1[Turbo Jet])</f>
        <v>0</v>
      </c>
      <c r="J258" s="77">
        <f>SUMIF(Tabla1[Pagina Bitacora Real],$A258,Tabla1[Helicoptero])</f>
        <v>0</v>
      </c>
      <c r="K258" s="77">
        <f>SUMIF(Tabla1[Pagina Bitacora Real],$A258,Tabla1[Planeador])</f>
        <v>0</v>
      </c>
      <c r="L258" s="78">
        <f>SUMIF(Tabla1[Pagina Bitacora Real],$A258,Tabla1[Ultraliviano])</f>
        <v>0</v>
      </c>
      <c r="M258" s="141">
        <f>SUMIF(Tabla1[Pagina Bitacora Real],$A258,Tabla1[Dia])</f>
        <v>0</v>
      </c>
      <c r="N258" s="142">
        <f>SUMIF(Tabla1[Pagina Bitacora Real],$A258,Tabla1[Noche])</f>
        <v>0</v>
      </c>
      <c r="O258" s="76">
        <f>SUMIF(Tabla1[Pagina Bitacora Real],$A258,Tabla1[Diurno])</f>
        <v>0</v>
      </c>
      <c r="P258" s="77">
        <f>SUMIF(Tabla1[Pagina Bitacora Real],$A258,Tabla1[Noche3])</f>
        <v>0</v>
      </c>
      <c r="Q258" s="78">
        <f>SUMIF(Tabla1[Pagina Bitacora Real],$A258,Tabla1[IFR])</f>
        <v>0</v>
      </c>
      <c r="R258" s="141">
        <f>SUMIF(Tabla1[Pagina Bitacora Real],$A258,Tabla1[Multimotor])</f>
        <v>0</v>
      </c>
      <c r="S258" s="142">
        <f>SUMIF(Tabla1[Pagina Bitacora Real],$A258,Tabla1[Multimotor])</f>
        <v>0</v>
      </c>
      <c r="T258" s="76">
        <f>SUMIF(Tabla1[Pagina Bitacora Real],$A258,Tabla1[Simulador o Entrenador de Vuelo])</f>
        <v>0</v>
      </c>
      <c r="U258" s="77">
        <f>SUMIF(Tabla1[Pagina Bitacora Real],$A258,Tabla1[Travesia])</f>
        <v>0</v>
      </c>
      <c r="V258" s="77">
        <f>SUMIF(Tabla1[Pagina Bitacora Real],$A258,Tabla1[Solo])</f>
        <v>0</v>
      </c>
      <c r="W258" s="77">
        <f>SUMIF(Tabla1[Pagina Bitacora Real],$A258,Tabla1[Piloto al Mando (PIC)])</f>
        <v>0</v>
      </c>
      <c r="X258" s="77">
        <f>SUMIF(Tabla1[Pagina Bitacora Real],$A258,Tabla1[Copiloto (SIC)])</f>
        <v>0</v>
      </c>
      <c r="Y258" s="77">
        <f>SUMIF(Tabla1[Pagina Bitacora Real],$A258,Tabla1[[Instruccion Recibida ]])</f>
        <v>0</v>
      </c>
      <c r="Z258" s="78">
        <f>SUMIF(Tabla1[Pagina Bitacora Real],$A258,Tabla1[Como Instructor de Vuelo])</f>
        <v>0</v>
      </c>
    </row>
    <row r="259" spans="1:26" x14ac:dyDescent="0.2">
      <c r="A259" s="197"/>
      <c r="B259" s="195"/>
      <c r="C259" s="47" t="s">
        <v>226</v>
      </c>
      <c r="D259" s="79">
        <f>SUMIF(Tabla1[Pagina Bitacora Real],"&lt;"&amp;A258,Tabla1[Duracion Total de Vuelo])</f>
        <v>414.90000000000003</v>
      </c>
      <c r="E259" s="80">
        <f>SUMIF(Tabla1[Pagina Bitacora Real],"&lt;"&amp;$A258,Tabla1[LSA])</f>
        <v>0</v>
      </c>
      <c r="F259" s="81">
        <f>SUMIF(Tabla1[Pagina Bitacora Real],"&lt;"&amp;$A258,Tabla1[Monomotor])</f>
        <v>414.90000000000003</v>
      </c>
      <c r="G259" s="81">
        <f>SUMIF(Tabla1[Pagina Bitacora Real],"&lt;"&amp;$A258,Tabla1[Multimotor])</f>
        <v>0</v>
      </c>
      <c r="H259" s="81">
        <f>SUMIF(Tabla1[Pagina Bitacora Real],"&lt;"&amp;$A258,Tabla1[Turbo Helice])</f>
        <v>0</v>
      </c>
      <c r="I259" s="81">
        <f>SUMIF(Tabla1[Pagina Bitacora Real],"&lt;"&amp;$A258,Tabla1[Turbo Jet])</f>
        <v>0</v>
      </c>
      <c r="J259" s="81">
        <f>SUMIF(Tabla1[Pagina Bitacora Real],"&lt;"&amp;$A258,Tabla1[Helicoptero])</f>
        <v>0</v>
      </c>
      <c r="K259" s="81">
        <f>SUMIF(Tabla1[Pagina Bitacora Real],"&lt;"&amp;$A258,Tabla1[Planeador])</f>
        <v>0</v>
      </c>
      <c r="L259" s="82">
        <f>SUMIF(Tabla1[Pagina Bitacora Real],"&lt;"&amp;$A258,Tabla1[Ultraliviano])</f>
        <v>0</v>
      </c>
      <c r="M259" s="143">
        <f>SUMIF(Tabla1[Pagina Bitacora Real],"&lt;"&amp;$A258,Tabla1[Dia])</f>
        <v>960</v>
      </c>
      <c r="N259" s="144">
        <f>SUMIF(Tabla1[Pagina Bitacora Real],"&lt;"&amp;$A258,Tabla1[Noche])</f>
        <v>84</v>
      </c>
      <c r="O259" s="80">
        <f>SUMIF(Tabla1[Pagina Bitacora Real],"&lt;"&amp;$A258,Tabla1[Diurno])</f>
        <v>394.70000000000005</v>
      </c>
      <c r="P259" s="81">
        <f>SUMIF(Tabla1[Pagina Bitacora Real],"&lt;"&amp;$A258,Tabla1[Noche3])</f>
        <v>18.099999999999998</v>
      </c>
      <c r="Q259" s="82">
        <f>SUMIF(Tabla1[Pagina Bitacora Real],"&lt;"&amp;$A258,Tabla1[IFR])</f>
        <v>14.6</v>
      </c>
      <c r="R259" s="143">
        <f>SUMIF(Tabla1[Pagina Bitacora Real],"&lt;"&amp;$A258,Tabla1[Multimotor])</f>
        <v>0</v>
      </c>
      <c r="S259" s="144">
        <f>SUMIF(Tabla1[Pagina Bitacora Real],"&lt;"&amp;$A258,Tabla1[Multimotor])</f>
        <v>0</v>
      </c>
      <c r="T259" s="80">
        <f>SUMIF(Tabla1[Pagina Bitacora Real],"&lt;"&amp;$A258,Tabla1[Simulador o Entrenador de Vuelo])</f>
        <v>0</v>
      </c>
      <c r="U259" s="81">
        <f>SUMIF(Tabla1[Pagina Bitacora Real],"&lt;"&amp;$A258,Tabla1[Travesia])</f>
        <v>238.2999999999999</v>
      </c>
      <c r="V259" s="81">
        <f>SUMIF(Tabla1[Pagina Bitacora Real],"&lt;"&amp;$A258,Tabla1[Solo])</f>
        <v>64.5</v>
      </c>
      <c r="W259" s="81">
        <f>SUMIF(Tabla1[Pagina Bitacora Real],"&lt;"&amp;$A258,Tabla1[Piloto al Mando (PIC)])</f>
        <v>349.09999999999997</v>
      </c>
      <c r="X259" s="81">
        <f>SUMIF(Tabla1[Pagina Bitacora Real],"&lt;"&amp;$A258,Tabla1[Copiloto (SIC)])</f>
        <v>0</v>
      </c>
      <c r="Y259" s="81">
        <f>SUMIF(Tabla1[Pagina Bitacora Real],"&lt;"&amp;$A258,Tabla1[[Instruccion Recibida ]])</f>
        <v>116.10000000000005</v>
      </c>
      <c r="Z259" s="82">
        <f>SUMIF(Tabla1[Pagina Bitacora Real],"&lt;"&amp;$A258,Tabla1[Como Instructor de Vuelo])</f>
        <v>23.599999999999998</v>
      </c>
    </row>
    <row r="260" spans="1:26" ht="16" thickBot="1" x14ac:dyDescent="0.25">
      <c r="A260" s="197"/>
      <c r="B260" s="196"/>
      <c r="C260" s="48" t="s">
        <v>227</v>
      </c>
      <c r="D260" s="83">
        <f t="shared" ref="D260" si="263">D258+D259</f>
        <v>414.90000000000003</v>
      </c>
      <c r="E260" s="84">
        <f t="shared" ref="E260" si="264">E258+E259</f>
        <v>0</v>
      </c>
      <c r="F260" s="85">
        <f t="shared" ref="F260:Z275" si="265">F258+F259</f>
        <v>414.90000000000003</v>
      </c>
      <c r="G260" s="85">
        <f t="shared" si="265"/>
        <v>0</v>
      </c>
      <c r="H260" s="85">
        <f t="shared" si="265"/>
        <v>0</v>
      </c>
      <c r="I260" s="85">
        <f t="shared" si="265"/>
        <v>0</v>
      </c>
      <c r="J260" s="85">
        <f t="shared" si="265"/>
        <v>0</v>
      </c>
      <c r="K260" s="85">
        <f t="shared" si="265"/>
        <v>0</v>
      </c>
      <c r="L260" s="86">
        <f t="shared" si="265"/>
        <v>0</v>
      </c>
      <c r="M260" s="145">
        <f t="shared" si="265"/>
        <v>960</v>
      </c>
      <c r="N260" s="146">
        <f t="shared" si="265"/>
        <v>84</v>
      </c>
      <c r="O260" s="84">
        <f t="shared" si="265"/>
        <v>394.70000000000005</v>
      </c>
      <c r="P260" s="85">
        <f t="shared" si="265"/>
        <v>18.099999999999998</v>
      </c>
      <c r="Q260" s="86">
        <f t="shared" si="265"/>
        <v>14.6</v>
      </c>
      <c r="R260" s="145">
        <f t="shared" si="265"/>
        <v>0</v>
      </c>
      <c r="S260" s="146">
        <f t="shared" si="265"/>
        <v>0</v>
      </c>
      <c r="T260" s="84">
        <f t="shared" si="265"/>
        <v>0</v>
      </c>
      <c r="U260" s="85">
        <f t="shared" si="265"/>
        <v>238.2999999999999</v>
      </c>
      <c r="V260" s="85">
        <f t="shared" si="265"/>
        <v>64.5</v>
      </c>
      <c r="W260" s="85">
        <f t="shared" si="265"/>
        <v>349.09999999999997</v>
      </c>
      <c r="X260" s="85">
        <f t="shared" si="265"/>
        <v>0</v>
      </c>
      <c r="Y260" s="85">
        <f t="shared" si="265"/>
        <v>116.10000000000005</v>
      </c>
      <c r="Z260" s="86">
        <f t="shared" si="265"/>
        <v>23.599999999999998</v>
      </c>
    </row>
    <row r="261" spans="1:26" x14ac:dyDescent="0.2">
      <c r="A261" s="197">
        <v>87</v>
      </c>
      <c r="B261" s="191" t="s">
        <v>262</v>
      </c>
      <c r="C261" s="60" t="s">
        <v>269</v>
      </c>
      <c r="D261" s="63">
        <f>SUMIF(Tabla1[Pagina Bitacora Real],A261,Tabla1[Duracion Total de Vuelo])</f>
        <v>0</v>
      </c>
      <c r="E261" s="64">
        <f>SUMIF(Tabla1[Pagina Bitacora Real],$A261,Tabla1[LSA])</f>
        <v>0</v>
      </c>
      <c r="F261" s="65">
        <f>SUMIF(Tabla1[Pagina Bitacora Real],$A261,Tabla1[Monomotor])</f>
        <v>0</v>
      </c>
      <c r="G261" s="65">
        <f>SUMIF(Tabla1[Pagina Bitacora Real],$A261,Tabla1[Multimotor])</f>
        <v>0</v>
      </c>
      <c r="H261" s="65">
        <f>SUMIF(Tabla1[Pagina Bitacora Real],$A261,Tabla1[Turbo Helice])</f>
        <v>0</v>
      </c>
      <c r="I261" s="65">
        <f>SUMIF(Tabla1[Pagina Bitacora Real],$A261,Tabla1[Turbo Jet])</f>
        <v>0</v>
      </c>
      <c r="J261" s="65">
        <f>SUMIF(Tabla1[Pagina Bitacora Real],$A261,Tabla1[Helicoptero])</f>
        <v>0</v>
      </c>
      <c r="K261" s="65">
        <f>SUMIF(Tabla1[Pagina Bitacora Real],$A261,Tabla1[Planeador])</f>
        <v>0</v>
      </c>
      <c r="L261" s="66">
        <f>SUMIF(Tabla1[Pagina Bitacora Real],$A261,Tabla1[Ultraliviano])</f>
        <v>0</v>
      </c>
      <c r="M261" s="135">
        <f>SUMIF(Tabla1[Pagina Bitacora Real],$A261,Tabla1[Dia])</f>
        <v>0</v>
      </c>
      <c r="N261" s="136">
        <f>SUMIF(Tabla1[Pagina Bitacora Real],$A261,Tabla1[Noche])</f>
        <v>0</v>
      </c>
      <c r="O261" s="64">
        <f>SUMIF(Tabla1[Pagina Bitacora Real],$A261,Tabla1[Diurno])</f>
        <v>0</v>
      </c>
      <c r="P261" s="65">
        <f>SUMIF(Tabla1[Pagina Bitacora Real],$A261,Tabla1[Noche3])</f>
        <v>0</v>
      </c>
      <c r="Q261" s="66">
        <f>SUMIF(Tabla1[Pagina Bitacora Real],$A261,Tabla1[IFR])</f>
        <v>0</v>
      </c>
      <c r="R261" s="135">
        <f>SUMIF(Tabla1[Pagina Bitacora Real],$A261,Tabla1[Multimotor])</f>
        <v>0</v>
      </c>
      <c r="S261" s="136">
        <f>SUMIF(Tabla1[Pagina Bitacora Real],$A261,Tabla1[Multimotor])</f>
        <v>0</v>
      </c>
      <c r="T261" s="64">
        <f>SUMIF(Tabla1[Pagina Bitacora Real],$A261,Tabla1[Simulador o Entrenador de Vuelo])</f>
        <v>0</v>
      </c>
      <c r="U261" s="65">
        <f>SUMIF(Tabla1[Pagina Bitacora Real],$A261,Tabla1[Travesia])</f>
        <v>0</v>
      </c>
      <c r="V261" s="65">
        <f>SUMIF(Tabla1[Pagina Bitacora Real],$A261,Tabla1[Solo])</f>
        <v>0</v>
      </c>
      <c r="W261" s="65">
        <f>SUMIF(Tabla1[Pagina Bitacora Real],$A261,Tabla1[Piloto al Mando (PIC)])</f>
        <v>0</v>
      </c>
      <c r="X261" s="65">
        <f>SUMIF(Tabla1[Pagina Bitacora Real],$A261,Tabla1[Copiloto (SIC)])</f>
        <v>0</v>
      </c>
      <c r="Y261" s="65">
        <f>SUMIF(Tabla1[Pagina Bitacora Real],$A261,Tabla1[[Instruccion Recibida ]])</f>
        <v>0</v>
      </c>
      <c r="Z261" s="66">
        <f>SUMIF(Tabla1[Pagina Bitacora Real],$A261,Tabla1[Como Instructor de Vuelo])</f>
        <v>0</v>
      </c>
    </row>
    <row r="262" spans="1:26" x14ac:dyDescent="0.2">
      <c r="A262" s="197"/>
      <c r="B262" s="192"/>
      <c r="C262" s="61" t="s">
        <v>226</v>
      </c>
      <c r="D262" s="67">
        <f>SUMIF(Tabla1[Pagina Bitacora Real],"&lt;"&amp;A261,Tabla1[Duracion Total de Vuelo])</f>
        <v>414.90000000000003</v>
      </c>
      <c r="E262" s="68">
        <f>SUMIF(Tabla1[Pagina Bitacora Real],"&lt;"&amp;$A261,Tabla1[LSA])</f>
        <v>0</v>
      </c>
      <c r="F262" s="69">
        <f>SUMIF(Tabla1[Pagina Bitacora Real],"&lt;"&amp;$A261,Tabla1[Monomotor])</f>
        <v>414.90000000000003</v>
      </c>
      <c r="G262" s="69">
        <f>SUMIF(Tabla1[Pagina Bitacora Real],"&lt;"&amp;$A261,Tabla1[Multimotor])</f>
        <v>0</v>
      </c>
      <c r="H262" s="69">
        <f>SUMIF(Tabla1[Pagina Bitacora Real],"&lt;"&amp;$A261,Tabla1[Turbo Helice])</f>
        <v>0</v>
      </c>
      <c r="I262" s="69">
        <f>SUMIF(Tabla1[Pagina Bitacora Real],"&lt;"&amp;$A261,Tabla1[Turbo Jet])</f>
        <v>0</v>
      </c>
      <c r="J262" s="69">
        <f>SUMIF(Tabla1[Pagina Bitacora Real],"&lt;"&amp;$A261,Tabla1[Helicoptero])</f>
        <v>0</v>
      </c>
      <c r="K262" s="69">
        <f>SUMIF(Tabla1[Pagina Bitacora Real],"&lt;"&amp;$A261,Tabla1[Planeador])</f>
        <v>0</v>
      </c>
      <c r="L262" s="70">
        <f>SUMIF(Tabla1[Pagina Bitacora Real],"&lt;"&amp;$A261,Tabla1[Ultraliviano])</f>
        <v>0</v>
      </c>
      <c r="M262" s="137">
        <f>SUMIF(Tabla1[Pagina Bitacora Real],"&lt;"&amp;$A261,Tabla1[Dia])</f>
        <v>960</v>
      </c>
      <c r="N262" s="138">
        <f>SUMIF(Tabla1[Pagina Bitacora Real],"&lt;"&amp;$A261,Tabla1[Noche])</f>
        <v>84</v>
      </c>
      <c r="O262" s="68">
        <f>SUMIF(Tabla1[Pagina Bitacora Real],"&lt;"&amp;$A261,Tabla1[Diurno])</f>
        <v>394.70000000000005</v>
      </c>
      <c r="P262" s="69">
        <f>SUMIF(Tabla1[Pagina Bitacora Real],"&lt;"&amp;$A261,Tabla1[Noche3])</f>
        <v>18.099999999999998</v>
      </c>
      <c r="Q262" s="70">
        <f>SUMIF(Tabla1[Pagina Bitacora Real],"&lt;"&amp;$A261,Tabla1[IFR])</f>
        <v>14.6</v>
      </c>
      <c r="R262" s="137">
        <f>SUMIF(Tabla1[Pagina Bitacora Real],"&lt;"&amp;$A261,Tabla1[Multimotor])</f>
        <v>0</v>
      </c>
      <c r="S262" s="138">
        <f>SUMIF(Tabla1[Pagina Bitacora Real],"&lt;"&amp;$A261,Tabla1[Multimotor])</f>
        <v>0</v>
      </c>
      <c r="T262" s="68">
        <f>SUMIF(Tabla1[Pagina Bitacora Real],"&lt;"&amp;$A261,Tabla1[Simulador o Entrenador de Vuelo])</f>
        <v>0</v>
      </c>
      <c r="U262" s="69">
        <f>SUMIF(Tabla1[Pagina Bitacora Real],"&lt;"&amp;$A261,Tabla1[Travesia])</f>
        <v>238.2999999999999</v>
      </c>
      <c r="V262" s="69">
        <f>SUMIF(Tabla1[Pagina Bitacora Real],"&lt;"&amp;$A261,Tabla1[Solo])</f>
        <v>64.5</v>
      </c>
      <c r="W262" s="69">
        <f>SUMIF(Tabla1[Pagina Bitacora Real],"&lt;"&amp;$A261,Tabla1[Piloto al Mando (PIC)])</f>
        <v>349.09999999999997</v>
      </c>
      <c r="X262" s="69">
        <f>SUMIF(Tabla1[Pagina Bitacora Real],"&lt;"&amp;$A261,Tabla1[Copiloto (SIC)])</f>
        <v>0</v>
      </c>
      <c r="Y262" s="69">
        <f>SUMIF(Tabla1[Pagina Bitacora Real],"&lt;"&amp;$A261,Tabla1[[Instruccion Recibida ]])</f>
        <v>116.10000000000005</v>
      </c>
      <c r="Z262" s="70">
        <f>SUMIF(Tabla1[Pagina Bitacora Real],"&lt;"&amp;$A261,Tabla1[Como Instructor de Vuelo])</f>
        <v>23.599999999999998</v>
      </c>
    </row>
    <row r="263" spans="1:26" ht="16" thickBot="1" x14ac:dyDescent="0.25">
      <c r="A263" s="197"/>
      <c r="B263" s="193"/>
      <c r="C263" s="62" t="s">
        <v>227</v>
      </c>
      <c r="D263" s="71">
        <f t="shared" ref="D263" si="266">D261+D262</f>
        <v>414.90000000000003</v>
      </c>
      <c r="E263" s="72">
        <f t="shared" ref="E263" si="267">E261+E262</f>
        <v>0</v>
      </c>
      <c r="F263" s="73">
        <f t="shared" ref="F263" si="268">F261+F262</f>
        <v>414.90000000000003</v>
      </c>
      <c r="G263" s="73">
        <f t="shared" si="265"/>
        <v>0</v>
      </c>
      <c r="H263" s="73">
        <f t="shared" si="265"/>
        <v>0</v>
      </c>
      <c r="I263" s="73">
        <f t="shared" si="265"/>
        <v>0</v>
      </c>
      <c r="J263" s="73">
        <f t="shared" si="265"/>
        <v>0</v>
      </c>
      <c r="K263" s="73">
        <f t="shared" si="265"/>
        <v>0</v>
      </c>
      <c r="L263" s="74">
        <f t="shared" si="265"/>
        <v>0</v>
      </c>
      <c r="M263" s="139">
        <f t="shared" si="265"/>
        <v>960</v>
      </c>
      <c r="N263" s="140">
        <f t="shared" si="265"/>
        <v>84</v>
      </c>
      <c r="O263" s="72">
        <f t="shared" si="265"/>
        <v>394.70000000000005</v>
      </c>
      <c r="P263" s="73">
        <f t="shared" si="265"/>
        <v>18.099999999999998</v>
      </c>
      <c r="Q263" s="74">
        <f t="shared" si="265"/>
        <v>14.6</v>
      </c>
      <c r="R263" s="139">
        <f t="shared" si="265"/>
        <v>0</v>
      </c>
      <c r="S263" s="140">
        <f t="shared" si="265"/>
        <v>0</v>
      </c>
      <c r="T263" s="72">
        <f t="shared" si="265"/>
        <v>0</v>
      </c>
      <c r="U263" s="73">
        <f t="shared" si="265"/>
        <v>238.2999999999999</v>
      </c>
      <c r="V263" s="73">
        <f t="shared" si="265"/>
        <v>64.5</v>
      </c>
      <c r="W263" s="73">
        <f t="shared" si="265"/>
        <v>349.09999999999997</v>
      </c>
      <c r="X263" s="73">
        <f t="shared" si="265"/>
        <v>0</v>
      </c>
      <c r="Y263" s="73">
        <f t="shared" si="265"/>
        <v>116.10000000000005</v>
      </c>
      <c r="Z263" s="74">
        <f t="shared" si="265"/>
        <v>23.599999999999998</v>
      </c>
    </row>
    <row r="264" spans="1:26" x14ac:dyDescent="0.2">
      <c r="A264" s="197">
        <v>88</v>
      </c>
      <c r="B264" s="194" t="s">
        <v>263</v>
      </c>
      <c r="C264" s="46" t="s">
        <v>269</v>
      </c>
      <c r="D264" s="75">
        <f>SUMIF(Tabla1[Pagina Bitacora Real],A264,Tabla1[Duracion Total de Vuelo])</f>
        <v>0</v>
      </c>
      <c r="E264" s="76">
        <f>SUMIF(Tabla1[Pagina Bitacora Real],$A264,Tabla1[LSA])</f>
        <v>0</v>
      </c>
      <c r="F264" s="77">
        <f>SUMIF(Tabla1[Pagina Bitacora Real],$A264,Tabla1[Monomotor])</f>
        <v>0</v>
      </c>
      <c r="G264" s="77">
        <f>SUMIF(Tabla1[Pagina Bitacora Real],$A264,Tabla1[Multimotor])</f>
        <v>0</v>
      </c>
      <c r="H264" s="77">
        <f>SUMIF(Tabla1[Pagina Bitacora Real],$A264,Tabla1[Turbo Helice])</f>
        <v>0</v>
      </c>
      <c r="I264" s="77">
        <f>SUMIF(Tabla1[Pagina Bitacora Real],$A264,Tabla1[Turbo Jet])</f>
        <v>0</v>
      </c>
      <c r="J264" s="77">
        <f>SUMIF(Tabla1[Pagina Bitacora Real],$A264,Tabla1[Helicoptero])</f>
        <v>0</v>
      </c>
      <c r="K264" s="77">
        <f>SUMIF(Tabla1[Pagina Bitacora Real],$A264,Tabla1[Planeador])</f>
        <v>0</v>
      </c>
      <c r="L264" s="78">
        <f>SUMIF(Tabla1[Pagina Bitacora Real],$A264,Tabla1[Ultraliviano])</f>
        <v>0</v>
      </c>
      <c r="M264" s="141">
        <f>SUMIF(Tabla1[Pagina Bitacora Real],$A264,Tabla1[Dia])</f>
        <v>0</v>
      </c>
      <c r="N264" s="142">
        <f>SUMIF(Tabla1[Pagina Bitacora Real],$A264,Tabla1[Noche])</f>
        <v>0</v>
      </c>
      <c r="O264" s="76">
        <f>SUMIF(Tabla1[Pagina Bitacora Real],$A264,Tabla1[Diurno])</f>
        <v>0</v>
      </c>
      <c r="P264" s="77">
        <f>SUMIF(Tabla1[Pagina Bitacora Real],$A264,Tabla1[Noche3])</f>
        <v>0</v>
      </c>
      <c r="Q264" s="78">
        <f>SUMIF(Tabla1[Pagina Bitacora Real],$A264,Tabla1[IFR])</f>
        <v>0</v>
      </c>
      <c r="R264" s="141">
        <f>SUMIF(Tabla1[Pagina Bitacora Real],$A264,Tabla1[Multimotor])</f>
        <v>0</v>
      </c>
      <c r="S264" s="142">
        <f>SUMIF(Tabla1[Pagina Bitacora Real],$A264,Tabla1[Multimotor])</f>
        <v>0</v>
      </c>
      <c r="T264" s="76">
        <f>SUMIF(Tabla1[Pagina Bitacora Real],$A264,Tabla1[Simulador o Entrenador de Vuelo])</f>
        <v>0</v>
      </c>
      <c r="U264" s="77">
        <f>SUMIF(Tabla1[Pagina Bitacora Real],$A264,Tabla1[Travesia])</f>
        <v>0</v>
      </c>
      <c r="V264" s="77">
        <f>SUMIF(Tabla1[Pagina Bitacora Real],$A264,Tabla1[Solo])</f>
        <v>0</v>
      </c>
      <c r="W264" s="77">
        <f>SUMIF(Tabla1[Pagina Bitacora Real],$A264,Tabla1[Piloto al Mando (PIC)])</f>
        <v>0</v>
      </c>
      <c r="X264" s="77">
        <f>SUMIF(Tabla1[Pagina Bitacora Real],$A264,Tabla1[Copiloto (SIC)])</f>
        <v>0</v>
      </c>
      <c r="Y264" s="77">
        <f>SUMIF(Tabla1[Pagina Bitacora Real],$A264,Tabla1[[Instruccion Recibida ]])</f>
        <v>0</v>
      </c>
      <c r="Z264" s="78">
        <f>SUMIF(Tabla1[Pagina Bitacora Real],$A264,Tabla1[Como Instructor de Vuelo])</f>
        <v>0</v>
      </c>
    </row>
    <row r="265" spans="1:26" x14ac:dyDescent="0.2">
      <c r="A265" s="197"/>
      <c r="B265" s="195"/>
      <c r="C265" s="47" t="s">
        <v>226</v>
      </c>
      <c r="D265" s="79">
        <f>SUMIF(Tabla1[Pagina Bitacora Real],"&lt;"&amp;A264,Tabla1[Duracion Total de Vuelo])</f>
        <v>414.90000000000003</v>
      </c>
      <c r="E265" s="80">
        <f>SUMIF(Tabla1[Pagina Bitacora Real],"&lt;"&amp;$A264,Tabla1[LSA])</f>
        <v>0</v>
      </c>
      <c r="F265" s="81">
        <f>SUMIF(Tabla1[Pagina Bitacora Real],"&lt;"&amp;$A264,Tabla1[Monomotor])</f>
        <v>414.90000000000003</v>
      </c>
      <c r="G265" s="81">
        <f>SUMIF(Tabla1[Pagina Bitacora Real],"&lt;"&amp;$A264,Tabla1[Multimotor])</f>
        <v>0</v>
      </c>
      <c r="H265" s="81">
        <f>SUMIF(Tabla1[Pagina Bitacora Real],"&lt;"&amp;$A264,Tabla1[Turbo Helice])</f>
        <v>0</v>
      </c>
      <c r="I265" s="81">
        <f>SUMIF(Tabla1[Pagina Bitacora Real],"&lt;"&amp;$A264,Tabla1[Turbo Jet])</f>
        <v>0</v>
      </c>
      <c r="J265" s="81">
        <f>SUMIF(Tabla1[Pagina Bitacora Real],"&lt;"&amp;$A264,Tabla1[Helicoptero])</f>
        <v>0</v>
      </c>
      <c r="K265" s="81">
        <f>SUMIF(Tabla1[Pagina Bitacora Real],"&lt;"&amp;$A264,Tabla1[Planeador])</f>
        <v>0</v>
      </c>
      <c r="L265" s="82">
        <f>SUMIF(Tabla1[Pagina Bitacora Real],"&lt;"&amp;$A264,Tabla1[Ultraliviano])</f>
        <v>0</v>
      </c>
      <c r="M265" s="143">
        <f>SUMIF(Tabla1[Pagina Bitacora Real],"&lt;"&amp;$A264,Tabla1[Dia])</f>
        <v>960</v>
      </c>
      <c r="N265" s="144">
        <f>SUMIF(Tabla1[Pagina Bitacora Real],"&lt;"&amp;$A264,Tabla1[Noche])</f>
        <v>84</v>
      </c>
      <c r="O265" s="80">
        <f>SUMIF(Tabla1[Pagina Bitacora Real],"&lt;"&amp;$A264,Tabla1[Diurno])</f>
        <v>394.70000000000005</v>
      </c>
      <c r="P265" s="81">
        <f>SUMIF(Tabla1[Pagina Bitacora Real],"&lt;"&amp;$A264,Tabla1[Noche3])</f>
        <v>18.099999999999998</v>
      </c>
      <c r="Q265" s="82">
        <f>SUMIF(Tabla1[Pagina Bitacora Real],"&lt;"&amp;$A264,Tabla1[IFR])</f>
        <v>14.6</v>
      </c>
      <c r="R265" s="143">
        <f>SUMIF(Tabla1[Pagina Bitacora Real],"&lt;"&amp;$A264,Tabla1[Multimotor])</f>
        <v>0</v>
      </c>
      <c r="S265" s="144">
        <f>SUMIF(Tabla1[Pagina Bitacora Real],"&lt;"&amp;$A264,Tabla1[Multimotor])</f>
        <v>0</v>
      </c>
      <c r="T265" s="80">
        <f>SUMIF(Tabla1[Pagina Bitacora Real],"&lt;"&amp;$A264,Tabla1[Simulador o Entrenador de Vuelo])</f>
        <v>0</v>
      </c>
      <c r="U265" s="81">
        <f>SUMIF(Tabla1[Pagina Bitacora Real],"&lt;"&amp;$A264,Tabla1[Travesia])</f>
        <v>238.2999999999999</v>
      </c>
      <c r="V265" s="81">
        <f>SUMIF(Tabla1[Pagina Bitacora Real],"&lt;"&amp;$A264,Tabla1[Solo])</f>
        <v>64.5</v>
      </c>
      <c r="W265" s="81">
        <f>SUMIF(Tabla1[Pagina Bitacora Real],"&lt;"&amp;$A264,Tabla1[Piloto al Mando (PIC)])</f>
        <v>349.09999999999997</v>
      </c>
      <c r="X265" s="81">
        <f>SUMIF(Tabla1[Pagina Bitacora Real],"&lt;"&amp;$A264,Tabla1[Copiloto (SIC)])</f>
        <v>0</v>
      </c>
      <c r="Y265" s="81">
        <f>SUMIF(Tabla1[Pagina Bitacora Real],"&lt;"&amp;$A264,Tabla1[[Instruccion Recibida ]])</f>
        <v>116.10000000000005</v>
      </c>
      <c r="Z265" s="82">
        <f>SUMIF(Tabla1[Pagina Bitacora Real],"&lt;"&amp;$A264,Tabla1[Como Instructor de Vuelo])</f>
        <v>23.599999999999998</v>
      </c>
    </row>
    <row r="266" spans="1:26" ht="16" thickBot="1" x14ac:dyDescent="0.25">
      <c r="A266" s="197"/>
      <c r="B266" s="196"/>
      <c r="C266" s="48" t="s">
        <v>227</v>
      </c>
      <c r="D266" s="83">
        <f t="shared" ref="D266" si="269">D264+D265</f>
        <v>414.90000000000003</v>
      </c>
      <c r="E266" s="84">
        <f t="shared" ref="E266" si="270">E264+E265</f>
        <v>0</v>
      </c>
      <c r="F266" s="85">
        <f t="shared" ref="F266" si="271">F264+F265</f>
        <v>414.90000000000003</v>
      </c>
      <c r="G266" s="85">
        <f t="shared" si="265"/>
        <v>0</v>
      </c>
      <c r="H266" s="85">
        <f t="shared" si="265"/>
        <v>0</v>
      </c>
      <c r="I266" s="85">
        <f t="shared" si="265"/>
        <v>0</v>
      </c>
      <c r="J266" s="85">
        <f t="shared" si="265"/>
        <v>0</v>
      </c>
      <c r="K266" s="85">
        <f t="shared" si="265"/>
        <v>0</v>
      </c>
      <c r="L266" s="86">
        <f t="shared" si="265"/>
        <v>0</v>
      </c>
      <c r="M266" s="145">
        <f t="shared" si="265"/>
        <v>960</v>
      </c>
      <c r="N266" s="146">
        <f t="shared" si="265"/>
        <v>84</v>
      </c>
      <c r="O266" s="84">
        <f t="shared" si="265"/>
        <v>394.70000000000005</v>
      </c>
      <c r="P266" s="85">
        <f t="shared" si="265"/>
        <v>18.099999999999998</v>
      </c>
      <c r="Q266" s="86">
        <f t="shared" si="265"/>
        <v>14.6</v>
      </c>
      <c r="R266" s="145">
        <f t="shared" si="265"/>
        <v>0</v>
      </c>
      <c r="S266" s="146">
        <f t="shared" si="265"/>
        <v>0</v>
      </c>
      <c r="T266" s="84">
        <f t="shared" si="265"/>
        <v>0</v>
      </c>
      <c r="U266" s="85">
        <f t="shared" si="265"/>
        <v>238.2999999999999</v>
      </c>
      <c r="V266" s="85">
        <f t="shared" si="265"/>
        <v>64.5</v>
      </c>
      <c r="W266" s="85">
        <f t="shared" si="265"/>
        <v>349.09999999999997</v>
      </c>
      <c r="X266" s="85">
        <f t="shared" si="265"/>
        <v>0</v>
      </c>
      <c r="Y266" s="85">
        <f t="shared" si="265"/>
        <v>116.10000000000005</v>
      </c>
      <c r="Z266" s="86">
        <f t="shared" ref="Z266:Z275" si="272">Z264+Z265</f>
        <v>23.599999999999998</v>
      </c>
    </row>
    <row r="267" spans="1:26" x14ac:dyDescent="0.2">
      <c r="A267" s="197">
        <v>89</v>
      </c>
      <c r="B267" s="191" t="s">
        <v>264</v>
      </c>
      <c r="C267" s="60" t="s">
        <v>269</v>
      </c>
      <c r="D267" s="63">
        <f>SUMIF(Tabla1[Pagina Bitacora Real],A267,Tabla1[Duracion Total de Vuelo])</f>
        <v>0</v>
      </c>
      <c r="E267" s="64">
        <f>SUMIF(Tabla1[Pagina Bitacora Real],$A267,Tabla1[LSA])</f>
        <v>0</v>
      </c>
      <c r="F267" s="65">
        <f>SUMIF(Tabla1[Pagina Bitacora Real],$A267,Tabla1[Monomotor])</f>
        <v>0</v>
      </c>
      <c r="G267" s="65">
        <f>SUMIF(Tabla1[Pagina Bitacora Real],$A267,Tabla1[Multimotor])</f>
        <v>0</v>
      </c>
      <c r="H267" s="65">
        <f>SUMIF(Tabla1[Pagina Bitacora Real],$A267,Tabla1[Turbo Helice])</f>
        <v>0</v>
      </c>
      <c r="I267" s="65">
        <f>SUMIF(Tabla1[Pagina Bitacora Real],$A267,Tabla1[Turbo Jet])</f>
        <v>0</v>
      </c>
      <c r="J267" s="65">
        <f>SUMIF(Tabla1[Pagina Bitacora Real],$A267,Tabla1[Helicoptero])</f>
        <v>0</v>
      </c>
      <c r="K267" s="65">
        <f>SUMIF(Tabla1[Pagina Bitacora Real],$A267,Tabla1[Planeador])</f>
        <v>0</v>
      </c>
      <c r="L267" s="66">
        <f>SUMIF(Tabla1[Pagina Bitacora Real],$A267,Tabla1[Ultraliviano])</f>
        <v>0</v>
      </c>
      <c r="M267" s="135">
        <f>SUMIF(Tabla1[Pagina Bitacora Real],$A267,Tabla1[Dia])</f>
        <v>0</v>
      </c>
      <c r="N267" s="136">
        <f>SUMIF(Tabla1[Pagina Bitacora Real],$A267,Tabla1[Noche])</f>
        <v>0</v>
      </c>
      <c r="O267" s="64">
        <f>SUMIF(Tabla1[Pagina Bitacora Real],$A267,Tabla1[Diurno])</f>
        <v>0</v>
      </c>
      <c r="P267" s="65">
        <f>SUMIF(Tabla1[Pagina Bitacora Real],$A267,Tabla1[Noche3])</f>
        <v>0</v>
      </c>
      <c r="Q267" s="66">
        <f>SUMIF(Tabla1[Pagina Bitacora Real],$A267,Tabla1[IFR])</f>
        <v>0</v>
      </c>
      <c r="R267" s="135">
        <f>SUMIF(Tabla1[Pagina Bitacora Real],$A267,Tabla1[Multimotor])</f>
        <v>0</v>
      </c>
      <c r="S267" s="136">
        <f>SUMIF(Tabla1[Pagina Bitacora Real],$A267,Tabla1[Multimotor])</f>
        <v>0</v>
      </c>
      <c r="T267" s="64">
        <f>SUMIF(Tabla1[Pagina Bitacora Real],$A267,Tabla1[Simulador o Entrenador de Vuelo])</f>
        <v>0</v>
      </c>
      <c r="U267" s="65">
        <f>SUMIF(Tabla1[Pagina Bitacora Real],$A267,Tabla1[Travesia])</f>
        <v>0</v>
      </c>
      <c r="V267" s="65">
        <f>SUMIF(Tabla1[Pagina Bitacora Real],$A267,Tabla1[Solo])</f>
        <v>0</v>
      </c>
      <c r="W267" s="65">
        <f>SUMIF(Tabla1[Pagina Bitacora Real],$A267,Tabla1[Piloto al Mando (PIC)])</f>
        <v>0</v>
      </c>
      <c r="X267" s="65">
        <f>SUMIF(Tabla1[Pagina Bitacora Real],$A267,Tabla1[Copiloto (SIC)])</f>
        <v>0</v>
      </c>
      <c r="Y267" s="65">
        <f>SUMIF(Tabla1[Pagina Bitacora Real],$A267,Tabla1[[Instruccion Recibida ]])</f>
        <v>0</v>
      </c>
      <c r="Z267" s="66">
        <f>SUMIF(Tabla1[Pagina Bitacora Real],$A267,Tabla1[Como Instructor de Vuelo])</f>
        <v>0</v>
      </c>
    </row>
    <row r="268" spans="1:26" x14ac:dyDescent="0.2">
      <c r="A268" s="197"/>
      <c r="B268" s="192"/>
      <c r="C268" s="61" t="s">
        <v>226</v>
      </c>
      <c r="D268" s="67">
        <f>SUMIF(Tabla1[Pagina Bitacora Real],"&lt;"&amp;A267,Tabla1[Duracion Total de Vuelo])</f>
        <v>414.90000000000003</v>
      </c>
      <c r="E268" s="68">
        <f>SUMIF(Tabla1[Pagina Bitacora Real],"&lt;"&amp;$A267,Tabla1[LSA])</f>
        <v>0</v>
      </c>
      <c r="F268" s="69">
        <f>SUMIF(Tabla1[Pagina Bitacora Real],"&lt;"&amp;$A267,Tabla1[Monomotor])</f>
        <v>414.90000000000003</v>
      </c>
      <c r="G268" s="69">
        <f>SUMIF(Tabla1[Pagina Bitacora Real],"&lt;"&amp;$A267,Tabla1[Multimotor])</f>
        <v>0</v>
      </c>
      <c r="H268" s="69">
        <f>SUMIF(Tabla1[Pagina Bitacora Real],"&lt;"&amp;$A267,Tabla1[Turbo Helice])</f>
        <v>0</v>
      </c>
      <c r="I268" s="69">
        <f>SUMIF(Tabla1[Pagina Bitacora Real],"&lt;"&amp;$A267,Tabla1[Turbo Jet])</f>
        <v>0</v>
      </c>
      <c r="J268" s="69">
        <f>SUMIF(Tabla1[Pagina Bitacora Real],"&lt;"&amp;$A267,Tabla1[Helicoptero])</f>
        <v>0</v>
      </c>
      <c r="K268" s="69">
        <f>SUMIF(Tabla1[Pagina Bitacora Real],"&lt;"&amp;$A267,Tabla1[Planeador])</f>
        <v>0</v>
      </c>
      <c r="L268" s="70">
        <f>SUMIF(Tabla1[Pagina Bitacora Real],"&lt;"&amp;$A267,Tabla1[Ultraliviano])</f>
        <v>0</v>
      </c>
      <c r="M268" s="137">
        <f>SUMIF(Tabla1[Pagina Bitacora Real],"&lt;"&amp;$A267,Tabla1[Dia])</f>
        <v>960</v>
      </c>
      <c r="N268" s="138">
        <f>SUMIF(Tabla1[Pagina Bitacora Real],"&lt;"&amp;$A267,Tabla1[Noche])</f>
        <v>84</v>
      </c>
      <c r="O268" s="68">
        <f>SUMIF(Tabla1[Pagina Bitacora Real],"&lt;"&amp;$A267,Tabla1[Diurno])</f>
        <v>394.70000000000005</v>
      </c>
      <c r="P268" s="69">
        <f>SUMIF(Tabla1[Pagina Bitacora Real],"&lt;"&amp;$A267,Tabla1[Noche3])</f>
        <v>18.099999999999998</v>
      </c>
      <c r="Q268" s="70">
        <f>SUMIF(Tabla1[Pagina Bitacora Real],"&lt;"&amp;$A267,Tabla1[IFR])</f>
        <v>14.6</v>
      </c>
      <c r="R268" s="137">
        <f>SUMIF(Tabla1[Pagina Bitacora Real],"&lt;"&amp;$A267,Tabla1[Multimotor])</f>
        <v>0</v>
      </c>
      <c r="S268" s="138">
        <f>SUMIF(Tabla1[Pagina Bitacora Real],"&lt;"&amp;$A267,Tabla1[Multimotor])</f>
        <v>0</v>
      </c>
      <c r="T268" s="68">
        <f>SUMIF(Tabla1[Pagina Bitacora Real],"&lt;"&amp;$A267,Tabla1[Simulador o Entrenador de Vuelo])</f>
        <v>0</v>
      </c>
      <c r="U268" s="69">
        <f>SUMIF(Tabla1[Pagina Bitacora Real],"&lt;"&amp;$A267,Tabla1[Travesia])</f>
        <v>238.2999999999999</v>
      </c>
      <c r="V268" s="69">
        <f>SUMIF(Tabla1[Pagina Bitacora Real],"&lt;"&amp;$A267,Tabla1[Solo])</f>
        <v>64.5</v>
      </c>
      <c r="W268" s="69">
        <f>SUMIF(Tabla1[Pagina Bitacora Real],"&lt;"&amp;$A267,Tabla1[Piloto al Mando (PIC)])</f>
        <v>349.09999999999997</v>
      </c>
      <c r="X268" s="69">
        <f>SUMIF(Tabla1[Pagina Bitacora Real],"&lt;"&amp;$A267,Tabla1[Copiloto (SIC)])</f>
        <v>0</v>
      </c>
      <c r="Y268" s="69">
        <f>SUMIF(Tabla1[Pagina Bitacora Real],"&lt;"&amp;$A267,Tabla1[[Instruccion Recibida ]])</f>
        <v>116.10000000000005</v>
      </c>
      <c r="Z268" s="70">
        <f>SUMIF(Tabla1[Pagina Bitacora Real],"&lt;"&amp;$A267,Tabla1[Como Instructor de Vuelo])</f>
        <v>23.599999999999998</v>
      </c>
    </row>
    <row r="269" spans="1:26" ht="16" thickBot="1" x14ac:dyDescent="0.25">
      <c r="A269" s="197"/>
      <c r="B269" s="193"/>
      <c r="C269" s="62" t="s">
        <v>227</v>
      </c>
      <c r="D269" s="71">
        <f t="shared" ref="D269" si="273">D267+D268</f>
        <v>414.90000000000003</v>
      </c>
      <c r="E269" s="72">
        <f t="shared" ref="E269" si="274">E267+E268</f>
        <v>0</v>
      </c>
      <c r="F269" s="73">
        <f t="shared" ref="F269" si="275">F267+F268</f>
        <v>414.90000000000003</v>
      </c>
      <c r="G269" s="73">
        <f t="shared" si="265"/>
        <v>0</v>
      </c>
      <c r="H269" s="73">
        <f t="shared" si="265"/>
        <v>0</v>
      </c>
      <c r="I269" s="73">
        <f t="shared" si="265"/>
        <v>0</v>
      </c>
      <c r="J269" s="73">
        <f t="shared" si="265"/>
        <v>0</v>
      </c>
      <c r="K269" s="73">
        <f t="shared" si="265"/>
        <v>0</v>
      </c>
      <c r="L269" s="74">
        <f t="shared" si="265"/>
        <v>0</v>
      </c>
      <c r="M269" s="139">
        <f t="shared" si="265"/>
        <v>960</v>
      </c>
      <c r="N269" s="140">
        <f t="shared" si="265"/>
        <v>84</v>
      </c>
      <c r="O269" s="72">
        <f t="shared" si="265"/>
        <v>394.70000000000005</v>
      </c>
      <c r="P269" s="73">
        <f t="shared" si="265"/>
        <v>18.099999999999998</v>
      </c>
      <c r="Q269" s="74">
        <f t="shared" si="265"/>
        <v>14.6</v>
      </c>
      <c r="R269" s="139">
        <f t="shared" si="265"/>
        <v>0</v>
      </c>
      <c r="S269" s="140">
        <f t="shared" si="265"/>
        <v>0</v>
      </c>
      <c r="T269" s="72">
        <f t="shared" si="265"/>
        <v>0</v>
      </c>
      <c r="U269" s="73">
        <f t="shared" si="265"/>
        <v>238.2999999999999</v>
      </c>
      <c r="V269" s="73">
        <f t="shared" si="265"/>
        <v>64.5</v>
      </c>
      <c r="W269" s="73">
        <f t="shared" si="265"/>
        <v>349.09999999999997</v>
      </c>
      <c r="X269" s="73">
        <f t="shared" si="265"/>
        <v>0</v>
      </c>
      <c r="Y269" s="73">
        <f t="shared" si="265"/>
        <v>116.10000000000005</v>
      </c>
      <c r="Z269" s="74">
        <f t="shared" si="272"/>
        <v>23.599999999999998</v>
      </c>
    </row>
    <row r="270" spans="1:26" x14ac:dyDescent="0.2">
      <c r="A270" s="197">
        <v>90</v>
      </c>
      <c r="B270" s="194" t="s">
        <v>265</v>
      </c>
      <c r="C270" s="46" t="s">
        <v>269</v>
      </c>
      <c r="D270" s="75">
        <f>SUMIF(Tabla1[Pagina Bitacora Real],A270,Tabla1[Duracion Total de Vuelo])</f>
        <v>0</v>
      </c>
      <c r="E270" s="76">
        <f>SUMIF(Tabla1[Pagina Bitacora Real],$A270,Tabla1[LSA])</f>
        <v>0</v>
      </c>
      <c r="F270" s="77">
        <f>SUMIF(Tabla1[Pagina Bitacora Real],$A270,Tabla1[Monomotor])</f>
        <v>0</v>
      </c>
      <c r="G270" s="77">
        <f>SUMIF(Tabla1[Pagina Bitacora Real],$A270,Tabla1[Multimotor])</f>
        <v>0</v>
      </c>
      <c r="H270" s="77">
        <f>SUMIF(Tabla1[Pagina Bitacora Real],$A270,Tabla1[Turbo Helice])</f>
        <v>0</v>
      </c>
      <c r="I270" s="77">
        <f>SUMIF(Tabla1[Pagina Bitacora Real],$A270,Tabla1[Turbo Jet])</f>
        <v>0</v>
      </c>
      <c r="J270" s="77">
        <f>SUMIF(Tabla1[Pagina Bitacora Real],$A270,Tabla1[Helicoptero])</f>
        <v>0</v>
      </c>
      <c r="K270" s="77">
        <f>SUMIF(Tabla1[Pagina Bitacora Real],$A270,Tabla1[Planeador])</f>
        <v>0</v>
      </c>
      <c r="L270" s="78">
        <f>SUMIF(Tabla1[Pagina Bitacora Real],$A270,Tabla1[Ultraliviano])</f>
        <v>0</v>
      </c>
      <c r="M270" s="141">
        <f>SUMIF(Tabla1[Pagina Bitacora Real],$A270,Tabla1[Dia])</f>
        <v>0</v>
      </c>
      <c r="N270" s="142">
        <f>SUMIF(Tabla1[Pagina Bitacora Real],$A270,Tabla1[Noche])</f>
        <v>0</v>
      </c>
      <c r="O270" s="76">
        <f>SUMIF(Tabla1[Pagina Bitacora Real],$A270,Tabla1[Diurno])</f>
        <v>0</v>
      </c>
      <c r="P270" s="77">
        <f>SUMIF(Tabla1[Pagina Bitacora Real],$A270,Tabla1[Noche3])</f>
        <v>0</v>
      </c>
      <c r="Q270" s="78">
        <f>SUMIF(Tabla1[Pagina Bitacora Real],$A270,Tabla1[IFR])</f>
        <v>0</v>
      </c>
      <c r="R270" s="141">
        <f>SUMIF(Tabla1[Pagina Bitacora Real],$A270,Tabla1[Multimotor])</f>
        <v>0</v>
      </c>
      <c r="S270" s="142">
        <f>SUMIF(Tabla1[Pagina Bitacora Real],$A270,Tabla1[Multimotor])</f>
        <v>0</v>
      </c>
      <c r="T270" s="76">
        <f>SUMIF(Tabla1[Pagina Bitacora Real],$A270,Tabla1[Simulador o Entrenador de Vuelo])</f>
        <v>0</v>
      </c>
      <c r="U270" s="77">
        <f>SUMIF(Tabla1[Pagina Bitacora Real],$A270,Tabla1[Travesia])</f>
        <v>0</v>
      </c>
      <c r="V270" s="77">
        <f>SUMIF(Tabla1[Pagina Bitacora Real],$A270,Tabla1[Solo])</f>
        <v>0</v>
      </c>
      <c r="W270" s="77">
        <f>SUMIF(Tabla1[Pagina Bitacora Real],$A270,Tabla1[Piloto al Mando (PIC)])</f>
        <v>0</v>
      </c>
      <c r="X270" s="77">
        <f>SUMIF(Tabla1[Pagina Bitacora Real],$A270,Tabla1[Copiloto (SIC)])</f>
        <v>0</v>
      </c>
      <c r="Y270" s="77">
        <f>SUMIF(Tabla1[Pagina Bitacora Real],$A270,Tabla1[[Instruccion Recibida ]])</f>
        <v>0</v>
      </c>
      <c r="Z270" s="78">
        <f>SUMIF(Tabla1[Pagina Bitacora Real],$A270,Tabla1[Como Instructor de Vuelo])</f>
        <v>0</v>
      </c>
    </row>
    <row r="271" spans="1:26" x14ac:dyDescent="0.2">
      <c r="A271" s="197"/>
      <c r="B271" s="195"/>
      <c r="C271" s="47" t="s">
        <v>226</v>
      </c>
      <c r="D271" s="79">
        <f>SUMIF(Tabla1[Pagina Bitacora Real],"&lt;"&amp;A270,Tabla1[Duracion Total de Vuelo])</f>
        <v>414.90000000000003</v>
      </c>
      <c r="E271" s="80">
        <f>SUMIF(Tabla1[Pagina Bitacora Real],"&lt;"&amp;$A270,Tabla1[LSA])</f>
        <v>0</v>
      </c>
      <c r="F271" s="81">
        <f>SUMIF(Tabla1[Pagina Bitacora Real],"&lt;"&amp;$A270,Tabla1[Monomotor])</f>
        <v>414.90000000000003</v>
      </c>
      <c r="G271" s="81">
        <f>SUMIF(Tabla1[Pagina Bitacora Real],"&lt;"&amp;$A270,Tabla1[Multimotor])</f>
        <v>0</v>
      </c>
      <c r="H271" s="81">
        <f>SUMIF(Tabla1[Pagina Bitacora Real],"&lt;"&amp;$A270,Tabla1[Turbo Helice])</f>
        <v>0</v>
      </c>
      <c r="I271" s="81">
        <f>SUMIF(Tabla1[Pagina Bitacora Real],"&lt;"&amp;$A270,Tabla1[Turbo Jet])</f>
        <v>0</v>
      </c>
      <c r="J271" s="81">
        <f>SUMIF(Tabla1[Pagina Bitacora Real],"&lt;"&amp;$A270,Tabla1[Helicoptero])</f>
        <v>0</v>
      </c>
      <c r="K271" s="81">
        <f>SUMIF(Tabla1[Pagina Bitacora Real],"&lt;"&amp;$A270,Tabla1[Planeador])</f>
        <v>0</v>
      </c>
      <c r="L271" s="82">
        <f>SUMIF(Tabla1[Pagina Bitacora Real],"&lt;"&amp;$A270,Tabla1[Ultraliviano])</f>
        <v>0</v>
      </c>
      <c r="M271" s="143">
        <f>SUMIF(Tabla1[Pagina Bitacora Real],"&lt;"&amp;$A270,Tabla1[Dia])</f>
        <v>960</v>
      </c>
      <c r="N271" s="144">
        <f>SUMIF(Tabla1[Pagina Bitacora Real],"&lt;"&amp;$A270,Tabla1[Noche])</f>
        <v>84</v>
      </c>
      <c r="O271" s="80">
        <f>SUMIF(Tabla1[Pagina Bitacora Real],"&lt;"&amp;$A270,Tabla1[Diurno])</f>
        <v>394.70000000000005</v>
      </c>
      <c r="P271" s="81">
        <f>SUMIF(Tabla1[Pagina Bitacora Real],"&lt;"&amp;$A270,Tabla1[Noche3])</f>
        <v>18.099999999999998</v>
      </c>
      <c r="Q271" s="82">
        <f>SUMIF(Tabla1[Pagina Bitacora Real],"&lt;"&amp;$A270,Tabla1[IFR])</f>
        <v>14.6</v>
      </c>
      <c r="R271" s="143">
        <f>SUMIF(Tabla1[Pagina Bitacora Real],"&lt;"&amp;$A270,Tabla1[Multimotor])</f>
        <v>0</v>
      </c>
      <c r="S271" s="144">
        <f>SUMIF(Tabla1[Pagina Bitacora Real],"&lt;"&amp;$A270,Tabla1[Multimotor])</f>
        <v>0</v>
      </c>
      <c r="T271" s="80">
        <f>SUMIF(Tabla1[Pagina Bitacora Real],"&lt;"&amp;$A270,Tabla1[Simulador o Entrenador de Vuelo])</f>
        <v>0</v>
      </c>
      <c r="U271" s="81">
        <f>SUMIF(Tabla1[Pagina Bitacora Real],"&lt;"&amp;$A270,Tabla1[Travesia])</f>
        <v>238.2999999999999</v>
      </c>
      <c r="V271" s="81">
        <f>SUMIF(Tabla1[Pagina Bitacora Real],"&lt;"&amp;$A270,Tabla1[Solo])</f>
        <v>64.5</v>
      </c>
      <c r="W271" s="81">
        <f>SUMIF(Tabla1[Pagina Bitacora Real],"&lt;"&amp;$A270,Tabla1[Piloto al Mando (PIC)])</f>
        <v>349.09999999999997</v>
      </c>
      <c r="X271" s="81">
        <f>SUMIF(Tabla1[Pagina Bitacora Real],"&lt;"&amp;$A270,Tabla1[Copiloto (SIC)])</f>
        <v>0</v>
      </c>
      <c r="Y271" s="81">
        <f>SUMIF(Tabla1[Pagina Bitacora Real],"&lt;"&amp;$A270,Tabla1[[Instruccion Recibida ]])</f>
        <v>116.10000000000005</v>
      </c>
      <c r="Z271" s="82">
        <f>SUMIF(Tabla1[Pagina Bitacora Real],"&lt;"&amp;$A270,Tabla1[Como Instructor de Vuelo])</f>
        <v>23.599999999999998</v>
      </c>
    </row>
    <row r="272" spans="1:26" ht="16" thickBot="1" x14ac:dyDescent="0.25">
      <c r="A272" s="197"/>
      <c r="B272" s="196"/>
      <c r="C272" s="48" t="s">
        <v>227</v>
      </c>
      <c r="D272" s="83">
        <f t="shared" ref="D272" si="276">D270+D271</f>
        <v>414.90000000000003</v>
      </c>
      <c r="E272" s="84">
        <f t="shared" ref="E272" si="277">E270+E271</f>
        <v>0</v>
      </c>
      <c r="F272" s="85">
        <f t="shared" ref="F272" si="278">F270+F271</f>
        <v>414.90000000000003</v>
      </c>
      <c r="G272" s="85">
        <f t="shared" si="265"/>
        <v>0</v>
      </c>
      <c r="H272" s="85">
        <f t="shared" si="265"/>
        <v>0</v>
      </c>
      <c r="I272" s="85">
        <f t="shared" si="265"/>
        <v>0</v>
      </c>
      <c r="J272" s="85">
        <f t="shared" si="265"/>
        <v>0</v>
      </c>
      <c r="K272" s="85">
        <f t="shared" si="265"/>
        <v>0</v>
      </c>
      <c r="L272" s="86">
        <f t="shared" si="265"/>
        <v>0</v>
      </c>
      <c r="M272" s="145">
        <f t="shared" si="265"/>
        <v>960</v>
      </c>
      <c r="N272" s="146">
        <f t="shared" si="265"/>
        <v>84</v>
      </c>
      <c r="O272" s="84">
        <f t="shared" si="265"/>
        <v>394.70000000000005</v>
      </c>
      <c r="P272" s="85">
        <f t="shared" si="265"/>
        <v>18.099999999999998</v>
      </c>
      <c r="Q272" s="86">
        <f t="shared" si="265"/>
        <v>14.6</v>
      </c>
      <c r="R272" s="145">
        <f t="shared" si="265"/>
        <v>0</v>
      </c>
      <c r="S272" s="146">
        <f t="shared" si="265"/>
        <v>0</v>
      </c>
      <c r="T272" s="84">
        <f t="shared" si="265"/>
        <v>0</v>
      </c>
      <c r="U272" s="85">
        <f t="shared" si="265"/>
        <v>238.2999999999999</v>
      </c>
      <c r="V272" s="85">
        <f t="shared" si="265"/>
        <v>64.5</v>
      </c>
      <c r="W272" s="85">
        <f t="shared" si="265"/>
        <v>349.09999999999997</v>
      </c>
      <c r="X272" s="85">
        <f t="shared" si="265"/>
        <v>0</v>
      </c>
      <c r="Y272" s="85">
        <f t="shared" si="265"/>
        <v>116.10000000000005</v>
      </c>
      <c r="Z272" s="86">
        <f t="shared" si="272"/>
        <v>23.599999999999998</v>
      </c>
    </row>
    <row r="273" spans="1:26" x14ac:dyDescent="0.2">
      <c r="A273" s="197">
        <v>91</v>
      </c>
      <c r="B273" s="191" t="s">
        <v>266</v>
      </c>
      <c r="C273" s="60" t="s">
        <v>269</v>
      </c>
      <c r="D273" s="63">
        <f>SUMIF(Tabla1[Pagina Bitacora Real],A273,Tabla1[Duracion Total de Vuelo])</f>
        <v>0</v>
      </c>
      <c r="E273" s="64">
        <f>SUMIF(Tabla1[Pagina Bitacora Real],$A273,Tabla1[LSA])</f>
        <v>0</v>
      </c>
      <c r="F273" s="65">
        <f>SUMIF(Tabla1[Pagina Bitacora Real],$A273,Tabla1[Monomotor])</f>
        <v>0</v>
      </c>
      <c r="G273" s="65">
        <f>SUMIF(Tabla1[Pagina Bitacora Real],$A273,Tabla1[Multimotor])</f>
        <v>0</v>
      </c>
      <c r="H273" s="65">
        <f>SUMIF(Tabla1[Pagina Bitacora Real],$A273,Tabla1[Turbo Helice])</f>
        <v>0</v>
      </c>
      <c r="I273" s="65">
        <f>SUMIF(Tabla1[Pagina Bitacora Real],$A273,Tabla1[Turbo Jet])</f>
        <v>0</v>
      </c>
      <c r="J273" s="65">
        <f>SUMIF(Tabla1[Pagina Bitacora Real],$A273,Tabla1[Helicoptero])</f>
        <v>0</v>
      </c>
      <c r="K273" s="65">
        <f>SUMIF(Tabla1[Pagina Bitacora Real],$A273,Tabla1[Planeador])</f>
        <v>0</v>
      </c>
      <c r="L273" s="66">
        <f>SUMIF(Tabla1[Pagina Bitacora Real],$A273,Tabla1[Ultraliviano])</f>
        <v>0</v>
      </c>
      <c r="M273" s="135">
        <f>SUMIF(Tabla1[Pagina Bitacora Real],$A273,Tabla1[Dia])</f>
        <v>0</v>
      </c>
      <c r="N273" s="136">
        <f>SUMIF(Tabla1[Pagina Bitacora Real],$A273,Tabla1[Noche])</f>
        <v>0</v>
      </c>
      <c r="O273" s="64">
        <f>SUMIF(Tabla1[Pagina Bitacora Real],$A273,Tabla1[Diurno])</f>
        <v>0</v>
      </c>
      <c r="P273" s="65">
        <f>SUMIF(Tabla1[Pagina Bitacora Real],$A273,Tabla1[Noche3])</f>
        <v>0</v>
      </c>
      <c r="Q273" s="66">
        <f>SUMIF(Tabla1[Pagina Bitacora Real],$A273,Tabla1[IFR])</f>
        <v>0</v>
      </c>
      <c r="R273" s="135">
        <f>SUMIF(Tabla1[Pagina Bitacora Real],$A273,Tabla1[Multimotor])</f>
        <v>0</v>
      </c>
      <c r="S273" s="136">
        <f>SUMIF(Tabla1[Pagina Bitacora Real],$A273,Tabla1[Multimotor])</f>
        <v>0</v>
      </c>
      <c r="T273" s="64">
        <f>SUMIF(Tabla1[Pagina Bitacora Real],$A273,Tabla1[Simulador o Entrenador de Vuelo])</f>
        <v>0</v>
      </c>
      <c r="U273" s="65">
        <f>SUMIF(Tabla1[Pagina Bitacora Real],$A273,Tabla1[Travesia])</f>
        <v>0</v>
      </c>
      <c r="V273" s="65">
        <f>SUMIF(Tabla1[Pagina Bitacora Real],$A273,Tabla1[Solo])</f>
        <v>0</v>
      </c>
      <c r="W273" s="65">
        <f>SUMIF(Tabla1[Pagina Bitacora Real],$A273,Tabla1[Piloto al Mando (PIC)])</f>
        <v>0</v>
      </c>
      <c r="X273" s="65">
        <f>SUMIF(Tabla1[Pagina Bitacora Real],$A273,Tabla1[Copiloto (SIC)])</f>
        <v>0</v>
      </c>
      <c r="Y273" s="65">
        <f>SUMIF(Tabla1[Pagina Bitacora Real],$A273,Tabla1[[Instruccion Recibida ]])</f>
        <v>0</v>
      </c>
      <c r="Z273" s="66">
        <f>SUMIF(Tabla1[Pagina Bitacora Real],$A273,Tabla1[Como Instructor de Vuelo])</f>
        <v>0</v>
      </c>
    </row>
    <row r="274" spans="1:26" x14ac:dyDescent="0.2">
      <c r="A274" s="197"/>
      <c r="B274" s="192"/>
      <c r="C274" s="61" t="s">
        <v>226</v>
      </c>
      <c r="D274" s="67">
        <f>SUMIF(Tabla1[Pagina Bitacora Real],"&lt;"&amp;A273,Tabla1[Duracion Total de Vuelo])</f>
        <v>414.90000000000003</v>
      </c>
      <c r="E274" s="68">
        <f>SUMIF(Tabla1[Pagina Bitacora Real],"&lt;"&amp;$A273,Tabla1[LSA])</f>
        <v>0</v>
      </c>
      <c r="F274" s="69">
        <f>SUMIF(Tabla1[Pagina Bitacora Real],"&lt;"&amp;$A273,Tabla1[Monomotor])</f>
        <v>414.90000000000003</v>
      </c>
      <c r="G274" s="69">
        <f>SUMIF(Tabla1[Pagina Bitacora Real],"&lt;"&amp;$A273,Tabla1[Multimotor])</f>
        <v>0</v>
      </c>
      <c r="H274" s="69">
        <f>SUMIF(Tabla1[Pagina Bitacora Real],"&lt;"&amp;$A273,Tabla1[Turbo Helice])</f>
        <v>0</v>
      </c>
      <c r="I274" s="69">
        <f>SUMIF(Tabla1[Pagina Bitacora Real],"&lt;"&amp;$A273,Tabla1[Turbo Jet])</f>
        <v>0</v>
      </c>
      <c r="J274" s="69">
        <f>SUMIF(Tabla1[Pagina Bitacora Real],"&lt;"&amp;$A273,Tabla1[Helicoptero])</f>
        <v>0</v>
      </c>
      <c r="K274" s="69">
        <f>SUMIF(Tabla1[Pagina Bitacora Real],"&lt;"&amp;$A273,Tabla1[Planeador])</f>
        <v>0</v>
      </c>
      <c r="L274" s="70">
        <f>SUMIF(Tabla1[Pagina Bitacora Real],"&lt;"&amp;$A273,Tabla1[Ultraliviano])</f>
        <v>0</v>
      </c>
      <c r="M274" s="137">
        <f>SUMIF(Tabla1[Pagina Bitacora Real],"&lt;"&amp;$A273,Tabla1[Dia])</f>
        <v>960</v>
      </c>
      <c r="N274" s="138">
        <f>SUMIF(Tabla1[Pagina Bitacora Real],"&lt;"&amp;$A273,Tabla1[Noche])</f>
        <v>84</v>
      </c>
      <c r="O274" s="68">
        <f>SUMIF(Tabla1[Pagina Bitacora Real],"&lt;"&amp;$A273,Tabla1[Diurno])</f>
        <v>394.70000000000005</v>
      </c>
      <c r="P274" s="69">
        <f>SUMIF(Tabla1[Pagina Bitacora Real],"&lt;"&amp;$A273,Tabla1[Noche3])</f>
        <v>18.099999999999998</v>
      </c>
      <c r="Q274" s="70">
        <f>SUMIF(Tabla1[Pagina Bitacora Real],"&lt;"&amp;$A273,Tabla1[IFR])</f>
        <v>14.6</v>
      </c>
      <c r="R274" s="137">
        <f>SUMIF(Tabla1[Pagina Bitacora Real],"&lt;"&amp;$A273,Tabla1[Multimotor])</f>
        <v>0</v>
      </c>
      <c r="S274" s="138">
        <f>SUMIF(Tabla1[Pagina Bitacora Real],"&lt;"&amp;$A273,Tabla1[Multimotor])</f>
        <v>0</v>
      </c>
      <c r="T274" s="68">
        <f>SUMIF(Tabla1[Pagina Bitacora Real],"&lt;"&amp;$A273,Tabla1[Simulador o Entrenador de Vuelo])</f>
        <v>0</v>
      </c>
      <c r="U274" s="69">
        <f>SUMIF(Tabla1[Pagina Bitacora Real],"&lt;"&amp;$A273,Tabla1[Travesia])</f>
        <v>238.2999999999999</v>
      </c>
      <c r="V274" s="69">
        <f>SUMIF(Tabla1[Pagina Bitacora Real],"&lt;"&amp;$A273,Tabla1[Solo])</f>
        <v>64.5</v>
      </c>
      <c r="W274" s="69">
        <f>SUMIF(Tabla1[Pagina Bitacora Real],"&lt;"&amp;$A273,Tabla1[Piloto al Mando (PIC)])</f>
        <v>349.09999999999997</v>
      </c>
      <c r="X274" s="69">
        <f>SUMIF(Tabla1[Pagina Bitacora Real],"&lt;"&amp;$A273,Tabla1[Copiloto (SIC)])</f>
        <v>0</v>
      </c>
      <c r="Y274" s="69">
        <f>SUMIF(Tabla1[Pagina Bitacora Real],"&lt;"&amp;$A273,Tabla1[[Instruccion Recibida ]])</f>
        <v>116.10000000000005</v>
      </c>
      <c r="Z274" s="70">
        <f>SUMIF(Tabla1[Pagina Bitacora Real],"&lt;"&amp;$A273,Tabla1[Como Instructor de Vuelo])</f>
        <v>23.599999999999998</v>
      </c>
    </row>
    <row r="275" spans="1:26" ht="16" thickBot="1" x14ac:dyDescent="0.25">
      <c r="A275" s="199"/>
      <c r="B275" s="193"/>
      <c r="C275" s="62" t="s">
        <v>227</v>
      </c>
      <c r="D275" s="71">
        <f t="shared" ref="D275" si="279">D273+D274</f>
        <v>414.90000000000003</v>
      </c>
      <c r="E275" s="72">
        <f t="shared" ref="E275" si="280">E273+E274</f>
        <v>0</v>
      </c>
      <c r="F275" s="73">
        <f t="shared" ref="F275" si="281">F273+F274</f>
        <v>414.90000000000003</v>
      </c>
      <c r="G275" s="73">
        <f t="shared" si="265"/>
        <v>0</v>
      </c>
      <c r="H275" s="73">
        <f t="shared" si="265"/>
        <v>0</v>
      </c>
      <c r="I275" s="73">
        <f t="shared" si="265"/>
        <v>0</v>
      </c>
      <c r="J275" s="73">
        <f t="shared" si="265"/>
        <v>0</v>
      </c>
      <c r="K275" s="73">
        <f t="shared" si="265"/>
        <v>0</v>
      </c>
      <c r="L275" s="74">
        <f t="shared" si="265"/>
        <v>0</v>
      </c>
      <c r="M275" s="139">
        <f t="shared" si="265"/>
        <v>960</v>
      </c>
      <c r="N275" s="140">
        <f t="shared" si="265"/>
        <v>84</v>
      </c>
      <c r="O275" s="72">
        <f t="shared" si="265"/>
        <v>394.70000000000005</v>
      </c>
      <c r="P275" s="73">
        <f t="shared" si="265"/>
        <v>18.099999999999998</v>
      </c>
      <c r="Q275" s="74">
        <f t="shared" si="265"/>
        <v>14.6</v>
      </c>
      <c r="R275" s="139">
        <f t="shared" si="265"/>
        <v>0</v>
      </c>
      <c r="S275" s="140">
        <f t="shared" si="265"/>
        <v>0</v>
      </c>
      <c r="T275" s="72">
        <f t="shared" si="265"/>
        <v>0</v>
      </c>
      <c r="U275" s="73">
        <f t="shared" si="265"/>
        <v>238.2999999999999</v>
      </c>
      <c r="V275" s="73">
        <f t="shared" si="265"/>
        <v>64.5</v>
      </c>
      <c r="W275" s="73">
        <f t="shared" si="265"/>
        <v>349.09999999999997</v>
      </c>
      <c r="X275" s="73">
        <f t="shared" si="265"/>
        <v>0</v>
      </c>
      <c r="Y275" s="73">
        <f t="shared" si="265"/>
        <v>116.10000000000005</v>
      </c>
      <c r="Z275" s="74">
        <f t="shared" si="272"/>
        <v>23.599999999999998</v>
      </c>
    </row>
  </sheetData>
  <mergeCells count="187">
    <mergeCell ref="A273:A275"/>
    <mergeCell ref="A258:A260"/>
    <mergeCell ref="A261:A263"/>
    <mergeCell ref="A264:A266"/>
    <mergeCell ref="A267:A269"/>
    <mergeCell ref="A270:A272"/>
    <mergeCell ref="A243:A245"/>
    <mergeCell ref="A246:A248"/>
    <mergeCell ref="A249:A251"/>
    <mergeCell ref="A252:A254"/>
    <mergeCell ref="A255:A257"/>
    <mergeCell ref="A228:A230"/>
    <mergeCell ref="A231:A233"/>
    <mergeCell ref="A234:A236"/>
    <mergeCell ref="A237:A239"/>
    <mergeCell ref="A240:A242"/>
    <mergeCell ref="A213:A215"/>
    <mergeCell ref="A216:A218"/>
    <mergeCell ref="A219:A221"/>
    <mergeCell ref="A222:A224"/>
    <mergeCell ref="A225:A227"/>
    <mergeCell ref="A198:A200"/>
    <mergeCell ref="A201:A203"/>
    <mergeCell ref="A204:A206"/>
    <mergeCell ref="A207:A209"/>
    <mergeCell ref="A210:A212"/>
    <mergeCell ref="A183:A185"/>
    <mergeCell ref="A186:A188"/>
    <mergeCell ref="A189:A191"/>
    <mergeCell ref="A192:A194"/>
    <mergeCell ref="A195:A197"/>
    <mergeCell ref="A168:A170"/>
    <mergeCell ref="A171:A173"/>
    <mergeCell ref="A174:A176"/>
    <mergeCell ref="A177:A179"/>
    <mergeCell ref="A180:A182"/>
    <mergeCell ref="A153:A155"/>
    <mergeCell ref="A156:A158"/>
    <mergeCell ref="A159:A161"/>
    <mergeCell ref="A162:A164"/>
    <mergeCell ref="A165:A167"/>
    <mergeCell ref="A138:A140"/>
    <mergeCell ref="A141:A143"/>
    <mergeCell ref="A144:A146"/>
    <mergeCell ref="A147:A149"/>
    <mergeCell ref="A150:A152"/>
    <mergeCell ref="A123:A125"/>
    <mergeCell ref="A126:A128"/>
    <mergeCell ref="A129:A131"/>
    <mergeCell ref="A132:A134"/>
    <mergeCell ref="A135:A137"/>
    <mergeCell ref="A108:A110"/>
    <mergeCell ref="A111:A113"/>
    <mergeCell ref="A114:A116"/>
    <mergeCell ref="A117:A119"/>
    <mergeCell ref="A120:A122"/>
    <mergeCell ref="A93:A95"/>
    <mergeCell ref="A96:A98"/>
    <mergeCell ref="A99:A101"/>
    <mergeCell ref="A102:A104"/>
    <mergeCell ref="A105:A107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B273:B275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B258:B260"/>
    <mergeCell ref="B261:B263"/>
    <mergeCell ref="B264:B266"/>
    <mergeCell ref="B267:B269"/>
    <mergeCell ref="B270:B272"/>
    <mergeCell ref="B243:B245"/>
    <mergeCell ref="B246:B248"/>
    <mergeCell ref="B249:B251"/>
    <mergeCell ref="B252:B254"/>
    <mergeCell ref="B255:B257"/>
    <mergeCell ref="B228:B230"/>
    <mergeCell ref="B231:B233"/>
    <mergeCell ref="B234:B236"/>
    <mergeCell ref="B237:B239"/>
    <mergeCell ref="B240:B242"/>
    <mergeCell ref="B213:B215"/>
    <mergeCell ref="B216:B218"/>
    <mergeCell ref="B219:B221"/>
    <mergeCell ref="B222:B224"/>
    <mergeCell ref="B225:B227"/>
    <mergeCell ref="B198:B200"/>
    <mergeCell ref="B201:B203"/>
    <mergeCell ref="B204:B206"/>
    <mergeCell ref="B207:B209"/>
    <mergeCell ref="B210:B212"/>
    <mergeCell ref="B183:B185"/>
    <mergeCell ref="B186:B188"/>
    <mergeCell ref="B189:B191"/>
    <mergeCell ref="B192:B194"/>
    <mergeCell ref="B195:B197"/>
    <mergeCell ref="B168:B170"/>
    <mergeCell ref="B171:B173"/>
    <mergeCell ref="B174:B176"/>
    <mergeCell ref="B177:B179"/>
    <mergeCell ref="B180:B182"/>
    <mergeCell ref="B153:B155"/>
    <mergeCell ref="B156:B158"/>
    <mergeCell ref="B159:B161"/>
    <mergeCell ref="B162:B164"/>
    <mergeCell ref="B165:B167"/>
    <mergeCell ref="B138:B140"/>
    <mergeCell ref="B141:B143"/>
    <mergeCell ref="B144:B146"/>
    <mergeCell ref="B147:B149"/>
    <mergeCell ref="B150:B152"/>
    <mergeCell ref="B123:B125"/>
    <mergeCell ref="B126:B128"/>
    <mergeCell ref="B129:B131"/>
    <mergeCell ref="B132:B134"/>
    <mergeCell ref="B135:B137"/>
    <mergeCell ref="B108:B110"/>
    <mergeCell ref="B111:B113"/>
    <mergeCell ref="B114:B116"/>
    <mergeCell ref="B117:B119"/>
    <mergeCell ref="B120:B122"/>
    <mergeCell ref="B93:B95"/>
    <mergeCell ref="B96:B98"/>
    <mergeCell ref="B99:B101"/>
    <mergeCell ref="B102:B104"/>
    <mergeCell ref="B105:B107"/>
    <mergeCell ref="B78:B80"/>
    <mergeCell ref="B81:B83"/>
    <mergeCell ref="B84:B86"/>
    <mergeCell ref="B87:B89"/>
    <mergeCell ref="B90:B92"/>
    <mergeCell ref="B63:B65"/>
    <mergeCell ref="B66:B68"/>
    <mergeCell ref="B69:B71"/>
    <mergeCell ref="B72:B74"/>
    <mergeCell ref="B75:B77"/>
    <mergeCell ref="B48:B50"/>
    <mergeCell ref="B51:B53"/>
    <mergeCell ref="B54:B56"/>
    <mergeCell ref="B57:B59"/>
    <mergeCell ref="B60:B62"/>
    <mergeCell ref="B33:B35"/>
    <mergeCell ref="B36:B38"/>
    <mergeCell ref="B39:B41"/>
    <mergeCell ref="B42:B44"/>
    <mergeCell ref="B45:B47"/>
    <mergeCell ref="B18:B20"/>
    <mergeCell ref="B21:B23"/>
    <mergeCell ref="B24:B26"/>
    <mergeCell ref="B27:B29"/>
    <mergeCell ref="B30:B32"/>
    <mergeCell ref="T1:Z1"/>
    <mergeCell ref="B3:B5"/>
    <mergeCell ref="B6:B8"/>
    <mergeCell ref="B9:B11"/>
    <mergeCell ref="B12:B14"/>
    <mergeCell ref="B15:B17"/>
    <mergeCell ref="E1:L1"/>
    <mergeCell ref="M1:N1"/>
    <mergeCell ref="O1:Q1"/>
    <mergeCell ref="R1:S1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Totales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Ugalde</cp:lastModifiedBy>
  <cp:revision/>
  <cp:lastPrinted>2025-07-25T14:15:49Z</cp:lastPrinted>
  <dcterms:created xsi:type="dcterms:W3CDTF">2024-11-12T02:33:36Z</dcterms:created>
  <dcterms:modified xsi:type="dcterms:W3CDTF">2025-07-27T20:36:26Z</dcterms:modified>
  <cp:category/>
  <cp:contentStatus/>
</cp:coreProperties>
</file>