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Evaluación Financiera" sheetId="1" r:id="rId1"/>
    <sheet name="cotizaciones" sheetId="2" r:id="rId2"/>
  </sheets>
  <calcPr calcId="145621"/>
</workbook>
</file>

<file path=xl/calcChain.xml><?xml version="1.0" encoding="utf-8"?>
<calcChain xmlns="http://schemas.openxmlformats.org/spreadsheetml/2006/main">
  <c r="E22" i="1" l="1"/>
  <c r="F22" i="1"/>
  <c r="J10" i="1"/>
  <c r="I22" i="1"/>
  <c r="H22" i="1"/>
  <c r="G22" i="1"/>
  <c r="D22" i="1"/>
  <c r="AD5" i="1" s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L9" i="1"/>
  <c r="K9" i="1"/>
  <c r="J9" i="1"/>
  <c r="L8" i="1"/>
  <c r="K8" i="1"/>
  <c r="J8" i="1"/>
  <c r="L7" i="1"/>
  <c r="K7" i="1"/>
  <c r="J7" i="1"/>
  <c r="L6" i="1"/>
  <c r="K6" i="1"/>
  <c r="J6" i="1"/>
  <c r="AF5" i="1" l="1"/>
  <c r="AE4" i="1"/>
  <c r="AI4" i="1"/>
  <c r="AG4" i="1"/>
  <c r="AE5" i="1"/>
  <c r="AI5" i="1"/>
  <c r="AD4" i="1"/>
  <c r="AF4" i="1"/>
  <c r="AH4" i="1"/>
  <c r="AG5" i="1"/>
  <c r="AH5" i="1"/>
</calcChain>
</file>

<file path=xl/sharedStrings.xml><?xml version="1.0" encoding="utf-8"?>
<sst xmlns="http://schemas.openxmlformats.org/spreadsheetml/2006/main" count="28" uniqueCount="28">
  <si>
    <t>Comparación de Precios entre diferentes proveedores</t>
  </si>
  <si>
    <t xml:space="preserve"> </t>
  </si>
  <si>
    <t>Ingresa en la tabla los productos, los proveedores y sus precios</t>
  </si>
  <si>
    <t>ESTADÍSTICAS POR PRODUCTO</t>
  </si>
  <si>
    <t>PRODUCTO / SERVICIOS</t>
  </si>
  <si>
    <t>CANTIDAD</t>
  </si>
  <si>
    <t>PROVEEDOR 1</t>
  </si>
  <si>
    <t>PROVEEDOR 2</t>
  </si>
  <si>
    <t>PROVEEDOR 3</t>
  </si>
  <si>
    <t>PROVEEDOR 4</t>
  </si>
  <si>
    <t>PROVEEDOR 5</t>
  </si>
  <si>
    <t>PROVEEDOR 6</t>
  </si>
  <si>
    <t>PRECIO MÁS BAJO</t>
  </si>
  <si>
    <t>PRECIO PROMEDIO</t>
  </si>
  <si>
    <t>PRECIO MÁS ALTO</t>
  </si>
  <si>
    <t>pc</t>
  </si>
  <si>
    <t>Hosting</t>
  </si>
  <si>
    <t>Total</t>
  </si>
  <si>
    <t>pc pantalla y accesorios</t>
  </si>
  <si>
    <t>hosting</t>
  </si>
  <si>
    <t>mes</t>
  </si>
  <si>
    <t>pantalla</t>
  </si>
  <si>
    <t>n/a</t>
  </si>
  <si>
    <t>mouse y teclado</t>
  </si>
  <si>
    <t>sillas</t>
  </si>
  <si>
    <t>mesa</t>
  </si>
  <si>
    <t>silla</t>
  </si>
  <si>
    <t xml:space="preserve">mesas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</si>
</sst>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.00"/>
    <numFmt numFmtId="165" formatCode="&quot;$&quot;\ #,##0.00;[Red]\-&quot;$&quot;\ #,##0.00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9"/>
      <color theme="4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 tint="0.34998626667073579"/>
      <name val="Calibri"/>
      <scheme val="minor"/>
    </font>
    <font>
      <sz val="9"/>
      <color rgb="FF000000"/>
      <name val="Arial"/>
      <family val="2"/>
    </font>
    <font>
      <sz val="9"/>
      <color rgb="FF595959"/>
      <name val="Calibri"/>
      <family val="2"/>
    </font>
    <font>
      <b/>
      <sz val="9"/>
      <color theme="1" tint="0.34998626667073579"/>
      <name val="Calibri"/>
      <scheme val="minor"/>
    </font>
    <font>
      <b/>
      <sz val="9"/>
      <color theme="0" tint="-0.49998474074526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slantDashDot">
        <color theme="0" tint="-4.9989318521683403E-2"/>
      </top>
      <bottom style="medium">
        <color theme="0" tint="-4.9989318521683403E-2"/>
      </bottom>
      <diagonal/>
    </border>
    <border>
      <left style="medium">
        <color rgb="FF8745EC"/>
      </left>
      <right/>
      <top style="medium">
        <color rgb="FF8745EC"/>
      </top>
      <bottom/>
      <diagonal/>
    </border>
    <border>
      <left/>
      <right/>
      <top style="medium">
        <color rgb="FF8745EC"/>
      </top>
      <bottom/>
      <diagonal/>
    </border>
    <border>
      <left/>
      <right style="medium">
        <color rgb="FF8745EC"/>
      </right>
      <top style="medium">
        <color rgb="FF8745EC"/>
      </top>
      <bottom/>
      <diagonal/>
    </border>
    <border>
      <left/>
      <right/>
      <top/>
      <bottom style="medium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1" xfId="0" applyFont="1" applyBorder="1" applyAlignment="1">
      <alignment vertical="center"/>
    </xf>
    <xf numFmtId="164" fontId="3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/>
    </xf>
    <xf numFmtId="0" fontId="9" fillId="0" borderId="0" xfId="0" applyFont="1"/>
    <xf numFmtId="2" fontId="3" fillId="0" borderId="2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164" fontId="8" fillId="5" borderId="7" xfId="0" applyNumberFormat="1" applyFont="1" applyFill="1" applyBorder="1" applyAlignment="1">
      <alignment horizontal="center"/>
    </xf>
    <xf numFmtId="165" fontId="11" fillId="0" borderId="0" xfId="0" applyNumberFormat="1" applyFont="1" applyAlignment="1">
      <alignment vertical="center" wrapText="1"/>
    </xf>
    <xf numFmtId="165" fontId="11" fillId="0" borderId="8" xfId="0" applyNumberFormat="1" applyFont="1" applyBorder="1" applyAlignment="1">
      <alignment vertical="center" wrapText="1"/>
    </xf>
    <xf numFmtId="165" fontId="12" fillId="0" borderId="9" xfId="0" applyNumberFormat="1" applyFont="1" applyBorder="1" applyAlignment="1">
      <alignment vertical="center" wrapText="1"/>
    </xf>
    <xf numFmtId="165" fontId="11" fillId="0" borderId="10" xfId="0" applyNumberFormat="1" applyFont="1" applyBorder="1" applyAlignment="1">
      <alignment vertical="center" wrapText="1"/>
    </xf>
    <xf numFmtId="165" fontId="12" fillId="0" borderId="11" xfId="0" applyNumberFormat="1" applyFont="1" applyBorder="1" applyAlignment="1">
      <alignment vertical="center" wrapText="1"/>
    </xf>
    <xf numFmtId="0" fontId="13" fillId="5" borderId="1" xfId="0" applyFont="1" applyFill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2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Calibri"/>
        <scheme val="minor"/>
      </font>
      <numFmt numFmtId="164" formatCode="&quot;$&quot;\ 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 tint="0.34998626667073579"/>
        <name val="Calibri"/>
        <scheme val="minor"/>
      </font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mediumDashDot">
          <color theme="0"/>
        </left>
        <right style="mediumDashDot">
          <color theme="0"/>
        </right>
        <top style="mediumDashDot">
          <color theme="0" tint="-4.9989318521683403E-2"/>
        </top>
        <bottom style="mediumDashDot">
          <color theme="0"/>
        </bottom>
        <vertical style="mediumDashDot">
          <color theme="0"/>
        </vertical>
        <horizontal style="mediumDashDot">
          <color theme="0"/>
        </horizontal>
      </border>
    </dxf>
    <dxf>
      <font>
        <color rgb="FF8745EC"/>
      </font>
      <fill>
        <patternFill>
          <bgColor rgb="FFF8F3FF"/>
        </patternFill>
      </fill>
    </dxf>
    <dxf>
      <border diagonalUp="1">
        <top style="slantDashDot">
          <color theme="0" tint="-4.9989318521683403E-2"/>
        </top>
        <bottom style="slantDashDot">
          <color theme="0" tint="-4.9989318521683403E-2"/>
        </bottom>
        <diagonal style="slantDashDot">
          <color theme="0" tint="-4.9989318521683403E-2"/>
        </diagonal>
        <vertical/>
        <horizontal style="slantDashDot">
          <color theme="0" tint="-4.9989318521683403E-2"/>
        </horizontal>
      </border>
    </dxf>
  </dxfs>
  <tableStyles count="1" defaultTableStyle="TableStyleMedium2" defaultPivotStyle="PivotStyleLight16">
    <tableStyle name="Estilo de tabla 1" pivot="0" count="3">
      <tableStyleElement type="wholeTable" dxfId="41"/>
      <tableStyleElement type="headerRow" dxfId="40"/>
      <tableStyleElement type="totalRow" dxfId="3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42781</xdr:colOff>
      <xdr:row>2</xdr:row>
      <xdr:rowOff>71519</xdr:rowOff>
    </xdr:from>
    <xdr:to>
      <xdr:col>6</xdr:col>
      <xdr:colOff>23448</xdr:colOff>
      <xdr:row>21</xdr:row>
      <xdr:rowOff>23448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676400" y="1104900"/>
          <a:ext cx="3571429" cy="22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685863</xdr:colOff>
      <xdr:row>3</xdr:row>
      <xdr:rowOff>171387</xdr:rowOff>
    </xdr:from>
    <xdr:to>
      <xdr:col>10</xdr:col>
      <xdr:colOff>733101</xdr:colOff>
      <xdr:row>14</xdr:row>
      <xdr:rowOff>161601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5762625" y="238125"/>
          <a:ext cx="2085714" cy="30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9525</xdr:rowOff>
    </xdr:from>
    <xdr:to>
      <xdr:col>16</xdr:col>
      <xdr:colOff>532931</xdr:colOff>
      <xdr:row>21</xdr:row>
      <xdr:rowOff>161430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2550" y="200025"/>
          <a:ext cx="3752381" cy="39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6</xdr:col>
      <xdr:colOff>314000</xdr:colOff>
      <xdr:row>50</xdr:row>
      <xdr:rowOff>113762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0" y="5334000"/>
          <a:ext cx="2600000" cy="43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552450</xdr:colOff>
      <xdr:row>26</xdr:row>
      <xdr:rowOff>19050</xdr:rowOff>
    </xdr:from>
    <xdr:to>
      <xdr:col>11</xdr:col>
      <xdr:colOff>409212</xdr:colOff>
      <xdr:row>56</xdr:row>
      <xdr:rowOff>37384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86450" y="4972050"/>
          <a:ext cx="2904762" cy="5733334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28</xdr:row>
      <xdr:rowOff>95250</xdr:rowOff>
    </xdr:from>
    <xdr:to>
      <xdr:col>14</xdr:col>
      <xdr:colOff>733145</xdr:colOff>
      <xdr:row>54</xdr:row>
      <xdr:rowOff>85107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63050" y="5429250"/>
          <a:ext cx="2238095" cy="49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13</xdr:col>
      <xdr:colOff>341810</xdr:colOff>
      <xdr:row>76</xdr:row>
      <xdr:rowOff>171119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0" y="12001500"/>
          <a:ext cx="8723810" cy="26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7</xdr:col>
      <xdr:colOff>37810</xdr:colOff>
      <xdr:row>104</xdr:row>
      <xdr:rowOff>66096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48000" y="15240000"/>
          <a:ext cx="2323810" cy="46380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108</xdr:row>
      <xdr:rowOff>0</xdr:rowOff>
    </xdr:from>
    <xdr:to>
      <xdr:col>16</xdr:col>
      <xdr:colOff>8286</xdr:colOff>
      <xdr:row>124</xdr:row>
      <xdr:rowOff>66286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86000" y="20574000"/>
          <a:ext cx="9914286" cy="31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18</xdr:col>
      <xdr:colOff>284191</xdr:colOff>
      <xdr:row>151</xdr:row>
      <xdr:rowOff>28048</xdr:rowOff>
    </xdr:to>
    <xdr:pic>
      <xdr:nvPicPr>
        <xdr:cNvPr id="12" name="11 Imagen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24000" y="24574500"/>
          <a:ext cx="12476191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152</xdr:row>
      <xdr:rowOff>57150</xdr:rowOff>
    </xdr:from>
    <xdr:to>
      <xdr:col>5</xdr:col>
      <xdr:colOff>180682</xdr:colOff>
      <xdr:row>174</xdr:row>
      <xdr:rowOff>161388</xdr:rowOff>
    </xdr:to>
    <xdr:pic>
      <xdr:nvPicPr>
        <xdr:cNvPr id="13" name="12 Imagen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47825" y="29013150"/>
          <a:ext cx="2342857" cy="4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752475</xdr:colOff>
      <xdr:row>178</xdr:row>
      <xdr:rowOff>47625</xdr:rowOff>
    </xdr:from>
    <xdr:to>
      <xdr:col>15</xdr:col>
      <xdr:colOff>541619</xdr:colOff>
      <xdr:row>205</xdr:row>
      <xdr:rowOff>151744</xdr:rowOff>
    </xdr:to>
    <xdr:pic>
      <xdr:nvPicPr>
        <xdr:cNvPr id="14" name="13 Imagen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14475" y="33956625"/>
          <a:ext cx="10457144" cy="52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Comparación_precios" displayName="Comparación_precios" ref="B5:L22" totalsRowCount="1" headerRowDxfId="35" dataDxfId="34" totalsRowDxfId="33" headerRowBorderDxfId="32" totalsRowBorderDxfId="31">
  <tableColumns count="11">
    <tableColumn id="1" name="PRODUCTO / SERVICIOS" totalsRowLabel="Total" dataDxfId="30" totalsRowDxfId="10"/>
    <tableColumn id="8" name="CANTIDAD" dataDxfId="29" totalsRowDxfId="9"/>
    <tableColumn id="2" name="PROVEEDOR 1" totalsRowFunction="custom" dataDxfId="28" totalsRowDxfId="8">
      <totalsRowFormula>ROUND(SUMPRODUCT(Comparación_precios[[CANTIDAD]:[CANTIDAD]],Comparación_precios[PROVEEDOR 1]),2)</totalsRowFormula>
    </tableColumn>
    <tableColumn id="3" name="PROVEEDOR 2" totalsRowFunction="custom" dataDxfId="27" totalsRowDxfId="7">
      <totalsRowFormula>ROUND(SUMPRODUCT(Comparación_precios[[CANTIDAD]:[CANTIDAD]],Comparación_precios[PROVEEDOR 2]),2)</totalsRowFormula>
    </tableColumn>
    <tableColumn id="4" name="PROVEEDOR 3" totalsRowFunction="custom" dataDxfId="26" totalsRowDxfId="6">
      <totalsRowFormula>ROUND(SUMPRODUCT(Comparación_precios[[CANTIDAD]:[CANTIDAD]],Comparación_precios[PROVEEDOR 3]),2)</totalsRowFormula>
    </tableColumn>
    <tableColumn id="5" name="PROVEEDOR 4" totalsRowFunction="custom" dataDxfId="25" totalsRowDxfId="5">
      <totalsRowFormula>ROUND(SUMPRODUCT(Comparación_precios[[CANTIDAD]:[CANTIDAD]],Comparación_precios[PROVEEDOR 4]),2)</totalsRowFormula>
    </tableColumn>
    <tableColumn id="6" name="PROVEEDOR 5" totalsRowFunction="custom" dataDxfId="24" totalsRowDxfId="4">
      <totalsRowFormula>ROUND(SUMPRODUCT(Comparación_precios[[CANTIDAD]:[CANTIDAD]],Comparación_precios[PROVEEDOR 5]),2)</totalsRowFormula>
    </tableColumn>
    <tableColumn id="7" name="PROVEEDOR 6" totalsRowFunction="custom" dataDxfId="23" totalsRowDxfId="3">
      <totalsRowFormula>ROUND(SUMPRODUCT(Comparación_precios[[CANTIDAD]:[CANTIDAD]],Comparación_precios[PROVEEDOR 6]),2)</totalsRowFormula>
    </tableColumn>
    <tableColumn id="11" name="PRECIO MÁS BAJO" dataDxfId="22" totalsRowDxfId="2">
      <calculatedColumnFormula>MIN(Comparación_precios[[#This Row],[PROVEEDOR 1]:[PROVEEDOR 6]])</calculatedColumnFormula>
    </tableColumn>
    <tableColumn id="12" name="PRECIO PROMEDIO" dataDxfId="21" totalsRowDxfId="1">
      <calculatedColumnFormula>IFERROR(AVERAGE(Comparación_precios[[#This Row],[PROVEEDOR 1]:[PROVEEDOR 6]]),0)</calculatedColumnFormula>
    </tableColumn>
    <tableColumn id="13" name="PRECIO MÁS ALTO" dataDxfId="20" totalsRowDxfId="0">
      <calculatedColumnFormula>MAX(Comparación_precios[[#This Row],[PROVEEDOR 1]:[PROVEEDOR 6]])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2"/>
  <sheetViews>
    <sheetView workbookViewId="0">
      <selection activeCell="F5" sqref="F5:F22"/>
    </sheetView>
  </sheetViews>
  <sheetFormatPr baseColWidth="10" defaultColWidth="7.28515625" defaultRowHeight="12" x14ac:dyDescent="0.2"/>
  <cols>
    <col min="1" max="1" width="3.140625" style="1" customWidth="1"/>
    <col min="2" max="2" width="18.28515625" style="1" customWidth="1"/>
    <col min="3" max="3" width="10.85546875" style="1" bestFit="1" customWidth="1"/>
    <col min="4" max="6" width="17" style="1" bestFit="1" customWidth="1"/>
    <col min="7" max="7" width="14.42578125" style="1" bestFit="1" customWidth="1"/>
    <col min="8" max="9" width="14.42578125" style="1" hidden="1" customWidth="1"/>
    <col min="10" max="10" width="21.28515625" style="1" customWidth="1"/>
    <col min="11" max="11" width="18.28515625" style="2" customWidth="1"/>
    <col min="12" max="12" width="19.28515625" style="2" customWidth="1"/>
    <col min="13" max="13" width="15.85546875" style="1" customWidth="1"/>
    <col min="14" max="14" width="16.140625" style="1" customWidth="1"/>
    <col min="15" max="16384" width="7.28515625" style="1"/>
  </cols>
  <sheetData>
    <row r="1" spans="2:35" ht="15" customHeight="1" thickBot="1" x14ac:dyDescent="0.25"/>
    <row r="2" spans="2:35" ht="12.75" thickBot="1" x14ac:dyDescent="0.25">
      <c r="B2" s="3" t="s">
        <v>0</v>
      </c>
      <c r="C2" s="3" t="s">
        <v>1</v>
      </c>
      <c r="D2" s="4"/>
    </row>
    <row r="3" spans="2:35" ht="12.75" thickBot="1" x14ac:dyDescent="0.25">
      <c r="B3" s="5" t="s">
        <v>2</v>
      </c>
      <c r="C3" s="5"/>
      <c r="D3" s="3"/>
      <c r="E3" s="6"/>
      <c r="F3" s="6"/>
      <c r="G3" s="6"/>
      <c r="H3" s="6"/>
      <c r="I3" s="6"/>
      <c r="J3" s="7"/>
      <c r="K3" s="7"/>
      <c r="L3" s="7"/>
      <c r="M3" s="7"/>
      <c r="N3" s="7"/>
    </row>
    <row r="4" spans="2:35" ht="24.75" customHeight="1" thickBot="1" x14ac:dyDescent="0.25">
      <c r="J4" s="8" t="s">
        <v>3</v>
      </c>
      <c r="K4" s="9"/>
      <c r="L4" s="10"/>
      <c r="AD4" s="11">
        <f>_xlfn.RANK.EQ(Comparación_precios[[#Totals],[PROVEEDOR 1]],Comparación_precios[[#Totals],[PROVEEDOR 1]:[PROVEEDOR 6]],1)</f>
        <v>4</v>
      </c>
      <c r="AE4" s="11">
        <f>_xlfn.RANK.EQ(Comparación_precios[[#Totals],[PROVEEDOR 2]],Comparación_precios[[#Totals],[PROVEEDOR 1]:[PROVEEDOR 6]],1)</f>
        <v>6</v>
      </c>
      <c r="AF4" s="11">
        <f>_xlfn.RANK.EQ(Comparación_precios[[#Totals],[PROVEEDOR 3]],Comparación_precios[[#Totals],[PROVEEDOR 1]:[PROVEEDOR 6]],1)</f>
        <v>5</v>
      </c>
      <c r="AG4" s="11">
        <f>_xlfn.RANK.EQ(Comparación_precios[[#Totals],[PROVEEDOR 4]],Comparación_precios[[#Totals],[PROVEEDOR 1]:[PROVEEDOR 6]],1)</f>
        <v>1</v>
      </c>
      <c r="AH4" s="11">
        <f>_xlfn.RANK.EQ(Comparación_precios[[#Totals],[PROVEEDOR 5]],Comparación_precios[[#Totals],[PROVEEDOR 1]:[PROVEEDOR 6]],1)</f>
        <v>1</v>
      </c>
      <c r="AI4" s="11">
        <f>_xlfn.RANK.EQ(Comparación_precios[[#Totals],[PROVEEDOR 6]],Comparación_precios[[#Totals],[PROVEEDOR 1]:[PROVEEDOR 6]],1)</f>
        <v>1</v>
      </c>
    </row>
    <row r="5" spans="2:35" s="12" customFormat="1" ht="46.5" customHeight="1" x14ac:dyDescent="0.2">
      <c r="B5" s="13" t="s">
        <v>4</v>
      </c>
      <c r="C5" s="13" t="s">
        <v>5</v>
      </c>
      <c r="D5" s="14" t="s">
        <v>6</v>
      </c>
      <c r="E5" s="14" t="s">
        <v>7</v>
      </c>
      <c r="F5" s="14" t="s">
        <v>8</v>
      </c>
      <c r="G5" s="14" t="s">
        <v>9</v>
      </c>
      <c r="H5" s="14" t="s">
        <v>10</v>
      </c>
      <c r="I5" s="14" t="s">
        <v>11</v>
      </c>
      <c r="J5" s="15" t="s">
        <v>12</v>
      </c>
      <c r="K5" s="15" t="s">
        <v>13</v>
      </c>
      <c r="L5" s="15" t="s">
        <v>14</v>
      </c>
      <c r="AD5" s="12">
        <f>COUNTIF(Comparación_precios[[#Totals],[PROVEEDOR 1]:[PROVEEDOR 1]],Comparación_precios[[#Totals],[PROVEEDOR 1]])-1</f>
        <v>0</v>
      </c>
      <c r="AE5" s="12">
        <f>COUNTIF(Comparación_precios[[#Totals],[PROVEEDOR 1]:[PROVEEDOR 2]],Comparación_precios[[#Totals],[PROVEEDOR 2]])-1</f>
        <v>0</v>
      </c>
      <c r="AF5" s="12">
        <f>COUNTIF(Comparación_precios[[#Totals],[PROVEEDOR 1]:[PROVEEDOR 3]],Comparación_precios[[#Totals],[PROVEEDOR 3]])-1</f>
        <v>0</v>
      </c>
      <c r="AG5" s="12">
        <f>COUNTIF(Comparación_precios[[#Totals],[PROVEEDOR 1]:[PROVEEDOR 4]],Comparación_precios[[#Totals],[PROVEEDOR 4]])-1</f>
        <v>0</v>
      </c>
      <c r="AH5" s="12">
        <f>COUNTIF(Comparación_precios[[#Totals],[PROVEEDOR 1]:[PROVEEDOR 5]],Comparación_precios[[#Totals],[PROVEEDOR 5]])-1</f>
        <v>1</v>
      </c>
      <c r="AI5" s="12">
        <f>COUNTIF(Comparación_precios[[#Totals],[PROVEEDOR 1]:[PROVEEDOR 6]],Comparación_precios[[#Totals],[PROVEEDOR 6]])-1</f>
        <v>2</v>
      </c>
    </row>
    <row r="6" spans="2:35" ht="12.75" thickBot="1" x14ac:dyDescent="0.25">
      <c r="B6" s="16" t="s">
        <v>15</v>
      </c>
      <c r="C6" s="17">
        <v>2</v>
      </c>
      <c r="D6" s="16">
        <v>1200000</v>
      </c>
      <c r="E6" s="16">
        <v>2200000</v>
      </c>
      <c r="F6" s="16">
        <v>1400000</v>
      </c>
      <c r="G6" s="16"/>
      <c r="H6" s="16"/>
      <c r="I6" s="16"/>
      <c r="J6" s="18">
        <f>MIN(Comparación_precios[[#This Row],[PROVEEDOR 1]:[PROVEEDOR 6]])</f>
        <v>1200000</v>
      </c>
      <c r="K6" s="18">
        <f>IFERROR(AVERAGE(Comparación_precios[[#This Row],[PROVEEDOR 1]:[PROVEEDOR 6]]),0)</f>
        <v>1600000</v>
      </c>
      <c r="L6" s="18">
        <f>MAX(Comparación_precios[[#This Row],[PROVEEDOR 1]:[PROVEEDOR 6]])</f>
        <v>2200000</v>
      </c>
    </row>
    <row r="7" spans="2:35" ht="12.75" thickBot="1" x14ac:dyDescent="0.25">
      <c r="B7" s="16" t="s">
        <v>21</v>
      </c>
      <c r="C7" s="17">
        <v>2</v>
      </c>
      <c r="D7" s="16" t="s">
        <v>22</v>
      </c>
      <c r="E7" s="16">
        <v>500000</v>
      </c>
      <c r="F7" s="16">
        <v>310000</v>
      </c>
      <c r="G7" s="16"/>
      <c r="H7" s="16"/>
      <c r="I7" s="16"/>
      <c r="J7" s="18">
        <f>MIN(Comparación_precios[[#This Row],[PROVEEDOR 1]:[PROVEEDOR 6]])</f>
        <v>310000</v>
      </c>
      <c r="K7" s="18">
        <f>IFERROR(AVERAGE(Comparación_precios[[#This Row],[PROVEEDOR 1]:[PROVEEDOR 6]]),0)</f>
        <v>405000</v>
      </c>
      <c r="L7" s="18">
        <f>MAX(Comparación_precios[[#This Row],[PROVEEDOR 1]:[PROVEEDOR 6]])</f>
        <v>500000</v>
      </c>
    </row>
    <row r="8" spans="2:35" ht="12.75" thickBot="1" x14ac:dyDescent="0.25">
      <c r="B8" s="16" t="s">
        <v>23</v>
      </c>
      <c r="C8" s="17">
        <v>2</v>
      </c>
      <c r="D8" s="16">
        <v>90000</v>
      </c>
      <c r="E8" s="16">
        <v>75000</v>
      </c>
      <c r="F8" s="16">
        <v>80000</v>
      </c>
      <c r="G8" s="16"/>
      <c r="H8" s="16"/>
      <c r="I8" s="16"/>
      <c r="J8" s="18">
        <f>MIN(Comparación_precios[[#This Row],[PROVEEDOR 1]:[PROVEEDOR 6]])</f>
        <v>75000</v>
      </c>
      <c r="K8" s="18">
        <f>IFERROR(AVERAGE(Comparación_precios[[#This Row],[PROVEEDOR 1]:[PROVEEDOR 6]]),0)</f>
        <v>81666.666666666672</v>
      </c>
      <c r="L8" s="18">
        <f>MAX(Comparación_precios[[#This Row],[PROVEEDOR 1]:[PROVEEDOR 6]])</f>
        <v>90000</v>
      </c>
    </row>
    <row r="9" spans="2:35" ht="12.75" thickBot="1" x14ac:dyDescent="0.25">
      <c r="B9" s="16" t="s">
        <v>26</v>
      </c>
      <c r="C9" s="17">
        <v>4</v>
      </c>
      <c r="D9" s="16">
        <v>329000</v>
      </c>
      <c r="E9" s="16">
        <v>143000</v>
      </c>
      <c r="F9" s="16">
        <v>186000</v>
      </c>
      <c r="G9" s="16"/>
      <c r="H9" s="16"/>
      <c r="I9" s="16"/>
      <c r="J9" s="18">
        <f>MIN(Comparación_precios[[#This Row],[PROVEEDOR 1]:[PROVEEDOR 6]])</f>
        <v>143000</v>
      </c>
      <c r="K9" s="18">
        <f>IFERROR(AVERAGE(Comparación_precios[[#This Row],[PROVEEDOR 1]:[PROVEEDOR 6]]),0)</f>
        <v>219333.33333333334</v>
      </c>
      <c r="L9" s="18">
        <f>MAX(Comparación_precios[[#This Row],[PROVEEDOR 1]:[PROVEEDOR 6]])</f>
        <v>329000</v>
      </c>
    </row>
    <row r="10" spans="2:35" ht="12.75" thickBot="1" x14ac:dyDescent="0.25">
      <c r="B10" s="16" t="s">
        <v>25</v>
      </c>
      <c r="C10" s="17">
        <v>2</v>
      </c>
      <c r="D10" s="16">
        <v>179900</v>
      </c>
      <c r="E10" s="16">
        <v>135000</v>
      </c>
      <c r="F10" s="16">
        <v>90384</v>
      </c>
      <c r="G10" s="16"/>
      <c r="H10" s="16"/>
      <c r="I10" s="16"/>
      <c r="J10" s="18">
        <f>MIN(Comparación_precios[[#This Row],[PROVEEDOR 1]:[PROVEEDOR 6]])</f>
        <v>90384</v>
      </c>
      <c r="K10" s="18">
        <f>IFERROR(AVERAGE(Comparación_precios[[#This Row],[PROVEEDOR 1]:[PROVEEDOR 6]]),0)</f>
        <v>135094.66666666666</v>
      </c>
      <c r="L10" s="18">
        <f>MAX(Comparación_precios[[#This Row],[PROVEEDOR 1]:[PROVEEDOR 6]])</f>
        <v>179900</v>
      </c>
    </row>
    <row r="11" spans="2:35" ht="12.75" thickBot="1" x14ac:dyDescent="0.25">
      <c r="B11" s="16" t="s">
        <v>16</v>
      </c>
      <c r="C11" s="17" t="s">
        <v>20</v>
      </c>
      <c r="D11" s="16">
        <v>24000</v>
      </c>
      <c r="E11" s="16">
        <v>13000</v>
      </c>
      <c r="F11" s="16">
        <v>21300</v>
      </c>
      <c r="G11" s="16"/>
      <c r="H11" s="16"/>
      <c r="I11" s="16"/>
      <c r="J11" s="18">
        <f>MIN(Comparación_precios[[#This Row],[PROVEEDOR 1]:[PROVEEDOR 6]])</f>
        <v>13000</v>
      </c>
      <c r="K11" s="18">
        <f>IFERROR(AVERAGE(Comparación_precios[[#This Row],[PROVEEDOR 1]:[PROVEEDOR 6]]),0)</f>
        <v>19433.333333333332</v>
      </c>
      <c r="L11" s="18">
        <f>MAX(Comparación_precios[[#This Row],[PROVEEDOR 1]:[PROVEEDOR 6]])</f>
        <v>24000</v>
      </c>
    </row>
    <row r="12" spans="2:35" s="19" customFormat="1" ht="12.75" thickBot="1" x14ac:dyDescent="0.25">
      <c r="B12" s="4"/>
      <c r="C12" s="20"/>
      <c r="D12" s="4"/>
      <c r="E12" s="4"/>
      <c r="F12" s="4"/>
      <c r="G12" s="4"/>
      <c r="H12" s="4"/>
      <c r="I12" s="4"/>
      <c r="J12" s="18">
        <f>MIN(Comparación_precios[[#This Row],[PROVEEDOR 1]:[PROVEEDOR 6]])</f>
        <v>0</v>
      </c>
      <c r="K12" s="18">
        <f>IFERROR(AVERAGE(Comparación_precios[[#This Row],[PROVEEDOR 1]:[PROVEEDOR 6]]),0)</f>
        <v>0</v>
      </c>
      <c r="L12" s="18">
        <f>MAX(Comparación_precios[[#This Row],[PROVEEDOR 1]:[PROVEEDOR 6]])</f>
        <v>0</v>
      </c>
    </row>
    <row r="13" spans="2:35" s="19" customFormat="1" ht="12.75" thickBot="1" x14ac:dyDescent="0.25">
      <c r="B13" s="4"/>
      <c r="C13" s="20"/>
      <c r="D13" s="4"/>
      <c r="E13" s="21"/>
      <c r="F13" s="4"/>
      <c r="G13" s="4"/>
      <c r="H13" s="4"/>
      <c r="I13" s="4"/>
      <c r="J13" s="18">
        <f>MIN(Comparación_precios[[#This Row],[PROVEEDOR 1]:[PROVEEDOR 6]])</f>
        <v>0</v>
      </c>
      <c r="K13" s="18">
        <f>IFERROR(AVERAGE(Comparación_precios[[#This Row],[PROVEEDOR 1]:[PROVEEDOR 6]]),0)</f>
        <v>0</v>
      </c>
      <c r="L13" s="18">
        <f>MAX(Comparación_precios[[#This Row],[PROVEEDOR 1]:[PROVEEDOR 6]])</f>
        <v>0</v>
      </c>
    </row>
    <row r="14" spans="2:35" s="19" customFormat="1" ht="12.75" thickBot="1" x14ac:dyDescent="0.25">
      <c r="B14" s="4"/>
      <c r="C14" s="20"/>
      <c r="D14" s="4"/>
      <c r="E14" s="4"/>
      <c r="F14" s="4"/>
      <c r="G14" s="4"/>
      <c r="H14" s="4"/>
      <c r="I14" s="4"/>
      <c r="J14" s="18">
        <f>MIN(Comparación_precios[[#This Row],[PROVEEDOR 1]:[PROVEEDOR 6]])</f>
        <v>0</v>
      </c>
      <c r="K14" s="18">
        <f>IFERROR(AVERAGE(Comparación_precios[[#This Row],[PROVEEDOR 1]:[PROVEEDOR 6]]),0)</f>
        <v>0</v>
      </c>
      <c r="L14" s="18">
        <f>MAX(Comparación_precios[[#This Row],[PROVEEDOR 1]:[PROVEEDOR 6]])</f>
        <v>0</v>
      </c>
    </row>
    <row r="15" spans="2:35" s="19" customFormat="1" ht="12.75" thickBot="1" x14ac:dyDescent="0.25">
      <c r="B15" s="22"/>
      <c r="C15" s="23"/>
      <c r="D15" s="24"/>
      <c r="E15" s="24"/>
      <c r="F15" s="24"/>
      <c r="G15" s="24"/>
      <c r="H15" s="22"/>
      <c r="I15" s="25"/>
      <c r="J15" s="18">
        <f>MIN(Comparación_precios[[#This Row],[PROVEEDOR 1]:[PROVEEDOR 6]])</f>
        <v>0</v>
      </c>
      <c r="K15" s="18">
        <f>IFERROR(AVERAGE(Comparación_precios[[#This Row],[PROVEEDOR 1]:[PROVEEDOR 6]]),0)</f>
        <v>0</v>
      </c>
      <c r="L15" s="18">
        <f>MAX(Comparación_precios[[#This Row],[PROVEEDOR 1]:[PROVEEDOR 6]])</f>
        <v>0</v>
      </c>
    </row>
    <row r="16" spans="2:35" s="19" customFormat="1" ht="12.75" thickBot="1" x14ac:dyDescent="0.25">
      <c r="B16" s="22"/>
      <c r="C16" s="23"/>
      <c r="D16" s="24"/>
      <c r="E16" s="24"/>
      <c r="F16" s="24"/>
      <c r="G16" s="24"/>
      <c r="H16" s="22"/>
      <c r="I16" s="25"/>
      <c r="J16" s="18">
        <f>MIN(Comparación_precios[[#This Row],[PROVEEDOR 1]:[PROVEEDOR 6]])</f>
        <v>0</v>
      </c>
      <c r="K16" s="18">
        <f>IFERROR(AVERAGE(Comparación_precios[[#This Row],[PROVEEDOR 1]:[PROVEEDOR 6]]),0)</f>
        <v>0</v>
      </c>
      <c r="L16" s="18">
        <f>MAX(Comparación_precios[[#This Row],[PROVEEDOR 1]:[PROVEEDOR 6]])</f>
        <v>0</v>
      </c>
    </row>
    <row r="17" spans="2:12" s="19" customFormat="1" ht="12.75" thickBot="1" x14ac:dyDescent="0.25">
      <c r="B17" s="22"/>
      <c r="C17" s="23"/>
      <c r="D17" s="24"/>
      <c r="E17" s="24"/>
      <c r="F17" s="24"/>
      <c r="G17" s="24"/>
      <c r="H17" s="22"/>
      <c r="I17" s="25"/>
      <c r="J17" s="18">
        <f>MIN(Comparación_precios[[#This Row],[PROVEEDOR 1]:[PROVEEDOR 6]])</f>
        <v>0</v>
      </c>
      <c r="K17" s="18">
        <f>IFERROR(AVERAGE(Comparación_precios[[#This Row],[PROVEEDOR 1]:[PROVEEDOR 6]]),0)</f>
        <v>0</v>
      </c>
      <c r="L17" s="18">
        <f>MAX(Comparación_precios[[#This Row],[PROVEEDOR 1]:[PROVEEDOR 6]])</f>
        <v>0</v>
      </c>
    </row>
    <row r="18" spans="2:12" s="19" customFormat="1" ht="12.75" thickBot="1" x14ac:dyDescent="0.25">
      <c r="B18" s="22"/>
      <c r="C18" s="23"/>
      <c r="D18" s="24"/>
      <c r="E18" s="24"/>
      <c r="F18" s="24"/>
      <c r="G18" s="24"/>
      <c r="H18" s="22"/>
      <c r="I18" s="25"/>
      <c r="J18" s="18">
        <f>MIN(Comparación_precios[[#This Row],[PROVEEDOR 1]:[PROVEEDOR 6]])</f>
        <v>0</v>
      </c>
      <c r="K18" s="18">
        <f>IFERROR(AVERAGE(Comparación_precios[[#This Row],[PROVEEDOR 1]:[PROVEEDOR 6]]),0)</f>
        <v>0</v>
      </c>
      <c r="L18" s="18">
        <f>MAX(Comparación_precios[[#This Row],[PROVEEDOR 1]:[PROVEEDOR 6]])</f>
        <v>0</v>
      </c>
    </row>
    <row r="19" spans="2:12" s="19" customFormat="1" ht="12.75" thickBot="1" x14ac:dyDescent="0.25">
      <c r="B19" s="22"/>
      <c r="C19" s="23"/>
      <c r="D19" s="24"/>
      <c r="E19" s="24"/>
      <c r="F19" s="24"/>
      <c r="G19" s="24"/>
      <c r="H19" s="22"/>
      <c r="I19" s="25"/>
      <c r="J19" s="18">
        <f>MIN(Comparación_precios[[#This Row],[PROVEEDOR 1]:[PROVEEDOR 6]])</f>
        <v>0</v>
      </c>
      <c r="K19" s="18">
        <f>IFERROR(AVERAGE(Comparación_precios[[#This Row],[PROVEEDOR 1]:[PROVEEDOR 6]]),0)</f>
        <v>0</v>
      </c>
      <c r="L19" s="18">
        <f>MAX(Comparación_precios[[#This Row],[PROVEEDOR 1]:[PROVEEDOR 6]])</f>
        <v>0</v>
      </c>
    </row>
    <row r="20" spans="2:12" s="19" customFormat="1" ht="12.75" thickBot="1" x14ac:dyDescent="0.25">
      <c r="B20" s="22"/>
      <c r="C20" s="23"/>
      <c r="D20" s="24"/>
      <c r="E20" s="24"/>
      <c r="F20" s="24"/>
      <c r="G20" s="24"/>
      <c r="H20" s="22"/>
      <c r="I20" s="25"/>
      <c r="J20" s="18">
        <f>MIN(Comparación_precios[[#This Row],[PROVEEDOR 1]:[PROVEEDOR 6]])</f>
        <v>0</v>
      </c>
      <c r="K20" s="18">
        <f>IFERROR(AVERAGE(Comparación_precios[[#This Row],[PROVEEDOR 1]:[PROVEEDOR 6]]),0)</f>
        <v>0</v>
      </c>
      <c r="L20" s="18">
        <f>MAX(Comparación_precios[[#This Row],[PROVEEDOR 1]:[PROVEEDOR 6]])</f>
        <v>0</v>
      </c>
    </row>
    <row r="21" spans="2:12" s="19" customFormat="1" x14ac:dyDescent="0.2">
      <c r="B21" s="26"/>
      <c r="C21" s="27"/>
      <c r="D21" s="24"/>
      <c r="E21" s="24"/>
      <c r="F21" s="24"/>
      <c r="G21" s="24"/>
      <c r="H21" s="26"/>
      <c r="I21" s="25"/>
      <c r="J21" s="28">
        <f>MIN(Comparación_precios[[#This Row],[PROVEEDOR 1]:[PROVEEDOR 6]])</f>
        <v>0</v>
      </c>
      <c r="K21" s="28">
        <f>IFERROR(AVERAGE(Comparación_precios[[#This Row],[PROVEEDOR 1]:[PROVEEDOR 6]]),0)</f>
        <v>0</v>
      </c>
      <c r="L21" s="28">
        <f>MAX(Comparación_precios[[#This Row],[PROVEEDOR 1]:[PROVEEDOR 6]])</f>
        <v>0</v>
      </c>
    </row>
    <row r="22" spans="2:12" s="19" customFormat="1" x14ac:dyDescent="0.2">
      <c r="B22" s="34" t="s">
        <v>17</v>
      </c>
      <c r="C22" s="34"/>
      <c r="D22" s="35">
        <f>ROUND(SUMPRODUCT(Comparación_precios[[CANTIDAD]:[CANTIDAD]],Comparación_precios[PROVEEDOR 1]),2)</f>
        <v>4255800</v>
      </c>
      <c r="E22" s="35">
        <f>ROUND(SUMPRODUCT(Comparación_precios[[CANTIDAD]:[CANTIDAD]],Comparación_precios[PROVEEDOR 2]),2)</f>
        <v>6392000</v>
      </c>
      <c r="F22" s="35">
        <f>ROUND(SUMPRODUCT(Comparación_precios[[CANTIDAD]:[CANTIDAD]],Comparación_precios[PROVEEDOR 3]),2)</f>
        <v>4504768</v>
      </c>
      <c r="G22" s="35">
        <f>ROUND(SUMPRODUCT(Comparación_precios[[CANTIDAD]:[CANTIDAD]],Comparación_precios[PROVEEDOR 4]),2)</f>
        <v>0</v>
      </c>
      <c r="H22" s="35">
        <f>ROUND(SUMPRODUCT(Comparación_precios[[CANTIDAD]:[CANTIDAD]],Comparación_precios[PROVEEDOR 5]),2)</f>
        <v>0</v>
      </c>
      <c r="I22" s="35">
        <f>ROUND(SUMPRODUCT(Comparación_precios[[CANTIDAD]:[CANTIDAD]],Comparación_precios[PROVEEDOR 6]),2)</f>
        <v>0</v>
      </c>
      <c r="J22" s="36"/>
      <c r="K22" s="36"/>
      <c r="L22" s="37"/>
    </row>
    <row r="23" spans="2:12" s="19" customFormat="1" x14ac:dyDescent="0.2">
      <c r="B23" s="1"/>
      <c r="C23" s="1"/>
      <c r="D23" s="1"/>
      <c r="E23" s="1"/>
      <c r="F23" s="1"/>
      <c r="G23" s="1"/>
      <c r="H23" s="1"/>
      <c r="I23" s="1"/>
      <c r="J23" s="1"/>
      <c r="K23" s="2"/>
      <c r="L23" s="2"/>
    </row>
    <row r="24" spans="2:12" s="19" customFormat="1" x14ac:dyDescent="0.2">
      <c r="B24" s="1"/>
      <c r="C24" s="1"/>
      <c r="D24" s="1"/>
      <c r="E24" s="1"/>
      <c r="F24" s="1"/>
      <c r="G24" s="1"/>
      <c r="H24" s="1"/>
      <c r="I24" s="1"/>
      <c r="J24" s="1"/>
      <c r="K24" s="2"/>
      <c r="L24" s="2"/>
    </row>
    <row r="25" spans="2:12" x14ac:dyDescent="0.2">
      <c r="J25" s="2"/>
      <c r="K25" s="1"/>
      <c r="L25" s="1"/>
    </row>
    <row r="26" spans="2:12" x14ac:dyDescent="0.2">
      <c r="J26" s="2"/>
      <c r="K26" s="1"/>
      <c r="L26" s="1"/>
    </row>
    <row r="27" spans="2:12" x14ac:dyDescent="0.2">
      <c r="D27" s="29"/>
      <c r="E27" s="29"/>
      <c r="F27" s="30"/>
      <c r="G27" s="31"/>
      <c r="H27" s="32"/>
      <c r="I27" s="29"/>
      <c r="J27" s="2"/>
      <c r="K27" s="1"/>
      <c r="L27" s="1"/>
    </row>
    <row r="28" spans="2:12" x14ac:dyDescent="0.2">
      <c r="D28" s="29"/>
      <c r="E28" s="29"/>
      <c r="F28" s="30"/>
      <c r="G28" s="33"/>
      <c r="H28" s="32"/>
      <c r="I28" s="29"/>
    </row>
    <row r="29" spans="2:12" x14ac:dyDescent="0.2">
      <c r="D29" s="29"/>
      <c r="E29" s="29"/>
      <c r="F29" s="30"/>
      <c r="G29" s="33"/>
      <c r="H29" s="32"/>
      <c r="I29" s="29"/>
    </row>
    <row r="30" spans="2:12" x14ac:dyDescent="0.2">
      <c r="D30" s="29"/>
      <c r="E30" s="29"/>
      <c r="F30" s="30"/>
      <c r="G30" s="33"/>
      <c r="H30" s="32"/>
      <c r="I30" s="29"/>
    </row>
    <row r="31" spans="2:12" x14ac:dyDescent="0.2">
      <c r="D31" s="29"/>
      <c r="E31" s="29"/>
      <c r="F31" s="30"/>
      <c r="G31" s="33"/>
      <c r="H31" s="32"/>
      <c r="I31" s="29"/>
    </row>
    <row r="32" spans="2:12" x14ac:dyDescent="0.2">
      <c r="D32" s="29"/>
      <c r="E32" s="29"/>
      <c r="F32" s="30"/>
      <c r="G32" s="33"/>
      <c r="H32" s="32"/>
      <c r="I32" s="29"/>
    </row>
  </sheetData>
  <mergeCells count="1">
    <mergeCell ref="J4:L4"/>
  </mergeCells>
  <conditionalFormatting sqref="D22:I22 D5:I5">
    <cfRule type="expression" dxfId="38" priority="5">
      <formula>AND(D$22=MIN($D$22:$I$22),D$22&lt;&gt;0)</formula>
    </cfRule>
  </conditionalFormatting>
  <conditionalFormatting sqref="D6:I7 D14:I21 F13:I13 D13 D12:I12 G8:I11">
    <cfRule type="expression" dxfId="37" priority="6">
      <formula>AND(D$22=MIN($D$22:$I$22),D$22&lt;&gt;0)</formula>
    </cfRule>
  </conditionalFormatting>
  <conditionalFormatting sqref="D2">
    <cfRule type="expression" dxfId="36" priority="7">
      <formula>AND(E$22=MIN($D$22:$I$22),E$22&lt;&gt;0)</formula>
    </cfRule>
  </conditionalFormatting>
  <conditionalFormatting sqref="D8:F8">
    <cfRule type="expression" dxfId="19" priority="4">
      <formula>AND(D$22=MIN($D$22:$I$22),D$22&lt;&gt;0)</formula>
    </cfRule>
  </conditionalFormatting>
  <conditionalFormatting sqref="D9:F9">
    <cfRule type="expression" dxfId="17" priority="3">
      <formula>AND(D$22=MIN($D$22:$I$22),D$22&lt;&gt;0)</formula>
    </cfRule>
  </conditionalFormatting>
  <conditionalFormatting sqref="D10:F10">
    <cfRule type="expression" dxfId="14" priority="2">
      <formula>AND(D$22=MIN($D$22:$I$22),D$22&lt;&gt;0)</formula>
    </cfRule>
  </conditionalFormatting>
  <conditionalFormatting sqref="D11:F11">
    <cfRule type="expression" dxfId="12" priority="1">
      <formula>AND(D$22=MIN($D$22:$I$22),D$22&lt;&gt;0)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0"/>
  <sheetViews>
    <sheetView tabSelected="1" topLeftCell="A166" workbookViewId="0">
      <selection activeCell="B180" sqref="B180"/>
    </sheetView>
  </sheetViews>
  <sheetFormatPr baseColWidth="10" defaultRowHeight="15" x14ac:dyDescent="0.25"/>
  <sheetData>
    <row r="1" spans="2:12" x14ac:dyDescent="0.25">
      <c r="B1" t="s">
        <v>18</v>
      </c>
    </row>
    <row r="2" spans="2:12" x14ac:dyDescent="0.25">
      <c r="L2">
        <v>3</v>
      </c>
    </row>
    <row r="3" spans="2:12" x14ac:dyDescent="0.25">
      <c r="C3">
        <v>1</v>
      </c>
      <c r="G3">
        <v>2</v>
      </c>
    </row>
    <row r="26" spans="2:13" x14ac:dyDescent="0.25">
      <c r="B26" t="s">
        <v>19</v>
      </c>
      <c r="I26">
        <v>2</v>
      </c>
    </row>
    <row r="28" spans="2:13" x14ac:dyDescent="0.25">
      <c r="M28">
        <v>3</v>
      </c>
    </row>
    <row r="29" spans="2:13" x14ac:dyDescent="0.25">
      <c r="C29">
        <v>1</v>
      </c>
    </row>
    <row r="62" spans="3:3" x14ac:dyDescent="0.25">
      <c r="C62" t="s">
        <v>27</v>
      </c>
    </row>
    <row r="66" spans="2:2" x14ac:dyDescent="0.25">
      <c r="B66">
        <v>1</v>
      </c>
    </row>
    <row r="84" spans="4:4" x14ac:dyDescent="0.25">
      <c r="D84">
        <v>2</v>
      </c>
    </row>
    <row r="111" spans="3:3" x14ac:dyDescent="0.25">
      <c r="C111">
        <v>3</v>
      </c>
    </row>
    <row r="129" spans="2:3" x14ac:dyDescent="0.25">
      <c r="C129" t="s">
        <v>24</v>
      </c>
    </row>
    <row r="131" spans="2:3" x14ac:dyDescent="0.25">
      <c r="B131">
        <v>1</v>
      </c>
    </row>
    <row r="154" spans="2:2" x14ac:dyDescent="0.25">
      <c r="B154">
        <v>2</v>
      </c>
    </row>
    <row r="180" spans="2:2" x14ac:dyDescent="0.25">
      <c r="B18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Evaluación Financiera</vt:lpstr>
      <vt:lpstr>cotizaciones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SIETE</dc:creator>
  <cp:lastModifiedBy>SIETE</cp:lastModifiedBy>
  <dcterms:created xsi:type="dcterms:W3CDTF">2023-06-19T03:01:46Z</dcterms:created>
  <dcterms:modified xsi:type="dcterms:W3CDTF">2023-06-19T04:01:05Z</dcterms:modified>
</cp:coreProperties>
</file>