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ropbox/- CQF Class Notes/[Mod1.6] Binomial Model/"/>
    </mc:Choice>
  </mc:AlternateContent>
  <bookViews>
    <workbookView xWindow="16120" yWindow="460" windowWidth="32660" windowHeight="15220" tabRatio="500"/>
  </bookViews>
  <sheets>
    <sheet name="Sheet1" sheetId="1" r:id="rId1"/>
    <sheet name="Sheet2" sheetId="2" r:id="rId2"/>
    <sheet name="Sheet3" sheetId="3" r:id="rId3"/>
  </sheets>
  <definedNames>
    <definedName name="df">Sheet1!$B$13</definedName>
    <definedName name="Expiration">Sheet1!#REF!</definedName>
    <definedName name="Int_Rate">Sheet1!#REF!</definedName>
    <definedName name="Interest">Sheet1!#REF!</definedName>
    <definedName name="pdash">Sheet1!$B$12</definedName>
    <definedName name="pflag">Sheet1!$C$5</definedName>
    <definedName name="Stock">Sheet1!#REF!</definedName>
    <definedName name="Strike">Sheet1!$B$4</definedName>
    <definedName name="tstep">Sheet1!$B$9</definedName>
    <definedName name="Type">Sheet1!#REF!</definedName>
    <definedName name="u">Sheet1!$B$10</definedName>
    <definedName name="USA">Sheet1!#REF!</definedName>
    <definedName name="USA?">Sheet1!#REF!</definedName>
    <definedName name="USflag">Sheet1!$C$7</definedName>
    <definedName name="v">Sheet1!$B$11</definedName>
    <definedName name="Volatility">Sheet1!#REF!</definedName>
  </definedName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F2" i="1"/>
  <c r="F4" i="1"/>
  <c r="F10" i="1"/>
  <c r="F12" i="1"/>
  <c r="E6" i="1"/>
  <c r="C7" i="1"/>
  <c r="E8" i="1"/>
  <c r="F18" i="1"/>
  <c r="F20" i="1"/>
  <c r="E14" i="1"/>
  <c r="E16" i="1"/>
  <c r="D12" i="1"/>
  <c r="F26" i="1"/>
  <c r="F28" i="1"/>
  <c r="E22" i="1"/>
  <c r="E24" i="1"/>
  <c r="D18" i="1"/>
  <c r="D20" i="1"/>
  <c r="C14" i="1"/>
  <c r="C16" i="1"/>
  <c r="F34" i="1"/>
  <c r="F36" i="1"/>
  <c r="E30" i="1"/>
  <c r="E32" i="1"/>
  <c r="D26" i="1"/>
  <c r="D28" i="1"/>
  <c r="C22" i="1"/>
  <c r="C24" i="1"/>
  <c r="B18" i="1"/>
  <c r="B20" i="1"/>
  <c r="B19" i="1"/>
  <c r="D27" i="1"/>
  <c r="C23" i="1"/>
  <c r="D11" i="1"/>
  <c r="D19" i="1"/>
  <c r="C15" i="1"/>
  <c r="E31" i="1"/>
  <c r="E23" i="1"/>
  <c r="E15" i="1"/>
  <c r="E7" i="1"/>
  <c r="D10" i="1"/>
  <c r="F17" i="1"/>
  <c r="F25" i="1"/>
  <c r="F33" i="1"/>
  <c r="E29" i="1"/>
  <c r="D25" i="1"/>
  <c r="E21" i="1"/>
  <c r="D17" i="1"/>
  <c r="C21" i="1"/>
  <c r="E13" i="1"/>
  <c r="F1" i="1"/>
  <c r="F9" i="1"/>
  <c r="E5" i="1"/>
  <c r="C13" i="1"/>
  <c r="D9" i="1"/>
  <c r="B13" i="1"/>
  <c r="B12" i="1"/>
  <c r="B11" i="1"/>
  <c r="B10" i="1"/>
  <c r="B9" i="1"/>
</calcChain>
</file>

<file path=xl/sharedStrings.xml><?xml version="1.0" encoding="utf-8"?>
<sst xmlns="http://schemas.openxmlformats.org/spreadsheetml/2006/main" count="18" uniqueCount="17">
  <si>
    <t>Stock</t>
  </si>
  <si>
    <t>Volatility</t>
  </si>
  <si>
    <t>Interest Rate</t>
  </si>
  <si>
    <t>Strike</t>
  </si>
  <si>
    <t>Type</t>
  </si>
  <si>
    <t>Expiration</t>
  </si>
  <si>
    <t>US?</t>
  </si>
  <si>
    <t>Time Step</t>
  </si>
  <si>
    <t>u</t>
  </si>
  <si>
    <t>v</t>
  </si>
  <si>
    <t>p'</t>
  </si>
  <si>
    <t>disc fac</t>
  </si>
  <si>
    <t>Payoff</t>
  </si>
  <si>
    <t>Delta</t>
  </si>
  <si>
    <t>Option</t>
  </si>
  <si>
    <t>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</si>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</sst>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94" zoomScaleNormal="94" zoomScalePageLayoutView="94" workbookViewId="0">
      <selection activeCell="C5" sqref="C5"/>
    </sheetView>
  </sheetViews>
  <sheetFormatPr baseColWidth="10" defaultRowHeight="16" x14ac:dyDescent="0.2"/>
  <cols>
    <col min="1" max="1" width="11.6640625" customWidth="1"/>
  </cols>
  <sheetData>
    <row r="1" spans="1:6" x14ac:dyDescent="0.2">
      <c r="A1" t="s">
        <v>0</v>
      </c>
      <c r="B1" s="1">
        <v>100</v>
      </c>
      <c r="F1" s="2">
        <f>u*E5</f>
        <v>146.41000000000008</v>
      </c>
    </row>
    <row r="2" spans="1:6" x14ac:dyDescent="0.2">
      <c r="A2" t="s">
        <v>1</v>
      </c>
      <c r="B2" s="1">
        <v>0.2</v>
      </c>
      <c r="F2" s="3">
        <f>MAX(pflag*(F1-Strike),0)</f>
        <v>0</v>
      </c>
    </row>
    <row r="3" spans="1:6" x14ac:dyDescent="0.2">
      <c r="A3" t="s">
        <v>2</v>
      </c>
      <c r="B3" s="1">
        <v>0.05</v>
      </c>
      <c r="F3" s="4"/>
    </row>
    <row r="4" spans="1:6" x14ac:dyDescent="0.2">
      <c r="A4" t="s">
        <v>3</v>
      </c>
      <c r="B4" s="1">
        <v>100</v>
      </c>
      <c r="F4" s="5">
        <f>F2</f>
        <v>0</v>
      </c>
    </row>
    <row r="5" spans="1:6" x14ac:dyDescent="0.2">
      <c r="A5" t="s">
        <v>4</v>
      </c>
      <c r="B5" s="1" t="s">
        <v>15</v>
      </c>
      <c r="C5">
        <f>IF(B5="C",1,-1)</f>
        <v>-1</v>
      </c>
      <c r="E5" s="2">
        <f>u*D9</f>
        <v>133.10000000000005</v>
      </c>
    </row>
    <row r="6" spans="1:6" x14ac:dyDescent="0.2">
      <c r="A6" t="s">
        <v>5</v>
      </c>
      <c r="B6" s="1">
        <v>1</v>
      </c>
      <c r="E6" s="3">
        <f>MAX(pflag*(E5-Strike),0)</f>
        <v>0</v>
      </c>
    </row>
    <row r="7" spans="1:6" x14ac:dyDescent="0.2">
      <c r="A7" t="s">
        <v>6</v>
      </c>
      <c r="B7" s="1" t="s">
        <v>16</v>
      </c>
      <c r="C7">
        <f>IF(B7="y",1,0)</f>
        <v>1</v>
      </c>
      <c r="E7" s="4">
        <f>(F4-F12)/(F1-F9)</f>
        <v>0</v>
      </c>
    </row>
    <row r="8" spans="1:6" x14ac:dyDescent="0.2">
      <c r="E8" s="5">
        <f>MAX(df*(pdash*F4+(1-pdash)*F12),USflag*E6)</f>
        <v>0</v>
      </c>
    </row>
    <row r="9" spans="1:6" x14ac:dyDescent="0.2">
      <c r="A9" t="s">
        <v>7</v>
      </c>
      <c r="B9">
        <f>B6/4</f>
        <v>0.25</v>
      </c>
      <c r="D9" s="2">
        <f>u*C13</f>
        <v>121.00000000000003</v>
      </c>
      <c r="F9" s="2">
        <f>u*E13</f>
        <v>119.79000000000003</v>
      </c>
    </row>
    <row r="10" spans="1:6" x14ac:dyDescent="0.2">
      <c r="A10" t="s">
        <v>8</v>
      </c>
      <c r="B10">
        <f>1+B2*SQRT(tstep)</f>
        <v>1.1000000000000001</v>
      </c>
      <c r="D10" s="3">
        <f>MAX(pflag*(D9-Strike),0)</f>
        <v>0</v>
      </c>
      <c r="F10" s="3">
        <f>MAX(pflag*(F9-Strike),0)</f>
        <v>0</v>
      </c>
    </row>
    <row r="11" spans="1:6" x14ac:dyDescent="0.2">
      <c r="A11" t="s">
        <v>9</v>
      </c>
      <c r="B11">
        <f>1-B2*SQRT(tstep)</f>
        <v>0.9</v>
      </c>
      <c r="D11" s="4">
        <f>(E8-E16)/(E5-E13)</f>
        <v>-3.5532088562391206E-2</v>
      </c>
      <c r="F11" s="4"/>
    </row>
    <row r="12" spans="1:6" x14ac:dyDescent="0.2">
      <c r="A12" t="s">
        <v>10</v>
      </c>
      <c r="B12">
        <f>0.5+B3*SQRT(tstep)/(2*B2)</f>
        <v>0.5625</v>
      </c>
      <c r="D12" s="5">
        <f>df*(pdash*E8+(1-pdash)*E16)</f>
        <v>0.37155159274500482</v>
      </c>
      <c r="F12" s="5">
        <f>F10</f>
        <v>0</v>
      </c>
    </row>
    <row r="13" spans="1:6" x14ac:dyDescent="0.2">
      <c r="A13" t="s">
        <v>11</v>
      </c>
      <c r="B13">
        <f>1/(1+B3*tstep)</f>
        <v>0.98765432098765438</v>
      </c>
      <c r="C13" s="2">
        <f>u*B17</f>
        <v>110.00000000000001</v>
      </c>
      <c r="E13" s="2">
        <f>u*D17</f>
        <v>108.90000000000002</v>
      </c>
    </row>
    <row r="14" spans="1:6" x14ac:dyDescent="0.2">
      <c r="C14" s="3">
        <f>MAX(pflag*(C13-Strike),0)</f>
        <v>0</v>
      </c>
      <c r="E14" s="3">
        <f>MAX(pflag*(E13-Strike),0)</f>
        <v>0</v>
      </c>
    </row>
    <row r="15" spans="1:6" x14ac:dyDescent="0.2">
      <c r="C15" s="4">
        <f>(D12-D20)/(D9-D17)</f>
        <v>-0.21891064277895517</v>
      </c>
      <c r="E15" s="4">
        <f>(F12-F20)/(F9-F17)</f>
        <v>-9.136822773186315E-2</v>
      </c>
    </row>
    <row r="16" spans="1:6" x14ac:dyDescent="0.2">
      <c r="C16" s="5">
        <f>MAX(df*(pdash*D12+(1-pdash)*D20),USflag*C14)</f>
        <v>2.4479669427085926</v>
      </c>
      <c r="E16" s="5">
        <f>MAX(df*(pdash*F12+(1-pdash)*F20),USflag*E14)</f>
        <v>0.85987654320986828</v>
      </c>
    </row>
    <row r="17" spans="1:6" x14ac:dyDescent="0.2">
      <c r="A17" s="2" t="s">
        <v>0</v>
      </c>
      <c r="B17" s="2">
        <v>100</v>
      </c>
      <c r="D17" s="2">
        <f>u*C21</f>
        <v>99.000000000000014</v>
      </c>
      <c r="F17" s="2">
        <f>v*E13</f>
        <v>98.010000000000019</v>
      </c>
    </row>
    <row r="18" spans="1:6" x14ac:dyDescent="0.2">
      <c r="A18" s="3" t="s">
        <v>12</v>
      </c>
      <c r="B18" s="3">
        <f>MAX(pflag*(B17-Strike),0)</f>
        <v>0</v>
      </c>
      <c r="D18" s="3">
        <f>MAX(pflag*(D17-Strike),0)</f>
        <v>0.99999999999998579</v>
      </c>
      <c r="F18" s="3">
        <f>MAX(pflag*(F17-Strike),0)</f>
        <v>1.9899999999999807</v>
      </c>
    </row>
    <row r="19" spans="1:6" x14ac:dyDescent="0.2">
      <c r="A19" s="4" t="s">
        <v>13</v>
      </c>
      <c r="B19" s="4">
        <f>(C16-C24)/(C13-C21)</f>
        <v>-0.43219508374400895</v>
      </c>
      <c r="D19" s="4">
        <f>(E16-E24)/(E13-E21)</f>
        <v>-0.50707694226212718</v>
      </c>
      <c r="F19" s="4"/>
    </row>
    <row r="20" spans="1:6" x14ac:dyDescent="0.2">
      <c r="A20" s="5" t="s">
        <v>14</v>
      </c>
      <c r="B20" s="5">
        <f>MAX(df*(pdash*C16+(1-pdash)*C24),USflag*B18)</f>
        <v>6.1527643708332587</v>
      </c>
      <c r="D20" s="5">
        <f>MAX(df*(pdash*E16+(1-pdash)*E24),USflag*D18)</f>
        <v>5.1875857338820222</v>
      </c>
      <c r="F20" s="5">
        <f>F18</f>
        <v>1.9899999999999807</v>
      </c>
    </row>
    <row r="21" spans="1:6" x14ac:dyDescent="0.2">
      <c r="C21" s="2">
        <f>v*B17</f>
        <v>90</v>
      </c>
      <c r="E21" s="2">
        <f>v*D17</f>
        <v>89.100000000000009</v>
      </c>
    </row>
    <row r="22" spans="1:6" x14ac:dyDescent="0.2">
      <c r="C22" s="3">
        <f>MAX(pflag*(C21-Strike),0)</f>
        <v>10</v>
      </c>
      <c r="E22" s="3">
        <f>MAX(pflag*(E21-Strike),0)</f>
        <v>10.899999999999991</v>
      </c>
    </row>
    <row r="23" spans="1:6" x14ac:dyDescent="0.2">
      <c r="C23" s="4">
        <f>(D20-D28)/(D17-D25)</f>
        <v>-0.76735634811766484</v>
      </c>
      <c r="E23" s="4">
        <f>(F20-F28)/(F17-F25)</f>
        <v>-1</v>
      </c>
    </row>
    <row r="24" spans="1:6" x14ac:dyDescent="0.2">
      <c r="C24" s="5">
        <f>MAX(df*(pdash*D20+(1-pdash)*D28),USflag*C22)</f>
        <v>11.091868617588778</v>
      </c>
      <c r="E24" s="5">
        <f>MAX(df*(pdash*F20+(1-pdash)*F28),USflag*E22)</f>
        <v>10.899999999999991</v>
      </c>
    </row>
    <row r="25" spans="1:6" x14ac:dyDescent="0.2">
      <c r="D25" s="2">
        <f>v*C21</f>
        <v>81</v>
      </c>
      <c r="F25" s="2">
        <f>v*E21</f>
        <v>80.190000000000012</v>
      </c>
    </row>
    <row r="26" spans="1:6" x14ac:dyDescent="0.2">
      <c r="D26" s="3">
        <f>MAX(pflag*(D25-Strike),0)</f>
        <v>19</v>
      </c>
      <c r="F26" s="3">
        <f>MAX(pflag*(F25-Strike),0)</f>
        <v>19.809999999999988</v>
      </c>
    </row>
    <row r="27" spans="1:6" x14ac:dyDescent="0.2">
      <c r="D27" s="4">
        <f>(E24-E32)/(E21-E29)</f>
        <v>-1</v>
      </c>
      <c r="F27" s="4"/>
    </row>
    <row r="28" spans="1:6" x14ac:dyDescent="0.2">
      <c r="D28" s="5">
        <f>MAX(df*(pdash*E24+(1-pdash)*E32),USflag*D26)</f>
        <v>19</v>
      </c>
      <c r="F28" s="5">
        <f>F26</f>
        <v>19.809999999999988</v>
      </c>
    </row>
    <row r="29" spans="1:6" x14ac:dyDescent="0.2">
      <c r="E29" s="2">
        <f>v*D25</f>
        <v>72.900000000000006</v>
      </c>
    </row>
    <row r="30" spans="1:6" x14ac:dyDescent="0.2">
      <c r="E30" s="3">
        <f>MAX(pflag*(E29-Strike),0)</f>
        <v>27.099999999999994</v>
      </c>
    </row>
    <row r="31" spans="1:6" x14ac:dyDescent="0.2">
      <c r="E31" s="4">
        <f>(F28-F36)/(F25-F33)</f>
        <v>-1</v>
      </c>
    </row>
    <row r="32" spans="1:6" x14ac:dyDescent="0.2">
      <c r="E32" s="5">
        <f>MAX(df*(pdash*F28+(1-pdash)*F36),USflag*E30)</f>
        <v>27.099999999999994</v>
      </c>
    </row>
    <row r="33" spans="6:6" x14ac:dyDescent="0.2">
      <c r="F33" s="2">
        <f>v*E29</f>
        <v>65.610000000000014</v>
      </c>
    </row>
    <row r="34" spans="6:6" x14ac:dyDescent="0.2">
      <c r="F34" s="3">
        <f>MAX(pflag*(F33-Strike),0)</f>
        <v>34.389999999999986</v>
      </c>
    </row>
    <row r="35" spans="6:6" x14ac:dyDescent="0.2">
      <c r="F35" s="4"/>
    </row>
    <row r="36" spans="6:6" x14ac:dyDescent="0.2">
      <c r="F36" s="5">
        <f>F34</f>
        <v>34.389999999999986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2016-07-16T22:47:38Z</dcterms:created>
  <dcterms:modified xsi:type="dcterms:W3CDTF">2016-07-17T00:28:40Z</dcterms:modified>
</cp:coreProperties>
</file>