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onso\Desktop\"/>
    </mc:Choice>
  </mc:AlternateContent>
  <bookViews>
    <workbookView xWindow="0" yWindow="60" windowWidth="20730" windowHeight="11700" tabRatio="654" activeTab="5"/>
  </bookViews>
  <sheets>
    <sheet name="CVA_STATIC" sheetId="7" r:id="rId1"/>
    <sheet name="CVA_DYNAMIC" sheetId="9" r:id="rId2"/>
    <sheet name="CVA_INCREASING" sheetId="12" r:id="rId3"/>
    <sheet name="CVA_DECREASING" sheetId="11" r:id="rId4"/>
    <sheet name="BILATERAL" sheetId="13" r:id="rId5"/>
    <sheet name="CVA_1234" sheetId="10" r:id="rId6"/>
  </sheets>
  <calcPr calcId="152511" concurrentCalc="0"/>
</workbook>
</file>

<file path=xl/calcChain.xml><?xml version="1.0" encoding="utf-8"?>
<calcChain xmlns="http://schemas.openxmlformats.org/spreadsheetml/2006/main">
  <c r="E5" i="10" l="1"/>
  <c r="F5" i="13"/>
  <c r="E5" i="13"/>
  <c r="F6" i="13"/>
  <c r="L6" i="13"/>
  <c r="F7" i="13"/>
  <c r="L8" i="13"/>
  <c r="L10" i="13"/>
  <c r="G5" i="13"/>
  <c r="G6" i="13"/>
  <c r="M6" i="13"/>
  <c r="G7" i="13"/>
  <c r="M8" i="13"/>
  <c r="M10" i="13"/>
  <c r="H5" i="13"/>
  <c r="H6" i="13"/>
  <c r="N6" i="13"/>
  <c r="H7" i="13"/>
  <c r="N8" i="13"/>
  <c r="N10" i="13"/>
  <c r="K14" i="13"/>
  <c r="K22" i="13"/>
  <c r="L15" i="13"/>
  <c r="L22" i="13"/>
  <c r="C18" i="13"/>
  <c r="C19" i="13"/>
  <c r="C23" i="13"/>
  <c r="M16" i="13"/>
  <c r="M22" i="13"/>
  <c r="D18" i="13"/>
  <c r="D19" i="13"/>
  <c r="D23" i="13"/>
  <c r="E18" i="13"/>
  <c r="E19" i="13"/>
  <c r="E23" i="13"/>
  <c r="E6" i="13"/>
  <c r="K6" i="13"/>
  <c r="E7" i="13"/>
  <c r="K8" i="13"/>
  <c r="K10" i="13"/>
  <c r="J13" i="13"/>
  <c r="J22" i="13"/>
  <c r="B18" i="13"/>
  <c r="B19" i="13"/>
  <c r="B23" i="13"/>
  <c r="K23" i="13"/>
  <c r="L23" i="13"/>
  <c r="C28" i="13"/>
  <c r="C29" i="13"/>
  <c r="C33" i="13"/>
  <c r="M23" i="13"/>
  <c r="D28" i="13"/>
  <c r="D29" i="13"/>
  <c r="D33" i="13"/>
  <c r="E28" i="13"/>
  <c r="E29" i="13"/>
  <c r="E33" i="13"/>
  <c r="J23" i="13"/>
  <c r="B28" i="13"/>
  <c r="B29" i="13"/>
  <c r="B33" i="13"/>
  <c r="C32" i="13"/>
  <c r="D32" i="13"/>
  <c r="E32" i="13"/>
  <c r="B32" i="13"/>
  <c r="C22" i="13"/>
  <c r="D22" i="13"/>
  <c r="E22" i="13"/>
  <c r="B22" i="13"/>
  <c r="F10" i="13"/>
  <c r="G10" i="13"/>
  <c r="H10" i="13"/>
  <c r="E10" i="13"/>
  <c r="F8" i="13"/>
  <c r="G8" i="13"/>
  <c r="H8" i="13"/>
  <c r="E8" i="13"/>
  <c r="F11" i="13"/>
  <c r="G11" i="13"/>
  <c r="H11" i="13"/>
  <c r="E11" i="13"/>
  <c r="F9" i="13"/>
  <c r="C20" i="13"/>
  <c r="C30" i="13"/>
  <c r="G9" i="13"/>
  <c r="D20" i="13"/>
  <c r="D30" i="13"/>
  <c r="H9" i="13"/>
  <c r="E20" i="13"/>
  <c r="E30" i="13"/>
  <c r="E9" i="13"/>
  <c r="B20" i="13"/>
  <c r="B30" i="13"/>
  <c r="B31" i="13"/>
  <c r="C31" i="13"/>
  <c r="D31" i="13"/>
  <c r="E31" i="13"/>
  <c r="B34" i="13"/>
  <c r="N23" i="13"/>
  <c r="M17" i="13"/>
  <c r="K5" i="13"/>
  <c r="K7" i="13"/>
  <c r="K9" i="13"/>
  <c r="L5" i="13"/>
  <c r="L7" i="13"/>
  <c r="L9" i="13"/>
  <c r="M5" i="13"/>
  <c r="M7" i="13"/>
  <c r="M9" i="13"/>
  <c r="N5" i="13"/>
  <c r="N7" i="13"/>
  <c r="N9" i="13"/>
  <c r="B21" i="13"/>
  <c r="C21" i="13"/>
  <c r="D21" i="13"/>
  <c r="N22" i="13"/>
  <c r="E21" i="13"/>
  <c r="B24" i="13"/>
  <c r="L17" i="13"/>
  <c r="K17" i="13"/>
  <c r="J17" i="13"/>
  <c r="H14" i="13"/>
  <c r="G14" i="13"/>
  <c r="F14" i="13"/>
  <c r="E14" i="13"/>
  <c r="F11" i="10"/>
  <c r="G11" i="10"/>
  <c r="H11" i="10"/>
  <c r="E11" i="10"/>
  <c r="K5" i="12"/>
  <c r="E5" i="12"/>
  <c r="E6" i="12"/>
  <c r="K6" i="12"/>
  <c r="K7" i="12"/>
  <c r="E7" i="12"/>
  <c r="K8" i="12"/>
  <c r="K9" i="12"/>
  <c r="K10" i="12"/>
  <c r="L5" i="12"/>
  <c r="F5" i="12"/>
  <c r="F6" i="12"/>
  <c r="L6" i="12"/>
  <c r="L7" i="12"/>
  <c r="F7" i="12"/>
  <c r="L8" i="12"/>
  <c r="L9" i="12"/>
  <c r="L10" i="12"/>
  <c r="M5" i="12"/>
  <c r="G5" i="12"/>
  <c r="G6" i="12"/>
  <c r="M6" i="12"/>
  <c r="M7" i="12"/>
  <c r="G7" i="12"/>
  <c r="M8" i="12"/>
  <c r="M9" i="12"/>
  <c r="M10" i="12"/>
  <c r="N5" i="12"/>
  <c r="H5" i="12"/>
  <c r="H6" i="12"/>
  <c r="N6" i="12"/>
  <c r="N7" i="12"/>
  <c r="H7" i="12"/>
  <c r="N8" i="12"/>
  <c r="N9" i="12"/>
  <c r="N10" i="12"/>
  <c r="J13" i="12"/>
  <c r="J22" i="12"/>
  <c r="K14" i="12"/>
  <c r="K22" i="12"/>
  <c r="B18" i="12"/>
  <c r="B19" i="12"/>
  <c r="E8" i="12"/>
  <c r="B20" i="12"/>
  <c r="B21" i="12"/>
  <c r="B22" i="12"/>
  <c r="L15" i="12"/>
  <c r="L22" i="12"/>
  <c r="C18" i="12"/>
  <c r="C19" i="12"/>
  <c r="F8" i="12"/>
  <c r="C20" i="12"/>
  <c r="C21" i="12"/>
  <c r="C22" i="12"/>
  <c r="M16" i="12"/>
  <c r="M22" i="12"/>
  <c r="D18" i="12"/>
  <c r="D19" i="12"/>
  <c r="G8" i="12"/>
  <c r="D20" i="12"/>
  <c r="D21" i="12"/>
  <c r="D22" i="12"/>
  <c r="N22" i="12"/>
  <c r="E18" i="12"/>
  <c r="E19" i="12"/>
  <c r="H8" i="12"/>
  <c r="E20" i="12"/>
  <c r="E21" i="12"/>
  <c r="E22" i="12"/>
  <c r="B23" i="12"/>
  <c r="M17" i="12"/>
  <c r="L17" i="12"/>
  <c r="K17" i="12"/>
  <c r="J17" i="12"/>
  <c r="H11" i="12"/>
  <c r="G11" i="12"/>
  <c r="F11" i="12"/>
  <c r="E11" i="12"/>
  <c r="F11" i="11"/>
  <c r="G11" i="11"/>
  <c r="H11" i="11"/>
  <c r="E11" i="11"/>
  <c r="H5" i="11"/>
  <c r="G5" i="11"/>
  <c r="H6" i="11"/>
  <c r="N6" i="11"/>
  <c r="H7" i="11"/>
  <c r="N8" i="11"/>
  <c r="N10" i="11"/>
  <c r="M16" i="11"/>
  <c r="M17" i="11"/>
  <c r="F5" i="11"/>
  <c r="G6" i="11"/>
  <c r="M6" i="11"/>
  <c r="G7" i="11"/>
  <c r="M8" i="11"/>
  <c r="M10" i="11"/>
  <c r="L15" i="11"/>
  <c r="L17" i="11"/>
  <c r="E5" i="11"/>
  <c r="F6" i="11"/>
  <c r="L6" i="11"/>
  <c r="F7" i="11"/>
  <c r="L8" i="11"/>
  <c r="L10" i="11"/>
  <c r="K14" i="11"/>
  <c r="K17" i="11"/>
  <c r="E6" i="11"/>
  <c r="K6" i="11"/>
  <c r="E7" i="11"/>
  <c r="K8" i="11"/>
  <c r="K10" i="11"/>
  <c r="J13" i="11"/>
  <c r="J17" i="11"/>
  <c r="K5" i="11"/>
  <c r="K7" i="11"/>
  <c r="K9" i="11"/>
  <c r="L5" i="11"/>
  <c r="L7" i="11"/>
  <c r="L9" i="11"/>
  <c r="M5" i="11"/>
  <c r="M7" i="11"/>
  <c r="M9" i="11"/>
  <c r="N5" i="11"/>
  <c r="N7" i="11"/>
  <c r="N9" i="11"/>
  <c r="J22" i="11"/>
  <c r="K22" i="11"/>
  <c r="B18" i="11"/>
  <c r="B19" i="11"/>
  <c r="E8" i="11"/>
  <c r="B20" i="11"/>
  <c r="B21" i="11"/>
  <c r="B22" i="11"/>
  <c r="L22" i="11"/>
  <c r="C18" i="11"/>
  <c r="C19" i="11"/>
  <c r="F8" i="11"/>
  <c r="C20" i="11"/>
  <c r="C21" i="11"/>
  <c r="C22" i="11"/>
  <c r="M22" i="11"/>
  <c r="D18" i="11"/>
  <c r="D19" i="11"/>
  <c r="G8" i="11"/>
  <c r="D20" i="11"/>
  <c r="D21" i="11"/>
  <c r="D22" i="11"/>
  <c r="N22" i="11"/>
  <c r="E18" i="11"/>
  <c r="E19" i="11"/>
  <c r="H8" i="11"/>
  <c r="E20" i="11"/>
  <c r="E21" i="11"/>
  <c r="E22" i="11"/>
  <c r="B23" i="11"/>
  <c r="K5" i="10"/>
  <c r="E6" i="10"/>
  <c r="K6" i="10"/>
  <c r="K7" i="10"/>
  <c r="E7" i="10"/>
  <c r="K8" i="10"/>
  <c r="K9" i="10"/>
  <c r="K10" i="10"/>
  <c r="L5" i="10"/>
  <c r="F5" i="10"/>
  <c r="F6" i="10"/>
  <c r="L6" i="10"/>
  <c r="L7" i="10"/>
  <c r="F7" i="10"/>
  <c r="L8" i="10"/>
  <c r="L9" i="10"/>
  <c r="L10" i="10"/>
  <c r="M5" i="10"/>
  <c r="G5" i="10"/>
  <c r="G6" i="10"/>
  <c r="M6" i="10"/>
  <c r="M7" i="10"/>
  <c r="G7" i="10"/>
  <c r="M8" i="10"/>
  <c r="M9" i="10"/>
  <c r="M10" i="10"/>
  <c r="N5" i="10"/>
  <c r="H5" i="10"/>
  <c r="H6" i="10"/>
  <c r="N6" i="10"/>
  <c r="N7" i="10"/>
  <c r="H7" i="10"/>
  <c r="N8" i="10"/>
  <c r="N9" i="10"/>
  <c r="N10" i="10"/>
  <c r="J13" i="10"/>
  <c r="J22" i="10"/>
  <c r="K14" i="10"/>
  <c r="K22" i="10"/>
  <c r="B18" i="10"/>
  <c r="B19" i="10"/>
  <c r="E8" i="10"/>
  <c r="B20" i="10"/>
  <c r="B21" i="10"/>
  <c r="B22" i="10"/>
  <c r="L15" i="10"/>
  <c r="L22" i="10"/>
  <c r="C18" i="10"/>
  <c r="C19" i="10"/>
  <c r="F8" i="10"/>
  <c r="C20" i="10"/>
  <c r="C21" i="10"/>
  <c r="C22" i="10"/>
  <c r="M16" i="10"/>
  <c r="M22" i="10"/>
  <c r="D18" i="10"/>
  <c r="D19" i="10"/>
  <c r="G8" i="10"/>
  <c r="D20" i="10"/>
  <c r="D21" i="10"/>
  <c r="D22" i="10"/>
  <c r="N22" i="10"/>
  <c r="E18" i="10"/>
  <c r="E19" i="10"/>
  <c r="H8" i="10"/>
  <c r="E20" i="10"/>
  <c r="E21" i="10"/>
  <c r="E22" i="10"/>
  <c r="B23" i="10"/>
  <c r="H5" i="9"/>
  <c r="G5" i="9"/>
  <c r="F5" i="9"/>
  <c r="E5" i="9"/>
  <c r="K5" i="9"/>
  <c r="E6" i="9"/>
  <c r="K6" i="9"/>
  <c r="K7" i="9"/>
  <c r="E7" i="9"/>
  <c r="K8" i="9"/>
  <c r="K9" i="9"/>
  <c r="K10" i="9"/>
  <c r="L5" i="9"/>
  <c r="F6" i="9"/>
  <c r="L6" i="9"/>
  <c r="L7" i="9"/>
  <c r="F7" i="9"/>
  <c r="L8" i="9"/>
  <c r="L9" i="9"/>
  <c r="L10" i="9"/>
  <c r="M5" i="9"/>
  <c r="G6" i="9"/>
  <c r="M6" i="9"/>
  <c r="M7" i="9"/>
  <c r="G7" i="9"/>
  <c r="M8" i="9"/>
  <c r="M9" i="9"/>
  <c r="M10" i="9"/>
  <c r="N5" i="9"/>
  <c r="H6" i="9"/>
  <c r="N6" i="9"/>
  <c r="N7" i="9"/>
  <c r="H7" i="9"/>
  <c r="N8" i="9"/>
  <c r="N9" i="9"/>
  <c r="N10" i="9"/>
  <c r="J13" i="9"/>
  <c r="J22" i="9"/>
  <c r="K14" i="9"/>
  <c r="K22" i="9"/>
  <c r="B18" i="9"/>
  <c r="B19" i="9"/>
  <c r="E8" i="9"/>
  <c r="B20" i="9"/>
  <c r="B21" i="9"/>
  <c r="B22" i="9"/>
  <c r="L15" i="9"/>
  <c r="L22" i="9"/>
  <c r="C18" i="9"/>
  <c r="C19" i="9"/>
  <c r="F8" i="9"/>
  <c r="C20" i="9"/>
  <c r="C21" i="9"/>
  <c r="C22" i="9"/>
  <c r="M16" i="9"/>
  <c r="M22" i="9"/>
  <c r="D18" i="9"/>
  <c r="D19" i="9"/>
  <c r="G8" i="9"/>
  <c r="D20" i="9"/>
  <c r="D21" i="9"/>
  <c r="D22" i="9"/>
  <c r="N22" i="9"/>
  <c r="E18" i="9"/>
  <c r="E19" i="9"/>
  <c r="H8" i="9"/>
  <c r="E20" i="9"/>
  <c r="E21" i="9"/>
  <c r="E22" i="9"/>
  <c r="B23" i="9"/>
  <c r="K5" i="7"/>
  <c r="E6" i="7"/>
  <c r="K6" i="7"/>
  <c r="K7" i="7"/>
  <c r="E7" i="7"/>
  <c r="K8" i="7"/>
  <c r="K9" i="7"/>
  <c r="K10" i="7"/>
  <c r="L5" i="7"/>
  <c r="F6" i="7"/>
  <c r="L6" i="7"/>
  <c r="L7" i="7"/>
  <c r="F7" i="7"/>
  <c r="L8" i="7"/>
  <c r="L9" i="7"/>
  <c r="L10" i="7"/>
  <c r="M5" i="7"/>
  <c r="G6" i="7"/>
  <c r="M6" i="7"/>
  <c r="M7" i="7"/>
  <c r="G7" i="7"/>
  <c r="M8" i="7"/>
  <c r="M9" i="7"/>
  <c r="M10" i="7"/>
  <c r="N5" i="7"/>
  <c r="H6" i="7"/>
  <c r="N6" i="7"/>
  <c r="N7" i="7"/>
  <c r="H7" i="7"/>
  <c r="N8" i="7"/>
  <c r="N9" i="7"/>
  <c r="N10" i="7"/>
  <c r="J13" i="7"/>
  <c r="J22" i="7"/>
  <c r="K14" i="7"/>
  <c r="K22" i="7"/>
  <c r="B18" i="7"/>
  <c r="L15" i="7"/>
  <c r="L22" i="7"/>
  <c r="C18" i="7"/>
  <c r="M16" i="7"/>
  <c r="M22" i="7"/>
  <c r="D18" i="7"/>
  <c r="N22" i="7"/>
  <c r="E18" i="7"/>
  <c r="B19" i="7"/>
  <c r="C19" i="7"/>
  <c r="D19" i="7"/>
  <c r="E19" i="7"/>
  <c r="E8" i="7"/>
  <c r="B20" i="7"/>
  <c r="F8" i="7"/>
  <c r="C20" i="7"/>
  <c r="G8" i="7"/>
  <c r="D20" i="7"/>
  <c r="H8" i="7"/>
  <c r="E20" i="7"/>
  <c r="B21" i="7"/>
  <c r="C21" i="7"/>
  <c r="D21" i="7"/>
  <c r="E21" i="7"/>
  <c r="B22" i="7"/>
  <c r="C22" i="7"/>
  <c r="D22" i="7"/>
  <c r="E22" i="7"/>
  <c r="B23" i="7"/>
</calcChain>
</file>

<file path=xl/sharedStrings.xml><?xml version="1.0" encoding="utf-8"?>
<sst xmlns="http://schemas.openxmlformats.org/spreadsheetml/2006/main" count="355" uniqueCount="61">
  <si>
    <t xml:space="preserve">T = </t>
  </si>
  <si>
    <t xml:space="preserve">dt = </t>
  </si>
  <si>
    <t>N =</t>
  </si>
  <si>
    <t>T0</t>
  </si>
  <si>
    <t>T1</t>
  </si>
  <si>
    <t>T2</t>
  </si>
  <si>
    <t>T3</t>
  </si>
  <si>
    <t>T4</t>
  </si>
  <si>
    <t>SPOT</t>
  </si>
  <si>
    <t>FWD</t>
  </si>
  <si>
    <t>DF</t>
  </si>
  <si>
    <t>LAMBDA =</t>
  </si>
  <si>
    <t>REC RATE =</t>
  </si>
  <si>
    <t>CVA</t>
  </si>
  <si>
    <t>(1-R)</t>
  </si>
  <si>
    <t>FIJO</t>
  </si>
  <si>
    <t>VARIABLE</t>
  </si>
  <si>
    <t>12M</t>
  </si>
  <si>
    <t>N=</t>
  </si>
  <si>
    <t>FWD=</t>
  </si>
  <si>
    <t>DF=</t>
  </si>
  <si>
    <t>dt=</t>
  </si>
  <si>
    <t>PAGO</t>
  </si>
  <si>
    <t>MTM(T0)</t>
  </si>
  <si>
    <t>MTM(T1)</t>
  </si>
  <si>
    <t>MTM(T2)</t>
  </si>
  <si>
    <t>MTM(T3)</t>
  </si>
  <si>
    <t>MTM(T4)</t>
  </si>
  <si>
    <t>T0-T1</t>
  </si>
  <si>
    <t>T1-T2</t>
  </si>
  <si>
    <t>T2-T3</t>
  </si>
  <si>
    <t>T3-T4</t>
  </si>
  <si>
    <t>EXPOSURE</t>
  </si>
  <si>
    <t>PD</t>
  </si>
  <si>
    <t>CVA_PERIODO</t>
  </si>
  <si>
    <t>T-YIELD3M</t>
  </si>
  <si>
    <t>FAKE_MC</t>
  </si>
  <si>
    <t>STATIC_SPOT</t>
  </si>
  <si>
    <t>FIXED</t>
  </si>
  <si>
    <t>SPOT_STATIC</t>
  </si>
  <si>
    <t>EE(t)</t>
  </si>
  <si>
    <t>NEE(t)</t>
  </si>
  <si>
    <t>EE</t>
  </si>
  <si>
    <t>NEE</t>
  </si>
  <si>
    <t>PARTY A</t>
  </si>
  <si>
    <t>PARTY B</t>
  </si>
  <si>
    <t>PD_A</t>
  </si>
  <si>
    <t>PD_B</t>
  </si>
  <si>
    <t>P_A</t>
  </si>
  <si>
    <t>P_B</t>
  </si>
  <si>
    <t>(1-R_B)</t>
  </si>
  <si>
    <t>DVA</t>
  </si>
  <si>
    <t>(1-R_A)</t>
  </si>
  <si>
    <t>DVA_PERIODO</t>
  </si>
  <si>
    <t>STEP 1: INPUTS</t>
  </si>
  <si>
    <t>STEP 2: FORWARDS + DISCOUNT FACTORS</t>
  </si>
  <si>
    <t>STEP 3: SWAP MARK-TO-MARKET EVOLUTION</t>
  </si>
  <si>
    <t>STEP 4: COMPUTE EXPOSURE</t>
  </si>
  <si>
    <t>STEP 5: COMPUTE CVA</t>
  </si>
  <si>
    <t>STEP 5: COMPUTE CVA PARTY A</t>
  </si>
  <si>
    <t>STEP 6: COMPUTE CVA PARTY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</si>
</sst>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_-* #,##0.0000_-;\-* #,##0.0000_-;_-* &quot;-&quot;??_-;_-@_-"/>
    <numFmt numFmtId="166" formatCode="_-[$$-409]* #,##0.00_ ;_-[$$-409]* \-#,##0.00\ ;_-[$$-409]* &quot;-&quot;??_ ;_-@_ "/>
    <numFmt numFmtId="167" formatCode="[$$-409]#,##0.00_ ;\-[$$-409]#,##0.00\ "/>
    <numFmt numFmtId="168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3" fillId="4" borderId="3" xfId="0" applyNumberFormat="1" applyFont="1" applyFill="1" applyBorder="1" applyAlignment="1">
      <alignment horizontal="center" vertical="center"/>
    </xf>
    <xf numFmtId="9" fontId="3" fillId="4" borderId="4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" fillId="2" borderId="10" xfId="0" applyFont="1" applyFill="1" applyBorder="1"/>
    <xf numFmtId="0" fontId="4" fillId="3" borderId="8" xfId="0" applyFont="1" applyFill="1" applyBorder="1" applyAlignment="1">
      <alignment horizontal="center" vertical="center"/>
    </xf>
    <xf numFmtId="9" fontId="4" fillId="3" borderId="8" xfId="3" applyFont="1" applyFill="1" applyBorder="1" applyAlignment="1">
      <alignment horizontal="center" vertical="center"/>
    </xf>
    <xf numFmtId="166" fontId="4" fillId="3" borderId="8" xfId="2" applyNumberFormat="1" applyFont="1" applyFill="1" applyBorder="1" applyAlignment="1">
      <alignment horizontal="center" vertical="center"/>
    </xf>
    <xf numFmtId="10" fontId="4" fillId="3" borderId="8" xfId="3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66" fontId="4" fillId="3" borderId="14" xfId="3" applyNumberFormat="1" applyFont="1" applyFill="1" applyBorder="1" applyAlignment="1">
      <alignment horizontal="center" vertical="center"/>
    </xf>
    <xf numFmtId="167" fontId="4" fillId="3" borderId="14" xfId="3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4" fillId="5" borderId="1" xfId="3" applyNumberFormat="1" applyFont="1" applyFill="1" applyBorder="1" applyAlignment="1">
      <alignment horizontal="center" vertical="center"/>
    </xf>
    <xf numFmtId="10" fontId="4" fillId="5" borderId="1" xfId="3" applyNumberFormat="1" applyFont="1" applyFill="1" applyBorder="1" applyAlignment="1">
      <alignment horizontal="center" vertical="center"/>
    </xf>
    <xf numFmtId="165" fontId="4" fillId="5" borderId="1" xfId="1" applyNumberFormat="1" applyFont="1" applyFill="1" applyBorder="1" applyAlignment="1">
      <alignment horizontal="center" vertical="center"/>
    </xf>
    <xf numFmtId="43" fontId="4" fillId="5" borderId="1" xfId="1" applyNumberFormat="1" applyFont="1" applyFill="1" applyBorder="1" applyAlignment="1">
      <alignment horizontal="center" vertical="center"/>
    </xf>
    <xf numFmtId="10" fontId="4" fillId="5" borderId="3" xfId="3" applyNumberFormat="1" applyFont="1" applyFill="1" applyBorder="1" applyAlignment="1">
      <alignment horizontal="center" vertical="center"/>
    </xf>
    <xf numFmtId="10" fontId="4" fillId="5" borderId="4" xfId="3" applyNumberFormat="1" applyFont="1" applyFill="1" applyBorder="1" applyAlignment="1">
      <alignment horizontal="center" vertical="center"/>
    </xf>
    <xf numFmtId="165" fontId="4" fillId="5" borderId="3" xfId="1" applyNumberFormat="1" applyFont="1" applyFill="1" applyBorder="1" applyAlignment="1">
      <alignment horizontal="center" vertical="center"/>
    </xf>
    <xf numFmtId="165" fontId="4" fillId="5" borderId="4" xfId="1" applyNumberFormat="1" applyFont="1" applyFill="1" applyBorder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/>
    </xf>
    <xf numFmtId="9" fontId="4" fillId="5" borderId="1" xfId="3" applyNumberFormat="1" applyFont="1" applyFill="1" applyBorder="1" applyAlignment="1">
      <alignment horizontal="center" vertical="center"/>
    </xf>
    <xf numFmtId="164" fontId="4" fillId="5" borderId="1" xfId="2" applyFont="1" applyFill="1" applyBorder="1" applyAlignment="1">
      <alignment horizontal="center" vertical="center"/>
    </xf>
    <xf numFmtId="166" fontId="4" fillId="3" borderId="15" xfId="0" applyNumberFormat="1" applyFont="1" applyFill="1" applyBorder="1" applyAlignment="1">
      <alignment horizontal="center" vertical="center"/>
    </xf>
    <xf numFmtId="164" fontId="4" fillId="5" borderId="16" xfId="2" applyFont="1" applyFill="1" applyBorder="1" applyAlignment="1">
      <alignment horizontal="center" vertical="center"/>
    </xf>
    <xf numFmtId="164" fontId="4" fillId="6" borderId="8" xfId="0" applyNumberFormat="1" applyFont="1" applyFill="1" applyBorder="1"/>
    <xf numFmtId="10" fontId="4" fillId="7" borderId="3" xfId="3" applyNumberFormat="1" applyFont="1" applyFill="1" applyBorder="1" applyAlignment="1">
      <alignment horizontal="center" vertical="center"/>
    </xf>
    <xf numFmtId="10" fontId="4" fillId="7" borderId="4" xfId="3" applyNumberFormat="1" applyFont="1" applyFill="1" applyBorder="1" applyAlignment="1">
      <alignment horizontal="center" vertical="center"/>
    </xf>
    <xf numFmtId="168" fontId="4" fillId="7" borderId="3" xfId="3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6" fontId="0" fillId="0" borderId="0" xfId="0" applyNumberFormat="1"/>
    <xf numFmtId="10" fontId="0" fillId="0" borderId="0" xfId="0" applyNumberFormat="1"/>
    <xf numFmtId="0" fontId="4" fillId="0" borderId="0" xfId="0" applyFont="1"/>
    <xf numFmtId="0" fontId="2" fillId="2" borderId="0" xfId="0" applyFont="1" applyFill="1" applyBorder="1" applyAlignment="1">
      <alignment horizontal="center" vertical="center"/>
    </xf>
    <xf numFmtId="0" fontId="0" fillId="2" borderId="0" xfId="0" applyFill="1"/>
    <xf numFmtId="168" fontId="4" fillId="7" borderId="4" xfId="3" applyNumberFormat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Exposure IRS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CVA_STATIC!$J$21:$N$21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CVA_STATIC!$J$22:$N$22</c:f>
              <c:numCache>
                <c:formatCode>_-[$$-409]* #,##0.00_ ;_-[$$-409]* \-#,##0.00\ ;_-[$$-409]* "-"??_ ;_-@_ </c:formatCode>
                <c:ptCount val="5"/>
                <c:pt idx="0">
                  <c:v>96.954379223984233</c:v>
                </c:pt>
                <c:pt idx="1">
                  <c:v>971.86688359883829</c:v>
                </c:pt>
                <c:pt idx="2">
                  <c:v>797.08549693703662</c:v>
                </c:pt>
                <c:pt idx="3">
                  <c:v>622.5049933399946</c:v>
                </c:pt>
                <c:pt idx="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70-4BE4-84AE-59C55BD9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01120"/>
        <c:axId val="235201904"/>
      </c:scatterChart>
      <c:valAx>
        <c:axId val="2352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01904"/>
        <c:crosses val="autoZero"/>
        <c:crossBetween val="midCat"/>
      </c:valAx>
      <c:valAx>
        <c:axId val="2352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0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MTM IRS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CVA_DECREASING!$J$21:$N$21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CVA_DECREASING!$J$17:$N$17</c:f>
              <c:numCache>
                <c:formatCode>_-[$$-409]* #,##0.00_ ;_-[$$-409]* \-#,##0.00\ ;_-[$$-409]* "-"??_ ;_-@_ </c:formatCode>
                <c:ptCount val="5"/>
                <c:pt idx="0">
                  <c:v>3984.0670875130927</c:v>
                </c:pt>
                <c:pt idx="1">
                  <c:v>-1123.5948118711808</c:v>
                </c:pt>
                <c:pt idx="2">
                  <c:v>-4033.0565071061219</c:v>
                </c:pt>
                <c:pt idx="3">
                  <c:v>-4460.8934294082956</c:v>
                </c:pt>
                <c:pt idx="4" formatCode="[$$-409]#,##0.00_ ;\-[$$-409]#,##0.00\ 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D91-473C-8D8F-9060ED69F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62984"/>
        <c:axId val="231963376"/>
      </c:scatterChart>
      <c:valAx>
        <c:axId val="2319629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63376"/>
        <c:crosses val="autoZero"/>
        <c:crossBetween val="midCat"/>
      </c:valAx>
      <c:valAx>
        <c:axId val="231963376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6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Exposures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311222460828761"/>
          <c:y val="0.14833028722435443"/>
          <c:w val="0.6519213128661947"/>
          <c:h val="0.74687054813586951"/>
        </c:manualLayout>
      </c:layout>
      <c:scatterChart>
        <c:scatterStyle val="smoothMarker"/>
        <c:varyColors val="0"/>
        <c:ser>
          <c:idx val="0"/>
          <c:order val="0"/>
          <c:tx>
            <c:v>EE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BILATERAL!$J$21:$N$21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BILATERAL!$J$22:$N$22</c:f>
              <c:numCache>
                <c:formatCode>_-[$$-409]* #,##0.00_ ;_-[$$-409]* \-#,##0.00\ ;_-[$$-409]* "-"??_ ;_-@_ </c:formatCode>
                <c:ptCount val="5"/>
                <c:pt idx="0">
                  <c:v>5362.1260520972628</c:v>
                </c:pt>
                <c:pt idx="1">
                  <c:v>644.31474671636875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C78-4C11-9860-ADCCB29A4013}"/>
            </c:ext>
          </c:extLst>
        </c:ser>
        <c:ser>
          <c:idx val="1"/>
          <c:order val="1"/>
          <c:tx>
            <c:v>NEE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BILATERAL!$J$21:$N$21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BILATERAL!$J$23:$N$23</c:f>
              <c:numCache>
                <c:formatCode>_-[$$-409]* #,##0.00_ ;_-[$$-409]* \-#,##0.00\ ;_-[$$-409]* "-"??_ ;_-@_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2343.3260620944029</c:v>
                </c:pt>
                <c:pt idx="3">
                  <c:v>1015.2511048427311</c:v>
                </c:pt>
                <c:pt idx="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8C78-4C11-9860-ADCCB29A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57888"/>
        <c:axId val="231964160"/>
      </c:scatterChart>
      <c:valAx>
        <c:axId val="231957888"/>
        <c:scaling>
          <c:orientation val="minMax"/>
          <c:max val="1"/>
          <c:min val="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64160"/>
        <c:crosses val="autoZero"/>
        <c:crossBetween val="midCat"/>
      </c:valAx>
      <c:valAx>
        <c:axId val="231964160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5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61926350115325"/>
          <c:y val="5.2768957147481629E-2"/>
          <c:w val="0.15016861528672551"/>
          <c:h val="0.13497390758890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TERM STRUCTURE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83985592709359"/>
          <c:y val="0.14210723682166204"/>
          <c:w val="0.76736990913222058"/>
          <c:h val="0.6877652011448393"/>
        </c:manualLayout>
      </c:layout>
      <c:scatterChart>
        <c:scatterStyle val="smoothMarker"/>
        <c:varyColors val="0"/>
        <c:ser>
          <c:idx val="0"/>
          <c:order val="0"/>
          <c:tx>
            <c:v>SPOT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BILATERAL!$E$4:$H$4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BILATERAL!$E$5:$H$5</c:f>
              <c:numCache>
                <c:formatCode>0.000%</c:formatCode>
                <c:ptCount val="4"/>
                <c:pt idx="0">
                  <c:v>4.9104338028825904E-2</c:v>
                </c:pt>
                <c:pt idx="1">
                  <c:v>4.5665452079496849E-2</c:v>
                </c:pt>
                <c:pt idx="2">
                  <c:v>3.8620826689781805E-2</c:v>
                </c:pt>
                <c:pt idx="3">
                  <c:v>3.5413770829298981E-2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385-4F32-AE8D-1F635FA781B1}"/>
            </c:ext>
          </c:extLst>
        </c:ser>
        <c:ser>
          <c:idx val="1"/>
          <c:order val="1"/>
          <c:tx>
            <c:v>FWD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BILATERAL!$E$4:$H$4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BILATERAL!$E$6:$H$6</c:f>
              <c:numCache>
                <c:formatCode>0.00%</c:formatCode>
                <c:ptCount val="4"/>
                <c:pt idx="0">
                  <c:v>4.9104338028825904E-2</c:v>
                </c:pt>
                <c:pt idx="1">
                  <c:v>4.2226566130167793E-2</c:v>
                </c:pt>
                <c:pt idx="2">
                  <c:v>2.4531575910351711E-2</c:v>
                </c:pt>
                <c:pt idx="3">
                  <c:v>2.5792603247850515E-2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385-4F32-AE8D-1F635FA781B1}"/>
            </c:ext>
          </c:extLst>
        </c:ser>
        <c:ser>
          <c:idx val="2"/>
          <c:order val="2"/>
          <c:tx>
            <c:v>REFERENCE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BILATERAL!$E$4:$H$4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BILATERAL!$E$13:$H$13</c:f>
              <c:numCache>
                <c:formatCode>0.00%</c:formatCode>
                <c:ptCount val="4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385-4F32-AE8D-1F635FA781B1}"/>
            </c:ext>
          </c:extLst>
        </c:ser>
        <c:ser>
          <c:idx val="3"/>
          <c:order val="3"/>
          <c:tx>
            <c:v>FIXED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</c:marker>
          <c:xVal>
            <c:numRef>
              <c:f>BILATERAL!$E$4:$H$4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BILATERAL!$E$14:$H$14</c:f>
              <c:numCache>
                <c:formatCode>0.00%</c:formatCode>
                <c:ptCount val="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385-4F32-AE8D-1F635FA7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61416"/>
        <c:axId val="231957496"/>
      </c:scatterChart>
      <c:valAx>
        <c:axId val="2319614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57496"/>
        <c:crosses val="autoZero"/>
        <c:crossBetween val="midCat"/>
      </c:valAx>
      <c:valAx>
        <c:axId val="231957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6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01332515246296"/>
          <c:y val="3.9204441064216659E-2"/>
          <c:w val="0.27928166873877608"/>
          <c:h val="0.261629658295288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MTM IRS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BILATERAL!$J$21:$N$21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BILATERAL!$J$17:$N$17</c:f>
              <c:numCache>
                <c:formatCode>_-[$$-409]* #,##0.00_ ;_-[$$-409]* \-#,##0.00\ ;_-[$$-409]* "-"??_ ;_-@_ </c:formatCode>
                <c:ptCount val="5"/>
                <c:pt idx="0">
                  <c:v>5362.1260520972628</c:v>
                </c:pt>
                <c:pt idx="1">
                  <c:v>644.31474671636875</c:v>
                </c:pt>
                <c:pt idx="2">
                  <c:v>-2343.3260620944029</c:v>
                </c:pt>
                <c:pt idx="3">
                  <c:v>-1015.2511048427311</c:v>
                </c:pt>
                <c:pt idx="4" formatCode="[$$-409]#,##0.00_ ;\-[$$-409]#,##0.00\ 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914-4831-A344-E9B916598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59456"/>
        <c:axId val="231964944"/>
      </c:scatterChart>
      <c:valAx>
        <c:axId val="2319594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64944"/>
        <c:crosses val="autoZero"/>
        <c:crossBetween val="midCat"/>
      </c:valAx>
      <c:valAx>
        <c:axId val="231964944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5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Exposure IRS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CVA_1234!$J$21:$N$21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CVA_1234!$J$22:$N$22</c:f>
              <c:numCache>
                <c:formatCode>_-[$$-409]* #,##0.00_ ;_-[$$-409]* \-#,##0.00\ ;_-[$$-409]* "-"??_ ;_-@_ </c:formatCode>
                <c:ptCount val="5"/>
                <c:pt idx="0">
                  <c:v>0</c:v>
                </c:pt>
                <c:pt idx="1">
                  <c:v>5363.4080890737732</c:v>
                </c:pt>
                <c:pt idx="2">
                  <c:v>8096.2226266907292</c:v>
                </c:pt>
                <c:pt idx="3">
                  <c:v>6039.7782992640086</c:v>
                </c:pt>
                <c:pt idx="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05E-4EA0-A255-6DC93A9A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02688"/>
        <c:axId val="232868120"/>
      </c:scatterChart>
      <c:valAx>
        <c:axId val="2352026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68120"/>
        <c:crosses val="autoZero"/>
        <c:crossBetween val="midCat"/>
      </c:valAx>
      <c:valAx>
        <c:axId val="23286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TERM STRUCTURE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CVA_1234!$E$4:$H$4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CVA_1234!$E$5:$H$5</c:f>
              <c:numCache>
                <c:formatCode>0.000%</c:formatCode>
                <c:ptCount val="4"/>
                <c:pt idx="0">
                  <c:v>1.0093859071500439E-2</c:v>
                </c:pt>
                <c:pt idx="1">
                  <c:v>1.9527673574235734E-2</c:v>
                </c:pt>
                <c:pt idx="2">
                  <c:v>2.9154322669879339E-2</c:v>
                </c:pt>
                <c:pt idx="3">
                  <c:v>3.8140328805007492E-2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C74-4E31-8C39-67835EF5E5D4}"/>
            </c:ext>
          </c:extLst>
        </c:ser>
        <c:ser>
          <c:idx val="1"/>
          <c:order val="1"/>
          <c:tx>
            <c:v>FWD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CVA_1234!$E$4:$H$4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CVA_1234!$E$6:$H$6</c:f>
              <c:numCache>
                <c:formatCode>0.00%</c:formatCode>
                <c:ptCount val="4"/>
                <c:pt idx="0">
                  <c:v>1.0093859071500439E-2</c:v>
                </c:pt>
                <c:pt idx="1">
                  <c:v>2.8961488076971027E-2</c:v>
                </c:pt>
                <c:pt idx="2">
                  <c:v>4.8407620861166546E-2</c:v>
                </c:pt>
                <c:pt idx="3">
                  <c:v>6.5098347210391955E-2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C74-4E31-8C39-67835EF5E5D4}"/>
            </c:ext>
          </c:extLst>
        </c:ser>
        <c:ser>
          <c:idx val="2"/>
          <c:order val="2"/>
          <c:tx>
            <c:v>REFERENCE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CVA_1234!$E$4:$H$4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CVA_1234!$E$10:$H$10</c:f>
              <c:numCache>
                <c:formatCode>0.00%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C74-4E31-8C39-67835EF5E5D4}"/>
            </c:ext>
          </c:extLst>
        </c:ser>
        <c:ser>
          <c:idx val="3"/>
          <c:order val="3"/>
          <c:tx>
            <c:v>FIXED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</c:marker>
          <c:xVal>
            <c:numRef>
              <c:f>CVA_1234!$E$4:$H$4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CVA_1234!$E$11:$H$11</c:f>
              <c:numCache>
                <c:formatCode>0.00%</c:formatCode>
                <c:ptCount val="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C74-4E31-8C39-67835EF5E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70472"/>
        <c:axId val="232871256"/>
      </c:scatterChart>
      <c:valAx>
        <c:axId val="23287047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71256"/>
        <c:crosses val="autoZero"/>
        <c:crossBetween val="midCat"/>
      </c:valAx>
      <c:valAx>
        <c:axId val="232871256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7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CVA_STATIC!$A$22</c:f>
              <c:strCache>
                <c:ptCount val="1"/>
                <c:pt idx="0">
                  <c:v>CVA_PERIODO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CVA_STATIC!$B$17:$E$17</c:f>
              <c:strCache>
                <c:ptCount val="4"/>
                <c:pt idx="0">
                  <c:v>T0-T1</c:v>
                </c:pt>
                <c:pt idx="1">
                  <c:v>T1-T2</c:v>
                </c:pt>
                <c:pt idx="2">
                  <c:v>T2-T3</c:v>
                </c:pt>
                <c:pt idx="3">
                  <c:v>T3-T4</c:v>
                </c:pt>
              </c:strCache>
            </c:strRef>
          </c:cat>
          <c:val>
            <c:numRef>
              <c:f>CVA_STATIC!$B$22:$E$22</c:f>
              <c:numCache>
                <c:formatCode>_-"€"\ * #,##0.00_-;\-"€"\ * #,##0.00_-;_-"€"\ * "-"??_-;_-@_-</c:formatCode>
                <c:ptCount val="4"/>
                <c:pt idx="0">
                  <c:v>2.3956125919477573</c:v>
                </c:pt>
                <c:pt idx="1">
                  <c:v>3.930709940169387</c:v>
                </c:pt>
                <c:pt idx="2">
                  <c:v>3.1272405517954218</c:v>
                </c:pt>
                <c:pt idx="3">
                  <c:v>1.3589045955020622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77-4121-BDE0-A2E3E1E7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202296"/>
        <c:axId val="235203472"/>
      </c:barChart>
      <c:catAx>
        <c:axId val="23520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03472"/>
        <c:crosses val="autoZero"/>
        <c:auto val="1"/>
        <c:lblAlgn val="ctr"/>
        <c:lblOffset val="100"/>
        <c:noMultiLvlLbl val="0"/>
      </c:catAx>
      <c:valAx>
        <c:axId val="2352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0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Exposure IRS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CVA_DYNAMIC!$J$21:$N$21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CVA_DYNAMIC!$J$22:$N$22</c:f>
              <c:numCache>
                <c:formatCode>_-[$$-409]* #,##0.00_ ;_-[$$-409]* \-#,##0.00\ ;_-[$$-409]* "-"??_ ;_-@_ </c:formatCode>
                <c:ptCount val="5"/>
                <c:pt idx="0">
                  <c:v>446.89096614119546</c:v>
                </c:pt>
                <c:pt idx="1">
                  <c:v>1325.4898808530374</c:v>
                </c:pt>
                <c:pt idx="2">
                  <c:v>1066.5594424145281</c:v>
                </c:pt>
                <c:pt idx="3">
                  <c:v>1181.1534071568051</c:v>
                </c:pt>
                <c:pt idx="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0BD-476E-B447-8363891C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99944"/>
        <c:axId val="235200336"/>
      </c:scatterChart>
      <c:valAx>
        <c:axId val="235199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00336"/>
        <c:crosses val="autoZero"/>
        <c:crossBetween val="midCat"/>
      </c:valAx>
      <c:valAx>
        <c:axId val="235200336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9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TERM STRUCTURE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CVA_DYNAMIC!$E$4:$H$4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CVA_DYNAMIC!$E$5:$H$5</c:f>
              <c:numCache>
                <c:formatCode>0.000%</c:formatCode>
                <c:ptCount val="4"/>
                <c:pt idx="0">
                  <c:v>3.8526583071009303E-4</c:v>
                </c:pt>
                <c:pt idx="1">
                  <c:v>2.6611833122269098E-3</c:v>
                </c:pt>
                <c:pt idx="2">
                  <c:v>2.9209951598247875E-3</c:v>
                </c:pt>
                <c:pt idx="3">
                  <c:v>4.3520514193625126E-3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13E-47AE-B67A-D17CE2C1DB06}"/>
            </c:ext>
          </c:extLst>
        </c:ser>
        <c:ser>
          <c:idx val="1"/>
          <c:order val="1"/>
          <c:tx>
            <c:v>FWD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CVA_DYNAMIC!$E$4:$H$4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CVA_DYNAMIC!$E$6:$H$6</c:f>
              <c:numCache>
                <c:formatCode>0.00%</c:formatCode>
                <c:ptCount val="4"/>
                <c:pt idx="0">
                  <c:v>3.8526583071009303E-4</c:v>
                </c:pt>
                <c:pt idx="1">
                  <c:v>4.9371007937437268E-3</c:v>
                </c:pt>
                <c:pt idx="2">
                  <c:v>3.4406188550205425E-3</c:v>
                </c:pt>
                <c:pt idx="3">
                  <c:v>8.6452201979756883E-3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13E-47AE-B67A-D17CE2C1DB06}"/>
            </c:ext>
          </c:extLst>
        </c:ser>
        <c:ser>
          <c:idx val="2"/>
          <c:order val="2"/>
          <c:tx>
            <c:v>REFERENCE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dash"/>
              </a:ln>
              <a:effectLst/>
            </c:spPr>
          </c:marker>
          <c:xVal>
            <c:numRef>
              <c:f>CVA_DYNAMIC!$E$4:$H$4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CVA_DYNAMIC!$E$10:$H$10</c:f>
              <c:numCache>
                <c:formatCode>0.00%</c:formatCode>
                <c:ptCount val="4"/>
                <c:pt idx="0">
                  <c:v>4.0000000000000002E-4</c:v>
                </c:pt>
                <c:pt idx="1">
                  <c:v>2.5000000000000001E-3</c:v>
                </c:pt>
                <c:pt idx="2">
                  <c:v>3.2000000000000002E-3</c:v>
                </c:pt>
                <c:pt idx="3">
                  <c:v>4.0000000000000001E-3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13E-47AE-B67A-D17CE2C1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98768"/>
        <c:axId val="235204648"/>
      </c:scatterChart>
      <c:valAx>
        <c:axId val="2351987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04648"/>
        <c:crosses val="autoZero"/>
        <c:crossBetween val="midCat"/>
      </c:valAx>
      <c:valAx>
        <c:axId val="235204648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9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Exposure IRS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CVA_INCREASING!$J$21:$N$21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CVA_INCREASING!$J$22:$N$22</c:f>
              <c:numCache>
                <c:formatCode>_-[$$-409]* #,##0.00_ ;_-[$$-409]* \-#,##0.00\ ;_-[$$-409]* "-"??_ ;_-@_ </c:formatCode>
                <c:ptCount val="5"/>
                <c:pt idx="0">
                  <c:v>5617.8018883601271</c:v>
                </c:pt>
                <c:pt idx="1">
                  <c:v>7963.1464297293296</c:v>
                </c:pt>
                <c:pt idx="2">
                  <c:v>7786.7478160187857</c:v>
                </c:pt>
                <c:pt idx="3">
                  <c:v>5601.1749863737514</c:v>
                </c:pt>
                <c:pt idx="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94C-49FF-BCB1-2D5C05D5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05824"/>
        <c:axId val="235203080"/>
      </c:scatterChart>
      <c:valAx>
        <c:axId val="2352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03080"/>
        <c:crosses val="autoZero"/>
        <c:crossBetween val="midCat"/>
      </c:valAx>
      <c:valAx>
        <c:axId val="23520308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TERM STRUCTURE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83985592709359"/>
          <c:y val="0.14210723682166204"/>
          <c:w val="0.76736990913222058"/>
          <c:h val="0.6877652011448393"/>
        </c:manualLayout>
      </c:layout>
      <c:scatterChart>
        <c:scatterStyle val="smoothMarker"/>
        <c:varyColors val="0"/>
        <c:ser>
          <c:idx val="0"/>
          <c:order val="0"/>
          <c:tx>
            <c:v>SPOT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CVA_INCREASING!$E$4:$H$4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CVA_INCREASING!$E$5:$H$5</c:f>
              <c:numCache>
                <c:formatCode>0.000%</c:formatCode>
                <c:ptCount val="4"/>
                <c:pt idx="0">
                  <c:v>2.057025324068865E-2</c:v>
                </c:pt>
                <c:pt idx="1">
                  <c:v>2.5642476266491257E-2</c:v>
                </c:pt>
                <c:pt idx="2">
                  <c:v>3.0075560568813768E-2</c:v>
                </c:pt>
                <c:pt idx="3">
                  <c:v>3.5862362085164731E-2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06-4DF1-8CB7-CACAB8CE6AA6}"/>
            </c:ext>
          </c:extLst>
        </c:ser>
        <c:ser>
          <c:idx val="1"/>
          <c:order val="1"/>
          <c:tx>
            <c:v>FWD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CVA_INCREASING!$E$4:$H$4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CVA_INCREASING!$E$6:$H$6</c:f>
              <c:numCache>
                <c:formatCode>0.00%</c:formatCode>
                <c:ptCount val="4"/>
                <c:pt idx="0">
                  <c:v>2.057025324068865E-2</c:v>
                </c:pt>
                <c:pt idx="1">
                  <c:v>3.0714699292293864E-2</c:v>
                </c:pt>
                <c:pt idx="2">
                  <c:v>3.8941729173458783E-2</c:v>
                </c:pt>
                <c:pt idx="3">
                  <c:v>5.3222766634217628E-2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06-4DF1-8CB7-CACAB8CE6AA6}"/>
            </c:ext>
          </c:extLst>
        </c:ser>
        <c:ser>
          <c:idx val="2"/>
          <c:order val="2"/>
          <c:tx>
            <c:v>REFERENCE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CVA_INCREASING!$E$4:$H$4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CVA_INCREASING!$E$10:$H$10</c:f>
              <c:numCache>
                <c:formatCode>0.00%</c:formatCode>
                <c:ptCount val="4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506-4DF1-8CB7-CACAB8CE6AA6}"/>
            </c:ext>
          </c:extLst>
        </c:ser>
        <c:ser>
          <c:idx val="3"/>
          <c:order val="3"/>
          <c:tx>
            <c:v>FIXED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</c:marker>
          <c:xVal>
            <c:numRef>
              <c:f>CVA_INCREASING!$E$4:$H$4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CVA_INCREASING!$E$11:$H$11</c:f>
              <c:numCache>
                <c:formatCode>0.00%</c:formatCode>
                <c:ptCount val="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1506-4DF1-8CB7-CACAB8CE6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99160"/>
        <c:axId val="235203864"/>
      </c:scatterChart>
      <c:valAx>
        <c:axId val="235199160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03864"/>
        <c:crosses val="autoZero"/>
        <c:crossBetween val="midCat"/>
      </c:valAx>
      <c:valAx>
        <c:axId val="235203864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19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376764746511945"/>
          <c:y val="0.12059967020702246"/>
          <c:w val="0.27928166873877608"/>
          <c:h val="0.261629658295288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MTM IRS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CVA_INCREASING!$J$21:$N$21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CVA_INCREASING!$J$17:$N$17</c:f>
              <c:numCache>
                <c:formatCode>_-[$$-409]* #,##0.00_ ;_-[$$-409]* \-#,##0.00\ ;_-[$$-409]* "-"??_ ;_-@_ </c:formatCode>
                <c:ptCount val="5"/>
                <c:pt idx="0">
                  <c:v>5617.8018883601271</c:v>
                </c:pt>
                <c:pt idx="1">
                  <c:v>7963.1464297293296</c:v>
                </c:pt>
                <c:pt idx="2">
                  <c:v>7786.7478160187857</c:v>
                </c:pt>
                <c:pt idx="3">
                  <c:v>5601.1749863737514</c:v>
                </c:pt>
                <c:pt idx="4" formatCode="[$$-409]#,##0.00_ ;\-[$$-409]#,##0.00\ 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0FB-4F22-A8FE-B6E42C5A0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03392"/>
        <c:axId val="231958280"/>
      </c:scatterChart>
      <c:valAx>
        <c:axId val="229503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58280"/>
        <c:crosses val="autoZero"/>
        <c:crossBetween val="midCat"/>
      </c:valAx>
      <c:valAx>
        <c:axId val="231958280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Exposure IRS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CVA_DECREASING!$J$21:$N$21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CVA_DECREASING!$J$22:$N$22</c:f>
              <c:numCache>
                <c:formatCode>_-[$$-409]* #,##0.00_ ;_-[$$-409]* \-#,##0.00\ ;_-[$$-409]* "-"??_ ;_-@_ </c:formatCode>
                <c:ptCount val="5"/>
                <c:pt idx="0">
                  <c:v>3984.0670875130927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9AC-4C60-B8E3-3CDE73030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59064"/>
        <c:axId val="231960240"/>
      </c:scatterChart>
      <c:valAx>
        <c:axId val="23195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60240"/>
        <c:crosses val="autoZero"/>
        <c:crossBetween val="midCat"/>
      </c:valAx>
      <c:valAx>
        <c:axId val="23196024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5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TERM STRUCTURE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83985592709359"/>
          <c:y val="0.14210723682166204"/>
          <c:w val="0.76736990913222058"/>
          <c:h val="0.6877652011448393"/>
        </c:manualLayout>
      </c:layout>
      <c:scatterChart>
        <c:scatterStyle val="smoothMarker"/>
        <c:varyColors val="0"/>
        <c:ser>
          <c:idx val="0"/>
          <c:order val="0"/>
          <c:tx>
            <c:v>SPOT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CVA_DECREASING!$E$4:$H$4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CVA_DECREASING!$E$5:$H$5</c:f>
              <c:numCache>
                <c:formatCode>0.000%</c:formatCode>
                <c:ptCount val="4"/>
                <c:pt idx="0">
                  <c:v>5.069120868516587E-2</c:v>
                </c:pt>
                <c:pt idx="1">
                  <c:v>4.6300809568241015E-2</c:v>
                </c:pt>
                <c:pt idx="2">
                  <c:v>4.1455670480791268E-2</c:v>
                </c:pt>
                <c:pt idx="3">
                  <c:v>3.3976688770345854E-2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2A0-4ECA-834F-26502FD55CB5}"/>
            </c:ext>
          </c:extLst>
        </c:ser>
        <c:ser>
          <c:idx val="1"/>
          <c:order val="1"/>
          <c:tx>
            <c:v>FWD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CVA_DECREASING!$E$4:$H$4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CVA_DECREASING!$E$6:$H$6</c:f>
              <c:numCache>
                <c:formatCode>0.00%</c:formatCode>
                <c:ptCount val="4"/>
                <c:pt idx="0">
                  <c:v>5.069120868516587E-2</c:v>
                </c:pt>
                <c:pt idx="1">
                  <c:v>4.191041045131616E-2</c:v>
                </c:pt>
                <c:pt idx="2">
                  <c:v>3.1765392305891774E-2</c:v>
                </c:pt>
                <c:pt idx="3">
                  <c:v>1.1539743639009614E-2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2A0-4ECA-834F-26502FD55CB5}"/>
            </c:ext>
          </c:extLst>
        </c:ser>
        <c:ser>
          <c:idx val="2"/>
          <c:order val="2"/>
          <c:tx>
            <c:v>REFERENCE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CVA_DECREASING!$E$4:$H$4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CVA_DECREASING!$E$10:$H$10</c:f>
              <c:numCache>
                <c:formatCode>0.00%</c:formatCode>
                <c:ptCount val="4"/>
                <c:pt idx="0">
                  <c:v>0.05</c:v>
                </c:pt>
                <c:pt idx="1">
                  <c:v>4.4999999999999998E-2</c:v>
                </c:pt>
                <c:pt idx="2">
                  <c:v>0.04</c:v>
                </c:pt>
                <c:pt idx="3">
                  <c:v>3.5000000000000003E-2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2A0-4ECA-834F-26502FD55CB5}"/>
            </c:ext>
          </c:extLst>
        </c:ser>
        <c:ser>
          <c:idx val="3"/>
          <c:order val="3"/>
          <c:tx>
            <c:v>FIXED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</c:marker>
          <c:xVal>
            <c:numRef>
              <c:f>CVA_DECREASING!$E$4:$H$4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CVA_DECREASING!$E$11:$H$11</c:f>
              <c:numCache>
                <c:formatCode>0.00%</c:formatCode>
                <c:ptCount val="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2A0-4ECA-834F-26502FD5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58672"/>
        <c:axId val="231961024"/>
      </c:scatterChart>
      <c:valAx>
        <c:axId val="23195867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61024"/>
        <c:crosses val="autoZero"/>
        <c:crossBetween val="midCat"/>
      </c:valAx>
      <c:valAx>
        <c:axId val="231961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5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01332515246296"/>
          <c:y val="3.9204441064216659E-2"/>
          <c:w val="0.27928166873877608"/>
          <c:h val="0.2616296582952883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25</xdr:row>
      <xdr:rowOff>167640</xdr:rowOff>
    </xdr:from>
    <xdr:to>
      <xdr:col>12</xdr:col>
      <xdr:colOff>647700</xdr:colOff>
      <xdr:row>39</xdr:row>
      <xdr:rowOff>137160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335280</xdr:colOff>
      <xdr:row>24</xdr:row>
      <xdr:rowOff>83820</xdr:rowOff>
    </xdr:from>
    <xdr:to>
      <xdr:col>6</xdr:col>
      <xdr:colOff>182880</xdr:colOff>
      <xdr:row>38</xdr:row>
      <xdr:rowOff>53340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24</xdr:row>
      <xdr:rowOff>110489</xdr:rowOff>
    </xdr:from>
    <xdr:to>
      <xdr:col>12</xdr:col>
      <xdr:colOff>866775</xdr:colOff>
      <xdr:row>41</xdr:row>
      <xdr:rowOff>38100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438149</xdr:colOff>
      <xdr:row>24</xdr:row>
      <xdr:rowOff>114299</xdr:rowOff>
    </xdr:from>
    <xdr:to>
      <xdr:col>7</xdr:col>
      <xdr:colOff>352425</xdr:colOff>
      <xdr:row>41</xdr:row>
      <xdr:rowOff>57149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24</xdr:row>
      <xdr:rowOff>110489</xdr:rowOff>
    </xdr:from>
    <xdr:to>
      <xdr:col>12</xdr:col>
      <xdr:colOff>1000125</xdr:colOff>
      <xdr:row>40</xdr:row>
      <xdr:rowOff>142875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24</xdr:row>
      <xdr:rowOff>104774</xdr:rowOff>
    </xdr:from>
    <xdr:to>
      <xdr:col>4</xdr:col>
      <xdr:colOff>57150</xdr:colOff>
      <xdr:row>40</xdr:row>
      <xdr:rowOff>180975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24</xdr:row>
      <xdr:rowOff>95249</xdr:rowOff>
    </xdr:from>
    <xdr:to>
      <xdr:col>9</xdr:col>
      <xdr:colOff>238126</xdr:colOff>
      <xdr:row>40</xdr:row>
      <xdr:rowOff>200024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24</xdr:row>
      <xdr:rowOff>110489</xdr:rowOff>
    </xdr:from>
    <xdr:to>
      <xdr:col>12</xdr:col>
      <xdr:colOff>1000125</xdr:colOff>
      <xdr:row>40</xdr:row>
      <xdr:rowOff>142875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24</xdr:row>
      <xdr:rowOff>104774</xdr:rowOff>
    </xdr:from>
    <xdr:to>
      <xdr:col>4</xdr:col>
      <xdr:colOff>57150</xdr:colOff>
      <xdr:row>40</xdr:row>
      <xdr:rowOff>180975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24</xdr:row>
      <xdr:rowOff>95249</xdr:rowOff>
    </xdr:from>
    <xdr:to>
      <xdr:col>9</xdr:col>
      <xdr:colOff>238126</xdr:colOff>
      <xdr:row>40</xdr:row>
      <xdr:rowOff>200024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36</xdr:row>
      <xdr:rowOff>186689</xdr:rowOff>
    </xdr:from>
    <xdr:to>
      <xdr:col>13</xdr:col>
      <xdr:colOff>104775</xdr:colOff>
      <xdr:row>52</xdr:row>
      <xdr:rowOff>161925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36</xdr:row>
      <xdr:rowOff>171449</xdr:rowOff>
    </xdr:from>
    <xdr:to>
      <xdr:col>4</xdr:col>
      <xdr:colOff>76200</xdr:colOff>
      <xdr:row>53</xdr:row>
      <xdr:rowOff>47625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238125</xdr:colOff>
      <xdr:row>36</xdr:row>
      <xdr:rowOff>171449</xdr:rowOff>
    </xdr:from>
    <xdr:to>
      <xdr:col>9</xdr:col>
      <xdr:colOff>352426</xdr:colOff>
      <xdr:row>53</xdr:row>
      <xdr:rowOff>76199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24</xdr:row>
      <xdr:rowOff>110489</xdr:rowOff>
    </xdr:from>
    <xdr:to>
      <xdr:col>12</xdr:col>
      <xdr:colOff>866775</xdr:colOff>
      <xdr:row>41</xdr:row>
      <xdr:rowOff>38100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438149</xdr:colOff>
      <xdr:row>24</xdr:row>
      <xdr:rowOff>114299</xdr:rowOff>
    </xdr:from>
    <xdr:to>
      <xdr:col>7</xdr:col>
      <xdr:colOff>352425</xdr:colOff>
      <xdr:row>41</xdr:row>
      <xdr:rowOff>57149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0" zoomScaleNormal="80" workbookViewId="0">
      <selection activeCell="A16" sqref="A16"/>
    </sheetView>
  </sheetViews>
  <sheetFormatPr defaultRowHeight="15.75" x14ac:dyDescent="0.25"/>
  <cols>
    <col min="1" max="1" width="12.375" customWidth="1"/>
    <col min="2" max="2" width="14.375" customWidth="1"/>
    <col min="10" max="10" width="10" bestFit="1" customWidth="1"/>
    <col min="11" max="11" width="16.125" customWidth="1"/>
    <col min="12" max="12" width="17.375" customWidth="1"/>
    <col min="13" max="13" width="16.375" customWidth="1"/>
    <col min="14" max="14" width="17.375" customWidth="1"/>
  </cols>
  <sheetData>
    <row r="1" spans="1:14" ht="16.5" thickBot="1" x14ac:dyDescent="0.3"/>
    <row r="2" spans="1:14" ht="16.5" thickBot="1" x14ac:dyDescent="0.3">
      <c r="A2" s="8" t="s">
        <v>54</v>
      </c>
      <c r="B2" s="9"/>
      <c r="D2" s="8" t="s">
        <v>55</v>
      </c>
      <c r="E2" s="8"/>
      <c r="F2" s="8"/>
      <c r="G2" s="8"/>
      <c r="H2" s="8"/>
      <c r="J2" s="8" t="s">
        <v>56</v>
      </c>
      <c r="K2" s="8"/>
      <c r="L2" s="8"/>
      <c r="M2" s="8"/>
      <c r="N2" s="8"/>
    </row>
    <row r="3" spans="1:14" ht="16.5" thickBot="1" x14ac:dyDescent="0.3">
      <c r="A3" s="4" t="s">
        <v>15</v>
      </c>
      <c r="B3" s="13">
        <v>3.8999999999999998E-3</v>
      </c>
      <c r="D3" s="4" t="s">
        <v>3</v>
      </c>
      <c r="E3" s="5" t="s">
        <v>4</v>
      </c>
      <c r="F3" s="5" t="s">
        <v>5</v>
      </c>
      <c r="G3" s="5" t="s">
        <v>6</v>
      </c>
      <c r="H3" s="6" t="s">
        <v>7</v>
      </c>
      <c r="J3" s="4" t="s">
        <v>3</v>
      </c>
      <c r="K3" s="5" t="s">
        <v>4</v>
      </c>
      <c r="L3" s="5" t="s">
        <v>5</v>
      </c>
      <c r="M3" s="5" t="s">
        <v>6</v>
      </c>
      <c r="N3" s="6" t="s">
        <v>7</v>
      </c>
    </row>
    <row r="4" spans="1:14" ht="16.5" thickBot="1" x14ac:dyDescent="0.3">
      <c r="A4" s="4" t="s">
        <v>16</v>
      </c>
      <c r="B4" s="10" t="s">
        <v>35</v>
      </c>
      <c r="D4" s="1">
        <v>0</v>
      </c>
      <c r="E4" s="2">
        <v>0.25</v>
      </c>
      <c r="F4" s="2">
        <v>0.5</v>
      </c>
      <c r="G4" s="2">
        <v>0.75</v>
      </c>
      <c r="H4" s="3">
        <v>1</v>
      </c>
      <c r="J4" s="14">
        <v>0</v>
      </c>
      <c r="K4" s="15">
        <v>0.25</v>
      </c>
      <c r="L4" s="15">
        <v>0.5</v>
      </c>
      <c r="M4" s="15">
        <v>0.75</v>
      </c>
      <c r="N4" s="16">
        <v>1</v>
      </c>
    </row>
    <row r="5" spans="1:14" ht="16.5" thickBot="1" x14ac:dyDescent="0.3">
      <c r="A5" s="4" t="s">
        <v>0</v>
      </c>
      <c r="B5" s="10" t="s">
        <v>17</v>
      </c>
      <c r="D5" s="7" t="s">
        <v>8</v>
      </c>
      <c r="E5" s="26">
        <v>4.0000000000000002E-4</v>
      </c>
      <c r="F5" s="26">
        <v>2.5000000000000001E-3</v>
      </c>
      <c r="G5" s="26">
        <v>3.2000000000000002E-3</v>
      </c>
      <c r="H5" s="27">
        <v>4.0000000000000001E-3</v>
      </c>
      <c r="J5" s="17" t="s">
        <v>18</v>
      </c>
      <c r="K5" s="22">
        <f>$B$7</f>
        <v>1000000</v>
      </c>
      <c r="L5" s="22">
        <f t="shared" ref="L5:N5" si="0">$B$7</f>
        <v>1000000</v>
      </c>
      <c r="M5" s="22">
        <f t="shared" si="0"/>
        <v>1000000</v>
      </c>
      <c r="N5" s="22">
        <f t="shared" si="0"/>
        <v>1000000</v>
      </c>
    </row>
    <row r="6" spans="1:14" ht="16.5" thickBot="1" x14ac:dyDescent="0.3">
      <c r="A6" s="4" t="s">
        <v>1</v>
      </c>
      <c r="B6" s="10">
        <v>0.25</v>
      </c>
      <c r="D6" s="7" t="s">
        <v>9</v>
      </c>
      <c r="E6" s="26">
        <f>E5</f>
        <v>4.0000000000000002E-4</v>
      </c>
      <c r="F6" s="26">
        <f>(F5*F4-E5*E4)/(F4-E4)</f>
        <v>4.5999999999999999E-3</v>
      </c>
      <c r="G6" s="26">
        <f>(G5*G4-F5*F4)/(G4-F4)</f>
        <v>4.6000000000000008E-3</v>
      </c>
      <c r="H6" s="27">
        <f>(H5*H4-G5*G4)/(H4-G4)</f>
        <v>6.3999999999999994E-3</v>
      </c>
      <c r="J6" s="17" t="s">
        <v>19</v>
      </c>
      <c r="K6" s="23">
        <f>E6</f>
        <v>4.0000000000000002E-4</v>
      </c>
      <c r="L6" s="23">
        <f t="shared" ref="L6:N6" si="1">F6</f>
        <v>4.5999999999999999E-3</v>
      </c>
      <c r="M6" s="23">
        <f t="shared" si="1"/>
        <v>4.6000000000000008E-3</v>
      </c>
      <c r="N6" s="23">
        <f t="shared" si="1"/>
        <v>6.3999999999999994E-3</v>
      </c>
    </row>
    <row r="7" spans="1:14" ht="16.5" thickBot="1" x14ac:dyDescent="0.3">
      <c r="A7" s="4" t="s">
        <v>2</v>
      </c>
      <c r="B7" s="12">
        <v>1000000</v>
      </c>
      <c r="D7" s="7" t="s">
        <v>10</v>
      </c>
      <c r="E7" s="28">
        <f>EXP(-E5*E4)</f>
        <v>0.99990000499983334</v>
      </c>
      <c r="F7" s="28">
        <f>EXP(-F5*F4)</f>
        <v>0.99875078092458092</v>
      </c>
      <c r="G7" s="28">
        <f>EXP(-G5*G4)</f>
        <v>0.99760287769738176</v>
      </c>
      <c r="H7" s="29">
        <f>EXP(-H5*H4)</f>
        <v>0.99600798934399148</v>
      </c>
      <c r="J7" s="17" t="s">
        <v>15</v>
      </c>
      <c r="K7" s="23">
        <f>$B$3</f>
        <v>3.8999999999999998E-3</v>
      </c>
      <c r="L7" s="23">
        <f t="shared" ref="L7:N7" si="2">$B$3</f>
        <v>3.8999999999999998E-3</v>
      </c>
      <c r="M7" s="23">
        <f t="shared" si="2"/>
        <v>3.8999999999999998E-3</v>
      </c>
      <c r="N7" s="23">
        <f t="shared" si="2"/>
        <v>3.8999999999999998E-3</v>
      </c>
    </row>
    <row r="8" spans="1:14" ht="16.5" thickBot="1" x14ac:dyDescent="0.3">
      <c r="A8" s="4"/>
      <c r="B8" s="10"/>
      <c r="D8" s="7" t="s">
        <v>33</v>
      </c>
      <c r="E8" s="26">
        <f>EXP(-$B$9*D4)-EXP(-$B$9*E4)</f>
        <v>7.4719451808615833E-3</v>
      </c>
      <c r="F8" s="26">
        <f>EXP(-$B$9*E4)-EXP(-$B$9*F4)</f>
        <v>7.4161152160757693E-3</v>
      </c>
      <c r="G8" s="26">
        <f>EXP(-$B$9*F4)-EXP(-$B$9*G4)</f>
        <v>7.3607024097263052E-3</v>
      </c>
      <c r="H8" s="27">
        <f>EXP(-$B$9*G4)-EXP(-$B$9*H4)</f>
        <v>7.3057036448281876E-3</v>
      </c>
      <c r="J8" s="17" t="s">
        <v>20</v>
      </c>
      <c r="K8" s="24">
        <f>E7</f>
        <v>0.99990000499983334</v>
      </c>
      <c r="L8" s="24">
        <f>F7</f>
        <v>0.99875078092458092</v>
      </c>
      <c r="M8" s="24">
        <f>G7</f>
        <v>0.99760287769738176</v>
      </c>
      <c r="N8" s="24">
        <f>H7</f>
        <v>0.99600798934399148</v>
      </c>
    </row>
    <row r="9" spans="1:14" ht="16.5" thickBot="1" x14ac:dyDescent="0.3">
      <c r="A9" s="4" t="s">
        <v>11</v>
      </c>
      <c r="B9" s="11">
        <v>0.03</v>
      </c>
      <c r="J9" s="17" t="s">
        <v>21</v>
      </c>
      <c r="K9" s="25">
        <f>$B$6</f>
        <v>0.25</v>
      </c>
      <c r="L9" s="25">
        <f t="shared" ref="L9:N9" si="3">$B$6</f>
        <v>0.25</v>
      </c>
      <c r="M9" s="25">
        <f t="shared" si="3"/>
        <v>0.25</v>
      </c>
      <c r="N9" s="25">
        <f t="shared" si="3"/>
        <v>0.25</v>
      </c>
    </row>
    <row r="10" spans="1:14" ht="16.5" thickBot="1" x14ac:dyDescent="0.3">
      <c r="A10" s="4" t="s">
        <v>12</v>
      </c>
      <c r="B10" s="11">
        <v>0.4</v>
      </c>
      <c r="J10" s="4" t="s">
        <v>22</v>
      </c>
      <c r="K10" s="19">
        <f>K5*(K6-K7)*K8*K9</f>
        <v>-874.91250437485405</v>
      </c>
      <c r="L10" s="19">
        <f t="shared" ref="L10:N10" si="4">L5*(L6-L7)*L8*L9</f>
        <v>174.78138666180169</v>
      </c>
      <c r="M10" s="19">
        <f t="shared" si="4"/>
        <v>174.58050359704205</v>
      </c>
      <c r="N10" s="19">
        <f t="shared" si="4"/>
        <v>622.5049933399946</v>
      </c>
    </row>
    <row r="11" spans="1:14" ht="16.5" thickBot="1" x14ac:dyDescent="0.3"/>
    <row r="12" spans="1:14" ht="16.5" thickBot="1" x14ac:dyDescent="0.3">
      <c r="J12" s="18" t="s">
        <v>23</v>
      </c>
    </row>
    <row r="13" spans="1:14" ht="16.5" thickBot="1" x14ac:dyDescent="0.3">
      <c r="J13" s="19">
        <f>SUM(K10:N10)</f>
        <v>96.954379223984233</v>
      </c>
      <c r="K13" s="18" t="s">
        <v>24</v>
      </c>
    </row>
    <row r="14" spans="1:14" ht="16.5" thickBot="1" x14ac:dyDescent="0.3">
      <c r="K14" s="19">
        <f>SUM(L10:N10)</f>
        <v>971.86688359883829</v>
      </c>
      <c r="L14" s="18" t="s">
        <v>25</v>
      </c>
    </row>
    <row r="15" spans="1:14" ht="16.5" thickBot="1" x14ac:dyDescent="0.3">
      <c r="L15" s="19">
        <f>SUM(M10:N10)</f>
        <v>797.08549693703662</v>
      </c>
      <c r="M15" s="18" t="s">
        <v>26</v>
      </c>
    </row>
    <row r="16" spans="1:14" ht="16.5" thickBot="1" x14ac:dyDescent="0.3">
      <c r="A16" s="8" t="s">
        <v>58</v>
      </c>
      <c r="B16" s="8"/>
      <c r="C16" s="8"/>
      <c r="D16" s="8"/>
      <c r="E16" s="8"/>
      <c r="M16" s="19">
        <f>SUM(N10)</f>
        <v>622.5049933399946</v>
      </c>
      <c r="N16" s="18" t="s">
        <v>27</v>
      </c>
    </row>
    <row r="17" spans="1:14" ht="16.5" thickBot="1" x14ac:dyDescent="0.3">
      <c r="A17" s="4"/>
      <c r="B17" s="5" t="s">
        <v>28</v>
      </c>
      <c r="C17" s="5" t="s">
        <v>29</v>
      </c>
      <c r="D17" s="5" t="s">
        <v>30</v>
      </c>
      <c r="E17" s="6" t="s">
        <v>31</v>
      </c>
      <c r="N17" s="20">
        <v>0</v>
      </c>
    </row>
    <row r="18" spans="1:14" ht="16.5" thickBot="1" x14ac:dyDescent="0.3">
      <c r="A18" s="21" t="s">
        <v>32</v>
      </c>
      <c r="B18" s="30">
        <f>(J22+K22)/2</f>
        <v>534.41063141141126</v>
      </c>
      <c r="C18" s="30">
        <f>(K22+L22)/2</f>
        <v>884.47619026793745</v>
      </c>
      <c r="D18" s="30">
        <f>(L22+M22)/2</f>
        <v>709.79524513851561</v>
      </c>
      <c r="E18" s="30">
        <f>(M22+N22)/2</f>
        <v>311.2524966699973</v>
      </c>
    </row>
    <row r="19" spans="1:14" ht="16.5" thickBot="1" x14ac:dyDescent="0.3">
      <c r="A19" s="21" t="s">
        <v>10</v>
      </c>
      <c r="B19" s="24">
        <f t="shared" ref="B19:E20" si="5">E7</f>
        <v>0.99990000499983334</v>
      </c>
      <c r="C19" s="24">
        <f t="shared" si="5"/>
        <v>0.99875078092458092</v>
      </c>
      <c r="D19" s="24">
        <f t="shared" si="5"/>
        <v>0.99760287769738176</v>
      </c>
      <c r="E19" s="24">
        <f t="shared" si="5"/>
        <v>0.99600798934399148</v>
      </c>
      <c r="J19" s="8" t="s">
        <v>57</v>
      </c>
      <c r="K19" s="8"/>
      <c r="L19" s="8"/>
      <c r="M19" s="8"/>
      <c r="N19" s="8"/>
    </row>
    <row r="20" spans="1:14" ht="16.5" thickBot="1" x14ac:dyDescent="0.3">
      <c r="A20" s="21" t="s">
        <v>33</v>
      </c>
      <c r="B20" s="23">
        <f t="shared" si="5"/>
        <v>7.4719451808615833E-3</v>
      </c>
      <c r="C20" s="23">
        <f t="shared" si="5"/>
        <v>7.4161152160757693E-3</v>
      </c>
      <c r="D20" s="23">
        <f t="shared" si="5"/>
        <v>7.3607024097263052E-3</v>
      </c>
      <c r="E20" s="23">
        <f t="shared" si="5"/>
        <v>7.3057036448281876E-3</v>
      </c>
      <c r="J20" s="4" t="s">
        <v>3</v>
      </c>
      <c r="K20" s="5" t="s">
        <v>4</v>
      </c>
      <c r="L20" s="5" t="s">
        <v>5</v>
      </c>
      <c r="M20" s="5" t="s">
        <v>6</v>
      </c>
      <c r="N20" s="6" t="s">
        <v>7</v>
      </c>
    </row>
    <row r="21" spans="1:14" x14ac:dyDescent="0.25">
      <c r="A21" s="21" t="s">
        <v>14</v>
      </c>
      <c r="B21" s="31">
        <f>1-$B$10</f>
        <v>0.6</v>
      </c>
      <c r="C21" s="31">
        <f t="shared" ref="C21:E21" si="6">1-$B$10</f>
        <v>0.6</v>
      </c>
      <c r="D21" s="31">
        <f t="shared" si="6"/>
        <v>0.6</v>
      </c>
      <c r="E21" s="31">
        <f t="shared" si="6"/>
        <v>0.6</v>
      </c>
      <c r="J21" s="14">
        <v>0</v>
      </c>
      <c r="K21" s="15">
        <v>0.25</v>
      </c>
      <c r="L21" s="15">
        <v>0.5</v>
      </c>
      <c r="M21" s="15">
        <v>0.75</v>
      </c>
      <c r="N21" s="16">
        <v>1</v>
      </c>
    </row>
    <row r="22" spans="1:14" ht="16.5" thickBot="1" x14ac:dyDescent="0.3">
      <c r="A22" s="21" t="s">
        <v>34</v>
      </c>
      <c r="B22" s="34">
        <f>B18*B19*B20*B21</f>
        <v>2.3956125919477573</v>
      </c>
      <c r="C22" s="32">
        <f t="shared" ref="C22:E22" si="7">C18*C19*C20*C21</f>
        <v>3.930709940169387</v>
      </c>
      <c r="D22" s="32">
        <f t="shared" si="7"/>
        <v>3.1272405517954218</v>
      </c>
      <c r="E22" s="32">
        <f t="shared" si="7"/>
        <v>1.3589045955020622</v>
      </c>
      <c r="J22" s="21">
        <f>MAX(J13,0)</f>
        <v>96.954379223984233</v>
      </c>
      <c r="K22" s="21">
        <f>MAX(K14,0)</f>
        <v>971.86688359883829</v>
      </c>
      <c r="L22" s="21">
        <f>MAX(L15,0)</f>
        <v>797.08549693703662</v>
      </c>
      <c r="M22" s="21">
        <f>MAX(M16,0)</f>
        <v>622.5049933399946</v>
      </c>
      <c r="N22" s="21">
        <f>MAX(N17,0)</f>
        <v>0</v>
      </c>
    </row>
    <row r="23" spans="1:14" ht="16.5" thickBot="1" x14ac:dyDescent="0.3">
      <c r="A23" s="33" t="s">
        <v>13</v>
      </c>
      <c r="B23" s="35">
        <f>SUM(B22:E22)</f>
        <v>10.812467679414629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0" zoomScaleNormal="80" workbookViewId="0">
      <selection activeCell="A16" sqref="A16"/>
    </sheetView>
  </sheetViews>
  <sheetFormatPr defaultRowHeight="15.75" x14ac:dyDescent="0.25"/>
  <cols>
    <col min="1" max="1" width="12.375" customWidth="1"/>
    <col min="2" max="2" width="14.375" customWidth="1"/>
    <col min="3" max="3" width="11.25" customWidth="1"/>
    <col min="4" max="4" width="10.625" customWidth="1"/>
    <col min="10" max="10" width="10" bestFit="1" customWidth="1"/>
    <col min="11" max="11" width="13.625" bestFit="1" customWidth="1"/>
    <col min="12" max="12" width="14.75" customWidth="1"/>
    <col min="13" max="13" width="14" customWidth="1"/>
    <col min="14" max="14" width="13.75" customWidth="1"/>
  </cols>
  <sheetData>
    <row r="1" spans="1:14" ht="16.5" thickBot="1" x14ac:dyDescent="0.3"/>
    <row r="2" spans="1:14" ht="16.5" thickBot="1" x14ac:dyDescent="0.3">
      <c r="A2" s="8" t="s">
        <v>54</v>
      </c>
      <c r="B2" s="9"/>
      <c r="D2" s="8" t="s">
        <v>55</v>
      </c>
      <c r="E2" s="8"/>
      <c r="F2" s="8"/>
      <c r="G2" s="8"/>
      <c r="H2" s="8"/>
      <c r="J2" s="8" t="s">
        <v>56</v>
      </c>
      <c r="K2" s="8"/>
      <c r="L2" s="8"/>
      <c r="M2" s="8"/>
      <c r="N2" s="8"/>
    </row>
    <row r="3" spans="1:14" ht="16.5" thickBot="1" x14ac:dyDescent="0.3">
      <c r="A3" s="4" t="s">
        <v>15</v>
      </c>
      <c r="B3" s="13">
        <v>3.8999999999999998E-3</v>
      </c>
      <c r="D3" s="4" t="s">
        <v>3</v>
      </c>
      <c r="E3" s="5" t="s">
        <v>4</v>
      </c>
      <c r="F3" s="5" t="s">
        <v>5</v>
      </c>
      <c r="G3" s="5" t="s">
        <v>6</v>
      </c>
      <c r="H3" s="6" t="s">
        <v>7</v>
      </c>
      <c r="J3" s="4" t="s">
        <v>3</v>
      </c>
      <c r="K3" s="5" t="s">
        <v>4</v>
      </c>
      <c r="L3" s="5" t="s">
        <v>5</v>
      </c>
      <c r="M3" s="5" t="s">
        <v>6</v>
      </c>
      <c r="N3" s="6" t="s">
        <v>7</v>
      </c>
    </row>
    <row r="4" spans="1:14" ht="16.5" thickBot="1" x14ac:dyDescent="0.3">
      <c r="A4" s="4" t="s">
        <v>16</v>
      </c>
      <c r="B4" s="10" t="s">
        <v>35</v>
      </c>
      <c r="D4" s="1">
        <v>0</v>
      </c>
      <c r="E4" s="2">
        <v>0.25</v>
      </c>
      <c r="F4" s="2">
        <v>0.5</v>
      </c>
      <c r="G4" s="2">
        <v>0.75</v>
      </c>
      <c r="H4" s="3">
        <v>1</v>
      </c>
      <c r="J4" s="14">
        <v>0</v>
      </c>
      <c r="K4" s="15">
        <v>0.25</v>
      </c>
      <c r="L4" s="15">
        <v>0.5</v>
      </c>
      <c r="M4" s="15">
        <v>0.75</v>
      </c>
      <c r="N4" s="16">
        <v>1</v>
      </c>
    </row>
    <row r="5" spans="1:14" ht="16.5" thickBot="1" x14ac:dyDescent="0.3">
      <c r="A5" s="4" t="s">
        <v>0</v>
      </c>
      <c r="B5" s="10" t="s">
        <v>17</v>
      </c>
      <c r="D5" s="7" t="s">
        <v>8</v>
      </c>
      <c r="E5" s="38">
        <f ca="1">E10*0.9+E10*0.2*RAND()</f>
        <v>3.8526583071009303E-4</v>
      </c>
      <c r="F5" s="38">
        <f ca="1">F10*0.9+F10*0.2*RAND()</f>
        <v>2.6611833122269098E-3</v>
      </c>
      <c r="G5" s="38">
        <f ca="1">G10*0.9+G10*0.2*RAND()</f>
        <v>2.9209951598247875E-3</v>
      </c>
      <c r="H5" s="38">
        <f ca="1">H10*0.9+H10*0.2*RAND()</f>
        <v>4.3520514193625126E-3</v>
      </c>
      <c r="J5" s="17" t="s">
        <v>18</v>
      </c>
      <c r="K5" s="22">
        <f>$B$7</f>
        <v>1000000</v>
      </c>
      <c r="L5" s="22">
        <f t="shared" ref="L5:N5" si="0">$B$7</f>
        <v>1000000</v>
      </c>
      <c r="M5" s="22">
        <f t="shared" si="0"/>
        <v>1000000</v>
      </c>
      <c r="N5" s="22">
        <f t="shared" si="0"/>
        <v>1000000</v>
      </c>
    </row>
    <row r="6" spans="1:14" ht="16.5" thickBot="1" x14ac:dyDescent="0.3">
      <c r="A6" s="4" t="s">
        <v>1</v>
      </c>
      <c r="B6" s="10">
        <v>0.25</v>
      </c>
      <c r="D6" s="7" t="s">
        <v>9</v>
      </c>
      <c r="E6" s="26">
        <f ca="1">E5</f>
        <v>3.8526583071009303E-4</v>
      </c>
      <c r="F6" s="26">
        <f ca="1">(F5*F4-E5*E4)/(F4-E4)</f>
        <v>4.9371007937437268E-3</v>
      </c>
      <c r="G6" s="26">
        <f ca="1">(G5*G4-F5*F4)/(G4-F4)</f>
        <v>3.4406188550205425E-3</v>
      </c>
      <c r="H6" s="27">
        <f ca="1">(H5*H4-G5*G4)/(H4-G4)</f>
        <v>8.6452201979756883E-3</v>
      </c>
      <c r="J6" s="17" t="s">
        <v>19</v>
      </c>
      <c r="K6" s="23">
        <f ca="1">E6</f>
        <v>3.8526583071009303E-4</v>
      </c>
      <c r="L6" s="23">
        <f t="shared" ref="L6:N6" ca="1" si="1">F6</f>
        <v>4.9371007937437268E-3</v>
      </c>
      <c r="M6" s="23">
        <f t="shared" ca="1" si="1"/>
        <v>3.4406188550205425E-3</v>
      </c>
      <c r="N6" s="23">
        <f t="shared" ca="1" si="1"/>
        <v>8.6452201979756883E-3</v>
      </c>
    </row>
    <row r="7" spans="1:14" ht="16.5" thickBot="1" x14ac:dyDescent="0.3">
      <c r="A7" s="4" t="s">
        <v>2</v>
      </c>
      <c r="B7" s="12">
        <v>1000000</v>
      </c>
      <c r="D7" s="7" t="s">
        <v>10</v>
      </c>
      <c r="E7" s="28">
        <f ca="1">EXP(-E5*E4)</f>
        <v>0.9999036881806036</v>
      </c>
      <c r="F7" s="28">
        <f ca="1">EXP(-F5*F4)</f>
        <v>0.99867029318846512</v>
      </c>
      <c r="G7" s="28">
        <f ca="1">EXP(-G5*G4)</f>
        <v>0.99781165156355234</v>
      </c>
      <c r="H7" s="29">
        <f ca="1">EXP(-H5*H4)</f>
        <v>0.99565740503311961</v>
      </c>
      <c r="J7" s="17" t="s">
        <v>15</v>
      </c>
      <c r="K7" s="23">
        <f>$B$3</f>
        <v>3.8999999999999998E-3</v>
      </c>
      <c r="L7" s="23">
        <f t="shared" ref="L7:N7" si="2">$B$3</f>
        <v>3.8999999999999998E-3</v>
      </c>
      <c r="M7" s="23">
        <f t="shared" si="2"/>
        <v>3.8999999999999998E-3</v>
      </c>
      <c r="N7" s="23">
        <f t="shared" si="2"/>
        <v>3.8999999999999998E-3</v>
      </c>
    </row>
    <row r="8" spans="1:14" ht="16.5" thickBot="1" x14ac:dyDescent="0.3">
      <c r="A8" s="4"/>
      <c r="B8" s="10"/>
      <c r="D8" s="7" t="s">
        <v>33</v>
      </c>
      <c r="E8" s="26">
        <f>EXP(-$B$9*D4)-EXP(-$B$9*E4)</f>
        <v>7.4719451808615833E-3</v>
      </c>
      <c r="F8" s="26">
        <f>EXP(-$B$9*E4)-EXP(-$B$9*F4)</f>
        <v>7.4161152160757693E-3</v>
      </c>
      <c r="G8" s="26">
        <f>EXP(-$B$9*F4)-EXP(-$B$9*G4)</f>
        <v>7.3607024097263052E-3</v>
      </c>
      <c r="H8" s="27">
        <f>EXP(-$B$9*G4)-EXP(-$B$9*H4)</f>
        <v>7.3057036448281876E-3</v>
      </c>
      <c r="J8" s="17" t="s">
        <v>20</v>
      </c>
      <c r="K8" s="24">
        <f ca="1">E7</f>
        <v>0.9999036881806036</v>
      </c>
      <c r="L8" s="24">
        <f ca="1">F7</f>
        <v>0.99867029318846512</v>
      </c>
      <c r="M8" s="24">
        <f ca="1">G7</f>
        <v>0.99781165156355234</v>
      </c>
      <c r="N8" s="24">
        <f ca="1">H7</f>
        <v>0.99565740503311961</v>
      </c>
    </row>
    <row r="9" spans="1:14" ht="16.5" thickBot="1" x14ac:dyDescent="0.3">
      <c r="A9" s="4" t="s">
        <v>11</v>
      </c>
      <c r="B9" s="11">
        <v>0.03</v>
      </c>
      <c r="J9" s="17" t="s">
        <v>21</v>
      </c>
      <c r="K9" s="25">
        <f>$B$6</f>
        <v>0.25</v>
      </c>
      <c r="L9" s="25">
        <f t="shared" ref="L9:N9" si="3">$B$6</f>
        <v>0.25</v>
      </c>
      <c r="M9" s="25">
        <f t="shared" si="3"/>
        <v>0.25</v>
      </c>
      <c r="N9" s="25">
        <f t="shared" si="3"/>
        <v>0.25</v>
      </c>
    </row>
    <row r="10" spans="1:14" ht="16.5" thickBot="1" x14ac:dyDescent="0.3">
      <c r="A10" s="4" t="s">
        <v>12</v>
      </c>
      <c r="B10" s="11">
        <v>0.4</v>
      </c>
      <c r="D10" s="39" t="s">
        <v>36</v>
      </c>
      <c r="E10" s="36">
        <v>4.0000000000000002E-4</v>
      </c>
      <c r="F10" s="36">
        <v>2.5000000000000001E-3</v>
      </c>
      <c r="G10" s="36">
        <v>3.2000000000000002E-3</v>
      </c>
      <c r="H10" s="37">
        <v>4.0000000000000001E-3</v>
      </c>
      <c r="J10" s="4" t="s">
        <v>22</v>
      </c>
      <c r="K10" s="19">
        <f ca="1">K5*(K6-K7)*K8*K9</f>
        <v>-878.5989147118421</v>
      </c>
      <c r="L10" s="19">
        <f t="shared" ref="L10:N10" ca="1" si="4">L5*(L6-L7)*L8*L9</f>
        <v>258.93043843850944</v>
      </c>
      <c r="M10" s="19">
        <f t="shared" ca="1" si="4"/>
        <v>-114.593964742277</v>
      </c>
      <c r="N10" s="19">
        <f t="shared" ca="1" si="4"/>
        <v>1181.1534071568051</v>
      </c>
    </row>
    <row r="11" spans="1:14" ht="16.5" thickBot="1" x14ac:dyDescent="0.3"/>
    <row r="12" spans="1:14" ht="16.5" thickBot="1" x14ac:dyDescent="0.3">
      <c r="J12" s="18" t="s">
        <v>23</v>
      </c>
    </row>
    <row r="13" spans="1:14" ht="16.5" thickBot="1" x14ac:dyDescent="0.3">
      <c r="J13" s="19">
        <f ca="1">SUM(K10:N10)</f>
        <v>446.89096614119546</v>
      </c>
      <c r="K13" s="18" t="s">
        <v>24</v>
      </c>
    </row>
    <row r="14" spans="1:14" ht="16.5" thickBot="1" x14ac:dyDescent="0.3">
      <c r="K14" s="19">
        <f ca="1">SUM(L10:N10)</f>
        <v>1325.4898808530374</v>
      </c>
      <c r="L14" s="18" t="s">
        <v>25</v>
      </c>
    </row>
    <row r="15" spans="1:14" ht="16.5" thickBot="1" x14ac:dyDescent="0.3">
      <c r="L15" s="19">
        <f ca="1">SUM(M10:N10)</f>
        <v>1066.5594424145281</v>
      </c>
      <c r="M15" s="18" t="s">
        <v>26</v>
      </c>
    </row>
    <row r="16" spans="1:14" ht="16.5" thickBot="1" x14ac:dyDescent="0.3">
      <c r="A16" s="8" t="s">
        <v>58</v>
      </c>
      <c r="B16" s="8"/>
      <c r="C16" s="8"/>
      <c r="D16" s="8"/>
      <c r="E16" s="8"/>
      <c r="M16" s="19">
        <f ca="1">SUM(N10)</f>
        <v>1181.1534071568051</v>
      </c>
      <c r="N16" s="18" t="s">
        <v>27</v>
      </c>
    </row>
    <row r="17" spans="1:14" ht="16.5" thickBot="1" x14ac:dyDescent="0.3">
      <c r="A17" s="4"/>
      <c r="B17" s="5" t="s">
        <v>28</v>
      </c>
      <c r="C17" s="5" t="s">
        <v>29</v>
      </c>
      <c r="D17" s="5" t="s">
        <v>30</v>
      </c>
      <c r="E17" s="6" t="s">
        <v>31</v>
      </c>
      <c r="N17" s="20">
        <v>0</v>
      </c>
    </row>
    <row r="18" spans="1:14" ht="16.5" thickBot="1" x14ac:dyDescent="0.3">
      <c r="A18" s="21" t="s">
        <v>32</v>
      </c>
      <c r="B18" s="30">
        <f ca="1">(J22+K22)/2</f>
        <v>886.1904234971164</v>
      </c>
      <c r="C18" s="30">
        <f ca="1">(K22+L22)/2</f>
        <v>1196.0246616337827</v>
      </c>
      <c r="D18" s="30">
        <f ca="1">(L22+M22)/2</f>
        <v>1123.8564247856666</v>
      </c>
      <c r="E18" s="30">
        <f ca="1">(M22+N22)/2</f>
        <v>590.57670357840254</v>
      </c>
    </row>
    <row r="19" spans="1:14" ht="16.5" thickBot="1" x14ac:dyDescent="0.3">
      <c r="A19" s="21" t="s">
        <v>10</v>
      </c>
      <c r="B19" s="24">
        <f t="shared" ref="B19:E20" ca="1" si="5">E7</f>
        <v>0.9999036881806036</v>
      </c>
      <c r="C19" s="24">
        <f t="shared" ca="1" si="5"/>
        <v>0.99867029318846512</v>
      </c>
      <c r="D19" s="24">
        <f t="shared" ca="1" si="5"/>
        <v>0.99781165156355234</v>
      </c>
      <c r="E19" s="24">
        <f t="shared" ca="1" si="5"/>
        <v>0.99565740503311961</v>
      </c>
      <c r="J19" s="8" t="s">
        <v>57</v>
      </c>
      <c r="K19" s="8"/>
      <c r="L19" s="8"/>
      <c r="M19" s="8"/>
      <c r="N19" s="8"/>
    </row>
    <row r="20" spans="1:14" ht="16.5" thickBot="1" x14ac:dyDescent="0.3">
      <c r="A20" s="21" t="s">
        <v>33</v>
      </c>
      <c r="B20" s="23">
        <f t="shared" si="5"/>
        <v>7.4719451808615833E-3</v>
      </c>
      <c r="C20" s="23">
        <f t="shared" si="5"/>
        <v>7.4161152160757693E-3</v>
      </c>
      <c r="D20" s="23">
        <f t="shared" si="5"/>
        <v>7.3607024097263052E-3</v>
      </c>
      <c r="E20" s="23">
        <f t="shared" si="5"/>
        <v>7.3057036448281876E-3</v>
      </c>
      <c r="J20" s="4" t="s">
        <v>3</v>
      </c>
      <c r="K20" s="5" t="s">
        <v>4</v>
      </c>
      <c r="L20" s="5" t="s">
        <v>5</v>
      </c>
      <c r="M20" s="5" t="s">
        <v>6</v>
      </c>
      <c r="N20" s="6" t="s">
        <v>7</v>
      </c>
    </row>
    <row r="21" spans="1:14" x14ac:dyDescent="0.25">
      <c r="A21" s="21" t="s">
        <v>14</v>
      </c>
      <c r="B21" s="31">
        <f>1-$B$10</f>
        <v>0.6</v>
      </c>
      <c r="C21" s="31">
        <f t="shared" ref="C21:E21" si="6">1-$B$10</f>
        <v>0.6</v>
      </c>
      <c r="D21" s="31">
        <f t="shared" si="6"/>
        <v>0.6</v>
      </c>
      <c r="E21" s="31">
        <f t="shared" si="6"/>
        <v>0.6</v>
      </c>
      <c r="J21" s="14">
        <v>0</v>
      </c>
      <c r="K21" s="15">
        <v>0.25</v>
      </c>
      <c r="L21" s="15">
        <v>0.5</v>
      </c>
      <c r="M21" s="15">
        <v>0.75</v>
      </c>
      <c r="N21" s="16">
        <v>1</v>
      </c>
    </row>
    <row r="22" spans="1:14" ht="16.5" thickBot="1" x14ac:dyDescent="0.3">
      <c r="A22" s="21" t="s">
        <v>34</v>
      </c>
      <c r="B22" s="34">
        <f ca="1">B18*B19*B20*B21</f>
        <v>3.9725571174484844</v>
      </c>
      <c r="C22" s="32">
        <f t="shared" ref="C22:E22" ca="1" si="7">C18*C19*C20*C21</f>
        <v>5.3148374298501313</v>
      </c>
      <c r="D22" s="32">
        <f t="shared" ca="1" si="7"/>
        <v>4.9525619161532317</v>
      </c>
      <c r="E22" s="32">
        <f t="shared" ca="1" si="7"/>
        <v>2.5775051457264175</v>
      </c>
      <c r="J22" s="21">
        <f ca="1">MAX(J13,0)</f>
        <v>446.89096614119546</v>
      </c>
      <c r="K22" s="21">
        <f ca="1">MAX(K14,0)</f>
        <v>1325.4898808530374</v>
      </c>
      <c r="L22" s="21">
        <f ca="1">MAX(L15,0)</f>
        <v>1066.5594424145281</v>
      </c>
      <c r="M22" s="21">
        <f ca="1">MAX(M16,0)</f>
        <v>1181.1534071568051</v>
      </c>
      <c r="N22" s="21">
        <f>MAX(N17,0)</f>
        <v>0</v>
      </c>
    </row>
    <row r="23" spans="1:14" ht="16.5" thickBot="1" x14ac:dyDescent="0.3">
      <c r="A23" s="33" t="s">
        <v>13</v>
      </c>
      <c r="B23" s="35">
        <f ca="1">SUM(B22:E22)</f>
        <v>16.817461609178263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0" zoomScaleNormal="80" workbookViewId="0">
      <selection activeCell="A16" sqref="A16"/>
    </sheetView>
  </sheetViews>
  <sheetFormatPr defaultRowHeight="15.75" x14ac:dyDescent="0.25"/>
  <cols>
    <col min="1" max="1" width="12.375" customWidth="1"/>
    <col min="2" max="2" width="14.375" customWidth="1"/>
    <col min="3" max="4" width="12.5" customWidth="1"/>
    <col min="5" max="5" width="11.375" customWidth="1"/>
    <col min="10" max="10" width="12" customWidth="1"/>
    <col min="11" max="11" width="16.125" customWidth="1"/>
    <col min="12" max="12" width="14.75" customWidth="1"/>
    <col min="13" max="13" width="16.625" customWidth="1"/>
    <col min="14" max="14" width="16.875" customWidth="1"/>
  </cols>
  <sheetData>
    <row r="1" spans="1:14" ht="16.5" thickBot="1" x14ac:dyDescent="0.3"/>
    <row r="2" spans="1:14" ht="16.5" thickBot="1" x14ac:dyDescent="0.3">
      <c r="A2" s="8" t="s">
        <v>54</v>
      </c>
      <c r="B2" s="9"/>
      <c r="D2" s="8" t="s">
        <v>55</v>
      </c>
      <c r="E2" s="8"/>
      <c r="F2" s="8"/>
      <c r="G2" s="8"/>
      <c r="H2" s="8"/>
      <c r="J2" s="8" t="s">
        <v>56</v>
      </c>
      <c r="K2" s="8"/>
      <c r="L2" s="8"/>
      <c r="M2" s="8"/>
      <c r="N2" s="8"/>
    </row>
    <row r="3" spans="1:14" ht="16.5" thickBot="1" x14ac:dyDescent="0.3">
      <c r="A3" s="4" t="s">
        <v>15</v>
      </c>
      <c r="B3" s="13">
        <v>0.03</v>
      </c>
      <c r="D3" s="4" t="s">
        <v>3</v>
      </c>
      <c r="E3" s="5" t="s">
        <v>4</v>
      </c>
      <c r="F3" s="5" t="s">
        <v>5</v>
      </c>
      <c r="G3" s="5" t="s">
        <v>6</v>
      </c>
      <c r="H3" s="6" t="s">
        <v>7</v>
      </c>
      <c r="J3" s="4" t="s">
        <v>3</v>
      </c>
      <c r="K3" s="5" t="s">
        <v>4</v>
      </c>
      <c r="L3" s="5" t="s">
        <v>5</v>
      </c>
      <c r="M3" s="5" t="s">
        <v>6</v>
      </c>
      <c r="N3" s="6" t="s">
        <v>7</v>
      </c>
    </row>
    <row r="4" spans="1:14" ht="16.5" thickBot="1" x14ac:dyDescent="0.3">
      <c r="A4" s="4" t="s">
        <v>16</v>
      </c>
      <c r="B4" s="10" t="s">
        <v>35</v>
      </c>
      <c r="D4" s="1">
        <v>0</v>
      </c>
      <c r="E4" s="2">
        <v>0.25</v>
      </c>
      <c r="F4" s="2">
        <v>0.5</v>
      </c>
      <c r="G4" s="2">
        <v>0.75</v>
      </c>
      <c r="H4" s="3">
        <v>1</v>
      </c>
      <c r="J4" s="14">
        <v>0</v>
      </c>
      <c r="K4" s="15">
        <v>0.25</v>
      </c>
      <c r="L4" s="15">
        <v>0.5</v>
      </c>
      <c r="M4" s="15">
        <v>0.75</v>
      </c>
      <c r="N4" s="16">
        <v>1</v>
      </c>
    </row>
    <row r="5" spans="1:14" ht="16.5" thickBot="1" x14ac:dyDescent="0.3">
      <c r="A5" s="4" t="s">
        <v>0</v>
      </c>
      <c r="B5" s="10" t="s">
        <v>17</v>
      </c>
      <c r="D5" s="7" t="s">
        <v>8</v>
      </c>
      <c r="E5" s="38">
        <f ca="1">E10*0.95+E10*0.1*RAND()</f>
        <v>2.057025324068865E-2</v>
      </c>
      <c r="F5" s="38">
        <f t="shared" ref="F5:H5" ca="1" si="0">F10*0.95+F10*0.1*RAND()</f>
        <v>2.5642476266491257E-2</v>
      </c>
      <c r="G5" s="38">
        <f t="shared" ca="1" si="0"/>
        <v>3.0075560568813768E-2</v>
      </c>
      <c r="H5" s="38">
        <f t="shared" ca="1" si="0"/>
        <v>3.5862362085164731E-2</v>
      </c>
      <c r="J5" s="17" t="s">
        <v>18</v>
      </c>
      <c r="K5" s="22">
        <f>$B$7</f>
        <v>1000000</v>
      </c>
      <c r="L5" s="22">
        <f t="shared" ref="L5:N5" si="1">$B$7</f>
        <v>1000000</v>
      </c>
      <c r="M5" s="22">
        <f t="shared" si="1"/>
        <v>1000000</v>
      </c>
      <c r="N5" s="22">
        <f t="shared" si="1"/>
        <v>1000000</v>
      </c>
    </row>
    <row r="6" spans="1:14" ht="16.5" thickBot="1" x14ac:dyDescent="0.3">
      <c r="A6" s="4" t="s">
        <v>1</v>
      </c>
      <c r="B6" s="10">
        <v>0.25</v>
      </c>
      <c r="D6" s="7" t="s">
        <v>9</v>
      </c>
      <c r="E6" s="26">
        <f ca="1">E5</f>
        <v>2.057025324068865E-2</v>
      </c>
      <c r="F6" s="26">
        <f ca="1">(F5*F4-E5*E4)/(F4-E4)</f>
        <v>3.0714699292293864E-2</v>
      </c>
      <c r="G6" s="26">
        <f ca="1">(G5*G4-F5*F4)/(G4-F4)</f>
        <v>3.8941729173458783E-2</v>
      </c>
      <c r="H6" s="27">
        <f ca="1">(H5*H4-G5*G4)/(H4-G4)</f>
        <v>5.3222766634217628E-2</v>
      </c>
      <c r="J6" s="17" t="s">
        <v>19</v>
      </c>
      <c r="K6" s="23">
        <f ca="1">E6</f>
        <v>2.057025324068865E-2</v>
      </c>
      <c r="L6" s="23">
        <f t="shared" ref="L6:N6" ca="1" si="2">F6</f>
        <v>3.0714699292293864E-2</v>
      </c>
      <c r="M6" s="23">
        <f t="shared" ca="1" si="2"/>
        <v>3.8941729173458783E-2</v>
      </c>
      <c r="N6" s="23">
        <f t="shared" ca="1" si="2"/>
        <v>5.3222766634217628E-2</v>
      </c>
    </row>
    <row r="7" spans="1:14" ht="16.5" thickBot="1" x14ac:dyDescent="0.3">
      <c r="A7" s="4" t="s">
        <v>2</v>
      </c>
      <c r="B7" s="12">
        <v>1000000</v>
      </c>
      <c r="D7" s="7" t="s">
        <v>10</v>
      </c>
      <c r="E7" s="28">
        <f ca="1">EXP(-E5*E4)</f>
        <v>0.99487063703097023</v>
      </c>
      <c r="F7" s="28">
        <f ca="1">EXP(-F5*F4)</f>
        <v>0.98726060379538128</v>
      </c>
      <c r="G7" s="28">
        <f ca="1">EXP(-G5*G4)</f>
        <v>0.97769582918361841</v>
      </c>
      <c r="H7" s="29">
        <f ca="1">EXP(-H5*H4)</f>
        <v>0.96477307369927057</v>
      </c>
      <c r="J7" s="17" t="s">
        <v>15</v>
      </c>
      <c r="K7" s="23">
        <f>$B$3</f>
        <v>0.03</v>
      </c>
      <c r="L7" s="23">
        <f t="shared" ref="L7:N7" si="3">$B$3</f>
        <v>0.03</v>
      </c>
      <c r="M7" s="23">
        <f t="shared" si="3"/>
        <v>0.03</v>
      </c>
      <c r="N7" s="23">
        <f t="shared" si="3"/>
        <v>0.03</v>
      </c>
    </row>
    <row r="8" spans="1:14" ht="16.5" thickBot="1" x14ac:dyDescent="0.3">
      <c r="A8" s="4"/>
      <c r="B8" s="10"/>
      <c r="D8" s="7" t="s">
        <v>33</v>
      </c>
      <c r="E8" s="26">
        <f>EXP(-$B$9*D4)-EXP(-$B$9*E4)</f>
        <v>7.4719451808615833E-3</v>
      </c>
      <c r="F8" s="26">
        <f>EXP(-$B$9*E4)-EXP(-$B$9*F4)</f>
        <v>7.4161152160757693E-3</v>
      </c>
      <c r="G8" s="26">
        <f>EXP(-$B$9*F4)-EXP(-$B$9*G4)</f>
        <v>7.3607024097263052E-3</v>
      </c>
      <c r="H8" s="27">
        <f>EXP(-$B$9*G4)-EXP(-$B$9*H4)</f>
        <v>7.3057036448281876E-3</v>
      </c>
      <c r="J8" s="17" t="s">
        <v>20</v>
      </c>
      <c r="K8" s="24">
        <f ca="1">E7</f>
        <v>0.99487063703097023</v>
      </c>
      <c r="L8" s="24">
        <f ca="1">F7</f>
        <v>0.98726060379538128</v>
      </c>
      <c r="M8" s="24">
        <f ca="1">G7</f>
        <v>0.97769582918361841</v>
      </c>
      <c r="N8" s="24">
        <f ca="1">H7</f>
        <v>0.96477307369927057</v>
      </c>
    </row>
    <row r="9" spans="1:14" ht="16.5" thickBot="1" x14ac:dyDescent="0.3">
      <c r="A9" s="4" t="s">
        <v>11</v>
      </c>
      <c r="B9" s="11">
        <v>0.03</v>
      </c>
      <c r="J9" s="17" t="s">
        <v>21</v>
      </c>
      <c r="K9" s="25">
        <f>$B$6</f>
        <v>0.25</v>
      </c>
      <c r="L9" s="25">
        <f t="shared" ref="L9:N9" si="4">$B$6</f>
        <v>0.25</v>
      </c>
      <c r="M9" s="25">
        <f t="shared" si="4"/>
        <v>0.25</v>
      </c>
      <c r="N9" s="25">
        <f t="shared" si="4"/>
        <v>0.25</v>
      </c>
    </row>
    <row r="10" spans="1:14" ht="16.5" thickBot="1" x14ac:dyDescent="0.3">
      <c r="A10" s="4" t="s">
        <v>12</v>
      </c>
      <c r="B10" s="11">
        <v>0.4</v>
      </c>
      <c r="D10" s="39" t="s">
        <v>37</v>
      </c>
      <c r="E10" s="36">
        <v>0.02</v>
      </c>
      <c r="F10" s="36">
        <v>2.5000000000000001E-2</v>
      </c>
      <c r="G10" s="36">
        <v>0.03</v>
      </c>
      <c r="H10" s="37">
        <v>3.5000000000000003E-2</v>
      </c>
      <c r="J10" s="4" t="s">
        <v>22</v>
      </c>
      <c r="K10" s="19">
        <f ca="1">K5*(K6-K7)*K8*K9</f>
        <v>-2345.344541369202</v>
      </c>
      <c r="L10" s="19">
        <f t="shared" ref="L10:N10" ca="1" si="5">L5*(L6-L7)*L8*L9</f>
        <v>176.39861371054332</v>
      </c>
      <c r="M10" s="19">
        <f t="shared" ca="1" si="5"/>
        <v>2185.5728296450343</v>
      </c>
      <c r="N10" s="19">
        <f t="shared" ca="1" si="5"/>
        <v>5601.1749863737514</v>
      </c>
    </row>
    <row r="11" spans="1:14" ht="16.5" thickBot="1" x14ac:dyDescent="0.3">
      <c r="D11" s="39" t="s">
        <v>38</v>
      </c>
      <c r="E11" s="41">
        <f>$B$3</f>
        <v>0.03</v>
      </c>
      <c r="F11" s="41">
        <f t="shared" ref="F11:H11" si="6">$B$3</f>
        <v>0.03</v>
      </c>
      <c r="G11" s="41">
        <f t="shared" si="6"/>
        <v>0.03</v>
      </c>
      <c r="H11" s="41">
        <f t="shared" si="6"/>
        <v>0.03</v>
      </c>
    </row>
    <row r="12" spans="1:14" ht="16.5" thickBot="1" x14ac:dyDescent="0.3">
      <c r="J12" s="18" t="s">
        <v>23</v>
      </c>
    </row>
    <row r="13" spans="1:14" ht="16.5" thickBot="1" x14ac:dyDescent="0.3">
      <c r="J13" s="19">
        <f ca="1">SUM(K10:N10)</f>
        <v>5617.8018883601271</v>
      </c>
      <c r="K13" s="18" t="s">
        <v>24</v>
      </c>
    </row>
    <row r="14" spans="1:14" ht="16.5" thickBot="1" x14ac:dyDescent="0.3">
      <c r="K14" s="19">
        <f ca="1">SUM(L10:N10)</f>
        <v>7963.1464297293296</v>
      </c>
      <c r="L14" s="18" t="s">
        <v>25</v>
      </c>
    </row>
    <row r="15" spans="1:14" ht="16.5" thickBot="1" x14ac:dyDescent="0.3">
      <c r="L15" s="19">
        <f ca="1">SUM(M10:N10)</f>
        <v>7786.7478160187857</v>
      </c>
      <c r="M15" s="18" t="s">
        <v>26</v>
      </c>
    </row>
    <row r="16" spans="1:14" ht="16.5" thickBot="1" x14ac:dyDescent="0.3">
      <c r="A16" s="8" t="s">
        <v>58</v>
      </c>
      <c r="B16" s="8"/>
      <c r="C16" s="8"/>
      <c r="D16" s="8"/>
      <c r="E16" s="8"/>
      <c r="M16" s="19">
        <f ca="1">SUM(N10)</f>
        <v>5601.1749863737514</v>
      </c>
      <c r="N16" s="18" t="s">
        <v>27</v>
      </c>
    </row>
    <row r="17" spans="1:14" ht="16.5" thickBot="1" x14ac:dyDescent="0.3">
      <c r="A17" s="4"/>
      <c r="B17" s="5" t="s">
        <v>28</v>
      </c>
      <c r="C17" s="5" t="s">
        <v>29</v>
      </c>
      <c r="D17" s="5" t="s">
        <v>30</v>
      </c>
      <c r="E17" s="6" t="s">
        <v>31</v>
      </c>
      <c r="J17" s="40">
        <f ca="1">J13</f>
        <v>5617.8018883601271</v>
      </c>
      <c r="K17" s="40">
        <f ca="1">K14</f>
        <v>7963.1464297293296</v>
      </c>
      <c r="L17" s="40">
        <f ca="1">L15</f>
        <v>7786.7478160187857</v>
      </c>
      <c r="M17" s="40">
        <f ca="1">M16</f>
        <v>5601.1749863737514</v>
      </c>
      <c r="N17" s="20">
        <v>0</v>
      </c>
    </row>
    <row r="18" spans="1:14" ht="16.5" thickBot="1" x14ac:dyDescent="0.3">
      <c r="A18" s="21" t="s">
        <v>32</v>
      </c>
      <c r="B18" s="30">
        <f ca="1">(J22+K22)/2</f>
        <v>6790.4741590447284</v>
      </c>
      <c r="C18" s="30">
        <f ca="1">(K22+L22)/2</f>
        <v>7874.9471228740576</v>
      </c>
      <c r="D18" s="30">
        <f ca="1">(L22+M22)/2</f>
        <v>6693.9614011962685</v>
      </c>
      <c r="E18" s="30">
        <f ca="1">(M22+N22)/2</f>
        <v>2800.5874931868757</v>
      </c>
    </row>
    <row r="19" spans="1:14" ht="16.5" thickBot="1" x14ac:dyDescent="0.3">
      <c r="A19" s="21" t="s">
        <v>10</v>
      </c>
      <c r="B19" s="24">
        <f t="shared" ref="B19:E20" ca="1" si="7">E7</f>
        <v>0.99487063703097023</v>
      </c>
      <c r="C19" s="24">
        <f t="shared" ca="1" si="7"/>
        <v>0.98726060379538128</v>
      </c>
      <c r="D19" s="24">
        <f t="shared" ca="1" si="7"/>
        <v>0.97769582918361841</v>
      </c>
      <c r="E19" s="24">
        <f t="shared" ca="1" si="7"/>
        <v>0.96477307369927057</v>
      </c>
      <c r="J19" s="8" t="s">
        <v>57</v>
      </c>
      <c r="K19" s="8"/>
      <c r="L19" s="8"/>
      <c r="M19" s="8"/>
      <c r="N19" s="8"/>
    </row>
    <row r="20" spans="1:14" ht="16.5" thickBot="1" x14ac:dyDescent="0.3">
      <c r="A20" s="21" t="s">
        <v>33</v>
      </c>
      <c r="B20" s="23">
        <f t="shared" si="7"/>
        <v>7.4719451808615833E-3</v>
      </c>
      <c r="C20" s="23">
        <f t="shared" si="7"/>
        <v>7.4161152160757693E-3</v>
      </c>
      <c r="D20" s="23">
        <f t="shared" si="7"/>
        <v>7.3607024097263052E-3</v>
      </c>
      <c r="E20" s="23">
        <f t="shared" si="7"/>
        <v>7.3057036448281876E-3</v>
      </c>
      <c r="J20" s="4" t="s">
        <v>3</v>
      </c>
      <c r="K20" s="5" t="s">
        <v>4</v>
      </c>
      <c r="L20" s="5" t="s">
        <v>5</v>
      </c>
      <c r="M20" s="5" t="s">
        <v>6</v>
      </c>
      <c r="N20" s="6" t="s">
        <v>7</v>
      </c>
    </row>
    <row r="21" spans="1:14" x14ac:dyDescent="0.25">
      <c r="A21" s="21" t="s">
        <v>14</v>
      </c>
      <c r="B21" s="31">
        <f>1-$B$10</f>
        <v>0.6</v>
      </c>
      <c r="C21" s="31">
        <f t="shared" ref="C21:E21" si="8">1-$B$10</f>
        <v>0.6</v>
      </c>
      <c r="D21" s="31">
        <f t="shared" si="8"/>
        <v>0.6</v>
      </c>
      <c r="E21" s="31">
        <f t="shared" si="8"/>
        <v>0.6</v>
      </c>
      <c r="J21" s="14">
        <v>0</v>
      </c>
      <c r="K21" s="15">
        <v>0.25</v>
      </c>
      <c r="L21" s="15">
        <v>0.5</v>
      </c>
      <c r="M21" s="15">
        <v>0.75</v>
      </c>
      <c r="N21" s="16">
        <v>1</v>
      </c>
    </row>
    <row r="22" spans="1:14" ht="16.5" thickBot="1" x14ac:dyDescent="0.3">
      <c r="A22" s="21" t="s">
        <v>34</v>
      </c>
      <c r="B22" s="34">
        <f ca="1">B18*B19*B20*B21</f>
        <v>30.286678074131949</v>
      </c>
      <c r="C22" s="32">
        <f t="shared" ref="C22:E22" ca="1" si="9">C18*C19*C20*C21</f>
        <v>34.594509085717618</v>
      </c>
      <c r="D22" s="32">
        <f t="shared" ca="1" si="9"/>
        <v>28.90396857693268</v>
      </c>
      <c r="E22" s="32">
        <f t="shared" ca="1" si="9"/>
        <v>11.843706063616496</v>
      </c>
      <c r="J22" s="21">
        <f ca="1">MAX(J13,0)</f>
        <v>5617.8018883601271</v>
      </c>
      <c r="K22" s="21">
        <f ca="1">MAX(K14,0)</f>
        <v>7963.1464297293296</v>
      </c>
      <c r="L22" s="21">
        <f ca="1">MAX(L15,0)</f>
        <v>7786.7478160187857</v>
      </c>
      <c r="M22" s="21">
        <f ca="1">MAX(M16,0)</f>
        <v>5601.1749863737514</v>
      </c>
      <c r="N22" s="21">
        <f>MAX(N17,0)</f>
        <v>0</v>
      </c>
    </row>
    <row r="23" spans="1:14" ht="16.5" thickBot="1" x14ac:dyDescent="0.3">
      <c r="A23" s="33" t="s">
        <v>13</v>
      </c>
      <c r="B23" s="35">
        <f ca="1">SUM(B22:E22)</f>
        <v>105.62886180039874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0" zoomScaleNormal="80" workbookViewId="0">
      <selection activeCell="G20" sqref="G20"/>
    </sheetView>
  </sheetViews>
  <sheetFormatPr defaultRowHeight="15.75" x14ac:dyDescent="0.25"/>
  <cols>
    <col min="1" max="1" width="12.375" customWidth="1"/>
    <col min="2" max="2" width="14.375" customWidth="1"/>
    <col min="3" max="3" width="9.625" customWidth="1"/>
    <col min="4" max="4" width="12.5" customWidth="1"/>
    <col min="5" max="5" width="11.375" customWidth="1"/>
    <col min="10" max="10" width="12" customWidth="1"/>
    <col min="11" max="11" width="15.375" customWidth="1"/>
    <col min="12" max="12" width="14.75" customWidth="1"/>
    <col min="13" max="13" width="15.875" customWidth="1"/>
    <col min="14" max="14" width="15.75" customWidth="1"/>
  </cols>
  <sheetData>
    <row r="1" spans="1:14" ht="16.5" thickBot="1" x14ac:dyDescent="0.3"/>
    <row r="2" spans="1:14" ht="16.5" thickBot="1" x14ac:dyDescent="0.3">
      <c r="A2" s="8" t="s">
        <v>54</v>
      </c>
      <c r="B2" s="9"/>
      <c r="D2" s="8" t="s">
        <v>55</v>
      </c>
      <c r="E2" s="8"/>
      <c r="F2" s="8"/>
      <c r="G2" s="8"/>
      <c r="H2" s="8"/>
      <c r="J2" s="8" t="s">
        <v>56</v>
      </c>
      <c r="K2" s="8"/>
      <c r="L2" s="8"/>
      <c r="M2" s="8"/>
      <c r="N2" s="8"/>
    </row>
    <row r="3" spans="1:14" ht="16.5" thickBot="1" x14ac:dyDescent="0.3">
      <c r="A3" s="4" t="s">
        <v>15</v>
      </c>
      <c r="B3" s="13">
        <v>0.03</v>
      </c>
      <c r="D3" s="4" t="s">
        <v>3</v>
      </c>
      <c r="E3" s="5" t="s">
        <v>4</v>
      </c>
      <c r="F3" s="5" t="s">
        <v>5</v>
      </c>
      <c r="G3" s="5" t="s">
        <v>6</v>
      </c>
      <c r="H3" s="6" t="s">
        <v>7</v>
      </c>
      <c r="J3" s="4" t="s">
        <v>3</v>
      </c>
      <c r="K3" s="5" t="s">
        <v>4</v>
      </c>
      <c r="L3" s="5" t="s">
        <v>5</v>
      </c>
      <c r="M3" s="5" t="s">
        <v>6</v>
      </c>
      <c r="N3" s="6" t="s">
        <v>7</v>
      </c>
    </row>
    <row r="4" spans="1:14" ht="16.5" thickBot="1" x14ac:dyDescent="0.3">
      <c r="A4" s="4" t="s">
        <v>16</v>
      </c>
      <c r="B4" s="10" t="s">
        <v>35</v>
      </c>
      <c r="D4" s="1">
        <v>0</v>
      </c>
      <c r="E4" s="2">
        <v>0.25</v>
      </c>
      <c r="F4" s="2">
        <v>0.5</v>
      </c>
      <c r="G4" s="2">
        <v>0.75</v>
      </c>
      <c r="H4" s="3">
        <v>1</v>
      </c>
      <c r="J4" s="14">
        <v>0</v>
      </c>
      <c r="K4" s="15">
        <v>0.25</v>
      </c>
      <c r="L4" s="15">
        <v>0.5</v>
      </c>
      <c r="M4" s="15">
        <v>0.75</v>
      </c>
      <c r="N4" s="16">
        <v>1</v>
      </c>
    </row>
    <row r="5" spans="1:14" ht="16.5" thickBot="1" x14ac:dyDescent="0.3">
      <c r="A5" s="4" t="s">
        <v>0</v>
      </c>
      <c r="B5" s="10" t="s">
        <v>17</v>
      </c>
      <c r="D5" s="7" t="s">
        <v>8</v>
      </c>
      <c r="E5" s="38">
        <f ca="1">E10*0.95+E10*0.1*RAND()</f>
        <v>5.069120868516587E-2</v>
      </c>
      <c r="F5" s="38">
        <f t="shared" ref="F5:H5" ca="1" si="0">F10*0.95+F10*0.1*RAND()</f>
        <v>4.6300809568241015E-2</v>
      </c>
      <c r="G5" s="38">
        <f t="shared" ca="1" si="0"/>
        <v>4.1455670480791268E-2</v>
      </c>
      <c r="H5" s="38">
        <f t="shared" ca="1" si="0"/>
        <v>3.3976688770345854E-2</v>
      </c>
      <c r="J5" s="17" t="s">
        <v>18</v>
      </c>
      <c r="K5" s="22">
        <f>$B$7</f>
        <v>1000000</v>
      </c>
      <c r="L5" s="22">
        <f t="shared" ref="L5:N5" si="1">$B$7</f>
        <v>1000000</v>
      </c>
      <c r="M5" s="22">
        <f t="shared" si="1"/>
        <v>1000000</v>
      </c>
      <c r="N5" s="22">
        <f t="shared" si="1"/>
        <v>1000000</v>
      </c>
    </row>
    <row r="6" spans="1:14" ht="16.5" thickBot="1" x14ac:dyDescent="0.3">
      <c r="A6" s="4" t="s">
        <v>1</v>
      </c>
      <c r="B6" s="10">
        <v>0.25</v>
      </c>
      <c r="D6" s="7" t="s">
        <v>9</v>
      </c>
      <c r="E6" s="26">
        <f ca="1">E5</f>
        <v>5.069120868516587E-2</v>
      </c>
      <c r="F6" s="26">
        <f ca="1">(F5*F4-E5*E4)/(F4-E4)</f>
        <v>4.191041045131616E-2</v>
      </c>
      <c r="G6" s="26">
        <f ca="1">(G5*G4-F5*F4)/(G4-F4)</f>
        <v>3.1765392305891774E-2</v>
      </c>
      <c r="H6" s="27">
        <f ca="1">(H5*H4-G5*G4)/(H4-G4)</f>
        <v>1.1539743639009614E-2</v>
      </c>
      <c r="J6" s="17" t="s">
        <v>19</v>
      </c>
      <c r="K6" s="23">
        <f ca="1">E6</f>
        <v>5.069120868516587E-2</v>
      </c>
      <c r="L6" s="23">
        <f t="shared" ref="L6:N6" ca="1" si="2">F6</f>
        <v>4.191041045131616E-2</v>
      </c>
      <c r="M6" s="23">
        <f t="shared" ca="1" si="2"/>
        <v>3.1765392305891774E-2</v>
      </c>
      <c r="N6" s="23">
        <f t="shared" ca="1" si="2"/>
        <v>1.1539743639009614E-2</v>
      </c>
    </row>
    <row r="7" spans="1:14" ht="16.5" thickBot="1" x14ac:dyDescent="0.3">
      <c r="A7" s="4" t="s">
        <v>2</v>
      </c>
      <c r="B7" s="12">
        <v>1000000</v>
      </c>
      <c r="D7" s="7" t="s">
        <v>10</v>
      </c>
      <c r="E7" s="28">
        <f ca="1">EXP(-E5*E4)</f>
        <v>0.98740715964961567</v>
      </c>
      <c r="F7" s="28">
        <f ca="1">EXP(-F5*F4)</f>
        <v>0.97711550987344198</v>
      </c>
      <c r="G7" s="28">
        <f ca="1">EXP(-G5*G4)</f>
        <v>0.96938662499960337</v>
      </c>
      <c r="H7" s="29">
        <f ca="1">EXP(-H5*H4)</f>
        <v>0.96659403687045442</v>
      </c>
      <c r="J7" s="17" t="s">
        <v>15</v>
      </c>
      <c r="K7" s="23">
        <f>$B$3</f>
        <v>0.03</v>
      </c>
      <c r="L7" s="23">
        <f t="shared" ref="L7:N7" si="3">$B$3</f>
        <v>0.03</v>
      </c>
      <c r="M7" s="23">
        <f t="shared" si="3"/>
        <v>0.03</v>
      </c>
      <c r="N7" s="23">
        <f t="shared" si="3"/>
        <v>0.03</v>
      </c>
    </row>
    <row r="8" spans="1:14" ht="16.5" thickBot="1" x14ac:dyDescent="0.3">
      <c r="A8" s="4"/>
      <c r="B8" s="10"/>
      <c r="D8" s="7" t="s">
        <v>33</v>
      </c>
      <c r="E8" s="26">
        <f>EXP(-$B$9*D4)-EXP(-$B$9*E4)</f>
        <v>7.4719451808615833E-3</v>
      </c>
      <c r="F8" s="26">
        <f>EXP(-$B$9*E4)-EXP(-$B$9*F4)</f>
        <v>7.4161152160757693E-3</v>
      </c>
      <c r="G8" s="26">
        <f>EXP(-$B$9*F4)-EXP(-$B$9*G4)</f>
        <v>7.3607024097263052E-3</v>
      </c>
      <c r="H8" s="27">
        <f>EXP(-$B$9*G4)-EXP(-$B$9*H4)</f>
        <v>7.3057036448281876E-3</v>
      </c>
      <c r="J8" s="17" t="s">
        <v>20</v>
      </c>
      <c r="K8" s="24">
        <f ca="1">E7</f>
        <v>0.98740715964961567</v>
      </c>
      <c r="L8" s="24">
        <f ca="1">F7</f>
        <v>0.97711550987344198</v>
      </c>
      <c r="M8" s="24">
        <f ca="1">G7</f>
        <v>0.96938662499960337</v>
      </c>
      <c r="N8" s="24">
        <f ca="1">H7</f>
        <v>0.96659403687045442</v>
      </c>
    </row>
    <row r="9" spans="1:14" ht="16.5" thickBot="1" x14ac:dyDescent="0.3">
      <c r="A9" s="4" t="s">
        <v>11</v>
      </c>
      <c r="B9" s="11">
        <v>0.03</v>
      </c>
      <c r="J9" s="17" t="s">
        <v>21</v>
      </c>
      <c r="K9" s="25">
        <f>$B$6</f>
        <v>0.25</v>
      </c>
      <c r="L9" s="25">
        <f t="shared" ref="L9:N9" si="4">$B$6</f>
        <v>0.25</v>
      </c>
      <c r="M9" s="25">
        <f t="shared" si="4"/>
        <v>0.25</v>
      </c>
      <c r="N9" s="25">
        <f t="shared" si="4"/>
        <v>0.25</v>
      </c>
    </row>
    <row r="10" spans="1:14" ht="16.5" thickBot="1" x14ac:dyDescent="0.3">
      <c r="A10" s="4" t="s">
        <v>12</v>
      </c>
      <c r="B10" s="11">
        <v>0.4</v>
      </c>
      <c r="D10" s="39" t="s">
        <v>37</v>
      </c>
      <c r="E10" s="36">
        <v>0.05</v>
      </c>
      <c r="F10" s="36">
        <v>4.4999999999999998E-2</v>
      </c>
      <c r="G10" s="36">
        <v>0.04</v>
      </c>
      <c r="H10" s="37">
        <v>3.5000000000000003E-2</v>
      </c>
      <c r="J10" s="4" t="s">
        <v>22</v>
      </c>
      <c r="K10" s="19">
        <f ca="1">K5*(K6-K7)*K8*K9</f>
        <v>5107.6618993842731</v>
      </c>
      <c r="L10" s="19">
        <f t="shared" ref="L10:N10" ca="1" si="5">L5*(L6-L7)*L8*L9</f>
        <v>2909.4616952349411</v>
      </c>
      <c r="M10" s="19">
        <f t="shared" ca="1" si="5"/>
        <v>427.83692230217378</v>
      </c>
      <c r="N10" s="19">
        <f t="shared" ca="1" si="5"/>
        <v>-4460.8934294082956</v>
      </c>
    </row>
    <row r="11" spans="1:14" ht="16.5" thickBot="1" x14ac:dyDescent="0.3">
      <c r="D11" s="39" t="s">
        <v>38</v>
      </c>
      <c r="E11" s="41">
        <f>$B$3</f>
        <v>0.03</v>
      </c>
      <c r="F11" s="41">
        <f t="shared" ref="F11:H11" si="6">$B$3</f>
        <v>0.03</v>
      </c>
      <c r="G11" s="41">
        <f t="shared" si="6"/>
        <v>0.03</v>
      </c>
      <c r="H11" s="41">
        <f t="shared" si="6"/>
        <v>0.03</v>
      </c>
    </row>
    <row r="12" spans="1:14" ht="16.5" thickBot="1" x14ac:dyDescent="0.3">
      <c r="J12" s="18" t="s">
        <v>23</v>
      </c>
    </row>
    <row r="13" spans="1:14" ht="16.5" thickBot="1" x14ac:dyDescent="0.3">
      <c r="J13" s="19">
        <f ca="1">SUM(K10:N10)</f>
        <v>3984.0670875130927</v>
      </c>
      <c r="K13" s="18" t="s">
        <v>24</v>
      </c>
    </row>
    <row r="14" spans="1:14" ht="16.5" thickBot="1" x14ac:dyDescent="0.3">
      <c r="K14" s="19">
        <f ca="1">SUM(L10:N10)</f>
        <v>-1123.5948118711808</v>
      </c>
      <c r="L14" s="18" t="s">
        <v>25</v>
      </c>
    </row>
    <row r="15" spans="1:14" ht="16.5" thickBot="1" x14ac:dyDescent="0.3">
      <c r="L15" s="19">
        <f ca="1">SUM(M10:N10)</f>
        <v>-4033.0565071061219</v>
      </c>
      <c r="M15" s="18" t="s">
        <v>26</v>
      </c>
    </row>
    <row r="16" spans="1:14" ht="16.5" thickBot="1" x14ac:dyDescent="0.3">
      <c r="A16" s="8" t="s">
        <v>58</v>
      </c>
      <c r="B16" s="8"/>
      <c r="C16" s="8"/>
      <c r="D16" s="8"/>
      <c r="E16" s="8"/>
      <c r="M16" s="19">
        <f ca="1">SUM(N10)</f>
        <v>-4460.8934294082956</v>
      </c>
      <c r="N16" s="18" t="s">
        <v>27</v>
      </c>
    </row>
    <row r="17" spans="1:14" ht="16.5" thickBot="1" x14ac:dyDescent="0.3">
      <c r="A17" s="4"/>
      <c r="B17" s="5" t="s">
        <v>28</v>
      </c>
      <c r="C17" s="5" t="s">
        <v>29</v>
      </c>
      <c r="D17" s="5" t="s">
        <v>30</v>
      </c>
      <c r="E17" s="6" t="s">
        <v>31</v>
      </c>
      <c r="J17" s="40">
        <f ca="1">J13</f>
        <v>3984.0670875130927</v>
      </c>
      <c r="K17" s="40">
        <f ca="1">K14</f>
        <v>-1123.5948118711808</v>
      </c>
      <c r="L17" s="40">
        <f ca="1">L15</f>
        <v>-4033.0565071061219</v>
      </c>
      <c r="M17" s="40">
        <f ca="1">M16</f>
        <v>-4460.8934294082956</v>
      </c>
      <c r="N17" s="20">
        <v>0</v>
      </c>
    </row>
    <row r="18" spans="1:14" ht="16.5" thickBot="1" x14ac:dyDescent="0.3">
      <c r="A18" s="21" t="s">
        <v>32</v>
      </c>
      <c r="B18" s="30">
        <f ca="1">(J22+K22)/2</f>
        <v>1992.0335437565464</v>
      </c>
      <c r="C18" s="30">
        <f ca="1">(K22+L22)/2</f>
        <v>0</v>
      </c>
      <c r="D18" s="30">
        <f ca="1">(L22+M22)/2</f>
        <v>0</v>
      </c>
      <c r="E18" s="30">
        <f ca="1">(M22+N22)/2</f>
        <v>0</v>
      </c>
    </row>
    <row r="19" spans="1:14" ht="16.5" thickBot="1" x14ac:dyDescent="0.3">
      <c r="A19" s="21" t="s">
        <v>10</v>
      </c>
      <c r="B19" s="24">
        <f t="shared" ref="B19:E20" ca="1" si="7">E7</f>
        <v>0.98740715964961567</v>
      </c>
      <c r="C19" s="24">
        <f t="shared" ca="1" si="7"/>
        <v>0.97711550987344198</v>
      </c>
      <c r="D19" s="24">
        <f t="shared" ca="1" si="7"/>
        <v>0.96938662499960337</v>
      </c>
      <c r="E19" s="24">
        <f t="shared" ca="1" si="7"/>
        <v>0.96659403687045442</v>
      </c>
      <c r="J19" s="8" t="s">
        <v>57</v>
      </c>
      <c r="K19" s="8"/>
      <c r="L19" s="8"/>
      <c r="M19" s="8"/>
      <c r="N19" s="8"/>
    </row>
    <row r="20" spans="1:14" ht="16.5" thickBot="1" x14ac:dyDescent="0.3">
      <c r="A20" s="21" t="s">
        <v>33</v>
      </c>
      <c r="B20" s="23">
        <f t="shared" si="7"/>
        <v>7.4719451808615833E-3</v>
      </c>
      <c r="C20" s="23">
        <f t="shared" si="7"/>
        <v>7.4161152160757693E-3</v>
      </c>
      <c r="D20" s="23">
        <f t="shared" si="7"/>
        <v>7.3607024097263052E-3</v>
      </c>
      <c r="E20" s="23">
        <f t="shared" si="7"/>
        <v>7.3057036448281876E-3</v>
      </c>
      <c r="J20" s="4" t="s">
        <v>3</v>
      </c>
      <c r="K20" s="5" t="s">
        <v>4</v>
      </c>
      <c r="L20" s="5" t="s">
        <v>5</v>
      </c>
      <c r="M20" s="5" t="s">
        <v>6</v>
      </c>
      <c r="N20" s="6" t="s">
        <v>7</v>
      </c>
    </row>
    <row r="21" spans="1:14" x14ac:dyDescent="0.25">
      <c r="A21" s="21" t="s">
        <v>14</v>
      </c>
      <c r="B21" s="31">
        <f>1-$B$10</f>
        <v>0.6</v>
      </c>
      <c r="C21" s="31">
        <f t="shared" ref="C21:E21" si="8">1-$B$10</f>
        <v>0.6</v>
      </c>
      <c r="D21" s="31">
        <f t="shared" si="8"/>
        <v>0.6</v>
      </c>
      <c r="E21" s="31">
        <f t="shared" si="8"/>
        <v>0.6</v>
      </c>
      <c r="J21" s="14">
        <v>0</v>
      </c>
      <c r="K21" s="15">
        <v>0.25</v>
      </c>
      <c r="L21" s="15">
        <v>0.5</v>
      </c>
      <c r="M21" s="15">
        <v>0.75</v>
      </c>
      <c r="N21" s="16">
        <v>1</v>
      </c>
    </row>
    <row r="22" spans="1:14" ht="16.5" thickBot="1" x14ac:dyDescent="0.3">
      <c r="A22" s="21" t="s">
        <v>34</v>
      </c>
      <c r="B22" s="34">
        <f ca="1">B18*B19*B20*B21</f>
        <v>8.8181573998299374</v>
      </c>
      <c r="C22" s="32">
        <f t="shared" ref="C22:E22" ca="1" si="9">C18*C19*C20*C21</f>
        <v>0</v>
      </c>
      <c r="D22" s="32">
        <f t="shared" ca="1" si="9"/>
        <v>0</v>
      </c>
      <c r="E22" s="32">
        <f t="shared" ca="1" si="9"/>
        <v>0</v>
      </c>
      <c r="J22" s="21">
        <f ca="1">MAX(J13,0)</f>
        <v>3984.0670875130927</v>
      </c>
      <c r="K22" s="21">
        <f ca="1">MAX(K14,0)</f>
        <v>0</v>
      </c>
      <c r="L22" s="21">
        <f ca="1">MAX(L15,0)</f>
        <v>0</v>
      </c>
      <c r="M22" s="21">
        <f ca="1">MAX(M16,0)</f>
        <v>0</v>
      </c>
      <c r="N22" s="21">
        <f>MAX(N17,0)</f>
        <v>0</v>
      </c>
    </row>
    <row r="23" spans="1:14" ht="16.5" thickBot="1" x14ac:dyDescent="0.3">
      <c r="A23" s="33" t="s">
        <v>13</v>
      </c>
      <c r="B23" s="35">
        <f ca="1">SUM(B22:E22)</f>
        <v>8.8181573998299374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20" zoomScale="80" zoomScaleNormal="80" workbookViewId="0">
      <selection activeCell="A46" sqref="A46"/>
    </sheetView>
  </sheetViews>
  <sheetFormatPr defaultRowHeight="15.75" x14ac:dyDescent="0.25"/>
  <cols>
    <col min="1" max="1" width="12.375" customWidth="1"/>
    <col min="2" max="2" width="14.375" customWidth="1"/>
    <col min="3" max="3" width="12.875" customWidth="1"/>
    <col min="4" max="4" width="12.5" customWidth="1"/>
    <col min="5" max="5" width="11.375" customWidth="1"/>
    <col min="10" max="10" width="12" customWidth="1"/>
    <col min="11" max="11" width="13.625" bestFit="1" customWidth="1"/>
    <col min="12" max="12" width="14.75" customWidth="1"/>
    <col min="13" max="13" width="14" customWidth="1"/>
    <col min="14" max="14" width="13.75" customWidth="1"/>
  </cols>
  <sheetData>
    <row r="1" spans="1:14" ht="16.5" thickBot="1" x14ac:dyDescent="0.3"/>
    <row r="2" spans="1:14" ht="16.5" thickBot="1" x14ac:dyDescent="0.3">
      <c r="A2" s="8" t="s">
        <v>54</v>
      </c>
      <c r="B2" s="9"/>
      <c r="D2" s="8" t="s">
        <v>55</v>
      </c>
      <c r="E2" s="8"/>
      <c r="F2" s="8"/>
      <c r="G2" s="8"/>
      <c r="H2" s="8"/>
      <c r="J2" s="8" t="s">
        <v>56</v>
      </c>
      <c r="K2" s="8"/>
      <c r="L2" s="8"/>
      <c r="M2" s="8"/>
      <c r="N2" s="8"/>
    </row>
    <row r="3" spans="1:14" ht="16.5" thickBot="1" x14ac:dyDescent="0.3">
      <c r="A3" s="4" t="s">
        <v>15</v>
      </c>
      <c r="B3" s="13">
        <v>0.03</v>
      </c>
      <c r="D3" s="4" t="s">
        <v>3</v>
      </c>
      <c r="E3" s="5" t="s">
        <v>4</v>
      </c>
      <c r="F3" s="5" t="s">
        <v>5</v>
      </c>
      <c r="G3" s="5" t="s">
        <v>6</v>
      </c>
      <c r="H3" s="6" t="s">
        <v>7</v>
      </c>
      <c r="J3" s="4" t="s">
        <v>3</v>
      </c>
      <c r="K3" s="5" t="s">
        <v>4</v>
      </c>
      <c r="L3" s="5" t="s">
        <v>5</v>
      </c>
      <c r="M3" s="5" t="s">
        <v>6</v>
      </c>
      <c r="N3" s="6" t="s">
        <v>7</v>
      </c>
    </row>
    <row r="4" spans="1:14" ht="16.5" thickBot="1" x14ac:dyDescent="0.3">
      <c r="A4" s="4" t="s">
        <v>16</v>
      </c>
      <c r="B4" s="10" t="s">
        <v>35</v>
      </c>
      <c r="D4" s="1">
        <v>0</v>
      </c>
      <c r="E4" s="2">
        <v>0.25</v>
      </c>
      <c r="F4" s="2">
        <v>0.5</v>
      </c>
      <c r="G4" s="2">
        <v>0.75</v>
      </c>
      <c r="H4" s="3">
        <v>1</v>
      </c>
      <c r="J4" s="14">
        <v>0</v>
      </c>
      <c r="K4" s="15">
        <v>0.25</v>
      </c>
      <c r="L4" s="15">
        <v>0.5</v>
      </c>
      <c r="M4" s="15">
        <v>0.75</v>
      </c>
      <c r="N4" s="16">
        <v>1</v>
      </c>
    </row>
    <row r="5" spans="1:14" ht="16.5" thickBot="1" x14ac:dyDescent="0.3">
      <c r="A5" s="4" t="s">
        <v>0</v>
      </c>
      <c r="B5" s="10" t="s">
        <v>17</v>
      </c>
      <c r="D5" s="7" t="s">
        <v>8</v>
      </c>
      <c r="E5" s="38">
        <f ca="1">E13*0.95+E13*0.1*RAND()</f>
        <v>4.9104338028825904E-2</v>
      </c>
      <c r="F5" s="38">
        <f ca="1">F13*0.95+F13*0.1*RAND()</f>
        <v>4.5665452079496849E-2</v>
      </c>
      <c r="G5" s="38">
        <f ca="1">G13*0.95+G13*0.1*RAND()</f>
        <v>3.8620826689781805E-2</v>
      </c>
      <c r="H5" s="45">
        <f ca="1">H13*0.95+H13*0.1*RAND()</f>
        <v>3.5413770829298981E-2</v>
      </c>
      <c r="J5" s="17" t="s">
        <v>18</v>
      </c>
      <c r="K5" s="22">
        <f>$B$7</f>
        <v>1000000</v>
      </c>
      <c r="L5" s="22">
        <f t="shared" ref="L5:N5" si="0">$B$7</f>
        <v>1000000</v>
      </c>
      <c r="M5" s="22">
        <f t="shared" si="0"/>
        <v>1000000</v>
      </c>
      <c r="N5" s="22">
        <f t="shared" si="0"/>
        <v>1000000</v>
      </c>
    </row>
    <row r="6" spans="1:14" ht="16.5" thickBot="1" x14ac:dyDescent="0.3">
      <c r="A6" s="4" t="s">
        <v>1</v>
      </c>
      <c r="B6" s="10">
        <v>0.25</v>
      </c>
      <c r="D6" s="7" t="s">
        <v>9</v>
      </c>
      <c r="E6" s="26">
        <f ca="1">E5</f>
        <v>4.9104338028825904E-2</v>
      </c>
      <c r="F6" s="26">
        <f ca="1">(F5*F4-E5*E4)/(F4-E4)</f>
        <v>4.2226566130167793E-2</v>
      </c>
      <c r="G6" s="26">
        <f ca="1">(G5*G4-F5*F4)/(G4-F4)</f>
        <v>2.4531575910351711E-2</v>
      </c>
      <c r="H6" s="27">
        <f ca="1">(H5*H4-G5*G4)/(H4-G4)</f>
        <v>2.5792603247850515E-2</v>
      </c>
      <c r="J6" s="17" t="s">
        <v>19</v>
      </c>
      <c r="K6" s="23">
        <f ca="1">E6</f>
        <v>4.9104338028825904E-2</v>
      </c>
      <c r="L6" s="23">
        <f t="shared" ref="L6:N6" ca="1" si="1">F6</f>
        <v>4.2226566130167793E-2</v>
      </c>
      <c r="M6" s="23">
        <f t="shared" ca="1" si="1"/>
        <v>2.4531575910351711E-2</v>
      </c>
      <c r="N6" s="23">
        <f t="shared" ca="1" si="1"/>
        <v>2.5792603247850515E-2</v>
      </c>
    </row>
    <row r="7" spans="1:14" ht="16.5" thickBot="1" x14ac:dyDescent="0.3">
      <c r="A7" s="4" t="s">
        <v>2</v>
      </c>
      <c r="B7" s="12">
        <v>1000000</v>
      </c>
      <c r="D7" s="7" t="s">
        <v>10</v>
      </c>
      <c r="E7" s="28">
        <f ca="1">EXP(-E5*E4)</f>
        <v>0.98779895922325989</v>
      </c>
      <c r="F7" s="28">
        <f ca="1">EXP(-F5*F4)</f>
        <v>0.97742596801208992</v>
      </c>
      <c r="G7" s="28">
        <f ca="1">EXP(-G5*G4)</f>
        <v>0.97144986232191788</v>
      </c>
      <c r="H7" s="29">
        <f ca="1">EXP(-H5*H4)</f>
        <v>0.9652059595511715</v>
      </c>
      <c r="J7" s="17" t="s">
        <v>15</v>
      </c>
      <c r="K7" s="23">
        <f>$B$3</f>
        <v>0.03</v>
      </c>
      <c r="L7" s="23">
        <f t="shared" ref="L7:N7" si="2">$B$3</f>
        <v>0.03</v>
      </c>
      <c r="M7" s="23">
        <f t="shared" si="2"/>
        <v>0.03</v>
      </c>
      <c r="N7" s="23">
        <f t="shared" si="2"/>
        <v>0.03</v>
      </c>
    </row>
    <row r="8" spans="1:14" ht="16.5" thickBot="1" x14ac:dyDescent="0.3">
      <c r="A8" s="4"/>
      <c r="B8" s="10"/>
      <c r="D8" s="7" t="s">
        <v>48</v>
      </c>
      <c r="E8" s="26">
        <f>EXP(-$B$10*E4)</f>
        <v>0.99252805481913842</v>
      </c>
      <c r="F8" s="26">
        <f t="shared" ref="F8:H8" si="3">EXP(-$B$10*F4)</f>
        <v>0.98511193960306265</v>
      </c>
      <c r="G8" s="26">
        <f t="shared" si="3"/>
        <v>0.97775123719333634</v>
      </c>
      <c r="H8" s="27">
        <f t="shared" si="3"/>
        <v>0.97044553354850815</v>
      </c>
      <c r="J8" s="17" t="s">
        <v>20</v>
      </c>
      <c r="K8" s="24">
        <f ca="1">E7</f>
        <v>0.98779895922325989</v>
      </c>
      <c r="L8" s="24">
        <f ca="1">F7</f>
        <v>0.97742596801208992</v>
      </c>
      <c r="M8" s="24">
        <f ca="1">G7</f>
        <v>0.97144986232191788</v>
      </c>
      <c r="N8" s="24">
        <f ca="1">H7</f>
        <v>0.9652059595511715</v>
      </c>
    </row>
    <row r="9" spans="1:14" ht="16.5" thickBot="1" x14ac:dyDescent="0.3">
      <c r="A9" s="43" t="s">
        <v>44</v>
      </c>
      <c r="B9" s="44"/>
      <c r="D9" s="7" t="s">
        <v>46</v>
      </c>
      <c r="E9" s="26">
        <f>EXP(-$B$10*D4)-EXP(-$B$10*E4)</f>
        <v>7.4719451808615833E-3</v>
      </c>
      <c r="F9" s="26">
        <f>EXP(-$B$10*E4)-EXP(-$B$10*F4)</f>
        <v>7.4161152160757693E-3</v>
      </c>
      <c r="G9" s="26">
        <f>EXP(-$B$10*F4)-EXP(-$B$10*G4)</f>
        <v>7.3607024097263052E-3</v>
      </c>
      <c r="H9" s="27">
        <f>EXP(-$B$10*G4)-EXP(-$B$10*H4)</f>
        <v>7.3057036448281876E-3</v>
      </c>
      <c r="J9" s="17" t="s">
        <v>21</v>
      </c>
      <c r="K9" s="25">
        <f>$B$6</f>
        <v>0.25</v>
      </c>
      <c r="L9" s="25">
        <f t="shared" ref="L9:N9" si="4">$B$6</f>
        <v>0.25</v>
      </c>
      <c r="M9" s="25">
        <f t="shared" si="4"/>
        <v>0.25</v>
      </c>
      <c r="N9" s="25">
        <f t="shared" si="4"/>
        <v>0.25</v>
      </c>
    </row>
    <row r="10" spans="1:14" ht="16.5" thickBot="1" x14ac:dyDescent="0.3">
      <c r="A10" s="4" t="s">
        <v>11</v>
      </c>
      <c r="B10" s="11">
        <v>0.03</v>
      </c>
      <c r="D10" s="7" t="s">
        <v>49</v>
      </c>
      <c r="E10" s="26">
        <f>EXP(-$B$13*E4)</f>
        <v>0.99252805481913842</v>
      </c>
      <c r="F10" s="26">
        <f t="shared" ref="F10:H10" si="5">EXP(-$B$13*F4)</f>
        <v>0.98511193960306265</v>
      </c>
      <c r="G10" s="26">
        <f t="shared" si="5"/>
        <v>0.97775123719333634</v>
      </c>
      <c r="H10" s="27">
        <f t="shared" si="5"/>
        <v>0.97044553354850815</v>
      </c>
      <c r="J10" s="4" t="s">
        <v>22</v>
      </c>
      <c r="K10" s="19">
        <f ca="1">K5*(K6-K7)*K8*K9</f>
        <v>4717.8113053808938</v>
      </c>
      <c r="L10" s="19">
        <f t="shared" ref="L10:N10" ca="1" si="6">L5*(L6-L7)*L8*L9</f>
        <v>2987.6408088107719</v>
      </c>
      <c r="M10" s="19">
        <f t="shared" ca="1" si="6"/>
        <v>-1328.074957251672</v>
      </c>
      <c r="N10" s="19">
        <f t="shared" ca="1" si="6"/>
        <v>-1015.2511048427311</v>
      </c>
    </row>
    <row r="11" spans="1:14" ht="16.5" thickBot="1" x14ac:dyDescent="0.3">
      <c r="A11" s="4" t="s">
        <v>12</v>
      </c>
      <c r="B11" s="11">
        <v>0.4</v>
      </c>
      <c r="D11" s="7" t="s">
        <v>47</v>
      </c>
      <c r="E11" s="26">
        <f>EXP(-$B$13*D4)-EXP(-$B$13*E4)</f>
        <v>7.4719451808615833E-3</v>
      </c>
      <c r="F11" s="26">
        <f>EXP(-$B$13*E4)-EXP(-$B$13*F4)</f>
        <v>7.4161152160757693E-3</v>
      </c>
      <c r="G11" s="26">
        <f>EXP(-$B$13*F4)-EXP(-$B$13*G4)</f>
        <v>7.3607024097263052E-3</v>
      </c>
      <c r="H11" s="27">
        <f>EXP(-$B$13*G4)-EXP(-$B$13*H4)</f>
        <v>7.3057036448281876E-3</v>
      </c>
    </row>
    <row r="12" spans="1:14" ht="16.5" thickBot="1" x14ac:dyDescent="0.3">
      <c r="A12" s="43" t="s">
        <v>45</v>
      </c>
      <c r="B12" s="44"/>
      <c r="J12" s="18" t="s">
        <v>23</v>
      </c>
    </row>
    <row r="13" spans="1:14" ht="16.5" thickBot="1" x14ac:dyDescent="0.3">
      <c r="A13" s="4" t="s">
        <v>11</v>
      </c>
      <c r="B13" s="11">
        <v>0.03</v>
      </c>
      <c r="D13" s="39" t="s">
        <v>37</v>
      </c>
      <c r="E13" s="36">
        <v>0.05</v>
      </c>
      <c r="F13" s="36">
        <v>4.4999999999999998E-2</v>
      </c>
      <c r="G13" s="36">
        <v>0.04</v>
      </c>
      <c r="H13" s="37">
        <v>3.5000000000000003E-2</v>
      </c>
      <c r="J13" s="19">
        <f ca="1">SUM(K10:N10)</f>
        <v>5362.1260520972628</v>
      </c>
      <c r="K13" s="18" t="s">
        <v>24</v>
      </c>
    </row>
    <row r="14" spans="1:14" ht="16.5" thickBot="1" x14ac:dyDescent="0.3">
      <c r="A14" s="4" t="s">
        <v>12</v>
      </c>
      <c r="B14" s="11">
        <v>0.4</v>
      </c>
      <c r="D14" s="39" t="s">
        <v>38</v>
      </c>
      <c r="E14" s="41">
        <f>$B$3</f>
        <v>0.03</v>
      </c>
      <c r="F14" s="41">
        <f t="shared" ref="F14:H14" si="7">$B$3</f>
        <v>0.03</v>
      </c>
      <c r="G14" s="41">
        <f t="shared" si="7"/>
        <v>0.03</v>
      </c>
      <c r="H14" s="41">
        <f t="shared" si="7"/>
        <v>0.03</v>
      </c>
      <c r="K14" s="19">
        <f ca="1">SUM(L10:N10)</f>
        <v>644.31474671636875</v>
      </c>
      <c r="L14" s="18" t="s">
        <v>25</v>
      </c>
    </row>
    <row r="15" spans="1:14" ht="16.5" thickBot="1" x14ac:dyDescent="0.3">
      <c r="L15" s="19">
        <f ca="1">SUM(M10:N10)</f>
        <v>-2343.3260620944029</v>
      </c>
      <c r="M15" s="18" t="s">
        <v>26</v>
      </c>
    </row>
    <row r="16" spans="1:14" ht="16.5" thickBot="1" x14ac:dyDescent="0.3">
      <c r="A16" s="8" t="s">
        <v>59</v>
      </c>
      <c r="B16" s="8"/>
      <c r="C16" s="8"/>
      <c r="D16" s="8"/>
      <c r="E16" s="8"/>
      <c r="M16" s="19">
        <f ca="1">SUM(N10)</f>
        <v>-1015.2511048427311</v>
      </c>
      <c r="N16" s="18" t="s">
        <v>27</v>
      </c>
    </row>
    <row r="17" spans="1:14" ht="16.5" thickBot="1" x14ac:dyDescent="0.3">
      <c r="A17" s="4"/>
      <c r="B17" s="5" t="s">
        <v>28</v>
      </c>
      <c r="C17" s="5" t="s">
        <v>29</v>
      </c>
      <c r="D17" s="5" t="s">
        <v>30</v>
      </c>
      <c r="E17" s="6" t="s">
        <v>31</v>
      </c>
      <c r="J17" s="40">
        <f ca="1">J13</f>
        <v>5362.1260520972628</v>
      </c>
      <c r="K17" s="40">
        <f ca="1">K14</f>
        <v>644.31474671636875</v>
      </c>
      <c r="L17" s="40">
        <f ca="1">L15</f>
        <v>-2343.3260620944029</v>
      </c>
      <c r="M17" s="40">
        <f ca="1">M16</f>
        <v>-1015.2511048427311</v>
      </c>
      <c r="N17" s="20">
        <v>0</v>
      </c>
    </row>
    <row r="18" spans="1:14" ht="16.5" thickBot="1" x14ac:dyDescent="0.3">
      <c r="A18" s="21" t="s">
        <v>42</v>
      </c>
      <c r="B18" s="30">
        <f ca="1">(J22+K22)/2</f>
        <v>3003.2203994068159</v>
      </c>
      <c r="C18" s="30">
        <f ca="1">(K22+L22)/2</f>
        <v>322.15737335818437</v>
      </c>
      <c r="D18" s="30">
        <f ca="1">(L22+M22)/2</f>
        <v>0</v>
      </c>
      <c r="E18" s="30">
        <f ca="1">(M22+N22)/2</f>
        <v>0</v>
      </c>
    </row>
    <row r="19" spans="1:14" ht="16.5" thickBot="1" x14ac:dyDescent="0.3">
      <c r="A19" s="21" t="s">
        <v>10</v>
      </c>
      <c r="B19" s="24">
        <f t="shared" ref="B19:E19" ca="1" si="8">E7</f>
        <v>0.98779895922325989</v>
      </c>
      <c r="C19" s="24">
        <f t="shared" ca="1" si="8"/>
        <v>0.97742596801208992</v>
      </c>
      <c r="D19" s="24">
        <f t="shared" ca="1" si="8"/>
        <v>0.97144986232191788</v>
      </c>
      <c r="E19" s="24">
        <f t="shared" ca="1" si="8"/>
        <v>0.9652059595511715</v>
      </c>
      <c r="J19" s="8" t="s">
        <v>57</v>
      </c>
      <c r="K19" s="8"/>
      <c r="L19" s="8"/>
      <c r="M19" s="8"/>
      <c r="N19" s="8"/>
    </row>
    <row r="20" spans="1:14" ht="16.5" thickBot="1" x14ac:dyDescent="0.3">
      <c r="A20" s="21" t="s">
        <v>47</v>
      </c>
      <c r="B20" s="23">
        <f>E9</f>
        <v>7.4719451808615833E-3</v>
      </c>
      <c r="C20" s="23">
        <f>F9</f>
        <v>7.4161152160757693E-3</v>
      </c>
      <c r="D20" s="23">
        <f>G9</f>
        <v>7.3607024097263052E-3</v>
      </c>
      <c r="E20" s="23">
        <f>H9</f>
        <v>7.3057036448281876E-3</v>
      </c>
      <c r="J20" s="4" t="s">
        <v>3</v>
      </c>
      <c r="K20" s="5" t="s">
        <v>4</v>
      </c>
      <c r="L20" s="5" t="s">
        <v>5</v>
      </c>
      <c r="M20" s="5" t="s">
        <v>6</v>
      </c>
      <c r="N20" s="6" t="s">
        <v>7</v>
      </c>
    </row>
    <row r="21" spans="1:14" x14ac:dyDescent="0.25">
      <c r="A21" s="21" t="s">
        <v>50</v>
      </c>
      <c r="B21" s="31">
        <f>1-$B$11</f>
        <v>0.6</v>
      </c>
      <c r="C21" s="31">
        <f>1-$B$11</f>
        <v>0.6</v>
      </c>
      <c r="D21" s="31">
        <f>1-$B$11</f>
        <v>0.6</v>
      </c>
      <c r="E21" s="31">
        <f>1-$B$11</f>
        <v>0.6</v>
      </c>
      <c r="J21" s="14">
        <v>0</v>
      </c>
      <c r="K21" s="15">
        <v>0.25</v>
      </c>
      <c r="L21" s="15">
        <v>0.5</v>
      </c>
      <c r="M21" s="15">
        <v>0.75</v>
      </c>
      <c r="N21" s="16">
        <v>1</v>
      </c>
    </row>
    <row r="22" spans="1:14" x14ac:dyDescent="0.25">
      <c r="A22" s="21" t="s">
        <v>48</v>
      </c>
      <c r="B22" s="41">
        <f>E8</f>
        <v>0.99252805481913842</v>
      </c>
      <c r="C22" s="41">
        <f t="shared" ref="C22:E22" si="9">F8</f>
        <v>0.98511193960306265</v>
      </c>
      <c r="D22" s="41">
        <f t="shared" si="9"/>
        <v>0.97775123719333634</v>
      </c>
      <c r="E22" s="41">
        <f t="shared" si="9"/>
        <v>0.97044553354850815</v>
      </c>
      <c r="I22" s="42" t="s">
        <v>40</v>
      </c>
      <c r="J22" s="21">
        <f ca="1">MAX(J13,0)</f>
        <v>5362.1260520972628</v>
      </c>
      <c r="K22" s="21">
        <f ca="1">MAX(K14,0)</f>
        <v>644.31474671636875</v>
      </c>
      <c r="L22" s="21">
        <f ca="1">MAX(L15,0)</f>
        <v>0</v>
      </c>
      <c r="M22" s="21">
        <f ca="1">MAX(M16,0)</f>
        <v>0</v>
      </c>
      <c r="N22" s="21">
        <f>MAX(N17,0)</f>
        <v>0</v>
      </c>
    </row>
    <row r="23" spans="1:14" ht="16.5" thickBot="1" x14ac:dyDescent="0.3">
      <c r="A23" s="21" t="s">
        <v>34</v>
      </c>
      <c r="B23" s="34">
        <f ca="1">B18*B19*B20*B21*B22</f>
        <v>13.200290479882323</v>
      </c>
      <c r="C23" s="34">
        <f t="shared" ref="C23:E23" ca="1" si="10">C18*C19*C20*C21*C22</f>
        <v>1.3802738186411969</v>
      </c>
      <c r="D23" s="34">
        <f t="shared" ca="1" si="10"/>
        <v>0</v>
      </c>
      <c r="E23" s="34">
        <f t="shared" ca="1" si="10"/>
        <v>0</v>
      </c>
      <c r="I23" s="42" t="s">
        <v>41</v>
      </c>
      <c r="J23" s="21">
        <f ca="1">-MIN(J13,0)</f>
        <v>0</v>
      </c>
      <c r="K23" s="21">
        <f ca="1">-MIN(K14,0)</f>
        <v>0</v>
      </c>
      <c r="L23" s="21">
        <f ca="1">-MIN(L15,0)</f>
        <v>2343.3260620944029</v>
      </c>
      <c r="M23" s="21">
        <f ca="1">-MIN(M16,0)</f>
        <v>1015.2511048427311</v>
      </c>
      <c r="N23" s="21">
        <f>MIN(N17,0)</f>
        <v>0</v>
      </c>
    </row>
    <row r="24" spans="1:14" ht="16.5" thickBot="1" x14ac:dyDescent="0.3">
      <c r="A24" s="33" t="s">
        <v>13</v>
      </c>
      <c r="B24" s="35">
        <f ca="1">SUM(B23:E23)</f>
        <v>14.58056429852352</v>
      </c>
    </row>
    <row r="25" spans="1:14" ht="16.5" thickBot="1" x14ac:dyDescent="0.3"/>
    <row r="26" spans="1:14" ht="16.5" thickBot="1" x14ac:dyDescent="0.3">
      <c r="A26" s="8" t="s">
        <v>60</v>
      </c>
      <c r="B26" s="8"/>
      <c r="C26" s="8"/>
      <c r="D26" s="8"/>
      <c r="E26" s="8"/>
    </row>
    <row r="27" spans="1:14" ht="16.5" thickBot="1" x14ac:dyDescent="0.3">
      <c r="A27" s="4"/>
      <c r="B27" s="5" t="s">
        <v>28</v>
      </c>
      <c r="C27" s="5" t="s">
        <v>29</v>
      </c>
      <c r="D27" s="5" t="s">
        <v>30</v>
      </c>
      <c r="E27" s="6" t="s">
        <v>31</v>
      </c>
    </row>
    <row r="28" spans="1:14" x14ac:dyDescent="0.25">
      <c r="A28" s="21" t="s">
        <v>43</v>
      </c>
      <c r="B28" s="30">
        <f ca="1">(J23+K23)/2</f>
        <v>0</v>
      </c>
      <c r="C28" s="30">
        <f ca="1">(K23+L23)/2</f>
        <v>1171.6630310472015</v>
      </c>
      <c r="D28" s="30">
        <f ca="1">(L23+M23)/2</f>
        <v>1679.2885834685671</v>
      </c>
      <c r="E28" s="30">
        <f ca="1">(M23+N23)/2</f>
        <v>507.62555242136557</v>
      </c>
    </row>
    <row r="29" spans="1:14" x14ac:dyDescent="0.25">
      <c r="A29" s="21" t="s">
        <v>10</v>
      </c>
      <c r="B29" s="24">
        <f t="shared" ref="B29:E30" ca="1" si="11">B19</f>
        <v>0.98779895922325989</v>
      </c>
      <c r="C29" s="24">
        <f t="shared" ca="1" si="11"/>
        <v>0.97742596801208992</v>
      </c>
      <c r="D29" s="24">
        <f t="shared" ca="1" si="11"/>
        <v>0.97144986232191788</v>
      </c>
      <c r="E29" s="24">
        <f t="shared" ca="1" si="11"/>
        <v>0.9652059595511715</v>
      </c>
    </row>
    <row r="30" spans="1:14" x14ac:dyDescent="0.25">
      <c r="A30" s="21" t="s">
        <v>46</v>
      </c>
      <c r="B30" s="23">
        <f t="shared" si="11"/>
        <v>7.4719451808615833E-3</v>
      </c>
      <c r="C30" s="23">
        <f t="shared" si="11"/>
        <v>7.4161152160757693E-3</v>
      </c>
      <c r="D30" s="23">
        <f t="shared" si="11"/>
        <v>7.3607024097263052E-3</v>
      </c>
      <c r="E30" s="23">
        <f t="shared" si="11"/>
        <v>7.3057036448281876E-3</v>
      </c>
    </row>
    <row r="31" spans="1:14" x14ac:dyDescent="0.25">
      <c r="A31" s="21" t="s">
        <v>52</v>
      </c>
      <c r="B31" s="31">
        <f>1-$B$11</f>
        <v>0.6</v>
      </c>
      <c r="C31" s="31">
        <f>1-$B$11</f>
        <v>0.6</v>
      </c>
      <c r="D31" s="31">
        <f>1-$B$11</f>
        <v>0.6</v>
      </c>
      <c r="E31" s="31">
        <f>1-$B$11</f>
        <v>0.6</v>
      </c>
    </row>
    <row r="32" spans="1:14" x14ac:dyDescent="0.25">
      <c r="A32" s="21" t="s">
        <v>49</v>
      </c>
      <c r="B32" s="41">
        <f>E10</f>
        <v>0.99252805481913842</v>
      </c>
      <c r="C32" s="41">
        <f t="shared" ref="C32:E32" si="12">F10</f>
        <v>0.98511193960306265</v>
      </c>
      <c r="D32" s="41">
        <f t="shared" si="12"/>
        <v>0.97775123719333634</v>
      </c>
      <c r="E32" s="41">
        <f t="shared" si="12"/>
        <v>0.97044553354850815</v>
      </c>
    </row>
    <row r="33" spans="1:5" ht="16.5" thickBot="1" x14ac:dyDescent="0.3">
      <c r="A33" s="21" t="s">
        <v>53</v>
      </c>
      <c r="B33" s="34">
        <f ca="1">B28*B29*B30*B31*B32</f>
        <v>0</v>
      </c>
      <c r="C33" s="34">
        <f t="shared" ref="C33:E33" ca="1" si="13">C28*C29*C30*C31*C32</f>
        <v>5.0199558966051372</v>
      </c>
      <c r="D33" s="34">
        <f t="shared" ca="1" si="13"/>
        <v>7.0444097711367668</v>
      </c>
      <c r="E33" s="34">
        <f t="shared" ca="1" si="13"/>
        <v>2.0842410099363011</v>
      </c>
    </row>
    <row r="34" spans="1:5" ht="16.5" thickBot="1" x14ac:dyDescent="0.3">
      <c r="A34" s="33" t="s">
        <v>51</v>
      </c>
      <c r="B34" s="35">
        <f ca="1">SUM(B33:E33)</f>
        <v>14.148606677678204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80" zoomScaleNormal="80" workbookViewId="0">
      <selection activeCell="E5" sqref="E5"/>
    </sheetView>
  </sheetViews>
  <sheetFormatPr defaultRowHeight="15.75" x14ac:dyDescent="0.25"/>
  <cols>
    <col min="1" max="1" width="12.375" customWidth="1"/>
    <col min="2" max="2" width="14.375" customWidth="1"/>
    <col min="3" max="3" width="11.25" customWidth="1"/>
    <col min="4" max="4" width="10.75" customWidth="1"/>
    <col min="5" max="5" width="11.375" customWidth="1"/>
    <col min="10" max="10" width="12" customWidth="1"/>
    <col min="11" max="11" width="15.25" customWidth="1"/>
    <col min="12" max="12" width="14.75" customWidth="1"/>
    <col min="13" max="13" width="17.25" customWidth="1"/>
    <col min="14" max="14" width="16.25" customWidth="1"/>
  </cols>
  <sheetData>
    <row r="1" spans="1:14" ht="16.5" thickBot="1" x14ac:dyDescent="0.3"/>
    <row r="2" spans="1:14" ht="16.5" thickBot="1" x14ac:dyDescent="0.3">
      <c r="A2" s="8" t="s">
        <v>54</v>
      </c>
      <c r="B2" s="9"/>
      <c r="D2" s="8" t="s">
        <v>55</v>
      </c>
      <c r="E2" s="8"/>
      <c r="F2" s="8"/>
      <c r="G2" s="8"/>
      <c r="H2" s="8"/>
      <c r="J2" s="8" t="s">
        <v>56</v>
      </c>
      <c r="K2" s="8"/>
      <c r="L2" s="8"/>
      <c r="M2" s="8"/>
      <c r="N2" s="8"/>
    </row>
    <row r="3" spans="1:14" ht="16.5" thickBot="1" x14ac:dyDescent="0.3">
      <c r="A3" s="4" t="s">
        <v>15</v>
      </c>
      <c r="B3" s="13">
        <v>0.04</v>
      </c>
      <c r="D3" s="4" t="s">
        <v>3</v>
      </c>
      <c r="E3" s="5" t="s">
        <v>4</v>
      </c>
      <c r="F3" s="5" t="s">
        <v>5</v>
      </c>
      <c r="G3" s="5" t="s">
        <v>6</v>
      </c>
      <c r="H3" s="6" t="s">
        <v>7</v>
      </c>
      <c r="J3" s="4" t="s">
        <v>3</v>
      </c>
      <c r="K3" s="5" t="s">
        <v>4</v>
      </c>
      <c r="L3" s="5" t="s">
        <v>5</v>
      </c>
      <c r="M3" s="5" t="s">
        <v>6</v>
      </c>
      <c r="N3" s="6" t="s">
        <v>7</v>
      </c>
    </row>
    <row r="4" spans="1:14" ht="16.5" thickBot="1" x14ac:dyDescent="0.3">
      <c r="A4" s="4" t="s">
        <v>16</v>
      </c>
      <c r="B4" s="10" t="s">
        <v>35</v>
      </c>
      <c r="D4" s="1">
        <v>0</v>
      </c>
      <c r="E4" s="2">
        <v>0.25</v>
      </c>
      <c r="F4" s="2">
        <v>0.5</v>
      </c>
      <c r="G4" s="2">
        <v>0.75</v>
      </c>
      <c r="H4" s="3">
        <v>1</v>
      </c>
      <c r="J4" s="14">
        <v>0</v>
      </c>
      <c r="K4" s="15">
        <v>0.25</v>
      </c>
      <c r="L4" s="15">
        <v>0.5</v>
      </c>
      <c r="M4" s="15">
        <v>0.75</v>
      </c>
      <c r="N4" s="16">
        <v>1</v>
      </c>
    </row>
    <row r="5" spans="1:14" ht="16.5" thickBot="1" x14ac:dyDescent="0.3">
      <c r="A5" s="4" t="s">
        <v>0</v>
      </c>
      <c r="B5" s="10" t="s">
        <v>17</v>
      </c>
      <c r="D5" s="7" t="s">
        <v>8</v>
      </c>
      <c r="E5" s="38">
        <f ca="1">E10*0.9+E10*0.2*RAND()</f>
        <v>1.0093859071500439E-2</v>
      </c>
      <c r="F5" s="38">
        <f ca="1">F10*0.9+F10*0.2*RAND()</f>
        <v>1.9527673574235734E-2</v>
      </c>
      <c r="G5" s="38">
        <f ca="1">G10*0.9+G10*0.2*RAND()</f>
        <v>2.9154322669879339E-2</v>
      </c>
      <c r="H5" s="38">
        <f ca="1">H10*0.9+H10*0.2*RAND()</f>
        <v>3.8140328805007492E-2</v>
      </c>
      <c r="J5" s="17" t="s">
        <v>18</v>
      </c>
      <c r="K5" s="22">
        <f>$B$7</f>
        <v>1000000</v>
      </c>
      <c r="L5" s="22">
        <f t="shared" ref="L5:N5" si="0">$B$7</f>
        <v>1000000</v>
      </c>
      <c r="M5" s="22">
        <f t="shared" si="0"/>
        <v>1000000</v>
      </c>
      <c r="N5" s="22">
        <f t="shared" si="0"/>
        <v>1000000</v>
      </c>
    </row>
    <row r="6" spans="1:14" ht="16.5" thickBot="1" x14ac:dyDescent="0.3">
      <c r="A6" s="4" t="s">
        <v>1</v>
      </c>
      <c r="B6" s="10">
        <v>0.25</v>
      </c>
      <c r="D6" s="7" t="s">
        <v>9</v>
      </c>
      <c r="E6" s="26">
        <f ca="1">E5</f>
        <v>1.0093859071500439E-2</v>
      </c>
      <c r="F6" s="26">
        <f ca="1">(F5*F4-E5*E4)/(F4-E4)</f>
        <v>2.8961488076971027E-2</v>
      </c>
      <c r="G6" s="26">
        <f ca="1">(G5*G4-F5*F4)/(G4-F4)</f>
        <v>4.8407620861166546E-2</v>
      </c>
      <c r="H6" s="27">
        <f ca="1">(H5*H4-G5*G4)/(H4-G4)</f>
        <v>6.5098347210391955E-2</v>
      </c>
      <c r="J6" s="17" t="s">
        <v>19</v>
      </c>
      <c r="K6" s="23">
        <f ca="1">E6</f>
        <v>1.0093859071500439E-2</v>
      </c>
      <c r="L6" s="23">
        <f t="shared" ref="L6:N6" ca="1" si="1">F6</f>
        <v>2.8961488076971027E-2</v>
      </c>
      <c r="M6" s="23">
        <f t="shared" ca="1" si="1"/>
        <v>4.8407620861166546E-2</v>
      </c>
      <c r="N6" s="23">
        <f t="shared" ca="1" si="1"/>
        <v>6.5098347210391955E-2</v>
      </c>
    </row>
    <row r="7" spans="1:14" ht="16.5" thickBot="1" x14ac:dyDescent="0.3">
      <c r="A7" s="4" t="s">
        <v>2</v>
      </c>
      <c r="B7" s="12">
        <v>1000000</v>
      </c>
      <c r="D7" s="7" t="s">
        <v>10</v>
      </c>
      <c r="E7" s="28">
        <f ca="1">EXP(-E5*E4)</f>
        <v>0.9974797164928465</v>
      </c>
      <c r="F7" s="28">
        <f ca="1">EXP(-F5*F4)</f>
        <v>0.99028367471004919</v>
      </c>
      <c r="G7" s="28">
        <f ca="1">EXP(-G5*G4)</f>
        <v>0.97837158044321781</v>
      </c>
      <c r="H7" s="29">
        <f ca="1">EXP(-H5*H4)</f>
        <v>0.96257785401315077</v>
      </c>
      <c r="J7" s="17" t="s">
        <v>15</v>
      </c>
      <c r="K7" s="23">
        <f>$B$3</f>
        <v>0.04</v>
      </c>
      <c r="L7" s="23">
        <f t="shared" ref="L7:N7" si="2">$B$3</f>
        <v>0.04</v>
      </c>
      <c r="M7" s="23">
        <f t="shared" si="2"/>
        <v>0.04</v>
      </c>
      <c r="N7" s="23">
        <f t="shared" si="2"/>
        <v>0.04</v>
      </c>
    </row>
    <row r="8" spans="1:14" ht="16.5" thickBot="1" x14ac:dyDescent="0.3">
      <c r="A8" s="4"/>
      <c r="B8" s="10"/>
      <c r="D8" s="7" t="s">
        <v>33</v>
      </c>
      <c r="E8" s="26">
        <f>EXP(-$B$9*D4)-EXP(-$B$9*E4)</f>
        <v>7.4719451808615833E-3</v>
      </c>
      <c r="F8" s="26">
        <f>EXP(-$B$9*E4)-EXP(-$B$9*F4)</f>
        <v>7.4161152160757693E-3</v>
      </c>
      <c r="G8" s="26">
        <f>EXP(-$B$9*F4)-EXP(-$B$9*G4)</f>
        <v>7.3607024097263052E-3</v>
      </c>
      <c r="H8" s="27">
        <f>EXP(-$B$9*G4)-EXP(-$B$9*H4)</f>
        <v>7.3057036448281876E-3</v>
      </c>
      <c r="J8" s="17" t="s">
        <v>20</v>
      </c>
      <c r="K8" s="24">
        <f ca="1">E7</f>
        <v>0.9974797164928465</v>
      </c>
      <c r="L8" s="24">
        <f ca="1">F7</f>
        <v>0.99028367471004919</v>
      </c>
      <c r="M8" s="24">
        <f ca="1">G7</f>
        <v>0.97837158044321781</v>
      </c>
      <c r="N8" s="24">
        <f ca="1">H7</f>
        <v>0.96257785401315077</v>
      </c>
    </row>
    <row r="9" spans="1:14" ht="16.5" thickBot="1" x14ac:dyDescent="0.3">
      <c r="A9" s="4" t="s">
        <v>11</v>
      </c>
      <c r="B9" s="11">
        <v>0.03</v>
      </c>
      <c r="J9" s="17" t="s">
        <v>21</v>
      </c>
      <c r="K9" s="25">
        <f>$B$6</f>
        <v>0.25</v>
      </c>
      <c r="L9" s="25">
        <f t="shared" ref="L9:N9" si="3">$B$6</f>
        <v>0.25</v>
      </c>
      <c r="M9" s="25">
        <f t="shared" si="3"/>
        <v>0.25</v>
      </c>
      <c r="N9" s="25">
        <f t="shared" si="3"/>
        <v>0.25</v>
      </c>
    </row>
    <row r="10" spans="1:14" ht="16.5" thickBot="1" x14ac:dyDescent="0.3">
      <c r="A10" s="4" t="s">
        <v>12</v>
      </c>
      <c r="B10" s="11">
        <v>0.4</v>
      </c>
      <c r="D10" s="39" t="s">
        <v>39</v>
      </c>
      <c r="E10" s="36">
        <v>0.01</v>
      </c>
      <c r="F10" s="36">
        <v>0.02</v>
      </c>
      <c r="G10" s="36">
        <v>0.03</v>
      </c>
      <c r="H10" s="37">
        <v>0.04</v>
      </c>
      <c r="J10" s="4" t="s">
        <v>22</v>
      </c>
      <c r="K10" s="19">
        <f ca="1">K5*(K6-K7)*K8*K9</f>
        <v>-7457.6922436887135</v>
      </c>
      <c r="L10" s="19">
        <f t="shared" ref="L10:N10" ca="1" si="4">L5*(L6-L7)*L8*L9</f>
        <v>-2732.8145376169559</v>
      </c>
      <c r="M10" s="19">
        <f t="shared" ca="1" si="4"/>
        <v>2056.4443274267205</v>
      </c>
      <c r="N10" s="19">
        <f t="shared" ca="1" si="4"/>
        <v>6039.7782992640086</v>
      </c>
    </row>
    <row r="11" spans="1:14" ht="16.5" thickBot="1" x14ac:dyDescent="0.3">
      <c r="D11" s="39" t="s">
        <v>38</v>
      </c>
      <c r="E11" s="41">
        <f>$B$3</f>
        <v>0.04</v>
      </c>
      <c r="F11" s="41">
        <f t="shared" ref="F11:H11" si="5">$B$3</f>
        <v>0.04</v>
      </c>
      <c r="G11" s="41">
        <f t="shared" si="5"/>
        <v>0.04</v>
      </c>
      <c r="H11" s="41">
        <f t="shared" si="5"/>
        <v>0.04</v>
      </c>
    </row>
    <row r="12" spans="1:14" ht="16.5" thickBot="1" x14ac:dyDescent="0.3">
      <c r="J12" s="18" t="s">
        <v>23</v>
      </c>
    </row>
    <row r="13" spans="1:14" ht="16.5" thickBot="1" x14ac:dyDescent="0.3">
      <c r="J13" s="19">
        <f ca="1">SUM(K10:N10)</f>
        <v>-2094.2841546149411</v>
      </c>
      <c r="K13" s="18" t="s">
        <v>24</v>
      </c>
    </row>
    <row r="14" spans="1:14" ht="16.5" thickBot="1" x14ac:dyDescent="0.3">
      <c r="K14" s="19">
        <f ca="1">SUM(L10:N10)</f>
        <v>5363.4080890737732</v>
      </c>
      <c r="L14" s="18" t="s">
        <v>25</v>
      </c>
    </row>
    <row r="15" spans="1:14" ht="16.5" thickBot="1" x14ac:dyDescent="0.3">
      <c r="L15" s="19">
        <f ca="1">SUM(M10:N10)</f>
        <v>8096.2226266907292</v>
      </c>
      <c r="M15" s="18" t="s">
        <v>26</v>
      </c>
    </row>
    <row r="16" spans="1:14" ht="16.5" thickBot="1" x14ac:dyDescent="0.3">
      <c r="A16" s="8" t="s">
        <v>58</v>
      </c>
      <c r="B16" s="8"/>
      <c r="C16" s="8"/>
      <c r="D16" s="8"/>
      <c r="E16" s="8"/>
      <c r="M16" s="19">
        <f ca="1">SUM(N10)</f>
        <v>6039.7782992640086</v>
      </c>
      <c r="N16" s="18" t="s">
        <v>27</v>
      </c>
    </row>
    <row r="17" spans="1:14" ht="16.5" thickBot="1" x14ac:dyDescent="0.3">
      <c r="A17" s="4"/>
      <c r="B17" s="5" t="s">
        <v>28</v>
      </c>
      <c r="C17" s="5" t="s">
        <v>29</v>
      </c>
      <c r="D17" s="5" t="s">
        <v>30</v>
      </c>
      <c r="E17" s="6" t="s">
        <v>31</v>
      </c>
      <c r="N17" s="20">
        <v>0</v>
      </c>
    </row>
    <row r="18" spans="1:14" ht="16.5" thickBot="1" x14ac:dyDescent="0.3">
      <c r="A18" s="21" t="s">
        <v>32</v>
      </c>
      <c r="B18" s="30">
        <f ca="1">(J22+K22)/2</f>
        <v>2681.7040445368866</v>
      </c>
      <c r="C18" s="30">
        <f ca="1">(K22+L22)/2</f>
        <v>6729.8153578822512</v>
      </c>
      <c r="D18" s="30">
        <f ca="1">(L22+M22)/2</f>
        <v>7068.0004629773684</v>
      </c>
      <c r="E18" s="30">
        <f ca="1">(M22+N22)/2</f>
        <v>3019.8891496320043</v>
      </c>
    </row>
    <row r="19" spans="1:14" ht="16.5" thickBot="1" x14ac:dyDescent="0.3">
      <c r="A19" s="21" t="s">
        <v>10</v>
      </c>
      <c r="B19" s="24">
        <f t="shared" ref="B19:E20" ca="1" si="6">E7</f>
        <v>0.9974797164928465</v>
      </c>
      <c r="C19" s="24">
        <f t="shared" ca="1" si="6"/>
        <v>0.99028367471004919</v>
      </c>
      <c r="D19" s="24">
        <f t="shared" ca="1" si="6"/>
        <v>0.97837158044321781</v>
      </c>
      <c r="E19" s="24">
        <f t="shared" ca="1" si="6"/>
        <v>0.96257785401315077</v>
      </c>
      <c r="J19" s="8" t="s">
        <v>57</v>
      </c>
      <c r="K19" s="8"/>
      <c r="L19" s="8"/>
      <c r="M19" s="8"/>
      <c r="N19" s="8"/>
    </row>
    <row r="20" spans="1:14" ht="16.5" thickBot="1" x14ac:dyDescent="0.3">
      <c r="A20" s="21" t="s">
        <v>33</v>
      </c>
      <c r="B20" s="23">
        <f t="shared" si="6"/>
        <v>7.4719451808615833E-3</v>
      </c>
      <c r="C20" s="23">
        <f t="shared" si="6"/>
        <v>7.4161152160757693E-3</v>
      </c>
      <c r="D20" s="23">
        <f t="shared" si="6"/>
        <v>7.3607024097263052E-3</v>
      </c>
      <c r="E20" s="23">
        <f t="shared" si="6"/>
        <v>7.3057036448281876E-3</v>
      </c>
      <c r="J20" s="4" t="s">
        <v>3</v>
      </c>
      <c r="K20" s="5" t="s">
        <v>4</v>
      </c>
      <c r="L20" s="5" t="s">
        <v>5</v>
      </c>
      <c r="M20" s="5" t="s">
        <v>6</v>
      </c>
      <c r="N20" s="6" t="s">
        <v>7</v>
      </c>
    </row>
    <row r="21" spans="1:14" x14ac:dyDescent="0.25">
      <c r="A21" s="21" t="s">
        <v>14</v>
      </c>
      <c r="B21" s="31">
        <f>1-$B$10</f>
        <v>0.6</v>
      </c>
      <c r="C21" s="31">
        <f t="shared" ref="C21:E21" si="7">1-$B$10</f>
        <v>0.6</v>
      </c>
      <c r="D21" s="31">
        <f t="shared" si="7"/>
        <v>0.6</v>
      </c>
      <c r="E21" s="31">
        <f t="shared" si="7"/>
        <v>0.6</v>
      </c>
      <c r="J21" s="14">
        <v>0</v>
      </c>
      <c r="K21" s="15">
        <v>0.25</v>
      </c>
      <c r="L21" s="15">
        <v>0.5</v>
      </c>
      <c r="M21" s="15">
        <v>0.75</v>
      </c>
      <c r="N21" s="16">
        <v>1</v>
      </c>
    </row>
    <row r="22" spans="1:14" ht="16.5" thickBot="1" x14ac:dyDescent="0.3">
      <c r="A22" s="21" t="s">
        <v>34</v>
      </c>
      <c r="B22" s="34">
        <f ca="1">B18*B19*B20*B21</f>
        <v>11.992227189806675</v>
      </c>
      <c r="C22" s="32">
        <f t="shared" ref="C22:E22" ca="1" si="8">C18*C19*C20*C21</f>
        <v>29.654491897033775</v>
      </c>
      <c r="D22" s="32">
        <f t="shared" ca="1" si="8"/>
        <v>30.540131893170077</v>
      </c>
      <c r="E22" s="32">
        <f t="shared" ca="1" si="8"/>
        <v>12.742075347735048</v>
      </c>
      <c r="J22" s="21">
        <f ca="1">MAX(J13,0)</f>
        <v>0</v>
      </c>
      <c r="K22" s="21">
        <f ca="1">MAX(K14,0)</f>
        <v>5363.4080890737732</v>
      </c>
      <c r="L22" s="21">
        <f ca="1">MAX(L15,0)</f>
        <v>8096.2226266907292</v>
      </c>
      <c r="M22" s="21">
        <f ca="1">MAX(M16,0)</f>
        <v>6039.7782992640086</v>
      </c>
      <c r="N22" s="21">
        <f>MAX(N17,0)</f>
        <v>0</v>
      </c>
    </row>
    <row r="23" spans="1:14" ht="16.5" thickBot="1" x14ac:dyDescent="0.3">
      <c r="A23" s="33" t="s">
        <v>13</v>
      </c>
      <c r="B23" s="35">
        <f ca="1">SUM(B22:E22)</f>
        <v>84.928926327745572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CVA_STATIC</vt:lpstr>
      <vt:lpstr>CVA_DYNAMIC</vt:lpstr>
      <vt:lpstr>CVA_INCREASING</vt:lpstr>
      <vt:lpstr>CVA_DECREASING</vt:lpstr>
      <vt:lpstr>BILATERAL</vt:lpstr>
      <vt:lpstr>CVA_1234</vt:lpstr>
    </vt:vector>
  </TitlesOfParts>
  <Company>SDA Bocconi School of Management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Pena</dc:creator>
  <cp:lastModifiedBy>Alonso Pena Pina</cp:lastModifiedBy>
  <dcterms:created xsi:type="dcterms:W3CDTF">2014-07-22T20:23:34Z</dcterms:created>
  <dcterms:modified xsi:type="dcterms:W3CDTF">2016-06-16T08:14:14Z</dcterms:modified>
</cp:coreProperties>
</file>