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3395f9c35f25ed/Documents/0000 Benefish 4/Analytical chapters/Graphs for GDP chapter/"/>
    </mc:Choice>
  </mc:AlternateContent>
  <xr:revisionPtr revIDLastSave="335" documentId="8_{641937C8-5353-432B-A0E8-520073D0B948}" xr6:coauthVersionLast="47" xr6:coauthVersionMax="47" xr10:uidLastSave="{6B73D191-670A-47FD-A584-2F4C95B4225E}"/>
  <bookViews>
    <workbookView xWindow="-110" yWindow="-110" windowWidth="25180" windowHeight="16140" xr2:uid="{1DA63D02-B5C0-471E-A2D6-F7493AEBE4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4" i="1" l="1"/>
  <c r="G124" i="1"/>
  <c r="G123" i="1"/>
  <c r="G122" i="1"/>
  <c r="G121" i="1"/>
  <c r="G120" i="1"/>
  <c r="G119" i="1"/>
  <c r="G118" i="1"/>
  <c r="G117" i="1"/>
  <c r="E124" i="1"/>
  <c r="I106" i="1"/>
  <c r="H106" i="1"/>
  <c r="G106" i="1"/>
  <c r="F106" i="1"/>
  <c r="E106" i="1"/>
  <c r="D106" i="1"/>
  <c r="I105" i="1"/>
  <c r="X94" i="1" l="1"/>
  <c r="S94" i="1" l="1"/>
  <c r="P99" i="1"/>
  <c r="O99" i="1"/>
  <c r="N99" i="1"/>
  <c r="M99" i="1"/>
  <c r="L99" i="1"/>
  <c r="X86" i="1" l="1"/>
  <c r="X91" i="1"/>
  <c r="X93" i="1"/>
  <c r="X87" i="1"/>
  <c r="X76" i="1"/>
  <c r="X92" i="1"/>
  <c r="X75" i="1"/>
  <c r="X88" i="1"/>
  <c r="X81" i="1"/>
  <c r="X84" i="1"/>
  <c r="X80" i="1"/>
  <c r="X73" i="1"/>
  <c r="X78" i="1"/>
  <c r="X72" i="1"/>
  <c r="X82" i="1"/>
  <c r="X90" i="1"/>
  <c r="X89" i="1"/>
  <c r="X83" i="1"/>
  <c r="X77" i="1"/>
  <c r="X74" i="1"/>
  <c r="X79" i="1"/>
  <c r="X8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89" i="1"/>
  <c r="O89" i="1"/>
  <c r="N89" i="1"/>
  <c r="M89" i="1"/>
  <c r="L89" i="1"/>
  <c r="P87" i="1"/>
  <c r="O87" i="1"/>
  <c r="N87" i="1"/>
  <c r="M87" i="1"/>
  <c r="L87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8" i="1"/>
  <c r="O78" i="1"/>
  <c r="N78" i="1"/>
  <c r="M78" i="1"/>
  <c r="L78" i="1"/>
  <c r="P77" i="1"/>
  <c r="O77" i="1"/>
  <c r="N77" i="1"/>
  <c r="M77" i="1"/>
  <c r="L77" i="1"/>
  <c r="P75" i="1"/>
  <c r="O75" i="1"/>
  <c r="N75" i="1"/>
  <c r="M75" i="1"/>
  <c r="L75" i="1"/>
  <c r="P74" i="1"/>
  <c r="O74" i="1"/>
  <c r="N74" i="1"/>
  <c r="M74" i="1"/>
  <c r="L74" i="1"/>
  <c r="P72" i="1"/>
  <c r="O72" i="1"/>
  <c r="N72" i="1"/>
  <c r="M72" i="1"/>
  <c r="L72" i="1"/>
  <c r="F82" i="1"/>
  <c r="H74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2" i="1"/>
  <c r="O11" i="1"/>
  <c r="O10" i="1"/>
  <c r="O9" i="1"/>
  <c r="O8" i="1"/>
  <c r="O7" i="1"/>
  <c r="O6" i="1"/>
  <c r="L14" i="1"/>
  <c r="K22" i="1"/>
  <c r="K21" i="1"/>
  <c r="I27" i="1"/>
  <c r="M27" i="1" s="1"/>
  <c r="I26" i="1"/>
  <c r="M26" i="1" s="1"/>
  <c r="I25" i="1"/>
  <c r="M25" i="1" s="1"/>
  <c r="I24" i="1"/>
  <c r="M24" i="1" s="1"/>
  <c r="I23" i="1"/>
  <c r="K23" i="1" s="1"/>
  <c r="I22" i="1"/>
  <c r="M22" i="1" s="1"/>
  <c r="I21" i="1"/>
  <c r="M21" i="1" s="1"/>
  <c r="I20" i="1"/>
  <c r="M20" i="1" s="1"/>
  <c r="I19" i="1"/>
  <c r="M19" i="1" s="1"/>
  <c r="I18" i="1"/>
  <c r="M18" i="1" s="1"/>
  <c r="I17" i="1"/>
  <c r="K17" i="1" s="1"/>
  <c r="I15" i="1"/>
  <c r="M15" i="1" s="1"/>
  <c r="I14" i="1"/>
  <c r="K14" i="1" s="1"/>
  <c r="K13" i="1"/>
  <c r="I12" i="1"/>
  <c r="L12" i="1" s="1"/>
  <c r="I11" i="1"/>
  <c r="I10" i="1"/>
  <c r="I9" i="1"/>
  <c r="K9" i="1" s="1"/>
  <c r="I7" i="1"/>
  <c r="L7" i="1" s="1"/>
  <c r="I6" i="1"/>
  <c r="M6" i="1" s="1"/>
  <c r="H8" i="1"/>
  <c r="I8" i="1" s="1"/>
  <c r="M8" i="1" s="1"/>
  <c r="F16" i="1"/>
  <c r="I16" i="1" s="1"/>
  <c r="O13" i="1" l="1"/>
  <c r="M14" i="1"/>
  <c r="L6" i="1"/>
  <c r="L13" i="1"/>
  <c r="L15" i="1"/>
  <c r="M13" i="1"/>
  <c r="K16" i="1"/>
  <c r="L16" i="1"/>
  <c r="K8" i="1"/>
  <c r="L22" i="1"/>
  <c r="M17" i="1"/>
  <c r="L18" i="1"/>
  <c r="K6" i="1"/>
  <c r="L21" i="1"/>
  <c r="K18" i="1"/>
  <c r="K19" i="1"/>
  <c r="M10" i="1"/>
  <c r="M16" i="1"/>
  <c r="L17" i="1"/>
  <c r="L19" i="1"/>
  <c r="L20" i="1"/>
  <c r="M9" i="1"/>
  <c r="K20" i="1"/>
  <c r="M11" i="1"/>
  <c r="K25" i="1"/>
  <c r="K27" i="1"/>
  <c r="L25" i="1"/>
  <c r="L8" i="1"/>
  <c r="L9" i="1"/>
  <c r="L27" i="1"/>
  <c r="K24" i="1"/>
  <c r="K10" i="1"/>
  <c r="K12" i="1"/>
  <c r="K15" i="1"/>
  <c r="L10" i="1"/>
  <c r="M12" i="1"/>
  <c r="L11" i="1"/>
  <c r="M7" i="1"/>
  <c r="K7" i="1"/>
  <c r="K26" i="1"/>
  <c r="K11" i="1"/>
  <c r="L26" i="1"/>
  <c r="L23" i="1"/>
  <c r="L24" i="1"/>
  <c r="M23" i="1"/>
</calcChain>
</file>

<file path=xl/sharedStrings.xml><?xml version="1.0" encoding="utf-8"?>
<sst xmlns="http://schemas.openxmlformats.org/spreadsheetml/2006/main" count="231" uniqueCount="74">
  <si>
    <t>Coastal Commercial</t>
  </si>
  <si>
    <t xml:space="preserve">Coastal Subsistence </t>
  </si>
  <si>
    <t>Offshore Locally-based</t>
  </si>
  <si>
    <t>Freshwater</t>
  </si>
  <si>
    <t xml:space="preserve">Aquaculture </t>
  </si>
  <si>
    <t>Total</t>
  </si>
  <si>
    <t>Cook Is.</t>
  </si>
  <si>
    <t>FSM</t>
  </si>
  <si>
    <t xml:space="preserve">Fiji </t>
  </si>
  <si>
    <t xml:space="preserve">Kiribati </t>
  </si>
  <si>
    <t>Marshall</t>
  </si>
  <si>
    <t xml:space="preserve">Nauru </t>
  </si>
  <si>
    <t xml:space="preserve">Niue </t>
  </si>
  <si>
    <t xml:space="preserve">Palau </t>
  </si>
  <si>
    <t>PNG</t>
  </si>
  <si>
    <t xml:space="preserve">Samoa </t>
  </si>
  <si>
    <t>Solomon Is.</t>
  </si>
  <si>
    <t xml:space="preserve">Tonga </t>
  </si>
  <si>
    <t xml:space="preserve">Tuvalu </t>
  </si>
  <si>
    <t xml:space="preserve">Vanuatu </t>
  </si>
  <si>
    <t xml:space="preserve">Am. Samoa </t>
  </si>
  <si>
    <t xml:space="preserve">Fr. Polynesia </t>
  </si>
  <si>
    <t xml:space="preserve">Guam </t>
  </si>
  <si>
    <t xml:space="preserve">N.Caledonia </t>
  </si>
  <si>
    <t xml:space="preserve">N. Marianas </t>
  </si>
  <si>
    <t>Pitcairn</t>
  </si>
  <si>
    <t>Tokelau</t>
  </si>
  <si>
    <t>Wallis/Futuna</t>
  </si>
  <si>
    <t>Coastal commercial</t>
  </si>
  <si>
    <t>Coastal subsistence</t>
  </si>
  <si>
    <t>Offshore locally-based</t>
  </si>
  <si>
    <t>Aquaculture</t>
  </si>
  <si>
    <t>Cook Islands</t>
  </si>
  <si>
    <t>NZ</t>
  </si>
  <si>
    <t>US</t>
  </si>
  <si>
    <t>Fiji</t>
  </si>
  <si>
    <t>F</t>
  </si>
  <si>
    <t>Kiribati</t>
  </si>
  <si>
    <t>A</t>
  </si>
  <si>
    <t>Marshall Islands</t>
  </si>
  <si>
    <t>Nauru</t>
  </si>
  <si>
    <t>Niue</t>
  </si>
  <si>
    <t>Palau</t>
  </si>
  <si>
    <t>K</t>
  </si>
  <si>
    <t>Samoa</t>
  </si>
  <si>
    <t>S</t>
  </si>
  <si>
    <t>Solomon Islands</t>
  </si>
  <si>
    <t>SI</t>
  </si>
  <si>
    <t>Tonga</t>
  </si>
  <si>
    <t>T</t>
  </si>
  <si>
    <t>Tuvalu</t>
  </si>
  <si>
    <t>Vanuatu</t>
  </si>
  <si>
    <t>V</t>
  </si>
  <si>
    <t>American Samoa</t>
  </si>
  <si>
    <t>French Polynesia</t>
  </si>
  <si>
    <t>XFP</t>
  </si>
  <si>
    <t>Guam</t>
  </si>
  <si>
    <t>New Caledonia</t>
  </si>
  <si>
    <t>Northern Marianas</t>
  </si>
  <si>
    <t>Pitcairn Islands</t>
  </si>
  <si>
    <t>Wallis &amp; Futuna</t>
  </si>
  <si>
    <t>Local</t>
  </si>
  <si>
    <t>US$</t>
  </si>
  <si>
    <t>Coastal Subsistence</t>
  </si>
  <si>
    <t>Subsector contribution to GDP</t>
  </si>
  <si>
    <t>TOTAL</t>
  </si>
  <si>
    <t>%</t>
  </si>
  <si>
    <t xml:space="preserve">Pearls in French Polynesia </t>
  </si>
  <si>
    <t xml:space="preserve">Shrimp in New Caledonia </t>
  </si>
  <si>
    <t>Shrimp in French Polynesia</t>
  </si>
  <si>
    <t>Tilapia in PNG</t>
  </si>
  <si>
    <t>Seaweed in Solomon Islands</t>
  </si>
  <si>
    <t>Pearls in Fiji</t>
  </si>
  <si>
    <t>Tilapia in Fiji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</si>
</sst>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gray125">
        <bgColor rgb="FFDFDFD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rgb="FF000080"/>
      </left>
      <right style="medium">
        <color rgb="FF000080"/>
      </right>
      <top/>
      <bottom style="medium">
        <color rgb="FF00008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9EE3"/>
      </left>
      <right style="medium">
        <color rgb="FF009EE3"/>
      </right>
      <top style="medium">
        <color rgb="FF009EE3"/>
      </top>
      <bottom style="medium">
        <color rgb="FF009EE3"/>
      </bottom>
      <diagonal/>
    </border>
    <border>
      <left style="medium">
        <color rgb="FF009EE3"/>
      </left>
      <right style="medium">
        <color rgb="FF009EE3"/>
      </right>
      <top/>
      <bottom style="medium">
        <color rgb="FF009EE3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vertical="top" wrapText="1"/>
    </xf>
    <xf numFmtId="0" fontId="4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3" fontId="0" fillId="0" borderId="0" xfId="0" applyNumberFormat="1"/>
    <xf numFmtId="0" fontId="5" fillId="0" borderId="6" xfId="0" applyFont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right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right" vertical="center" wrapText="1" indent="1"/>
    </xf>
    <xf numFmtId="0" fontId="5" fillId="0" borderId="6" xfId="0" applyFont="1" applyBorder="1" applyAlignment="1">
      <alignment horizontal="right" vertical="center" wrapText="1"/>
    </xf>
    <xf numFmtId="3" fontId="2" fillId="0" borderId="6" xfId="0" applyNumberFormat="1" applyFont="1" applyBorder="1" applyAlignment="1">
      <alignment horizontal="right" vertical="center" wrapText="1" indent="2"/>
    </xf>
    <xf numFmtId="3" fontId="8" fillId="0" borderId="9" xfId="0" applyNumberFormat="1" applyFont="1" applyBorder="1" applyAlignment="1">
      <alignment horizontal="right" vertical="center" wrapText="1" indent="2"/>
    </xf>
    <xf numFmtId="3" fontId="2" fillId="0" borderId="1" xfId="0" applyNumberFormat="1" applyFont="1" applyBorder="1" applyAlignment="1">
      <alignment horizontal="right" vertical="center" wrapText="1"/>
    </xf>
    <xf numFmtId="3" fontId="8" fillId="0" borderId="1" xfId="0" applyNumberFormat="1" applyFont="1" applyBorder="1" applyAlignment="1">
      <alignment horizontal="right" vertical="center" wrapText="1"/>
    </xf>
    <xf numFmtId="3" fontId="8" fillId="0" borderId="5" xfId="0" applyNumberFormat="1" applyFont="1" applyBorder="1" applyAlignment="1">
      <alignment horizontal="right" vertical="center" wrapText="1"/>
    </xf>
    <xf numFmtId="3" fontId="2" fillId="0" borderId="10" xfId="0" applyNumberFormat="1" applyFont="1" applyBorder="1" applyAlignment="1">
      <alignment horizontal="right" vertical="center" wrapText="1" indent="1"/>
    </xf>
    <xf numFmtId="0" fontId="2" fillId="0" borderId="10" xfId="0" applyFont="1" applyBorder="1" applyAlignment="1">
      <alignment horizontal="right" vertical="center" wrapText="1" indent="1"/>
    </xf>
    <xf numFmtId="3" fontId="2" fillId="0" borderId="1" xfId="0" applyNumberFormat="1" applyFont="1" applyBorder="1" applyAlignment="1">
      <alignment horizontal="right" vertical="center" wrapText="1" indent="4"/>
    </xf>
    <xf numFmtId="0" fontId="2" fillId="0" borderId="5" xfId="0" applyFont="1" applyBorder="1" applyAlignment="1">
      <alignment horizontal="right" vertical="center" wrapText="1" indent="5"/>
    </xf>
    <xf numFmtId="3" fontId="2" fillId="0" borderId="5" xfId="0" applyNumberFormat="1" applyFont="1" applyBorder="1" applyAlignment="1">
      <alignment horizontal="right" vertical="center" wrapText="1" indent="2"/>
    </xf>
    <xf numFmtId="0" fontId="8" fillId="0" borderId="5" xfId="0" applyFont="1" applyBorder="1" applyAlignment="1">
      <alignment horizontal="right" vertical="center" wrapText="1"/>
    </xf>
    <xf numFmtId="164" fontId="8" fillId="0" borderId="9" xfId="1" applyNumberFormat="1" applyFont="1" applyBorder="1" applyAlignment="1">
      <alignment horizontal="right" vertical="center" wrapText="1" indent="2"/>
    </xf>
    <xf numFmtId="164" fontId="8" fillId="0" borderId="10" xfId="1" applyNumberFormat="1" applyFont="1" applyBorder="1" applyAlignment="1">
      <alignment horizontal="right" vertical="center" wrapText="1" indent="2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5" xfId="1" applyNumberFormat="1" applyFont="1" applyBorder="1" applyAlignment="1">
      <alignment horizontal="right" vertical="center" wrapText="1"/>
    </xf>
    <xf numFmtId="164" fontId="8" fillId="0" borderId="1" xfId="1" applyNumberFormat="1" applyFont="1" applyBorder="1" applyAlignment="1">
      <alignment horizontal="justify" vertical="center" wrapText="1"/>
    </xf>
    <xf numFmtId="164" fontId="8" fillId="0" borderId="5" xfId="1" applyNumberFormat="1" applyFont="1" applyBorder="1" applyAlignment="1">
      <alignment horizontal="justify" vertical="center" wrapText="1"/>
    </xf>
    <xf numFmtId="164" fontId="8" fillId="0" borderId="5" xfId="1" applyNumberFormat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164" fontId="8" fillId="0" borderId="5" xfId="1" applyNumberFormat="1" applyFont="1" applyBorder="1" applyAlignment="1">
      <alignment horizontal="right" vertical="center" wrapText="1" indent="3"/>
    </xf>
    <xf numFmtId="164" fontId="8" fillId="0" borderId="1" xfId="1" applyNumberFormat="1" applyFont="1" applyBorder="1" applyAlignment="1">
      <alignment horizontal="right" vertical="center" wrapText="1" indent="2"/>
    </xf>
    <xf numFmtId="164" fontId="8" fillId="0" borderId="5" xfId="1" applyNumberFormat="1" applyFont="1" applyBorder="1" applyAlignment="1">
      <alignment horizontal="right" vertical="center" wrapText="1" indent="6"/>
    </xf>
    <xf numFmtId="164" fontId="9" fillId="0" borderId="2" xfId="1" applyNumberFormat="1" applyFont="1" applyBorder="1" applyAlignment="1">
      <alignment horizontal="right" vertical="center" wrapText="1"/>
    </xf>
    <xf numFmtId="164" fontId="9" fillId="0" borderId="6" xfId="1" applyNumberFormat="1" applyFont="1" applyBorder="1" applyAlignment="1">
      <alignment horizontal="right" vertical="center" wrapText="1"/>
    </xf>
    <xf numFmtId="164" fontId="9" fillId="0" borderId="6" xfId="1" applyNumberFormat="1" applyFont="1" applyBorder="1" applyAlignment="1">
      <alignment horizontal="right" vertical="center" wrapText="1" indent="1"/>
    </xf>
    <xf numFmtId="164" fontId="8" fillId="0" borderId="6" xfId="1" applyNumberFormat="1" applyFont="1" applyBorder="1" applyAlignment="1">
      <alignment horizontal="right" vertical="center" wrapText="1"/>
    </xf>
    <xf numFmtId="164" fontId="8" fillId="0" borderId="6" xfId="1" applyNumberFormat="1" applyFont="1" applyBorder="1" applyAlignment="1">
      <alignment horizontal="right" vertical="center" wrapText="1" indent="1"/>
    </xf>
    <xf numFmtId="164" fontId="10" fillId="0" borderId="0" xfId="1" applyNumberFormat="1" applyFont="1"/>
    <xf numFmtId="164" fontId="8" fillId="0" borderId="6" xfId="1" applyNumberFormat="1" applyFont="1" applyBorder="1" applyAlignment="1">
      <alignment horizontal="right" vertical="center" wrapText="1" indent="2"/>
    </xf>
    <xf numFmtId="164" fontId="8" fillId="0" borderId="5" xfId="1" applyNumberFormat="1" applyFont="1" applyBorder="1" applyAlignment="1">
      <alignment horizontal="right" vertical="center" wrapText="1" indent="1"/>
    </xf>
    <xf numFmtId="164" fontId="8" fillId="0" borderId="10" xfId="1" applyNumberFormat="1" applyFont="1" applyBorder="1" applyAlignment="1">
      <alignment horizontal="right" vertical="center" wrapText="1" indent="1"/>
    </xf>
    <xf numFmtId="164" fontId="8" fillId="0" borderId="1" xfId="1" applyNumberFormat="1" applyFont="1" applyBorder="1" applyAlignment="1">
      <alignment horizontal="right" vertical="center" wrapText="1" indent="3"/>
    </xf>
    <xf numFmtId="164" fontId="8" fillId="0" borderId="5" xfId="1" applyNumberFormat="1" applyFont="1" applyBorder="1" applyAlignment="1">
      <alignment horizontal="right" vertical="center" wrapText="1" indent="4"/>
    </xf>
    <xf numFmtId="164" fontId="8" fillId="0" borderId="5" xfId="1" applyNumberFormat="1" applyFont="1" applyBorder="1" applyAlignment="1">
      <alignment horizontal="right" vertical="center" wrapText="1" indent="5"/>
    </xf>
    <xf numFmtId="164" fontId="8" fillId="0" borderId="5" xfId="1" applyNumberFormat="1" applyFont="1" applyBorder="1" applyAlignment="1">
      <alignment horizontal="right" vertical="center" wrapText="1" indent="2"/>
    </xf>
    <xf numFmtId="164" fontId="8" fillId="0" borderId="9" xfId="1" applyNumberFormat="1" applyFont="1" applyBorder="1" applyAlignment="1">
      <alignment horizontal="right" vertical="center" wrapText="1" indent="1"/>
    </xf>
    <xf numFmtId="4" fontId="2" fillId="0" borderId="5" xfId="0" applyNumberFormat="1" applyFont="1" applyBorder="1" applyAlignment="1">
      <alignment horizontal="right" vertical="center" wrapText="1" indent="3"/>
    </xf>
    <xf numFmtId="4" fontId="2" fillId="0" borderId="5" xfId="0" applyNumberFormat="1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right" vertical="center" wrapText="1" indent="2"/>
    </xf>
    <xf numFmtId="4" fontId="8" fillId="0" borderId="10" xfId="0" applyNumberFormat="1" applyFont="1" applyBorder="1" applyAlignment="1">
      <alignment horizontal="right" vertical="center" wrapText="1" indent="2"/>
    </xf>
    <xf numFmtId="4" fontId="8" fillId="0" borderId="0" xfId="0" applyNumberFormat="1" applyFont="1" applyAlignment="1">
      <alignment horizontal="right" vertical="center" wrapText="1" indent="2"/>
    </xf>
    <xf numFmtId="3" fontId="2" fillId="0" borderId="0" xfId="0" applyNumberFormat="1" applyFont="1" applyAlignment="1">
      <alignment horizontal="right" vertical="center" wrapText="1" indent="2"/>
    </xf>
    <xf numFmtId="43" fontId="0" fillId="0" borderId="0" xfId="0" applyNumberFormat="1"/>
    <xf numFmtId="164" fontId="0" fillId="0" borderId="0" xfId="0" applyNumberFormat="1"/>
    <xf numFmtId="0" fontId="11" fillId="0" borderId="0" xfId="0" applyFont="1"/>
    <xf numFmtId="43" fontId="0" fillId="0" borderId="0" xfId="1" applyFont="1"/>
    <xf numFmtId="164" fontId="0" fillId="0" borderId="0" xfId="1" applyNumberFormat="1" applyFont="1"/>
    <xf numFmtId="165" fontId="0" fillId="0" borderId="0" xfId="0" applyNumberFormat="1"/>
    <xf numFmtId="0" fontId="0" fillId="0" borderId="1" xfId="0" applyBorder="1" applyAlignment="1">
      <alignment vertical="top"/>
    </xf>
    <xf numFmtId="0" fontId="12" fillId="0" borderId="2" xfId="0" applyFont="1" applyBorder="1" applyAlignment="1">
      <alignment horizontal="right" vertical="center" wrapText="1"/>
    </xf>
    <xf numFmtId="0" fontId="13" fillId="0" borderId="5" xfId="0" applyFont="1" applyBorder="1" applyAlignment="1">
      <alignment horizontal="right" vertical="center"/>
    </xf>
    <xf numFmtId="9" fontId="13" fillId="0" borderId="6" xfId="0" applyNumberFormat="1" applyFont="1" applyBorder="1" applyAlignment="1">
      <alignment horizontal="right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right" vertical="center" wrapText="1"/>
    </xf>
    <xf numFmtId="3" fontId="6" fillId="0" borderId="5" xfId="0" applyNumberFormat="1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3" fontId="2" fillId="0" borderId="7" xfId="0" applyNumberFormat="1" applyFont="1" applyBorder="1" applyAlignment="1">
      <alignment horizontal="right" vertical="center" wrapText="1"/>
    </xf>
    <xf numFmtId="3" fontId="2" fillId="0" borderId="5" xfId="0" applyNumberFormat="1" applyFont="1" applyBorder="1" applyAlignment="1">
      <alignment horizontal="right" vertical="center" wrapText="1"/>
    </xf>
    <xf numFmtId="0" fontId="3" fillId="0" borderId="11" xfId="0" applyFont="1" applyFill="1" applyBorder="1" applyAlignment="1">
      <alignment horizontal="left" vertical="center" wrapText="1"/>
    </xf>
    <xf numFmtId="9" fontId="0" fillId="0" borderId="0" xfId="2" applyFont="1"/>
    <xf numFmtId="166" fontId="0" fillId="0" borderId="0" xfId="2" applyNumberFormat="1" applyFont="1"/>
    <xf numFmtId="0" fontId="12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Sheet1!$K$5</c:f>
              <c:strCache>
                <c:ptCount val="1"/>
                <c:pt idx="0">
                  <c:v>Coastal commercial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Sheet1!$J$6:$J$27</c:f>
              <c:strCache>
                <c:ptCount val="22"/>
                <c:pt idx="0">
                  <c:v>Cook Is.</c:v>
                </c:pt>
                <c:pt idx="1">
                  <c:v>FSM</c:v>
                </c:pt>
                <c:pt idx="2">
                  <c:v>Fiji </c:v>
                </c:pt>
                <c:pt idx="3">
                  <c:v>Kiribati </c:v>
                </c:pt>
                <c:pt idx="4">
                  <c:v>Marshall</c:v>
                </c:pt>
                <c:pt idx="5">
                  <c:v>Nauru </c:v>
                </c:pt>
                <c:pt idx="6">
                  <c:v>Niue </c:v>
                </c:pt>
                <c:pt idx="7">
                  <c:v>Palau </c:v>
                </c:pt>
                <c:pt idx="8">
                  <c:v>PNG</c:v>
                </c:pt>
                <c:pt idx="9">
                  <c:v>Samoa </c:v>
                </c:pt>
                <c:pt idx="10">
                  <c:v>Solomon Is.</c:v>
                </c:pt>
                <c:pt idx="11">
                  <c:v>Tonga </c:v>
                </c:pt>
                <c:pt idx="12">
                  <c:v>Tuvalu </c:v>
                </c:pt>
                <c:pt idx="13">
                  <c:v>Vanuatu </c:v>
                </c:pt>
                <c:pt idx="14">
                  <c:v>Am. Samoa </c:v>
                </c:pt>
                <c:pt idx="15">
                  <c:v>Fr. Polynesia </c:v>
                </c:pt>
                <c:pt idx="16">
                  <c:v>Guam </c:v>
                </c:pt>
                <c:pt idx="17">
                  <c:v>N.Caledonia </c:v>
                </c:pt>
                <c:pt idx="18">
                  <c:v>N. Marianas </c:v>
                </c:pt>
                <c:pt idx="19">
                  <c:v>Pitcairn</c:v>
                </c:pt>
                <c:pt idx="20">
                  <c:v>Tokelau</c:v>
                </c:pt>
                <c:pt idx="21">
                  <c:v>Wallis/Futuna</c:v>
                </c:pt>
              </c:strCache>
            </c:strRef>
          </c:cat>
          <c:val>
            <c:numRef>
              <c:f>Sheet1!$K$6:$K$27</c:f>
              <c:numCache>
                <c:formatCode>#,##0.00</c:formatCode>
                <c:ptCount val="22"/>
                <c:pt idx="0">
                  <c:v>0.29167397020157754</c:v>
                </c:pt>
                <c:pt idx="1">
                  <c:v>0.16284129713608064</c:v>
                </c:pt>
                <c:pt idx="2">
                  <c:v>0.26706299149479718</c:v>
                </c:pt>
                <c:pt idx="3">
                  <c:v>0.42705554337381679</c:v>
                </c:pt>
                <c:pt idx="4">
                  <c:v>0.33129683221764256</c:v>
                </c:pt>
                <c:pt idx="5">
                  <c:v>0.61872237846524714</c:v>
                </c:pt>
                <c:pt idx="6">
                  <c:v>5.7892132607619988E-2</c:v>
                </c:pt>
                <c:pt idx="7">
                  <c:v>0.37924711041626719</c:v>
                </c:pt>
                <c:pt idx="8">
                  <c:v>5.4625326287642453E-2</c:v>
                </c:pt>
                <c:pt idx="9">
                  <c:v>0.54876044004910463</c:v>
                </c:pt>
                <c:pt idx="10">
                  <c:v>7.928265057757411E-2</c:v>
                </c:pt>
                <c:pt idx="11">
                  <c:v>0.5156438100299866</c:v>
                </c:pt>
                <c:pt idx="12">
                  <c:v>0.31507066584934051</c:v>
                </c:pt>
                <c:pt idx="13">
                  <c:v>0.33986293439898413</c:v>
                </c:pt>
                <c:pt idx="14">
                  <c:v>5.661837107891405E-2</c:v>
                </c:pt>
                <c:pt idx="15">
                  <c:v>0.22085481465666218</c:v>
                </c:pt>
                <c:pt idx="16">
                  <c:v>0.17603614984694621</c:v>
                </c:pt>
                <c:pt idx="17">
                  <c:v>0.11422529364444449</c:v>
                </c:pt>
                <c:pt idx="18">
                  <c:v>0.4877587071126091</c:v>
                </c:pt>
                <c:pt idx="19">
                  <c:v>0.46800000000000003</c:v>
                </c:pt>
                <c:pt idx="20">
                  <c:v>0</c:v>
                </c:pt>
                <c:pt idx="21">
                  <c:v>0.18003462204270052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5-451E-A381-FC19506EC814}"/>
            </c:ext>
          </c:extLst>
        </c:ser>
        <c:ser>
          <c:idx val="1"/>
          <c:order val="1"/>
          <c:tx>
            <c:strRef>
              <c:f>Sheet1!$L$5</c:f>
              <c:strCache>
                <c:ptCount val="1"/>
                <c:pt idx="0">
                  <c:v>Coastal subsistence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Sheet1!$J$6:$J$27</c:f>
              <c:strCache>
                <c:ptCount val="22"/>
                <c:pt idx="0">
                  <c:v>Cook Is.</c:v>
                </c:pt>
                <c:pt idx="1">
                  <c:v>FSM</c:v>
                </c:pt>
                <c:pt idx="2">
                  <c:v>Fiji </c:v>
                </c:pt>
                <c:pt idx="3">
                  <c:v>Kiribati </c:v>
                </c:pt>
                <c:pt idx="4">
                  <c:v>Marshall</c:v>
                </c:pt>
                <c:pt idx="5">
                  <c:v>Nauru </c:v>
                </c:pt>
                <c:pt idx="6">
                  <c:v>Niue </c:v>
                </c:pt>
                <c:pt idx="7">
                  <c:v>Palau </c:v>
                </c:pt>
                <c:pt idx="8">
                  <c:v>PNG</c:v>
                </c:pt>
                <c:pt idx="9">
                  <c:v>Samoa </c:v>
                </c:pt>
                <c:pt idx="10">
                  <c:v>Solomon Is.</c:v>
                </c:pt>
                <c:pt idx="11">
                  <c:v>Tonga </c:v>
                </c:pt>
                <c:pt idx="12">
                  <c:v>Tuvalu </c:v>
                </c:pt>
                <c:pt idx="13">
                  <c:v>Vanuatu </c:v>
                </c:pt>
                <c:pt idx="14">
                  <c:v>Am. Samoa </c:v>
                </c:pt>
                <c:pt idx="15">
                  <c:v>Fr. Polynesia </c:v>
                </c:pt>
                <c:pt idx="16">
                  <c:v>Guam </c:v>
                </c:pt>
                <c:pt idx="17">
                  <c:v>N.Caledonia </c:v>
                </c:pt>
                <c:pt idx="18">
                  <c:v>N. Marianas </c:v>
                </c:pt>
                <c:pt idx="19">
                  <c:v>Pitcairn</c:v>
                </c:pt>
                <c:pt idx="20">
                  <c:v>Tokelau</c:v>
                </c:pt>
                <c:pt idx="21">
                  <c:v>Wallis/Futuna</c:v>
                </c:pt>
              </c:strCache>
            </c:strRef>
          </c:cat>
          <c:val>
            <c:numRef>
              <c:f>Sheet1!$L$6:$L$27</c:f>
              <c:numCache>
                <c:formatCode>#,##0.00</c:formatCode>
                <c:ptCount val="22"/>
                <c:pt idx="0">
                  <c:v>0.51603856266432957</c:v>
                </c:pt>
                <c:pt idx="1">
                  <c:v>0.2768302051313371</c:v>
                </c:pt>
                <c:pt idx="2">
                  <c:v>0.53580035911181878</c:v>
                </c:pt>
                <c:pt idx="3">
                  <c:v>0.57223323429742201</c:v>
                </c:pt>
                <c:pt idx="4">
                  <c:v>0.66259366443528511</c:v>
                </c:pt>
                <c:pt idx="5">
                  <c:v>0.38075223290169052</c:v>
                </c:pt>
                <c:pt idx="6">
                  <c:v>0.94210786739238006</c:v>
                </c:pt>
                <c:pt idx="7">
                  <c:v>0.60679537666602756</c:v>
                </c:pt>
                <c:pt idx="8">
                  <c:v>0.3208760425288088</c:v>
                </c:pt>
                <c:pt idx="9">
                  <c:v>0.425762410382926</c:v>
                </c:pt>
                <c:pt idx="10">
                  <c:v>0.38650292156567378</c:v>
                </c:pt>
                <c:pt idx="11">
                  <c:v>0.45235319178082406</c:v>
                </c:pt>
                <c:pt idx="12">
                  <c:v>0.68440350192828958</c:v>
                </c:pt>
                <c:pt idx="13">
                  <c:v>0.60783178652126013</c:v>
                </c:pt>
                <c:pt idx="14">
                  <c:v>0.32548725402853973</c:v>
                </c:pt>
                <c:pt idx="15">
                  <c:v>0.12970257236192259</c:v>
                </c:pt>
                <c:pt idx="16">
                  <c:v>0.25713036295612457</c:v>
                </c:pt>
                <c:pt idx="17">
                  <c:v>0.55765374127954437</c:v>
                </c:pt>
                <c:pt idx="18">
                  <c:v>0.50662380088151415</c:v>
                </c:pt>
                <c:pt idx="19">
                  <c:v>0.53200000000000003</c:v>
                </c:pt>
                <c:pt idx="20">
                  <c:v>1</c:v>
                </c:pt>
                <c:pt idx="21">
                  <c:v>0.81892671667628392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5-451E-A381-FC19506EC814}"/>
            </c:ext>
          </c:extLst>
        </c:ser>
        <c:ser>
          <c:idx val="2"/>
          <c:order val="2"/>
          <c:tx>
            <c:strRef>
              <c:f>Sheet1!$M$5</c:f>
              <c:strCache>
                <c:ptCount val="1"/>
                <c:pt idx="0">
                  <c:v>Offshore locally-based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Sheet1!$J$6:$J$27</c:f>
              <c:strCache>
                <c:ptCount val="22"/>
                <c:pt idx="0">
                  <c:v>Cook Is.</c:v>
                </c:pt>
                <c:pt idx="1">
                  <c:v>FSM</c:v>
                </c:pt>
                <c:pt idx="2">
                  <c:v>Fiji </c:v>
                </c:pt>
                <c:pt idx="3">
                  <c:v>Kiribati </c:v>
                </c:pt>
                <c:pt idx="4">
                  <c:v>Marshall</c:v>
                </c:pt>
                <c:pt idx="5">
                  <c:v>Nauru </c:v>
                </c:pt>
                <c:pt idx="6">
                  <c:v>Niue </c:v>
                </c:pt>
                <c:pt idx="7">
                  <c:v>Palau </c:v>
                </c:pt>
                <c:pt idx="8">
                  <c:v>PNG</c:v>
                </c:pt>
                <c:pt idx="9">
                  <c:v>Samoa </c:v>
                </c:pt>
                <c:pt idx="10">
                  <c:v>Solomon Is.</c:v>
                </c:pt>
                <c:pt idx="11">
                  <c:v>Tonga </c:v>
                </c:pt>
                <c:pt idx="12">
                  <c:v>Tuvalu </c:v>
                </c:pt>
                <c:pt idx="13">
                  <c:v>Vanuatu </c:v>
                </c:pt>
                <c:pt idx="14">
                  <c:v>Am. Samoa </c:v>
                </c:pt>
                <c:pt idx="15">
                  <c:v>Fr. Polynesia </c:v>
                </c:pt>
                <c:pt idx="16">
                  <c:v>Guam </c:v>
                </c:pt>
                <c:pt idx="17">
                  <c:v>N.Caledonia </c:v>
                </c:pt>
                <c:pt idx="18">
                  <c:v>N. Marianas </c:v>
                </c:pt>
                <c:pt idx="19">
                  <c:v>Pitcairn</c:v>
                </c:pt>
                <c:pt idx="20">
                  <c:v>Tokelau</c:v>
                </c:pt>
                <c:pt idx="21">
                  <c:v>Wallis/Futuna</c:v>
                </c:pt>
              </c:strCache>
            </c:strRef>
          </c:cat>
          <c:val>
            <c:numRef>
              <c:f>Sheet1!$M$6:$M$27</c:f>
              <c:numCache>
                <c:formatCode>#,##0.00</c:formatCode>
                <c:ptCount val="22"/>
                <c:pt idx="0">
                  <c:v>0.14022787028921999</c:v>
                </c:pt>
                <c:pt idx="1">
                  <c:v>0.55454840711899966</c:v>
                </c:pt>
                <c:pt idx="2">
                  <c:v>0.14165221994018709</c:v>
                </c:pt>
                <c:pt idx="3">
                  <c:v>5.5862679961523882E-4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7.7727467146502267E-3</c:v>
                </c:pt>
                <c:pt idx="8">
                  <c:v>0.4577576876551856</c:v>
                </c:pt>
                <c:pt idx="9">
                  <c:v>2.3753994479280744E-2</c:v>
                </c:pt>
                <c:pt idx="10">
                  <c:v>0.47768920143871585</c:v>
                </c:pt>
                <c:pt idx="11">
                  <c:v>1.7602298735963397E-2</c:v>
                </c:pt>
                <c:pt idx="12">
                  <c:v>0</c:v>
                </c:pt>
                <c:pt idx="13">
                  <c:v>3.1869930844739908E-2</c:v>
                </c:pt>
                <c:pt idx="14">
                  <c:v>0.58611150185211236</c:v>
                </c:pt>
                <c:pt idx="15">
                  <c:v>0.1620173770096493</c:v>
                </c:pt>
                <c:pt idx="16">
                  <c:v>0</c:v>
                </c:pt>
                <c:pt idx="17">
                  <c:v>0.10017906057384422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5-451E-A381-FC19506EC814}"/>
            </c:ext>
          </c:extLst>
        </c:ser>
        <c:ser>
          <c:idx val="3"/>
          <c:order val="3"/>
          <c:tx>
            <c:strRef>
              <c:f>Sheet1!$N$5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Sheet1!$J$6:$J$27</c:f>
              <c:strCache>
                <c:ptCount val="22"/>
                <c:pt idx="0">
                  <c:v>Cook Is.</c:v>
                </c:pt>
                <c:pt idx="1">
                  <c:v>FSM</c:v>
                </c:pt>
                <c:pt idx="2">
                  <c:v>Fiji </c:v>
                </c:pt>
                <c:pt idx="3">
                  <c:v>Kiribati </c:v>
                </c:pt>
                <c:pt idx="4">
                  <c:v>Marshall</c:v>
                </c:pt>
                <c:pt idx="5">
                  <c:v>Nauru </c:v>
                </c:pt>
                <c:pt idx="6">
                  <c:v>Niue </c:v>
                </c:pt>
                <c:pt idx="7">
                  <c:v>Palau </c:v>
                </c:pt>
                <c:pt idx="8">
                  <c:v>PNG</c:v>
                </c:pt>
                <c:pt idx="9">
                  <c:v>Samoa </c:v>
                </c:pt>
                <c:pt idx="10">
                  <c:v>Solomon Is.</c:v>
                </c:pt>
                <c:pt idx="11">
                  <c:v>Tonga </c:v>
                </c:pt>
                <c:pt idx="12">
                  <c:v>Tuvalu </c:v>
                </c:pt>
                <c:pt idx="13">
                  <c:v>Vanuatu </c:v>
                </c:pt>
                <c:pt idx="14">
                  <c:v>Am. Samoa </c:v>
                </c:pt>
                <c:pt idx="15">
                  <c:v>Fr. Polynesia </c:v>
                </c:pt>
                <c:pt idx="16">
                  <c:v>Guam </c:v>
                </c:pt>
                <c:pt idx="17">
                  <c:v>N.Caledonia </c:v>
                </c:pt>
                <c:pt idx="18">
                  <c:v>N. Marianas </c:v>
                </c:pt>
                <c:pt idx="19">
                  <c:v>Pitcairn</c:v>
                </c:pt>
                <c:pt idx="20">
                  <c:v>Tokelau</c:v>
                </c:pt>
                <c:pt idx="21">
                  <c:v>Wallis/Futuna</c:v>
                </c:pt>
              </c:strCache>
            </c:strRef>
          </c:cat>
          <c:val>
            <c:numRef>
              <c:f>Sheet1!$N$6:$N$27</c:f>
              <c:numCache>
                <c:formatCode>#,##0.00</c:formatCode>
                <c:ptCount val="22"/>
                <c:pt idx="0">
                  <c:v>1.0348816827344435E-2</c:v>
                </c:pt>
                <c:pt idx="1">
                  <c:v>2.3573216347318339E-4</c:v>
                </c:pt>
                <c:pt idx="2">
                  <c:v>5.2742847850069663E-2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2.6458958884561642E-3</c:v>
                </c:pt>
                <c:pt idx="8">
                  <c:v>0.15604507544406954</c:v>
                </c:pt>
                <c:pt idx="9">
                  <c:v>7.8233842907862651E-4</c:v>
                </c:pt>
                <c:pt idx="10">
                  <c:v>4.1332688501108633E-2</c:v>
                </c:pt>
                <c:pt idx="11">
                  <c:v>1.6354606384384813E-4</c:v>
                </c:pt>
                <c:pt idx="12">
                  <c:v>5.2583222236987442E-4</c:v>
                </c:pt>
                <c:pt idx="13">
                  <c:v>1.8655113816735448E-2</c:v>
                </c:pt>
                <c:pt idx="14">
                  <c:v>3.4463356308904207E-3</c:v>
                </c:pt>
                <c:pt idx="15">
                  <c:v>6.8012661758853994E-3</c:v>
                </c:pt>
                <c:pt idx="16">
                  <c:v>1.9824109615664935E-2</c:v>
                </c:pt>
                <c:pt idx="17">
                  <c:v>1.317984157435898E-3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1.0386612810155799E-3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65-451E-A381-FC19506EC814}"/>
            </c:ext>
          </c:extLst>
        </c:ser>
        <c:ser>
          <c:idx val="4"/>
          <c:order val="4"/>
          <c:tx>
            <c:strRef>
              <c:f>Sheet1!$O$5</c:f>
              <c:strCache>
                <c:ptCount val="1"/>
                <c:pt idx="0">
                  <c:v>Aquaculture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Sheet1!$J$6:$J$27</c:f>
              <c:strCache>
                <c:ptCount val="22"/>
                <c:pt idx="0">
                  <c:v>Cook Is.</c:v>
                </c:pt>
                <c:pt idx="1">
                  <c:v>FSM</c:v>
                </c:pt>
                <c:pt idx="2">
                  <c:v>Fiji </c:v>
                </c:pt>
                <c:pt idx="3">
                  <c:v>Kiribati </c:v>
                </c:pt>
                <c:pt idx="4">
                  <c:v>Marshall</c:v>
                </c:pt>
                <c:pt idx="5">
                  <c:v>Nauru </c:v>
                </c:pt>
                <c:pt idx="6">
                  <c:v>Niue </c:v>
                </c:pt>
                <c:pt idx="7">
                  <c:v>Palau </c:v>
                </c:pt>
                <c:pt idx="8">
                  <c:v>PNG</c:v>
                </c:pt>
                <c:pt idx="9">
                  <c:v>Samoa </c:v>
                </c:pt>
                <c:pt idx="10">
                  <c:v>Solomon Is.</c:v>
                </c:pt>
                <c:pt idx="11">
                  <c:v>Tonga </c:v>
                </c:pt>
                <c:pt idx="12">
                  <c:v>Tuvalu </c:v>
                </c:pt>
                <c:pt idx="13">
                  <c:v>Vanuatu </c:v>
                </c:pt>
                <c:pt idx="14">
                  <c:v>Am. Samoa </c:v>
                </c:pt>
                <c:pt idx="15">
                  <c:v>Fr. Polynesia </c:v>
                </c:pt>
                <c:pt idx="16">
                  <c:v>Guam </c:v>
                </c:pt>
                <c:pt idx="17">
                  <c:v>N.Caledonia </c:v>
                </c:pt>
                <c:pt idx="18">
                  <c:v>N. Marianas </c:v>
                </c:pt>
                <c:pt idx="19">
                  <c:v>Pitcairn</c:v>
                </c:pt>
                <c:pt idx="20">
                  <c:v>Tokelau</c:v>
                </c:pt>
                <c:pt idx="21">
                  <c:v>Wallis/Futuna</c:v>
                </c:pt>
              </c:strCache>
            </c:strRef>
          </c:cat>
          <c:val>
            <c:numRef>
              <c:f>Sheet1!$O$6:$O$27</c:f>
              <c:numCache>
                <c:formatCode>#,##0.00</c:formatCode>
                <c:ptCount val="22"/>
                <c:pt idx="0">
                  <c:v>4.1710780017528482E-2</c:v>
                </c:pt>
                <c:pt idx="1">
                  <c:v>5.5443584501094125E-3</c:v>
                </c:pt>
                <c:pt idx="2">
                  <c:v>2.7415816031272325E-3</c:v>
                </c:pt>
                <c:pt idx="3">
                  <c:v>1.525955291459792E-4</c:v>
                </c:pt>
                <c:pt idx="4">
                  <c:v>6.1095033470724078E-3</c:v>
                </c:pt>
                <c:pt idx="5">
                  <c:v>5.2538863306239765E-4</c:v>
                </c:pt>
                <c:pt idx="6">
                  <c:v>0</c:v>
                </c:pt>
                <c:pt idx="7">
                  <c:v>5.2506600197637201E-3</c:v>
                </c:pt>
                <c:pt idx="8">
                  <c:v>1.0695868084293627E-2</c:v>
                </c:pt>
                <c:pt idx="9">
                  <c:v>9.408166596100489E-4</c:v>
                </c:pt>
                <c:pt idx="10">
                  <c:v>1.5192537916927639E-2</c:v>
                </c:pt>
                <c:pt idx="11">
                  <c:v>1.4237153389382159E-2</c:v>
                </c:pt>
                <c:pt idx="12">
                  <c:v>0</c:v>
                </c:pt>
                <c:pt idx="13">
                  <c:v>1.7802344182803931E-3</c:v>
                </c:pt>
                <c:pt idx="14">
                  <c:v>2.8336537409543457E-2</c:v>
                </c:pt>
                <c:pt idx="15">
                  <c:v>0.48062396979588051</c:v>
                </c:pt>
                <c:pt idx="16">
                  <c:v>0.54700937758126422</c:v>
                </c:pt>
                <c:pt idx="17">
                  <c:v>0.22662392034473103</c:v>
                </c:pt>
                <c:pt idx="18">
                  <c:v>5.6174920058767609E-3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65-451E-A381-FC19506EC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5361424"/>
        <c:axId val="830384640"/>
      </c:barChart>
      <c:catAx>
        <c:axId val="12253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84640"/>
        <c:crosses val="autoZero"/>
        <c:auto val="1"/>
        <c:lblAlgn val="ctr"/>
        <c:lblOffset val="100"/>
        <c:noMultiLvlLbl val="0"/>
      </c:catAx>
      <c:valAx>
        <c:axId val="8303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Sheet1!$S$71</c:f>
              <c:strCache>
                <c:ptCount val="1"/>
                <c:pt idx="0">
                  <c:v>Coastal Commercial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Sheet1!$R$72:$R$93</c:f>
              <c:strCache>
                <c:ptCount val="22"/>
                <c:pt idx="0">
                  <c:v>PNG</c:v>
                </c:pt>
                <c:pt idx="1">
                  <c:v>Solomon Is.</c:v>
                </c:pt>
                <c:pt idx="2">
                  <c:v>Fiji </c:v>
                </c:pt>
                <c:pt idx="3">
                  <c:v>Fr. Polynesia </c:v>
                </c:pt>
                <c:pt idx="4">
                  <c:v>N.Caledonia </c:v>
                </c:pt>
                <c:pt idx="5">
                  <c:v>Kiribati </c:v>
                </c:pt>
                <c:pt idx="6">
                  <c:v>Samoa </c:v>
                </c:pt>
                <c:pt idx="7">
                  <c:v>FSM</c:v>
                </c:pt>
                <c:pt idx="8">
                  <c:v>Tonga </c:v>
                </c:pt>
                <c:pt idx="9">
                  <c:v>Vanuatu </c:v>
                </c:pt>
                <c:pt idx="10">
                  <c:v>Palau </c:v>
                </c:pt>
                <c:pt idx="11">
                  <c:v>Marshall</c:v>
                </c:pt>
                <c:pt idx="12">
                  <c:v>Tuvalu </c:v>
                </c:pt>
                <c:pt idx="13">
                  <c:v>Cook Is.</c:v>
                </c:pt>
                <c:pt idx="14">
                  <c:v>Wallis/Futuna</c:v>
                </c:pt>
                <c:pt idx="15">
                  <c:v>N. Marianas </c:v>
                </c:pt>
                <c:pt idx="16">
                  <c:v>Am. Samoa </c:v>
                </c:pt>
                <c:pt idx="17">
                  <c:v>Nauru </c:v>
                </c:pt>
                <c:pt idx="18">
                  <c:v>Niue </c:v>
                </c:pt>
                <c:pt idx="19">
                  <c:v>Tokelau</c:v>
                </c:pt>
                <c:pt idx="20">
                  <c:v>Guam </c:v>
                </c:pt>
                <c:pt idx="21">
                  <c:v>Pitcairn</c:v>
                </c:pt>
              </c:strCache>
            </c:strRef>
          </c:cat>
          <c:val>
            <c:numRef>
              <c:f>Sheet1!$S$72:$S$93</c:f>
              <c:numCache>
                <c:formatCode>_(* #,##0_);_(* \(#,##0\);_(* "-"??_);_(@_)</c:formatCode>
                <c:ptCount val="22"/>
                <c:pt idx="0">
                  <c:v>12222222.222222224</c:v>
                </c:pt>
                <c:pt idx="1">
                  <c:v>7453416.149068322</c:v>
                </c:pt>
                <c:pt idx="2">
                  <c:v>15047169.811320754</c:v>
                </c:pt>
                <c:pt idx="3">
                  <c:v>11473426.971623801</c:v>
                </c:pt>
                <c:pt idx="4">
                  <c:v>3995121.9512195121</c:v>
                </c:pt>
                <c:pt idx="5">
                  <c:v>14601449.27536232</c:v>
                </c:pt>
                <c:pt idx="6">
                  <c:v>17915057.915057916</c:v>
                </c:pt>
                <c:pt idx="7">
                  <c:v>5250000</c:v>
                </c:pt>
                <c:pt idx="8">
                  <c:v>8736842.1052631587</c:v>
                </c:pt>
                <c:pt idx="9">
                  <c:v>4828867.0734942956</c:v>
                </c:pt>
                <c:pt idx="10">
                  <c:v>3857000</c:v>
                </c:pt>
                <c:pt idx="11">
                  <c:v>2550000</c:v>
                </c:pt>
                <c:pt idx="12">
                  <c:v>798913.04347826098</c:v>
                </c:pt>
                <c:pt idx="13">
                  <c:v>707482.99319727893</c:v>
                </c:pt>
                <c:pt idx="14">
                  <c:v>296099.45904906519</c:v>
                </c:pt>
                <c:pt idx="15">
                  <c:v>705482</c:v>
                </c:pt>
                <c:pt idx="16">
                  <c:v>72450</c:v>
                </c:pt>
                <c:pt idx="17">
                  <c:v>725362.31884057971</c:v>
                </c:pt>
                <c:pt idx="18">
                  <c:v>59693.877551020407</c:v>
                </c:pt>
                <c:pt idx="19">
                  <c:v>0</c:v>
                </c:pt>
                <c:pt idx="20">
                  <c:v>90575</c:v>
                </c:pt>
                <c:pt idx="21">
                  <c:v>11938.775510204081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4-4222-85A7-0E5959AE9906}"/>
            </c:ext>
          </c:extLst>
        </c:ser>
        <c:ser>
          <c:idx val="1"/>
          <c:order val="1"/>
          <c:tx>
            <c:strRef>
              <c:f>Sheet1!$T$71</c:f>
              <c:strCache>
                <c:ptCount val="1"/>
                <c:pt idx="0">
                  <c:v>Coastal Subsistence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Sheet1!$R$72:$R$93</c:f>
              <c:strCache>
                <c:ptCount val="22"/>
                <c:pt idx="0">
                  <c:v>PNG</c:v>
                </c:pt>
                <c:pt idx="1">
                  <c:v>Solomon Is.</c:v>
                </c:pt>
                <c:pt idx="2">
                  <c:v>Fiji </c:v>
                </c:pt>
                <c:pt idx="3">
                  <c:v>Fr. Polynesia </c:v>
                </c:pt>
                <c:pt idx="4">
                  <c:v>N.Caledonia </c:v>
                </c:pt>
                <c:pt idx="5">
                  <c:v>Kiribati </c:v>
                </c:pt>
                <c:pt idx="6">
                  <c:v>Samoa </c:v>
                </c:pt>
                <c:pt idx="7">
                  <c:v>FSM</c:v>
                </c:pt>
                <c:pt idx="8">
                  <c:v>Tonga </c:v>
                </c:pt>
                <c:pt idx="9">
                  <c:v>Vanuatu </c:v>
                </c:pt>
                <c:pt idx="10">
                  <c:v>Palau </c:v>
                </c:pt>
                <c:pt idx="11">
                  <c:v>Marshall</c:v>
                </c:pt>
                <c:pt idx="12">
                  <c:v>Tuvalu </c:v>
                </c:pt>
                <c:pt idx="13">
                  <c:v>Cook Is.</c:v>
                </c:pt>
                <c:pt idx="14">
                  <c:v>Wallis/Futuna</c:v>
                </c:pt>
                <c:pt idx="15">
                  <c:v>N. Marianas </c:v>
                </c:pt>
                <c:pt idx="16">
                  <c:v>Am. Samoa </c:v>
                </c:pt>
                <c:pt idx="17">
                  <c:v>Nauru </c:v>
                </c:pt>
                <c:pt idx="18">
                  <c:v>Niue </c:v>
                </c:pt>
                <c:pt idx="19">
                  <c:v>Tokelau</c:v>
                </c:pt>
                <c:pt idx="20">
                  <c:v>Guam </c:v>
                </c:pt>
                <c:pt idx="21">
                  <c:v>Pitcairn</c:v>
                </c:pt>
              </c:strCache>
            </c:strRef>
          </c:cat>
          <c:val>
            <c:numRef>
              <c:f>Sheet1!$T$72:$T$93</c:f>
              <c:numCache>
                <c:formatCode>_(* #,##0_);_(* \(#,##0\);_(* "-"??_);_(@_)</c:formatCode>
                <c:ptCount val="22"/>
                <c:pt idx="0">
                  <c:v>71794871.794871792</c:v>
                </c:pt>
                <c:pt idx="1">
                  <c:v>36335403.726708069</c:v>
                </c:pt>
                <c:pt idx="2">
                  <c:v>30188679.245283019</c:v>
                </c:pt>
                <c:pt idx="3">
                  <c:v>6738059.9981019264</c:v>
                </c:pt>
                <c:pt idx="4">
                  <c:v>19504390.243902437</c:v>
                </c:pt>
                <c:pt idx="5">
                  <c:v>19565217.391304348</c:v>
                </c:pt>
                <c:pt idx="6">
                  <c:v>13899613.8996139</c:v>
                </c:pt>
                <c:pt idx="7">
                  <c:v>8925000</c:v>
                </c:pt>
                <c:pt idx="8">
                  <c:v>7664473.6842105268</c:v>
                </c:pt>
                <c:pt idx="9">
                  <c:v>8636243.0352878757</c:v>
                </c:pt>
                <c:pt idx="10">
                  <c:v>6171200</c:v>
                </c:pt>
                <c:pt idx="11">
                  <c:v>5100000</c:v>
                </c:pt>
                <c:pt idx="12">
                  <c:v>1735416.6666666667</c:v>
                </c:pt>
                <c:pt idx="13">
                  <c:v>1251700.6802721089</c:v>
                </c:pt>
                <c:pt idx="14">
                  <c:v>1346872.9239821581</c:v>
                </c:pt>
                <c:pt idx="15">
                  <c:v>732768</c:v>
                </c:pt>
                <c:pt idx="16">
                  <c:v>416500</c:v>
                </c:pt>
                <c:pt idx="17">
                  <c:v>446376.81159420294</c:v>
                </c:pt>
                <c:pt idx="18">
                  <c:v>971428.57142857148</c:v>
                </c:pt>
                <c:pt idx="19">
                  <c:v>571428.57142857148</c:v>
                </c:pt>
                <c:pt idx="20">
                  <c:v>132300</c:v>
                </c:pt>
                <c:pt idx="21">
                  <c:v>13571.428571428572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4-4222-85A7-0E5959AE9906}"/>
            </c:ext>
          </c:extLst>
        </c:ser>
        <c:ser>
          <c:idx val="2"/>
          <c:order val="2"/>
          <c:tx>
            <c:strRef>
              <c:f>Sheet1!$U$71</c:f>
              <c:strCache>
                <c:ptCount val="1"/>
                <c:pt idx="0">
                  <c:v>Offshore Locally-based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Sheet1!$R$72:$R$93</c:f>
              <c:strCache>
                <c:ptCount val="22"/>
                <c:pt idx="0">
                  <c:v>PNG</c:v>
                </c:pt>
                <c:pt idx="1">
                  <c:v>Solomon Is.</c:v>
                </c:pt>
                <c:pt idx="2">
                  <c:v>Fiji </c:v>
                </c:pt>
                <c:pt idx="3">
                  <c:v>Fr. Polynesia </c:v>
                </c:pt>
                <c:pt idx="4">
                  <c:v>N.Caledonia </c:v>
                </c:pt>
                <c:pt idx="5">
                  <c:v>Kiribati </c:v>
                </c:pt>
                <c:pt idx="6">
                  <c:v>Samoa </c:v>
                </c:pt>
                <c:pt idx="7">
                  <c:v>FSM</c:v>
                </c:pt>
                <c:pt idx="8">
                  <c:v>Tonga </c:v>
                </c:pt>
                <c:pt idx="9">
                  <c:v>Vanuatu </c:v>
                </c:pt>
                <c:pt idx="10">
                  <c:v>Palau </c:v>
                </c:pt>
                <c:pt idx="11">
                  <c:v>Marshall</c:v>
                </c:pt>
                <c:pt idx="12">
                  <c:v>Tuvalu </c:v>
                </c:pt>
                <c:pt idx="13">
                  <c:v>Cook Is.</c:v>
                </c:pt>
                <c:pt idx="14">
                  <c:v>Wallis/Futuna</c:v>
                </c:pt>
                <c:pt idx="15">
                  <c:v>N. Marianas </c:v>
                </c:pt>
                <c:pt idx="16">
                  <c:v>Am. Samoa </c:v>
                </c:pt>
                <c:pt idx="17">
                  <c:v>Nauru </c:v>
                </c:pt>
                <c:pt idx="18">
                  <c:v>Niue </c:v>
                </c:pt>
                <c:pt idx="19">
                  <c:v>Tokelau</c:v>
                </c:pt>
                <c:pt idx="20">
                  <c:v>Guam </c:v>
                </c:pt>
                <c:pt idx="21">
                  <c:v>Pitcairn</c:v>
                </c:pt>
              </c:strCache>
            </c:strRef>
          </c:cat>
          <c:val>
            <c:numRef>
              <c:f>Sheet1!$U$72:$U$93</c:f>
              <c:numCache>
                <c:formatCode>_(* #,##0_);_(* \(#,##0\);_(* "-"??_);_(@_)</c:formatCode>
                <c:ptCount val="22"/>
                <c:pt idx="0">
                  <c:v>102421652.42165242</c:v>
                </c:pt>
                <c:pt idx="1">
                  <c:v>44907888.19875776</c:v>
                </c:pt>
                <c:pt idx="2">
                  <c:v>7981132.0754716974</c:v>
                </c:pt>
                <c:pt idx="3">
                  <c:v>8416816.9308152217</c:v>
                </c:pt>
                <c:pt idx="4">
                  <c:v>3503843.5987472716</c:v>
                </c:pt>
                <c:pt idx="5">
                  <c:v>19100</c:v>
                </c:pt>
                <c:pt idx="6">
                  <c:v>775482.62548262556</c:v>
                </c:pt>
                <c:pt idx="7">
                  <c:v>17878629</c:v>
                </c:pt>
                <c:pt idx="8">
                  <c:v>298245.61403508775</c:v>
                </c:pt>
                <c:pt idx="9">
                  <c:v>452816.83912620501</c:v>
                </c:pt>
                <c:pt idx="10">
                  <c:v>79050</c:v>
                </c:pt>
                <c:pt idx="11">
                  <c:v>0</c:v>
                </c:pt>
                <c:pt idx="12">
                  <c:v>0</c:v>
                </c:pt>
                <c:pt idx="13">
                  <c:v>340136.0544217687</c:v>
                </c:pt>
                <c:pt idx="14">
                  <c:v>0</c:v>
                </c:pt>
                <c:pt idx="15">
                  <c:v>0</c:v>
                </c:pt>
                <c:pt idx="16">
                  <c:v>750000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4-4222-85A7-0E5959AE9906}"/>
            </c:ext>
          </c:extLst>
        </c:ser>
        <c:ser>
          <c:idx val="3"/>
          <c:order val="3"/>
          <c:tx>
            <c:strRef>
              <c:f>Sheet1!$V$71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Sheet1!$R$72:$R$93</c:f>
              <c:strCache>
                <c:ptCount val="22"/>
                <c:pt idx="0">
                  <c:v>PNG</c:v>
                </c:pt>
                <c:pt idx="1">
                  <c:v>Solomon Is.</c:v>
                </c:pt>
                <c:pt idx="2">
                  <c:v>Fiji </c:v>
                </c:pt>
                <c:pt idx="3">
                  <c:v>Fr. Polynesia </c:v>
                </c:pt>
                <c:pt idx="4">
                  <c:v>N.Caledonia </c:v>
                </c:pt>
                <c:pt idx="5">
                  <c:v>Kiribati </c:v>
                </c:pt>
                <c:pt idx="6">
                  <c:v>Samoa </c:v>
                </c:pt>
                <c:pt idx="7">
                  <c:v>FSM</c:v>
                </c:pt>
                <c:pt idx="8">
                  <c:v>Tonga </c:v>
                </c:pt>
                <c:pt idx="9">
                  <c:v>Vanuatu </c:v>
                </c:pt>
                <c:pt idx="10">
                  <c:v>Palau </c:v>
                </c:pt>
                <c:pt idx="11">
                  <c:v>Marshall</c:v>
                </c:pt>
                <c:pt idx="12">
                  <c:v>Tuvalu </c:v>
                </c:pt>
                <c:pt idx="13">
                  <c:v>Cook Is.</c:v>
                </c:pt>
                <c:pt idx="14">
                  <c:v>Wallis/Futuna</c:v>
                </c:pt>
                <c:pt idx="15">
                  <c:v>N. Marianas </c:v>
                </c:pt>
                <c:pt idx="16">
                  <c:v>Am. Samoa </c:v>
                </c:pt>
                <c:pt idx="17">
                  <c:v>Nauru </c:v>
                </c:pt>
                <c:pt idx="18">
                  <c:v>Niue </c:v>
                </c:pt>
                <c:pt idx="19">
                  <c:v>Tokelau</c:v>
                </c:pt>
                <c:pt idx="20">
                  <c:v>Guam </c:v>
                </c:pt>
                <c:pt idx="21">
                  <c:v>Pitcairn</c:v>
                </c:pt>
              </c:strCache>
            </c:strRef>
          </c:cat>
          <c:val>
            <c:numRef>
              <c:f>Sheet1!$V$72:$V$93</c:f>
              <c:numCache>
                <c:formatCode>_(* #,##0_);_(* \(#,##0\);_(* "-"??_);_(@_)</c:formatCode>
                <c:ptCount val="22"/>
                <c:pt idx="0">
                  <c:v>34914529.91452992</c:v>
                </c:pt>
                <c:pt idx="1">
                  <c:v>3885714.2857142854</c:v>
                </c:pt>
                <c:pt idx="2">
                  <c:v>2971698.113207547</c:v>
                </c:pt>
                <c:pt idx="3">
                  <c:v>353326.37373066338</c:v>
                </c:pt>
                <c:pt idx="4">
                  <c:v>46097.560975609755</c:v>
                </c:pt>
                <c:pt idx="5">
                  <c:v>0</c:v>
                </c:pt>
                <c:pt idx="6">
                  <c:v>25540.540540540544</c:v>
                </c:pt>
                <c:pt idx="7">
                  <c:v>7600</c:v>
                </c:pt>
                <c:pt idx="8">
                  <c:v>2771.0526315789475</c:v>
                </c:pt>
                <c:pt idx="9">
                  <c:v>265057.04430883523</c:v>
                </c:pt>
                <c:pt idx="10">
                  <c:v>9500</c:v>
                </c:pt>
                <c:pt idx="11">
                  <c:v>0</c:v>
                </c:pt>
                <c:pt idx="12">
                  <c:v>1333.3333333333335</c:v>
                </c:pt>
                <c:pt idx="13">
                  <c:v>25102.040816326531</c:v>
                </c:pt>
                <c:pt idx="14">
                  <c:v>1708.2661098984529</c:v>
                </c:pt>
                <c:pt idx="15">
                  <c:v>0</c:v>
                </c:pt>
                <c:pt idx="16">
                  <c:v>4410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10200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B4-4222-85A7-0E5959AE9906}"/>
            </c:ext>
          </c:extLst>
        </c:ser>
        <c:ser>
          <c:idx val="4"/>
          <c:order val="4"/>
          <c:tx>
            <c:strRef>
              <c:f>Sheet1!$W$71</c:f>
              <c:strCache>
                <c:ptCount val="1"/>
                <c:pt idx="0">
                  <c:v>Aquaculture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Sheet1!$R$72:$R$93</c:f>
              <c:strCache>
                <c:ptCount val="22"/>
                <c:pt idx="0">
                  <c:v>PNG</c:v>
                </c:pt>
                <c:pt idx="1">
                  <c:v>Solomon Is.</c:v>
                </c:pt>
                <c:pt idx="2">
                  <c:v>Fiji </c:v>
                </c:pt>
                <c:pt idx="3">
                  <c:v>Fr. Polynesia </c:v>
                </c:pt>
                <c:pt idx="4">
                  <c:v>N.Caledonia </c:v>
                </c:pt>
                <c:pt idx="5">
                  <c:v>Kiribati </c:v>
                </c:pt>
                <c:pt idx="6">
                  <c:v>Samoa </c:v>
                </c:pt>
                <c:pt idx="7">
                  <c:v>FSM</c:v>
                </c:pt>
                <c:pt idx="8">
                  <c:v>Tonga </c:v>
                </c:pt>
                <c:pt idx="9">
                  <c:v>Vanuatu </c:v>
                </c:pt>
                <c:pt idx="10">
                  <c:v>Palau </c:v>
                </c:pt>
                <c:pt idx="11">
                  <c:v>Marshall</c:v>
                </c:pt>
                <c:pt idx="12">
                  <c:v>Tuvalu </c:v>
                </c:pt>
                <c:pt idx="13">
                  <c:v>Cook Is.</c:v>
                </c:pt>
                <c:pt idx="14">
                  <c:v>Wallis/Futuna</c:v>
                </c:pt>
                <c:pt idx="15">
                  <c:v>N. Marianas </c:v>
                </c:pt>
                <c:pt idx="16">
                  <c:v>Am. Samoa </c:v>
                </c:pt>
                <c:pt idx="17">
                  <c:v>Nauru </c:v>
                </c:pt>
                <c:pt idx="18">
                  <c:v>Niue </c:v>
                </c:pt>
                <c:pt idx="19">
                  <c:v>Tokelau</c:v>
                </c:pt>
                <c:pt idx="20">
                  <c:v>Guam </c:v>
                </c:pt>
                <c:pt idx="21">
                  <c:v>Pitcairn</c:v>
                </c:pt>
              </c:strCache>
            </c:strRef>
          </c:cat>
          <c:val>
            <c:numRef>
              <c:f>Sheet1!$W$72:$W$93</c:f>
              <c:numCache>
                <c:formatCode>_(* #,##0_);_(* \(#,##0\);_(* "-"??_);_(@_)</c:formatCode>
                <c:ptCount val="22"/>
                <c:pt idx="0">
                  <c:v>2393162.3931623935</c:v>
                </c:pt>
                <c:pt idx="1">
                  <c:v>1428260.8695652173</c:v>
                </c:pt>
                <c:pt idx="2">
                  <c:v>154469.33962264151</c:v>
                </c:pt>
                <c:pt idx="3">
                  <c:v>24968457.34079909</c:v>
                </c:pt>
                <c:pt idx="4">
                  <c:v>7926354.7499288218</c:v>
                </c:pt>
                <c:pt idx="5">
                  <c:v>5217.3913043478269</c:v>
                </c:pt>
                <c:pt idx="6">
                  <c:v>30714.285714285717</c:v>
                </c:pt>
                <c:pt idx="7">
                  <c:v>178750</c:v>
                </c:pt>
                <c:pt idx="8">
                  <c:v>241228.07017543862</c:v>
                </c:pt>
                <c:pt idx="9">
                  <c:v>25294.065623065359</c:v>
                </c:pt>
                <c:pt idx="10">
                  <c:v>53400</c:v>
                </c:pt>
                <c:pt idx="11">
                  <c:v>47025</c:v>
                </c:pt>
                <c:pt idx="12">
                  <c:v>0</c:v>
                </c:pt>
                <c:pt idx="13">
                  <c:v>101173.4693877551</c:v>
                </c:pt>
                <c:pt idx="14">
                  <c:v>0</c:v>
                </c:pt>
                <c:pt idx="15">
                  <c:v>8125</c:v>
                </c:pt>
                <c:pt idx="16">
                  <c:v>36260</c:v>
                </c:pt>
                <c:pt idx="17">
                  <c:v>615.94202898550725</c:v>
                </c:pt>
                <c:pt idx="18">
                  <c:v>0</c:v>
                </c:pt>
                <c:pt idx="19">
                  <c:v>0</c:v>
                </c:pt>
                <c:pt idx="20">
                  <c:v>281450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B4-4222-85A7-0E5959AE9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2949104"/>
        <c:axId val="1052038368"/>
      </c:barChart>
      <c:catAx>
        <c:axId val="141294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38368"/>
        <c:crosses val="autoZero"/>
        <c:auto val="1"/>
        <c:lblAlgn val="ctr"/>
        <c:lblOffset val="100"/>
        <c:noMultiLvlLbl val="0"/>
      </c:catAx>
      <c:valAx>
        <c:axId val="10520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C8-4AB4-90CB-20C4F85E1C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C8-4AB4-90CB-20C4F85E1C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C8-4AB4-90CB-20C4F85E1C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FB-441B-9977-D255FA14DE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C8-4AB4-90CB-20C4F85E1C1C}"/>
              </c:ext>
            </c:extLst>
          </c:dPt>
          <c:dLbls>
            <c:dLbl>
              <c:idx val="3"/>
              <c:layout>
                <c:manualLayout>
                  <c:x val="-3.3333333333333333E-2"/>
                  <c:y val="6.481481481481482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FB-441B-9977-D255FA14DE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Sheet1!$L$97:$P$97</c:f>
              <c:strCache>
                <c:ptCount val="5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Locally-based</c:v>
                </c:pt>
                <c:pt idx="3">
                  <c:v>Freshwater</c:v>
                </c:pt>
                <c:pt idx="4">
                  <c:v>Aquaculture </c:v>
                </c:pt>
              </c:strCache>
            </c:strRef>
          </c:cat>
          <c:val>
            <c:numRef>
              <c:f>Sheet1!$L$98:$P$98</c:f>
              <c:numCache>
                <c:formatCode>_(* #,##0.00_);_(* \(#,##0.00\);_(* "-"??_);_(@_)</c:formatCode>
                <c:ptCount val="5"/>
                <c:pt idx="0">
                  <c:v>111398570.94225873</c:v>
                </c:pt>
                <c:pt idx="1">
                  <c:v>242141516.67322758</c:v>
                </c:pt>
                <c:pt idx="2">
                  <c:v>187824793.35851008</c:v>
                </c:pt>
                <c:pt idx="3">
                  <c:v>42524588.525898539</c:v>
                </c:pt>
                <c:pt idx="4">
                  <c:v>37879957.917312041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B-441B-9977-D255FA14D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Sheet1!$L$113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Sheet1!$M$112:$Q$112</c:f>
              <c:strCache>
                <c:ptCount val="5"/>
                <c:pt idx="0">
                  <c:v>Coastal Commercial</c:v>
                </c:pt>
                <c:pt idx="1">
                  <c:v>Coastal Subsistence</c:v>
                </c:pt>
                <c:pt idx="2">
                  <c:v>Offshore Locally-based</c:v>
                </c:pt>
                <c:pt idx="3">
                  <c:v>Freshwater</c:v>
                </c:pt>
                <c:pt idx="4">
                  <c:v>Aquaculture</c:v>
                </c:pt>
              </c:strCache>
            </c:strRef>
          </c:cat>
          <c:val>
            <c:numRef>
              <c:f>Sheet1!$M$113:$Q$113</c:f>
              <c:numCache>
                <c:formatCode>0%</c:formatCode>
                <c:ptCount val="5"/>
                <c:pt idx="0">
                  <c:v>0.19</c:v>
                </c:pt>
                <c:pt idx="1">
                  <c:v>0.3</c:v>
                </c:pt>
                <c:pt idx="2">
                  <c:v>0.35</c:v>
                </c:pt>
                <c:pt idx="3">
                  <c:v>0.04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E-413A-88B9-769F352471B2}"/>
            </c:ext>
          </c:extLst>
        </c:ser>
        <c:ser>
          <c:idx val="1"/>
          <c:order val="1"/>
          <c:tx>
            <c:strRef>
              <c:f>Sheet1!$L$114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Sheet1!$M$112:$Q$112</c:f>
              <c:strCache>
                <c:ptCount val="5"/>
                <c:pt idx="0">
                  <c:v>Coastal Commercial</c:v>
                </c:pt>
                <c:pt idx="1">
                  <c:v>Coastal Subsistence</c:v>
                </c:pt>
                <c:pt idx="2">
                  <c:v>Offshore Locally-based</c:v>
                </c:pt>
                <c:pt idx="3">
                  <c:v>Freshwater</c:v>
                </c:pt>
                <c:pt idx="4">
                  <c:v>Aquaculture</c:v>
                </c:pt>
              </c:strCache>
            </c:strRef>
          </c:cat>
          <c:val>
            <c:numRef>
              <c:f>Sheet1!$M$114:$Q$114</c:f>
              <c:numCache>
                <c:formatCode>0%</c:formatCode>
                <c:ptCount val="5"/>
                <c:pt idx="0">
                  <c:v>0.2</c:v>
                </c:pt>
                <c:pt idx="1">
                  <c:v>0.22</c:v>
                </c:pt>
                <c:pt idx="2">
                  <c:v>0.42</c:v>
                </c:pt>
                <c:pt idx="3">
                  <c:v>0.06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E-413A-88B9-769F352471B2}"/>
            </c:ext>
          </c:extLst>
        </c:ser>
        <c:ser>
          <c:idx val="2"/>
          <c:order val="2"/>
          <c:tx>
            <c:strRef>
              <c:f>Sheet1!$L$115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Sheet1!$M$112:$Q$112</c:f>
              <c:strCache>
                <c:ptCount val="5"/>
                <c:pt idx="0">
                  <c:v>Coastal Commercial</c:v>
                </c:pt>
                <c:pt idx="1">
                  <c:v>Coastal Subsistence</c:v>
                </c:pt>
                <c:pt idx="2">
                  <c:v>Offshore Locally-based</c:v>
                </c:pt>
                <c:pt idx="3">
                  <c:v>Freshwater</c:v>
                </c:pt>
                <c:pt idx="4">
                  <c:v>Aquaculture</c:v>
                </c:pt>
              </c:strCache>
            </c:strRef>
          </c:cat>
          <c:val>
            <c:numRef>
              <c:f>Sheet1!$M$115:$Q$115</c:f>
              <c:numCache>
                <c:formatCode>0%</c:formatCode>
                <c:ptCount val="5"/>
                <c:pt idx="0">
                  <c:v>0.18</c:v>
                </c:pt>
                <c:pt idx="1">
                  <c:v>0.39</c:v>
                </c:pt>
                <c:pt idx="2">
                  <c:v>0.3</c:v>
                </c:pt>
                <c:pt idx="3">
                  <c:v>7.0000000000000007E-2</c:v>
                </c:pt>
                <c:pt idx="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E-413A-88B9-769F3524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011920"/>
        <c:axId val="264106624"/>
      </c:barChart>
      <c:catAx>
        <c:axId val="24201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06624"/>
        <c:crosses val="autoZero"/>
        <c:auto val="1"/>
        <c:lblAlgn val="ctr"/>
        <c:lblOffset val="100"/>
        <c:noMultiLvlLbl val="0"/>
      </c:catAx>
      <c:valAx>
        <c:axId val="2641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1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773905</xdr:colOff>
      <xdr:row>28</xdr:row>
      <xdr:rowOff>49212</xdr:rowOff>
    </xdr:from>
    <xdr:to>
      <xdr:col>12</xdr:col>
      <xdr:colOff>333375</xdr:colOff>
      <xdr:row>43</xdr:row>
      <xdr:rowOff>46037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576645-FB3D-34E4-38D2-0C7AB1349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263524</xdr:colOff>
      <xdr:row>71</xdr:row>
      <xdr:rowOff>28575</xdr:rowOff>
    </xdr:from>
    <xdr:to>
      <xdr:col>33</xdr:col>
      <xdr:colOff>584199</xdr:colOff>
      <xdr:row>84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2FF8A1-B431-8AB3-B4A4-BDD0DE843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454025</xdr:colOff>
      <xdr:row>95</xdr:row>
      <xdr:rowOff>92075</xdr:rowOff>
    </xdr:from>
    <xdr:to>
      <xdr:col>21</xdr:col>
      <xdr:colOff>60325</xdr:colOff>
      <xdr:row>108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E61A0B-853B-EDD0-D88F-AD425AA37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403225</xdr:colOff>
      <xdr:row>112</xdr:row>
      <xdr:rowOff>73025</xdr:rowOff>
    </xdr:from>
    <xdr:to>
      <xdr:col>21</xdr:col>
      <xdr:colOff>619125</xdr:colOff>
      <xdr:row>127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54D24A-430A-3A6B-F245-179F9DFA9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D9B4-D23C-4D1A-AB62-40D4F29324BF}">
  <dimension ref="C4:X124"/>
  <sheetViews>
    <sheetView tabSelected="1" topLeftCell="A98" zoomScaleNormal="100" workbookViewId="0">
      <selection activeCell="H125" sqref="H125"/>
    </sheetView>
  </sheetViews>
  <sheetFormatPr defaultRowHeight="14.5" x14ac:dyDescent="0.35"/>
  <cols>
    <col min="2" max="2" width="5.54296875" customWidth="1"/>
    <col min="4" max="4" width="14.81640625" customWidth="1"/>
    <col min="5" max="5" width="15.54296875" customWidth="1"/>
    <col min="6" max="6" width="12.81640625" customWidth="1"/>
    <col min="7" max="7" width="14" customWidth="1"/>
    <col min="8" max="8" width="13.7265625" customWidth="1"/>
    <col min="9" max="9" width="18" customWidth="1"/>
    <col min="11" max="11" width="13.453125" customWidth="1"/>
    <col min="12" max="12" width="14.54296875" bestFit="1" customWidth="1"/>
    <col min="13" max="13" width="14.81640625" customWidth="1"/>
    <col min="14" max="14" width="15.81640625" customWidth="1"/>
    <col min="15" max="15" width="12.1796875" customWidth="1"/>
    <col min="16" max="16" width="12.54296875" customWidth="1"/>
    <col min="18" max="18" width="20.453125" customWidth="1"/>
    <col min="19" max="20" width="13.54296875" bestFit="1" customWidth="1"/>
    <col min="21" max="21" width="14.54296875" bestFit="1" customWidth="1"/>
    <col min="22" max="23" width="13.54296875" bestFit="1" customWidth="1"/>
    <col min="24" max="24" width="12.54296875" bestFit="1" customWidth="1"/>
  </cols>
  <sheetData>
    <row r="4" spans="3:18" ht="15" thickBot="1" x14ac:dyDescent="0.4"/>
    <row r="5" spans="3:18" ht="42.5" thickBot="1" x14ac:dyDescent="0.4">
      <c r="C5" s="1"/>
      <c r="D5" s="2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3" t="s">
        <v>5</v>
      </c>
      <c r="K5" s="20" t="s">
        <v>28</v>
      </c>
      <c r="L5" s="15" t="s">
        <v>29</v>
      </c>
      <c r="M5" t="s">
        <v>30</v>
      </c>
      <c r="N5" t="s">
        <v>3</v>
      </c>
      <c r="O5" s="14" t="s">
        <v>31</v>
      </c>
      <c r="P5" s="65"/>
      <c r="Q5" s="65"/>
      <c r="R5" s="9"/>
    </row>
    <row r="6" spans="3:18" ht="15" thickBot="1" x14ac:dyDescent="0.4">
      <c r="C6" s="4" t="s">
        <v>6</v>
      </c>
      <c r="D6" s="35">
        <v>1040000</v>
      </c>
      <c r="E6" s="36">
        <v>1840000</v>
      </c>
      <c r="F6" s="37">
        <v>500000</v>
      </c>
      <c r="G6" s="37">
        <v>36900</v>
      </c>
      <c r="H6" s="37">
        <v>148725</v>
      </c>
      <c r="I6" s="38">
        <f>SUM(D6:H6)</f>
        <v>3565625</v>
      </c>
      <c r="J6" s="4" t="s">
        <v>6</v>
      </c>
      <c r="K6" s="49">
        <f>D6/I6</f>
        <v>0.29167397020157754</v>
      </c>
      <c r="L6" s="50">
        <f>E6/I6</f>
        <v>0.51603856266432957</v>
      </c>
      <c r="M6" s="51">
        <f>F6/I6</f>
        <v>0.14022787028921999</v>
      </c>
      <c r="N6" s="53">
        <v>1.0348816827344435E-2</v>
      </c>
      <c r="O6" s="52">
        <f>H6/I6</f>
        <v>4.1710780017528482E-2</v>
      </c>
      <c r="P6" s="66"/>
      <c r="Q6" s="66"/>
      <c r="R6" s="10"/>
    </row>
    <row r="7" spans="3:18" ht="15" thickBot="1" x14ac:dyDescent="0.4">
      <c r="C7" s="5" t="s">
        <v>7</v>
      </c>
      <c r="D7" s="39">
        <v>5250000</v>
      </c>
      <c r="E7" s="39">
        <v>8925000</v>
      </c>
      <c r="F7" s="40">
        <v>17878629</v>
      </c>
      <c r="G7" s="41">
        <v>7600</v>
      </c>
      <c r="H7" s="39">
        <v>178750</v>
      </c>
      <c r="I7" s="38">
        <f t="shared" ref="I7:I27" si="0">SUM(D7:H7)</f>
        <v>32239979</v>
      </c>
      <c r="J7" s="5" t="s">
        <v>7</v>
      </c>
      <c r="K7" s="49">
        <f t="shared" ref="K7:K27" si="1">D7/I7</f>
        <v>0.16284129713608064</v>
      </c>
      <c r="L7" s="50">
        <f t="shared" ref="L7:L27" si="2">E7/I7</f>
        <v>0.2768302051313371</v>
      </c>
      <c r="M7" s="51">
        <f t="shared" ref="M7:M27" si="3">F7/I7</f>
        <v>0.55454840711899966</v>
      </c>
      <c r="N7" s="53">
        <v>2.3573216347318339E-4</v>
      </c>
      <c r="O7" s="52">
        <f t="shared" ref="O7:O27" si="4">H7/I7</f>
        <v>5.5443584501094125E-3</v>
      </c>
      <c r="P7" s="11"/>
      <c r="Q7" s="12"/>
      <c r="R7" s="11"/>
    </row>
    <row r="8" spans="3:18" ht="15" thickBot="1" x14ac:dyDescent="0.4">
      <c r="C8" s="5" t="s">
        <v>8</v>
      </c>
      <c r="D8" s="24">
        <v>31900000</v>
      </c>
      <c r="E8" s="25">
        <v>64000000</v>
      </c>
      <c r="F8" s="25">
        <v>16920000</v>
      </c>
      <c r="G8" s="25">
        <v>6300000</v>
      </c>
      <c r="H8" s="40">
        <f>SUM(H6:H7)</f>
        <v>327475</v>
      </c>
      <c r="I8" s="38">
        <f t="shared" si="0"/>
        <v>119447475</v>
      </c>
      <c r="J8" s="5" t="s">
        <v>8</v>
      </c>
      <c r="K8" s="49">
        <f t="shared" si="1"/>
        <v>0.26706299149479718</v>
      </c>
      <c r="L8" s="50">
        <f t="shared" si="2"/>
        <v>0.53580035911181878</v>
      </c>
      <c r="M8" s="51">
        <f t="shared" si="3"/>
        <v>0.14165221994018709</v>
      </c>
      <c r="N8" s="53">
        <v>5.2742847850069663E-2</v>
      </c>
      <c r="O8" s="52">
        <f t="shared" si="4"/>
        <v>2.7415816031272325E-3</v>
      </c>
      <c r="P8" s="11"/>
      <c r="Q8" s="12"/>
      <c r="R8" s="11"/>
    </row>
    <row r="9" spans="3:18" ht="15" thickBot="1" x14ac:dyDescent="0.4">
      <c r="C9" s="5" t="s">
        <v>9</v>
      </c>
      <c r="D9" s="26">
        <v>20150000</v>
      </c>
      <c r="E9" s="30">
        <v>27000000</v>
      </c>
      <c r="F9" s="27">
        <v>26358</v>
      </c>
      <c r="G9" s="32">
        <v>0</v>
      </c>
      <c r="H9" s="42">
        <v>7200</v>
      </c>
      <c r="I9" s="38">
        <f t="shared" si="0"/>
        <v>47183558</v>
      </c>
      <c r="J9" s="5" t="s">
        <v>9</v>
      </c>
      <c r="K9" s="49">
        <f t="shared" si="1"/>
        <v>0.42705554337381679</v>
      </c>
      <c r="L9" s="50">
        <f t="shared" si="2"/>
        <v>0.57223323429742201</v>
      </c>
      <c r="M9" s="51">
        <f t="shared" si="3"/>
        <v>5.5862679961523882E-4</v>
      </c>
      <c r="N9" s="53">
        <v>0</v>
      </c>
      <c r="O9" s="52">
        <f t="shared" si="4"/>
        <v>1.525955291459792E-4</v>
      </c>
      <c r="P9" s="67"/>
      <c r="Q9" s="69"/>
      <c r="R9" s="71"/>
    </row>
    <row r="10" spans="3:18" ht="15" thickBot="1" x14ac:dyDescent="0.4">
      <c r="C10" s="5" t="s">
        <v>10</v>
      </c>
      <c r="D10" s="31">
        <v>2550000</v>
      </c>
      <c r="E10" s="30">
        <v>5100000</v>
      </c>
      <c r="F10" s="30">
        <v>0</v>
      </c>
      <c r="G10" s="30">
        <v>0</v>
      </c>
      <c r="H10" s="30">
        <v>47025</v>
      </c>
      <c r="I10" s="38">
        <f t="shared" si="0"/>
        <v>7697025</v>
      </c>
      <c r="J10" s="5" t="s">
        <v>10</v>
      </c>
      <c r="K10" s="49">
        <f t="shared" si="1"/>
        <v>0.33129683221764256</v>
      </c>
      <c r="L10" s="50">
        <f t="shared" si="2"/>
        <v>0.66259366443528511</v>
      </c>
      <c r="M10" s="51">
        <f t="shared" si="3"/>
        <v>0</v>
      </c>
      <c r="N10" s="53">
        <v>0</v>
      </c>
      <c r="O10" s="52">
        <f t="shared" si="4"/>
        <v>6.1095033470724078E-3</v>
      </c>
      <c r="P10" s="68"/>
      <c r="Q10" s="70"/>
      <c r="R10" s="72"/>
    </row>
    <row r="11" spans="3:18" ht="15" thickBot="1" x14ac:dyDescent="0.4">
      <c r="C11" s="5" t="s">
        <v>11</v>
      </c>
      <c r="D11" s="31">
        <v>1001000</v>
      </c>
      <c r="E11" s="30">
        <v>616000</v>
      </c>
      <c r="F11" s="30">
        <v>0</v>
      </c>
      <c r="G11" s="30">
        <v>0</v>
      </c>
      <c r="H11" s="30">
        <v>850</v>
      </c>
      <c r="I11" s="38">
        <f t="shared" si="0"/>
        <v>1617850</v>
      </c>
      <c r="J11" s="5" t="s">
        <v>11</v>
      </c>
      <c r="K11" s="49">
        <f t="shared" si="1"/>
        <v>0.61872237846524714</v>
      </c>
      <c r="L11" s="50">
        <f t="shared" si="2"/>
        <v>0.38075223290169052</v>
      </c>
      <c r="M11" s="51">
        <f t="shared" si="3"/>
        <v>0</v>
      </c>
      <c r="N11" s="53">
        <v>0</v>
      </c>
      <c r="O11" s="52">
        <f t="shared" si="4"/>
        <v>5.2538863306239765E-4</v>
      </c>
      <c r="P11" s="13"/>
      <c r="Q11" s="12"/>
      <c r="R11" s="13"/>
    </row>
    <row r="12" spans="3:18" ht="15" thickBot="1" x14ac:dyDescent="0.4">
      <c r="C12" s="5" t="s">
        <v>12</v>
      </c>
      <c r="D12" s="31">
        <v>87750</v>
      </c>
      <c r="E12" s="30">
        <v>1428000</v>
      </c>
      <c r="F12" s="30">
        <v>0</v>
      </c>
      <c r="G12" s="30">
        <v>0</v>
      </c>
      <c r="H12" s="30">
        <v>0</v>
      </c>
      <c r="I12" s="38">
        <f t="shared" si="0"/>
        <v>1515750</v>
      </c>
      <c r="J12" s="5" t="s">
        <v>12</v>
      </c>
      <c r="K12" s="49">
        <f t="shared" si="1"/>
        <v>5.7892132607619988E-2</v>
      </c>
      <c r="L12" s="50">
        <f t="shared" si="2"/>
        <v>0.94210786739238006</v>
      </c>
      <c r="M12" s="51">
        <f t="shared" si="3"/>
        <v>0</v>
      </c>
      <c r="N12" s="53">
        <v>0</v>
      </c>
      <c r="O12" s="52">
        <f t="shared" si="4"/>
        <v>0</v>
      </c>
      <c r="P12" s="11"/>
      <c r="Q12" s="12"/>
      <c r="R12" s="11"/>
    </row>
    <row r="13" spans="3:18" ht="15" thickBot="1" x14ac:dyDescent="0.4">
      <c r="C13" s="5" t="s">
        <v>13</v>
      </c>
      <c r="D13" s="16">
        <v>3857000</v>
      </c>
      <c r="E13" s="17">
        <v>6171200</v>
      </c>
      <c r="F13" s="17">
        <v>79050</v>
      </c>
      <c r="G13" s="17">
        <v>9500</v>
      </c>
      <c r="H13" s="17">
        <v>53400</v>
      </c>
      <c r="I13" s="17">
        <v>10170150</v>
      </c>
      <c r="J13" s="5" t="s">
        <v>13</v>
      </c>
      <c r="K13" s="49">
        <f t="shared" si="1"/>
        <v>0.37924711041626719</v>
      </c>
      <c r="L13" s="50">
        <f t="shared" si="2"/>
        <v>0.60679537666602756</v>
      </c>
      <c r="M13" s="51">
        <f t="shared" si="3"/>
        <v>7.7727467146502267E-3</v>
      </c>
      <c r="N13" s="53">
        <v>2.6458958884561642E-3</v>
      </c>
      <c r="O13" s="52">
        <f t="shared" si="4"/>
        <v>5.2506600197637201E-3</v>
      </c>
      <c r="P13" s="8"/>
      <c r="Q13" s="7"/>
      <c r="R13" s="8"/>
    </row>
    <row r="14" spans="3:18" ht="15" thickBot="1" x14ac:dyDescent="0.4">
      <c r="C14" s="5" t="s">
        <v>14</v>
      </c>
      <c r="D14" s="24">
        <v>42900000</v>
      </c>
      <c r="E14" s="27">
        <v>252000000</v>
      </c>
      <c r="F14" s="27">
        <v>359500000</v>
      </c>
      <c r="G14" s="42">
        <v>122550000</v>
      </c>
      <c r="H14" s="42">
        <v>8400000</v>
      </c>
      <c r="I14" s="38">
        <f t="shared" si="0"/>
        <v>785350000</v>
      </c>
      <c r="J14" s="5" t="s">
        <v>14</v>
      </c>
      <c r="K14" s="49">
        <f t="shared" si="1"/>
        <v>5.4625326287642453E-2</v>
      </c>
      <c r="L14" s="50">
        <f t="shared" si="2"/>
        <v>0.3208760425288088</v>
      </c>
      <c r="M14" s="51">
        <f t="shared" si="3"/>
        <v>0.4577576876551856</v>
      </c>
      <c r="N14" s="53">
        <v>0.15604507544406954</v>
      </c>
      <c r="O14" s="52">
        <f t="shared" si="4"/>
        <v>1.0695868084293627E-2</v>
      </c>
    </row>
    <row r="15" spans="3:18" ht="15" thickBot="1" x14ac:dyDescent="0.4">
      <c r="C15" s="5" t="s">
        <v>15</v>
      </c>
      <c r="D15" s="26">
        <v>46400000</v>
      </c>
      <c r="E15" s="27">
        <v>36000000</v>
      </c>
      <c r="F15" s="27">
        <v>2008500</v>
      </c>
      <c r="G15" s="27">
        <v>66150</v>
      </c>
      <c r="H15" s="27">
        <v>79550</v>
      </c>
      <c r="I15" s="38">
        <f t="shared" si="0"/>
        <v>84554200</v>
      </c>
      <c r="J15" s="5" t="s">
        <v>15</v>
      </c>
      <c r="K15" s="49">
        <f t="shared" si="1"/>
        <v>0.54876044004910463</v>
      </c>
      <c r="L15" s="50">
        <f t="shared" si="2"/>
        <v>0.425762410382926</v>
      </c>
      <c r="M15" s="51">
        <f t="shared" si="3"/>
        <v>2.3753994479280744E-2</v>
      </c>
      <c r="N15" s="53">
        <v>7.8233842907862651E-4</v>
      </c>
      <c r="O15" s="52">
        <f t="shared" si="4"/>
        <v>9.408166596100489E-4</v>
      </c>
    </row>
    <row r="16" spans="3:18" ht="23.5" thickBot="1" x14ac:dyDescent="0.4">
      <c r="C16" s="5" t="s">
        <v>16</v>
      </c>
      <c r="D16" s="31">
        <v>60000000</v>
      </c>
      <c r="E16" s="43">
        <v>292500000</v>
      </c>
      <c r="F16" s="40">
        <f>SUM(F14:F15)</f>
        <v>361508500</v>
      </c>
      <c r="G16" s="43">
        <v>31280000</v>
      </c>
      <c r="H16" s="43">
        <v>11497500</v>
      </c>
      <c r="I16" s="38">
        <f t="shared" si="0"/>
        <v>756786000</v>
      </c>
      <c r="J16" s="5" t="s">
        <v>16</v>
      </c>
      <c r="K16" s="49">
        <f t="shared" si="1"/>
        <v>7.928265057757411E-2</v>
      </c>
      <c r="L16" s="50">
        <f t="shared" si="2"/>
        <v>0.38650292156567378</v>
      </c>
      <c r="M16" s="51">
        <f t="shared" si="3"/>
        <v>0.47768920143871585</v>
      </c>
      <c r="N16" s="53">
        <v>4.1332688501108633E-2</v>
      </c>
      <c r="O16" s="52">
        <f t="shared" si="4"/>
        <v>1.5192537916927639E-2</v>
      </c>
    </row>
    <row r="17" spans="3:18" ht="15" thickBot="1" x14ac:dyDescent="0.4">
      <c r="C17" s="5" t="s">
        <v>17</v>
      </c>
      <c r="D17" s="31">
        <v>19920000</v>
      </c>
      <c r="E17" s="27">
        <v>17475000</v>
      </c>
      <c r="F17" s="27">
        <v>680000</v>
      </c>
      <c r="G17" s="27">
        <v>6318</v>
      </c>
      <c r="H17" s="27">
        <v>550000</v>
      </c>
      <c r="I17" s="38">
        <f t="shared" si="0"/>
        <v>38631318</v>
      </c>
      <c r="J17" s="5" t="s">
        <v>17</v>
      </c>
      <c r="K17" s="49">
        <f t="shared" si="1"/>
        <v>0.5156438100299866</v>
      </c>
      <c r="L17" s="50">
        <f t="shared" si="2"/>
        <v>0.45235319178082406</v>
      </c>
      <c r="M17" s="51">
        <f t="shared" si="3"/>
        <v>1.7602298735963397E-2</v>
      </c>
      <c r="N17" s="53">
        <v>1.6354606384384813E-4</v>
      </c>
      <c r="O17" s="52">
        <f t="shared" si="4"/>
        <v>1.4237153389382159E-2</v>
      </c>
    </row>
    <row r="18" spans="3:18" ht="15" thickBot="1" x14ac:dyDescent="0.4">
      <c r="C18" s="5" t="s">
        <v>18</v>
      </c>
      <c r="D18" s="24">
        <v>1102500</v>
      </c>
      <c r="E18" s="44">
        <v>2394875</v>
      </c>
      <c r="F18" s="27">
        <v>0</v>
      </c>
      <c r="G18" s="45">
        <v>1840</v>
      </c>
      <c r="H18" s="46">
        <v>0</v>
      </c>
      <c r="I18" s="38">
        <f t="shared" si="0"/>
        <v>3499215</v>
      </c>
      <c r="J18" s="5" t="s">
        <v>18</v>
      </c>
      <c r="K18" s="49">
        <f t="shared" si="1"/>
        <v>0.31507066584934051</v>
      </c>
      <c r="L18" s="50">
        <f t="shared" si="2"/>
        <v>0.68440350192828958</v>
      </c>
      <c r="M18" s="51">
        <f t="shared" si="3"/>
        <v>0</v>
      </c>
      <c r="N18" s="53">
        <v>5.2583222236987442E-4</v>
      </c>
      <c r="O18" s="52">
        <f t="shared" si="4"/>
        <v>0</v>
      </c>
      <c r="R18" s="19"/>
    </row>
    <row r="19" spans="3:18" ht="15" thickBot="1" x14ac:dyDescent="0.4">
      <c r="C19" s="5" t="s">
        <v>19</v>
      </c>
      <c r="D19" s="48">
        <v>546000000</v>
      </c>
      <c r="E19" s="43">
        <v>976500000</v>
      </c>
      <c r="F19" s="43">
        <v>51200000</v>
      </c>
      <c r="G19" s="43">
        <v>29970000</v>
      </c>
      <c r="H19" s="43">
        <v>2860000</v>
      </c>
      <c r="I19" s="38">
        <f t="shared" si="0"/>
        <v>1606530000</v>
      </c>
      <c r="J19" s="5" t="s">
        <v>19</v>
      </c>
      <c r="K19" s="49">
        <f t="shared" si="1"/>
        <v>0.33986293439898413</v>
      </c>
      <c r="L19" s="50">
        <f t="shared" si="2"/>
        <v>0.60783178652126013</v>
      </c>
      <c r="M19" s="51">
        <f t="shared" si="3"/>
        <v>3.1869930844739908E-2</v>
      </c>
      <c r="N19" s="53">
        <v>1.8655113816735448E-2</v>
      </c>
      <c r="O19" s="52">
        <f t="shared" si="4"/>
        <v>1.7802344182803931E-3</v>
      </c>
      <c r="R19" s="18"/>
    </row>
    <row r="20" spans="3:18" ht="23.5" thickBot="1" x14ac:dyDescent="0.4">
      <c r="C20" s="5" t="s">
        <v>20</v>
      </c>
      <c r="D20" s="33">
        <v>72450</v>
      </c>
      <c r="E20" s="47">
        <v>416500</v>
      </c>
      <c r="F20" s="42">
        <v>750000</v>
      </c>
      <c r="G20" s="27">
        <v>4410</v>
      </c>
      <c r="H20" s="47">
        <v>36260</v>
      </c>
      <c r="I20" s="38">
        <f t="shared" si="0"/>
        <v>1279620</v>
      </c>
      <c r="J20" s="5" t="s">
        <v>20</v>
      </c>
      <c r="K20" s="49">
        <f t="shared" si="1"/>
        <v>5.661837107891405E-2</v>
      </c>
      <c r="L20" s="50">
        <f t="shared" si="2"/>
        <v>0.32548725402853973</v>
      </c>
      <c r="M20" s="51">
        <f t="shared" si="3"/>
        <v>0.58611150185211236</v>
      </c>
      <c r="N20" s="53">
        <v>3.4463356308904207E-3</v>
      </c>
      <c r="O20" s="52">
        <f t="shared" si="4"/>
        <v>2.8336537409543457E-2</v>
      </c>
      <c r="R20" s="6"/>
    </row>
    <row r="21" spans="3:18" ht="23.5" thickBot="1" x14ac:dyDescent="0.4">
      <c r="C21" s="5" t="s">
        <v>21</v>
      </c>
      <c r="D21" s="28">
        <v>1208955000</v>
      </c>
      <c r="E21" s="29">
        <v>709989382</v>
      </c>
      <c r="F21" s="29">
        <v>886880000</v>
      </c>
      <c r="G21" s="43">
        <v>37230000</v>
      </c>
      <c r="H21" s="29">
        <v>2630926350</v>
      </c>
      <c r="I21" s="38">
        <f t="shared" si="0"/>
        <v>5473980732</v>
      </c>
      <c r="J21" s="5" t="s">
        <v>21</v>
      </c>
      <c r="K21" s="49">
        <f t="shared" si="1"/>
        <v>0.22085481465666218</v>
      </c>
      <c r="L21" s="50">
        <f t="shared" si="2"/>
        <v>0.12970257236192259</v>
      </c>
      <c r="M21" s="51">
        <f t="shared" si="3"/>
        <v>0.1620173770096493</v>
      </c>
      <c r="N21" s="53">
        <v>6.8012661758853994E-3</v>
      </c>
      <c r="O21" s="52">
        <f t="shared" si="4"/>
        <v>0.48062396979588051</v>
      </c>
    </row>
    <row r="22" spans="3:18" ht="15" thickBot="1" x14ac:dyDescent="0.4">
      <c r="C22" s="5" t="s">
        <v>22</v>
      </c>
      <c r="D22" s="31">
        <v>90575</v>
      </c>
      <c r="E22" s="30">
        <v>132300</v>
      </c>
      <c r="F22" s="29">
        <v>0</v>
      </c>
      <c r="G22" s="27">
        <v>10200</v>
      </c>
      <c r="H22" s="27">
        <v>281450</v>
      </c>
      <c r="I22" s="38">
        <f t="shared" si="0"/>
        <v>514525</v>
      </c>
      <c r="J22" s="5" t="s">
        <v>22</v>
      </c>
      <c r="K22" s="49">
        <f t="shared" si="1"/>
        <v>0.17603614984694621</v>
      </c>
      <c r="L22" s="50">
        <f t="shared" si="2"/>
        <v>0.25713036295612457</v>
      </c>
      <c r="M22" s="51">
        <f t="shared" si="3"/>
        <v>0</v>
      </c>
      <c r="N22" s="53">
        <v>1.9824109615664935E-2</v>
      </c>
      <c r="O22" s="52">
        <f t="shared" si="4"/>
        <v>0.54700937758126422</v>
      </c>
    </row>
    <row r="23" spans="3:18" ht="23.5" thickBot="1" x14ac:dyDescent="0.4">
      <c r="C23" s="5" t="s">
        <v>23</v>
      </c>
      <c r="D23" s="26">
        <v>420966000</v>
      </c>
      <c r="E23" s="30">
        <v>2055177600</v>
      </c>
      <c r="F23" s="30">
        <v>369200000</v>
      </c>
      <c r="G23" s="43">
        <v>4857300</v>
      </c>
      <c r="H23" s="30">
        <v>835200000</v>
      </c>
      <c r="I23" s="38">
        <f t="shared" si="0"/>
        <v>3685400900</v>
      </c>
      <c r="J23" s="5" t="s">
        <v>23</v>
      </c>
      <c r="K23" s="49">
        <f t="shared" si="1"/>
        <v>0.11422529364444449</v>
      </c>
      <c r="L23" s="50">
        <f t="shared" si="2"/>
        <v>0.55765374127954437</v>
      </c>
      <c r="M23" s="51">
        <f t="shared" si="3"/>
        <v>0.10017906057384422</v>
      </c>
      <c r="N23" s="53">
        <v>1.317984157435898E-3</v>
      </c>
      <c r="O23" s="52">
        <f t="shared" si="4"/>
        <v>0.22662392034473103</v>
      </c>
      <c r="R23" s="16">
        <v>3857000</v>
      </c>
    </row>
    <row r="24" spans="3:18" ht="23.5" thickBot="1" x14ac:dyDescent="0.4">
      <c r="C24" s="5" t="s">
        <v>24</v>
      </c>
      <c r="D24" s="26">
        <v>705482</v>
      </c>
      <c r="E24" s="27">
        <v>732768</v>
      </c>
      <c r="F24" s="32">
        <v>0</v>
      </c>
      <c r="G24" s="43">
        <v>0</v>
      </c>
      <c r="H24" s="27">
        <v>8125</v>
      </c>
      <c r="I24" s="38">
        <f t="shared" si="0"/>
        <v>1446375</v>
      </c>
      <c r="J24" s="5" t="s">
        <v>24</v>
      </c>
      <c r="K24" s="49">
        <f t="shared" si="1"/>
        <v>0.4877587071126091</v>
      </c>
      <c r="L24" s="50">
        <f t="shared" si="2"/>
        <v>0.50662380088151415</v>
      </c>
      <c r="M24" s="51">
        <f t="shared" si="3"/>
        <v>0</v>
      </c>
      <c r="N24" s="53">
        <v>0</v>
      </c>
      <c r="O24" s="52">
        <f t="shared" si="4"/>
        <v>5.6174920058767609E-3</v>
      </c>
      <c r="R24" s="17">
        <v>6171200</v>
      </c>
    </row>
    <row r="25" spans="3:18" ht="15" thickBot="1" x14ac:dyDescent="0.4">
      <c r="C25" s="5" t="s">
        <v>25</v>
      </c>
      <c r="D25" s="31">
        <v>17550</v>
      </c>
      <c r="E25" s="30">
        <v>19950</v>
      </c>
      <c r="F25" s="30">
        <v>0</v>
      </c>
      <c r="G25" s="32">
        <v>0</v>
      </c>
      <c r="H25" s="30">
        <v>0</v>
      </c>
      <c r="I25" s="38">
        <f t="shared" si="0"/>
        <v>37500</v>
      </c>
      <c r="J25" s="5" t="s">
        <v>25</v>
      </c>
      <c r="K25" s="49">
        <f t="shared" si="1"/>
        <v>0.46800000000000003</v>
      </c>
      <c r="L25" s="50">
        <f t="shared" si="2"/>
        <v>0.53200000000000003</v>
      </c>
      <c r="M25" s="51">
        <f t="shared" si="3"/>
        <v>0</v>
      </c>
      <c r="N25" s="53">
        <v>0</v>
      </c>
      <c r="O25" s="52">
        <f t="shared" si="4"/>
        <v>0</v>
      </c>
      <c r="R25" s="17">
        <v>79050</v>
      </c>
    </row>
    <row r="26" spans="3:18" ht="15" thickBot="1" x14ac:dyDescent="0.4">
      <c r="C26" s="5" t="s">
        <v>26</v>
      </c>
      <c r="D26" s="31">
        <v>0</v>
      </c>
      <c r="E26" s="30">
        <v>840000</v>
      </c>
      <c r="F26" s="30">
        <v>0</v>
      </c>
      <c r="G26" s="29">
        <v>0</v>
      </c>
      <c r="H26" s="30">
        <v>0</v>
      </c>
      <c r="I26" s="38">
        <f t="shared" si="0"/>
        <v>840000</v>
      </c>
      <c r="J26" s="5" t="s">
        <v>26</v>
      </c>
      <c r="K26" s="49">
        <f t="shared" si="1"/>
        <v>0</v>
      </c>
      <c r="L26" s="50">
        <f t="shared" si="2"/>
        <v>1</v>
      </c>
      <c r="M26" s="51">
        <f t="shared" si="3"/>
        <v>0</v>
      </c>
      <c r="N26" s="53">
        <v>0</v>
      </c>
      <c r="O26" s="52">
        <f t="shared" si="4"/>
        <v>0</v>
      </c>
      <c r="R26" s="17">
        <v>9500</v>
      </c>
    </row>
    <row r="27" spans="3:18" ht="23.5" thickBot="1" x14ac:dyDescent="0.4">
      <c r="C27" s="5" t="s">
        <v>27</v>
      </c>
      <c r="D27" s="33">
        <v>31200000</v>
      </c>
      <c r="E27" s="27">
        <v>141920000</v>
      </c>
      <c r="F27" s="34">
        <v>0</v>
      </c>
      <c r="G27" s="30">
        <v>180000</v>
      </c>
      <c r="H27" s="34">
        <v>0</v>
      </c>
      <c r="I27" s="38">
        <f t="shared" si="0"/>
        <v>173300000</v>
      </c>
      <c r="J27" s="5" t="s">
        <v>27</v>
      </c>
      <c r="K27" s="49">
        <f t="shared" si="1"/>
        <v>0.18003462204270052</v>
      </c>
      <c r="L27" s="50">
        <f t="shared" si="2"/>
        <v>0.81892671667628392</v>
      </c>
      <c r="M27" s="51">
        <f t="shared" si="3"/>
        <v>0</v>
      </c>
      <c r="N27" s="53">
        <v>1.0386612810155799E-3</v>
      </c>
      <c r="O27" s="52">
        <f t="shared" si="4"/>
        <v>0</v>
      </c>
      <c r="R27" s="17">
        <v>53400</v>
      </c>
    </row>
    <row r="28" spans="3:18" ht="15" thickBot="1" x14ac:dyDescent="0.4">
      <c r="K28" s="21"/>
      <c r="M28" s="22"/>
      <c r="N28" s="54"/>
      <c r="R28" s="17">
        <v>10170150</v>
      </c>
    </row>
    <row r="29" spans="3:18" ht="15" thickBot="1" x14ac:dyDescent="0.4">
      <c r="K29" s="22"/>
    </row>
    <row r="32" spans="3:18" ht="15" thickBot="1" x14ac:dyDescent="0.4"/>
    <row r="33" spans="3:18" ht="15" thickBot="1" x14ac:dyDescent="0.4">
      <c r="R33" s="16"/>
    </row>
    <row r="34" spans="3:18" ht="15" thickBot="1" x14ac:dyDescent="0.4">
      <c r="R34" s="17"/>
    </row>
    <row r="35" spans="3:18" ht="15" thickBot="1" x14ac:dyDescent="0.4">
      <c r="R35" s="23"/>
    </row>
    <row r="36" spans="3:18" ht="15" thickBot="1" x14ac:dyDescent="0.4">
      <c r="R36" s="17"/>
    </row>
    <row r="37" spans="3:18" ht="15" thickBot="1" x14ac:dyDescent="0.4">
      <c r="R37" s="17"/>
    </row>
    <row r="38" spans="3:18" x14ac:dyDescent="0.35">
      <c r="R38" s="6"/>
    </row>
    <row r="46" spans="3:18" x14ac:dyDescent="0.35">
      <c r="C46" t="s">
        <v>32</v>
      </c>
      <c r="D46" s="6">
        <v>1600000</v>
      </c>
      <c r="E46" s="6">
        <v>2300000</v>
      </c>
      <c r="F46" s="6">
        <v>2500000</v>
      </c>
      <c r="G46" s="6">
        <v>15700000</v>
      </c>
      <c r="H46" s="6">
        <v>41000</v>
      </c>
      <c r="I46" s="6">
        <v>330500</v>
      </c>
      <c r="J46" s="6">
        <v>22471500</v>
      </c>
      <c r="L46" t="s">
        <v>33</v>
      </c>
      <c r="M46">
        <v>1.47</v>
      </c>
    </row>
    <row r="47" spans="3:18" x14ac:dyDescent="0.35">
      <c r="C47" t="s">
        <v>7</v>
      </c>
      <c r="D47" s="6">
        <v>7000000</v>
      </c>
      <c r="E47" s="6">
        <v>10500000</v>
      </c>
      <c r="F47" s="6">
        <v>205600000</v>
      </c>
      <c r="G47" s="6">
        <v>121100000</v>
      </c>
      <c r="H47" s="6">
        <v>8000</v>
      </c>
      <c r="I47" s="6">
        <v>325000</v>
      </c>
      <c r="J47" s="6">
        <v>344533000</v>
      </c>
      <c r="L47" t="s">
        <v>34</v>
      </c>
      <c r="M47">
        <v>1</v>
      </c>
    </row>
    <row r="48" spans="3:18" x14ac:dyDescent="0.35">
      <c r="C48" t="s">
        <v>35</v>
      </c>
      <c r="D48" s="6">
        <v>58000000</v>
      </c>
      <c r="E48" s="6">
        <v>80000000</v>
      </c>
      <c r="F48" s="6">
        <v>84600000</v>
      </c>
      <c r="G48">
        <v>0</v>
      </c>
      <c r="H48" s="6">
        <v>7000000</v>
      </c>
      <c r="I48" s="6">
        <v>6014000</v>
      </c>
      <c r="J48" s="6">
        <v>235614000</v>
      </c>
      <c r="L48" t="s">
        <v>36</v>
      </c>
      <c r="M48">
        <v>2.12</v>
      </c>
    </row>
    <row r="49" spans="3:13" x14ac:dyDescent="0.35">
      <c r="C49" t="s">
        <v>37</v>
      </c>
      <c r="D49" s="6">
        <v>31000000</v>
      </c>
      <c r="E49" s="6">
        <v>30000000</v>
      </c>
      <c r="F49" s="6">
        <v>17558809</v>
      </c>
      <c r="G49" s="6">
        <v>601401300</v>
      </c>
      <c r="H49">
        <v>0</v>
      </c>
      <c r="I49" s="6">
        <v>10000</v>
      </c>
      <c r="J49" s="6">
        <v>679970109</v>
      </c>
      <c r="L49" t="s">
        <v>38</v>
      </c>
      <c r="M49">
        <v>1.38</v>
      </c>
    </row>
    <row r="50" spans="3:13" x14ac:dyDescent="0.35">
      <c r="C50" t="s">
        <v>39</v>
      </c>
      <c r="D50" s="6">
        <v>3400000</v>
      </c>
      <c r="E50" s="6">
        <v>6000000</v>
      </c>
      <c r="F50" s="6">
        <v>121000000</v>
      </c>
      <c r="G50" s="6">
        <v>60966870</v>
      </c>
      <c r="H50">
        <v>0</v>
      </c>
      <c r="I50" s="6">
        <v>85500</v>
      </c>
      <c r="J50" s="6">
        <v>191452370</v>
      </c>
      <c r="L50" t="s">
        <v>34</v>
      </c>
      <c r="M50">
        <v>1</v>
      </c>
    </row>
    <row r="51" spans="3:13" x14ac:dyDescent="0.35">
      <c r="C51" t="s">
        <v>40</v>
      </c>
      <c r="D51" s="6">
        <v>1540000</v>
      </c>
      <c r="E51" s="6">
        <v>770000</v>
      </c>
      <c r="F51" s="6">
        <v>186718705</v>
      </c>
      <c r="G51" s="6">
        <v>228583931</v>
      </c>
      <c r="H51">
        <v>0</v>
      </c>
      <c r="I51" s="6">
        <v>1000</v>
      </c>
      <c r="J51" s="6">
        <v>417613636</v>
      </c>
      <c r="L51" t="s">
        <v>38</v>
      </c>
      <c r="M51">
        <v>1.38</v>
      </c>
    </row>
    <row r="52" spans="3:13" x14ac:dyDescent="0.35">
      <c r="C52" t="s">
        <v>41</v>
      </c>
      <c r="D52" s="6">
        <v>135000</v>
      </c>
      <c r="E52" s="6">
        <v>1680000</v>
      </c>
      <c r="F52">
        <v>0</v>
      </c>
      <c r="G52">
        <v>0</v>
      </c>
      <c r="H52">
        <v>0</v>
      </c>
      <c r="I52">
        <v>0</v>
      </c>
      <c r="J52" s="6">
        <v>1815000</v>
      </c>
      <c r="L52" t="s">
        <v>33</v>
      </c>
      <c r="M52">
        <v>1.47</v>
      </c>
    </row>
    <row r="53" spans="3:13" x14ac:dyDescent="0.35">
      <c r="C53" t="s">
        <v>42</v>
      </c>
      <c r="D53" s="6">
        <v>5510000</v>
      </c>
      <c r="E53" s="6">
        <v>7714000</v>
      </c>
      <c r="F53" s="6">
        <v>395250</v>
      </c>
      <c r="G53" s="6">
        <v>10968872</v>
      </c>
      <c r="H53" s="6">
        <v>10000</v>
      </c>
      <c r="I53" s="6">
        <v>89000</v>
      </c>
      <c r="J53" s="6">
        <v>24687122</v>
      </c>
      <c r="L53" t="s">
        <v>34</v>
      </c>
      <c r="M53">
        <v>1</v>
      </c>
    </row>
    <row r="54" spans="3:13" x14ac:dyDescent="0.35">
      <c r="C54" t="s">
        <v>14</v>
      </c>
      <c r="D54" s="6">
        <v>66000000</v>
      </c>
      <c r="E54" s="6">
        <v>280000000</v>
      </c>
      <c r="F54" s="6">
        <v>719000000</v>
      </c>
      <c r="G54" s="6">
        <v>732000000</v>
      </c>
      <c r="H54" s="6">
        <v>129000000</v>
      </c>
      <c r="I54" s="6">
        <v>12000000</v>
      </c>
      <c r="J54" s="6">
        <v>1938000000</v>
      </c>
      <c r="L54" t="s">
        <v>43</v>
      </c>
      <c r="M54">
        <v>3.51</v>
      </c>
    </row>
    <row r="55" spans="3:13" x14ac:dyDescent="0.35">
      <c r="C55" t="s">
        <v>44</v>
      </c>
      <c r="D55" s="6">
        <v>58000000</v>
      </c>
      <c r="E55" s="6">
        <v>40000000</v>
      </c>
      <c r="F55" s="6">
        <v>10300000</v>
      </c>
      <c r="G55">
        <v>0</v>
      </c>
      <c r="H55" s="6">
        <v>73500</v>
      </c>
      <c r="I55" s="6">
        <v>107500</v>
      </c>
      <c r="J55" s="6">
        <v>108481000</v>
      </c>
      <c r="L55" t="s">
        <v>45</v>
      </c>
      <c r="M55">
        <v>2.59</v>
      </c>
    </row>
    <row r="56" spans="3:13" x14ac:dyDescent="0.35">
      <c r="C56" t="s">
        <v>46</v>
      </c>
      <c r="D56" s="6">
        <v>80000000</v>
      </c>
      <c r="E56" s="6">
        <v>325000000</v>
      </c>
      <c r="F56" s="6">
        <v>637151003</v>
      </c>
      <c r="G56" s="6">
        <v>631789004</v>
      </c>
      <c r="H56" s="6">
        <v>34000000</v>
      </c>
      <c r="I56" s="6">
        <v>15750000</v>
      </c>
      <c r="J56" s="6">
        <v>1723690007</v>
      </c>
      <c r="L56" t="s">
        <v>47</v>
      </c>
      <c r="M56">
        <v>8.0500000000000007</v>
      </c>
    </row>
    <row r="57" spans="3:13" x14ac:dyDescent="0.35">
      <c r="C57" t="s">
        <v>48</v>
      </c>
      <c r="D57" s="6">
        <v>33200000</v>
      </c>
      <c r="E57" s="6">
        <v>23300000</v>
      </c>
      <c r="F57" s="6">
        <v>3400000</v>
      </c>
      <c r="G57" s="6">
        <v>21900000</v>
      </c>
      <c r="H57" s="6">
        <v>6650</v>
      </c>
      <c r="I57" s="6">
        <v>1000000</v>
      </c>
      <c r="J57" s="6">
        <v>82806650</v>
      </c>
      <c r="L57" t="s">
        <v>49</v>
      </c>
      <c r="M57">
        <v>2.2799999999999998</v>
      </c>
    </row>
    <row r="58" spans="3:13" x14ac:dyDescent="0.35">
      <c r="C58" t="s">
        <v>50</v>
      </c>
      <c r="D58" s="6">
        <v>1575000</v>
      </c>
      <c r="E58" s="6">
        <v>2817500</v>
      </c>
      <c r="F58">
        <v>0</v>
      </c>
      <c r="G58" s="6">
        <v>124671781</v>
      </c>
      <c r="H58" s="6">
        <v>2000</v>
      </c>
      <c r="I58">
        <v>0</v>
      </c>
      <c r="J58" s="6">
        <v>129066281</v>
      </c>
      <c r="L58" t="s">
        <v>38</v>
      </c>
      <c r="M58">
        <v>1.38</v>
      </c>
    </row>
    <row r="59" spans="3:13" x14ac:dyDescent="0.35">
      <c r="C59" t="s">
        <v>51</v>
      </c>
      <c r="D59" s="6">
        <v>780000000</v>
      </c>
      <c r="E59" s="6">
        <v>1085000000</v>
      </c>
      <c r="F59" s="6">
        <v>256000000</v>
      </c>
      <c r="G59" s="6">
        <v>1009000000</v>
      </c>
      <c r="H59" s="6">
        <v>33300000</v>
      </c>
      <c r="I59" s="6">
        <v>5200000</v>
      </c>
      <c r="J59" s="6">
        <v>3168500000</v>
      </c>
      <c r="L59" t="s">
        <v>52</v>
      </c>
      <c r="M59">
        <v>113.07</v>
      </c>
    </row>
    <row r="60" spans="3:13" x14ac:dyDescent="0.35">
      <c r="C60" t="s">
        <v>53</v>
      </c>
      <c r="D60" s="6">
        <v>105000</v>
      </c>
      <c r="E60" s="6">
        <v>490000</v>
      </c>
      <c r="F60" s="6">
        <v>3000000</v>
      </c>
      <c r="G60">
        <v>0</v>
      </c>
      <c r="H60" s="6">
        <v>4900</v>
      </c>
      <c r="I60" s="6">
        <v>49000</v>
      </c>
      <c r="J60" s="6">
        <v>3648900</v>
      </c>
      <c r="L60" t="s">
        <v>34</v>
      </c>
      <c r="M60">
        <v>1</v>
      </c>
    </row>
    <row r="61" spans="3:13" x14ac:dyDescent="0.35">
      <c r="C61" t="s">
        <v>54</v>
      </c>
      <c r="D61" s="6">
        <v>2198100000</v>
      </c>
      <c r="E61" s="6">
        <v>1014270546</v>
      </c>
      <c r="F61" s="6">
        <v>4434400000</v>
      </c>
      <c r="G61">
        <v>0</v>
      </c>
      <c r="H61" s="6">
        <v>43800000</v>
      </c>
      <c r="I61" s="6">
        <v>5846503000</v>
      </c>
      <c r="J61" s="6">
        <v>13537073546</v>
      </c>
      <c r="L61" t="s">
        <v>55</v>
      </c>
      <c r="M61">
        <v>105.37</v>
      </c>
    </row>
    <row r="62" spans="3:13" x14ac:dyDescent="0.35">
      <c r="C62" t="s">
        <v>56</v>
      </c>
      <c r="D62" s="6">
        <v>150959</v>
      </c>
      <c r="E62" s="6">
        <v>176400</v>
      </c>
      <c r="F62">
        <v>0</v>
      </c>
      <c r="G62">
        <v>0</v>
      </c>
      <c r="H62" s="6">
        <v>12000</v>
      </c>
      <c r="I62" s="6">
        <v>433000</v>
      </c>
      <c r="J62" s="6">
        <v>772359</v>
      </c>
      <c r="L62" t="s">
        <v>34</v>
      </c>
      <c r="M62">
        <v>1</v>
      </c>
    </row>
    <row r="63" spans="3:13" x14ac:dyDescent="0.35">
      <c r="C63" t="s">
        <v>57</v>
      </c>
      <c r="D63" s="6">
        <v>647640000</v>
      </c>
      <c r="E63" s="6">
        <v>2568972000</v>
      </c>
      <c r="F63" s="6">
        <v>1846000000</v>
      </c>
      <c r="G63">
        <v>0</v>
      </c>
      <c r="H63" s="6">
        <v>5397000</v>
      </c>
      <c r="I63" s="6">
        <v>2088000000</v>
      </c>
      <c r="J63" s="6">
        <v>7156009000</v>
      </c>
      <c r="L63" t="s">
        <v>55</v>
      </c>
      <c r="M63">
        <v>105.37</v>
      </c>
    </row>
    <row r="64" spans="3:13" x14ac:dyDescent="0.35">
      <c r="C64" t="s">
        <v>58</v>
      </c>
      <c r="D64" s="6">
        <v>1175803</v>
      </c>
      <c r="E64" s="6">
        <v>915960</v>
      </c>
      <c r="F64">
        <v>0</v>
      </c>
      <c r="G64">
        <v>0</v>
      </c>
      <c r="H64">
        <v>0</v>
      </c>
      <c r="I64" s="6">
        <v>16250</v>
      </c>
      <c r="J64" s="6">
        <v>2108013</v>
      </c>
      <c r="L64" t="s">
        <v>34</v>
      </c>
      <c r="M64">
        <v>1</v>
      </c>
    </row>
    <row r="65" spans="3:24" x14ac:dyDescent="0.35">
      <c r="C65" t="s">
        <v>59</v>
      </c>
      <c r="D65" s="6">
        <v>27000</v>
      </c>
      <c r="E65" s="6">
        <v>21000</v>
      </c>
      <c r="F65">
        <v>0</v>
      </c>
      <c r="G65">
        <v>0</v>
      </c>
      <c r="H65">
        <v>0</v>
      </c>
      <c r="I65">
        <v>0</v>
      </c>
      <c r="J65" s="6">
        <v>48000</v>
      </c>
      <c r="L65" t="s">
        <v>33</v>
      </c>
      <c r="M65">
        <v>1.47</v>
      </c>
    </row>
    <row r="66" spans="3:24" x14ac:dyDescent="0.35">
      <c r="C66" t="s">
        <v>26</v>
      </c>
      <c r="D66">
        <v>0</v>
      </c>
      <c r="E66" s="6">
        <v>1050000</v>
      </c>
      <c r="F66">
        <v>0</v>
      </c>
      <c r="G66" s="6">
        <v>13986000</v>
      </c>
      <c r="H66">
        <v>0</v>
      </c>
      <c r="I66">
        <v>0</v>
      </c>
      <c r="J66" s="6">
        <v>15036000</v>
      </c>
      <c r="L66" t="s">
        <v>33</v>
      </c>
      <c r="M66">
        <v>1.47</v>
      </c>
    </row>
    <row r="67" spans="3:24" x14ac:dyDescent="0.35">
      <c r="C67" t="s">
        <v>60</v>
      </c>
      <c r="D67" s="6">
        <v>48000000</v>
      </c>
      <c r="E67" s="6">
        <v>177400000</v>
      </c>
      <c r="F67">
        <v>0</v>
      </c>
      <c r="G67">
        <v>0</v>
      </c>
      <c r="H67" s="6">
        <v>200000</v>
      </c>
      <c r="I67">
        <v>0</v>
      </c>
      <c r="J67" s="6">
        <v>225600000</v>
      </c>
      <c r="L67" t="s">
        <v>55</v>
      </c>
      <c r="M67">
        <v>105.37</v>
      </c>
    </row>
    <row r="70" spans="3:24" ht="15" thickBot="1" x14ac:dyDescent="0.4">
      <c r="C70" s="57" t="s">
        <v>61</v>
      </c>
      <c r="K70" s="57" t="s">
        <v>62</v>
      </c>
    </row>
    <row r="71" spans="3:24" ht="42.5" thickBot="1" x14ac:dyDescent="0.4">
      <c r="C71" s="1"/>
      <c r="D71" s="2" t="s">
        <v>0</v>
      </c>
      <c r="E71" s="2" t="s">
        <v>1</v>
      </c>
      <c r="F71" s="2" t="s">
        <v>2</v>
      </c>
      <c r="G71" s="2" t="s">
        <v>3</v>
      </c>
      <c r="H71" s="2" t="s">
        <v>4</v>
      </c>
      <c r="K71" s="1"/>
      <c r="L71" s="2" t="s">
        <v>0</v>
      </c>
      <c r="M71" s="2" t="s">
        <v>1</v>
      </c>
      <c r="N71" s="2" t="s">
        <v>2</v>
      </c>
      <c r="O71" s="2" t="s">
        <v>3</v>
      </c>
      <c r="P71" s="2" t="s">
        <v>4</v>
      </c>
      <c r="R71" s="56"/>
      <c r="S71" t="s">
        <v>0</v>
      </c>
      <c r="T71" t="s">
        <v>1</v>
      </c>
      <c r="U71" t="s">
        <v>2</v>
      </c>
      <c r="V71" t="s">
        <v>3</v>
      </c>
      <c r="W71" t="s">
        <v>4</v>
      </c>
      <c r="X71" t="s">
        <v>5</v>
      </c>
    </row>
    <row r="72" spans="3:24" ht="15" thickBot="1" x14ac:dyDescent="0.4">
      <c r="C72" s="4" t="s">
        <v>6</v>
      </c>
      <c r="D72" s="35">
        <v>1040000</v>
      </c>
      <c r="E72" s="36">
        <v>1840000</v>
      </c>
      <c r="F72" s="37">
        <v>500000</v>
      </c>
      <c r="G72" s="37">
        <v>36900</v>
      </c>
      <c r="H72" s="37">
        <v>148725</v>
      </c>
      <c r="I72" t="s">
        <v>33</v>
      </c>
      <c r="J72">
        <v>1.47</v>
      </c>
      <c r="K72" s="4" t="s">
        <v>6</v>
      </c>
      <c r="L72" s="56">
        <f>D72/1.47</f>
        <v>707482.99319727893</v>
      </c>
      <c r="M72" s="56">
        <f t="shared" ref="M72:P72" si="5">E72/1.47</f>
        <v>1251700.6802721089</v>
      </c>
      <c r="N72" s="56">
        <f t="shared" si="5"/>
        <v>340136.0544217687</v>
      </c>
      <c r="O72" s="56">
        <f t="shared" si="5"/>
        <v>25102.040816326531</v>
      </c>
      <c r="P72" s="56">
        <f t="shared" si="5"/>
        <v>101173.4693877551</v>
      </c>
      <c r="R72" t="s">
        <v>14</v>
      </c>
      <c r="S72" s="59">
        <v>12222222.222222224</v>
      </c>
      <c r="T72" s="59">
        <v>71794871.794871792</v>
      </c>
      <c r="U72" s="59">
        <v>102421652.42165242</v>
      </c>
      <c r="V72" s="59">
        <v>34914529.91452992</v>
      </c>
      <c r="W72" s="59">
        <v>2393162.3931623935</v>
      </c>
      <c r="X72" s="59">
        <f t="shared" ref="X72:X93" si="6">SUM(S72:W72)</f>
        <v>223746438.74643877</v>
      </c>
    </row>
    <row r="73" spans="3:24" ht="15" thickBot="1" x14ac:dyDescent="0.4">
      <c r="C73" s="5" t="s">
        <v>7</v>
      </c>
      <c r="D73" s="39">
        <v>5250000</v>
      </c>
      <c r="E73" s="39">
        <v>8925000</v>
      </c>
      <c r="F73" s="40">
        <v>17878629</v>
      </c>
      <c r="G73" s="41">
        <v>7600</v>
      </c>
      <c r="H73" s="39">
        <v>178750</v>
      </c>
      <c r="I73" t="s">
        <v>34</v>
      </c>
      <c r="J73">
        <v>1</v>
      </c>
      <c r="K73" s="5" t="s">
        <v>7</v>
      </c>
      <c r="L73" s="39">
        <v>5250000</v>
      </c>
      <c r="M73" s="39">
        <v>8925000</v>
      </c>
      <c r="N73" s="40">
        <v>17878629</v>
      </c>
      <c r="O73" s="41">
        <v>7600</v>
      </c>
      <c r="P73" s="39">
        <v>178750</v>
      </c>
      <c r="R73" t="s">
        <v>16</v>
      </c>
      <c r="S73" s="59">
        <v>7453416.149068322</v>
      </c>
      <c r="T73" s="59">
        <v>36335403.726708069</v>
      </c>
      <c r="U73" s="59">
        <v>44907888.19875776</v>
      </c>
      <c r="V73" s="59">
        <v>3885714.2857142854</v>
      </c>
      <c r="W73" s="59">
        <v>1428260.8695652173</v>
      </c>
      <c r="X73" s="59">
        <f t="shared" si="6"/>
        <v>94010683.22981365</v>
      </c>
    </row>
    <row r="74" spans="3:24" ht="15" thickBot="1" x14ac:dyDescent="0.4">
      <c r="C74" s="5" t="s">
        <v>8</v>
      </c>
      <c r="D74" s="24">
        <v>31900000</v>
      </c>
      <c r="E74" s="25">
        <v>64000000</v>
      </c>
      <c r="F74" s="25">
        <v>16920000</v>
      </c>
      <c r="G74" s="25">
        <v>6300000</v>
      </c>
      <c r="H74" s="40">
        <f>SUM(H72:H73)</f>
        <v>327475</v>
      </c>
      <c r="I74" t="s">
        <v>36</v>
      </c>
      <c r="J74">
        <v>2.12</v>
      </c>
      <c r="K74" s="5" t="s">
        <v>8</v>
      </c>
      <c r="L74" s="56">
        <f>D74/2.12</f>
        <v>15047169.811320754</v>
      </c>
      <c r="M74" s="56">
        <f t="shared" ref="M74:P74" si="7">E74/2.12</f>
        <v>30188679.245283019</v>
      </c>
      <c r="N74" s="56">
        <f t="shared" si="7"/>
        <v>7981132.0754716974</v>
      </c>
      <c r="O74" s="56">
        <f t="shared" si="7"/>
        <v>2971698.113207547</v>
      </c>
      <c r="P74" s="56">
        <f t="shared" si="7"/>
        <v>154469.33962264151</v>
      </c>
      <c r="R74" t="s">
        <v>8</v>
      </c>
      <c r="S74" s="59">
        <v>15047169.811320754</v>
      </c>
      <c r="T74" s="59">
        <v>30188679.245283019</v>
      </c>
      <c r="U74" s="59">
        <v>7981132.0754716974</v>
      </c>
      <c r="V74" s="59">
        <v>2971698.113207547</v>
      </c>
      <c r="W74" s="59">
        <v>154469.33962264151</v>
      </c>
      <c r="X74" s="59">
        <f t="shared" si="6"/>
        <v>56343148.584905662</v>
      </c>
    </row>
    <row r="75" spans="3:24" ht="15" thickBot="1" x14ac:dyDescent="0.4">
      <c r="C75" s="5" t="s">
        <v>9</v>
      </c>
      <c r="D75" s="26">
        <v>20150000</v>
      </c>
      <c r="E75" s="30">
        <v>27000000</v>
      </c>
      <c r="F75" s="27">
        <v>26358</v>
      </c>
      <c r="G75" s="32">
        <v>0</v>
      </c>
      <c r="H75" s="42">
        <v>7200</v>
      </c>
      <c r="I75" t="s">
        <v>38</v>
      </c>
      <c r="J75">
        <v>1.38</v>
      </c>
      <c r="K75" s="5" t="s">
        <v>9</v>
      </c>
      <c r="L75" s="56">
        <f>D75/1.38</f>
        <v>14601449.27536232</v>
      </c>
      <c r="M75" s="56">
        <f t="shared" ref="M75:P75" si="8">E75/1.38</f>
        <v>19565217.391304348</v>
      </c>
      <c r="N75" s="56">
        <f t="shared" si="8"/>
        <v>19100</v>
      </c>
      <c r="O75" s="56">
        <f t="shared" si="8"/>
        <v>0</v>
      </c>
      <c r="P75" s="56">
        <f t="shared" si="8"/>
        <v>5217.3913043478269</v>
      </c>
      <c r="R75" t="s">
        <v>21</v>
      </c>
      <c r="S75" s="59">
        <v>11473426.971623801</v>
      </c>
      <c r="T75" s="59">
        <v>6738059.9981019264</v>
      </c>
      <c r="U75" s="59">
        <v>8416816.9308152217</v>
      </c>
      <c r="V75" s="59">
        <v>353326.37373066338</v>
      </c>
      <c r="W75" s="59">
        <v>24968457.34079909</v>
      </c>
      <c r="X75" s="59">
        <f t="shared" si="6"/>
        <v>51950087.615070701</v>
      </c>
    </row>
    <row r="76" spans="3:24" ht="15" thickBot="1" x14ac:dyDescent="0.4">
      <c r="C76" s="5" t="s">
        <v>10</v>
      </c>
      <c r="D76" s="31">
        <v>2550000</v>
      </c>
      <c r="E76" s="30">
        <v>5100000</v>
      </c>
      <c r="F76" s="30">
        <v>0</v>
      </c>
      <c r="G76" s="30">
        <v>0</v>
      </c>
      <c r="H76" s="30">
        <v>47025</v>
      </c>
      <c r="I76" t="s">
        <v>34</v>
      </c>
      <c r="J76">
        <v>1</v>
      </c>
      <c r="K76" s="5" t="s">
        <v>10</v>
      </c>
      <c r="L76" s="31">
        <v>2550000</v>
      </c>
      <c r="M76" s="30">
        <v>5100000</v>
      </c>
      <c r="N76" s="30">
        <v>0</v>
      </c>
      <c r="O76" s="30">
        <v>0</v>
      </c>
      <c r="P76" s="30">
        <v>47025</v>
      </c>
      <c r="R76" t="s">
        <v>23</v>
      </c>
      <c r="S76" s="59">
        <v>3995121.9512195121</v>
      </c>
      <c r="T76" s="59">
        <v>19504390.243902437</v>
      </c>
      <c r="U76" s="59">
        <v>3503843.5987472716</v>
      </c>
      <c r="V76" s="59">
        <v>46097.560975609755</v>
      </c>
      <c r="W76" s="59">
        <v>7926354.7499288218</v>
      </c>
      <c r="X76" s="59">
        <f t="shared" si="6"/>
        <v>34975808.104773656</v>
      </c>
    </row>
    <row r="77" spans="3:24" ht="15" thickBot="1" x14ac:dyDescent="0.4">
      <c r="C77" s="5" t="s">
        <v>11</v>
      </c>
      <c r="D77" s="31">
        <v>1001000</v>
      </c>
      <c r="E77" s="30">
        <v>616000</v>
      </c>
      <c r="F77" s="30">
        <v>0</v>
      </c>
      <c r="G77" s="30">
        <v>0</v>
      </c>
      <c r="H77" s="30">
        <v>850</v>
      </c>
      <c r="I77" t="s">
        <v>38</v>
      </c>
      <c r="J77">
        <v>1.38</v>
      </c>
      <c r="K77" s="5" t="s">
        <v>11</v>
      </c>
      <c r="L77" s="56">
        <f>D77/1.38</f>
        <v>725362.31884057971</v>
      </c>
      <c r="M77" s="56">
        <f t="shared" ref="M77:P77" si="9">E77/1.38</f>
        <v>446376.81159420294</v>
      </c>
      <c r="N77" s="56">
        <f t="shared" si="9"/>
        <v>0</v>
      </c>
      <c r="O77" s="56">
        <f t="shared" si="9"/>
        <v>0</v>
      </c>
      <c r="P77" s="56">
        <f t="shared" si="9"/>
        <v>615.94202898550725</v>
      </c>
      <c r="R77" t="s">
        <v>9</v>
      </c>
      <c r="S77" s="59">
        <v>14601449.27536232</v>
      </c>
      <c r="T77" s="59">
        <v>19565217.391304348</v>
      </c>
      <c r="U77" s="59">
        <v>19100</v>
      </c>
      <c r="V77" s="59">
        <v>0</v>
      </c>
      <c r="W77" s="59">
        <v>5217.3913043478269</v>
      </c>
      <c r="X77" s="59">
        <f t="shared" si="6"/>
        <v>34190984.057971023</v>
      </c>
    </row>
    <row r="78" spans="3:24" ht="15" thickBot="1" x14ac:dyDescent="0.4">
      <c r="C78" s="5" t="s">
        <v>12</v>
      </c>
      <c r="D78" s="31">
        <v>87750</v>
      </c>
      <c r="E78" s="30">
        <v>1428000</v>
      </c>
      <c r="F78" s="30">
        <v>0</v>
      </c>
      <c r="G78" s="30">
        <v>0</v>
      </c>
      <c r="H78" s="30">
        <v>0</v>
      </c>
      <c r="I78" t="s">
        <v>33</v>
      </c>
      <c r="J78">
        <v>1.47</v>
      </c>
      <c r="K78" s="5" t="s">
        <v>12</v>
      </c>
      <c r="L78" s="56">
        <f>D78/1.47</f>
        <v>59693.877551020407</v>
      </c>
      <c r="M78" s="56">
        <f t="shared" ref="M78:P78" si="10">E78/1.47</f>
        <v>971428.57142857148</v>
      </c>
      <c r="N78" s="56">
        <f t="shared" si="10"/>
        <v>0</v>
      </c>
      <c r="O78" s="56">
        <f t="shared" si="10"/>
        <v>0</v>
      </c>
      <c r="P78" s="56">
        <f t="shared" si="10"/>
        <v>0</v>
      </c>
      <c r="R78" t="s">
        <v>15</v>
      </c>
      <c r="S78" s="59">
        <v>17915057.915057916</v>
      </c>
      <c r="T78" s="59">
        <v>13899613.8996139</v>
      </c>
      <c r="U78" s="59">
        <v>775482.62548262556</v>
      </c>
      <c r="V78" s="59">
        <v>25540.540540540544</v>
      </c>
      <c r="W78" s="59">
        <v>30714.285714285717</v>
      </c>
      <c r="X78" s="59">
        <f t="shared" si="6"/>
        <v>32646409.266409267</v>
      </c>
    </row>
    <row r="79" spans="3:24" ht="15" thickBot="1" x14ac:dyDescent="0.4">
      <c r="C79" s="5" t="s">
        <v>13</v>
      </c>
      <c r="D79" s="16">
        <v>3857000</v>
      </c>
      <c r="E79" s="17">
        <v>6171200</v>
      </c>
      <c r="F79" s="17">
        <v>79050</v>
      </c>
      <c r="G79" s="17">
        <v>9500</v>
      </c>
      <c r="H79" s="17">
        <v>53400</v>
      </c>
      <c r="I79" t="s">
        <v>34</v>
      </c>
      <c r="J79">
        <v>1</v>
      </c>
      <c r="K79" s="5" t="s">
        <v>13</v>
      </c>
      <c r="L79" s="16">
        <v>3857000</v>
      </c>
      <c r="M79" s="17">
        <v>6171200</v>
      </c>
      <c r="N79" s="17">
        <v>79050</v>
      </c>
      <c r="O79" s="17">
        <v>9500</v>
      </c>
      <c r="P79" s="17">
        <v>53400</v>
      </c>
      <c r="R79" t="s">
        <v>7</v>
      </c>
      <c r="S79" s="59">
        <v>5250000</v>
      </c>
      <c r="T79" s="59">
        <v>8925000</v>
      </c>
      <c r="U79" s="59">
        <v>17878629</v>
      </c>
      <c r="V79" s="59">
        <v>7600</v>
      </c>
      <c r="W79" s="59">
        <v>178750</v>
      </c>
      <c r="X79" s="59">
        <f t="shared" si="6"/>
        <v>32239979</v>
      </c>
    </row>
    <row r="80" spans="3:24" ht="15" thickBot="1" x14ac:dyDescent="0.4">
      <c r="C80" s="5" t="s">
        <v>14</v>
      </c>
      <c r="D80" s="24">
        <v>42900000</v>
      </c>
      <c r="E80" s="27">
        <v>252000000</v>
      </c>
      <c r="F80" s="27">
        <v>359500000</v>
      </c>
      <c r="G80" s="42">
        <v>122550000</v>
      </c>
      <c r="H80" s="42">
        <v>8400000</v>
      </c>
      <c r="I80" t="s">
        <v>43</v>
      </c>
      <c r="J80">
        <v>3.51</v>
      </c>
      <c r="K80" s="5" t="s">
        <v>14</v>
      </c>
      <c r="L80" s="56">
        <f>D80/3.51</f>
        <v>12222222.222222224</v>
      </c>
      <c r="M80" s="56">
        <f t="shared" ref="M80:P80" si="11">E80/3.51</f>
        <v>71794871.794871792</v>
      </c>
      <c r="N80" s="56">
        <f t="shared" si="11"/>
        <v>102421652.42165242</v>
      </c>
      <c r="O80" s="56">
        <f t="shared" si="11"/>
        <v>34914529.91452992</v>
      </c>
      <c r="P80" s="56">
        <f t="shared" si="11"/>
        <v>2393162.3931623935</v>
      </c>
      <c r="R80" t="s">
        <v>17</v>
      </c>
      <c r="S80" s="59">
        <v>8736842.1052631587</v>
      </c>
      <c r="T80" s="59">
        <v>7664473.6842105268</v>
      </c>
      <c r="U80" s="59">
        <v>298245.61403508775</v>
      </c>
      <c r="V80" s="59">
        <v>2771.0526315789475</v>
      </c>
      <c r="W80" s="59">
        <v>241228.07017543862</v>
      </c>
      <c r="X80" s="59">
        <f t="shared" si="6"/>
        <v>16943560.526315793</v>
      </c>
    </row>
    <row r="81" spans="3:24" ht="15" thickBot="1" x14ac:dyDescent="0.4">
      <c r="C81" s="5" t="s">
        <v>15</v>
      </c>
      <c r="D81" s="26">
        <v>46400000</v>
      </c>
      <c r="E81" s="27">
        <v>36000000</v>
      </c>
      <c r="F81" s="27">
        <v>2008500</v>
      </c>
      <c r="G81" s="27">
        <v>66150</v>
      </c>
      <c r="H81" s="27">
        <v>79550</v>
      </c>
      <c r="I81" t="s">
        <v>45</v>
      </c>
      <c r="J81">
        <v>2.59</v>
      </c>
      <c r="K81" s="5" t="s">
        <v>15</v>
      </c>
      <c r="L81" s="56">
        <f>D81/2.59</f>
        <v>17915057.915057916</v>
      </c>
      <c r="M81" s="56">
        <f t="shared" ref="M81:P81" si="12">E81/2.59</f>
        <v>13899613.8996139</v>
      </c>
      <c r="N81" s="56">
        <f t="shared" si="12"/>
        <v>775482.62548262556</v>
      </c>
      <c r="O81" s="56">
        <f t="shared" si="12"/>
        <v>25540.540540540544</v>
      </c>
      <c r="P81" s="56">
        <f t="shared" si="12"/>
        <v>30714.285714285717</v>
      </c>
      <c r="R81" t="s">
        <v>19</v>
      </c>
      <c r="S81" s="59">
        <v>4828867.0734942956</v>
      </c>
      <c r="T81" s="59">
        <v>8636243.0352878757</v>
      </c>
      <c r="U81" s="59">
        <v>452816.83912620501</v>
      </c>
      <c r="V81" s="59">
        <v>265057.04430883523</v>
      </c>
      <c r="W81" s="59">
        <v>25294.065623065359</v>
      </c>
      <c r="X81" s="59">
        <f t="shared" si="6"/>
        <v>14208278.057840278</v>
      </c>
    </row>
    <row r="82" spans="3:24" ht="23.5" thickBot="1" x14ac:dyDescent="0.4">
      <c r="C82" s="5" t="s">
        <v>16</v>
      </c>
      <c r="D82" s="31">
        <v>60000000</v>
      </c>
      <c r="E82" s="43">
        <v>292500000</v>
      </c>
      <c r="F82" s="40">
        <f>SUM(F80:F81)</f>
        <v>361508500</v>
      </c>
      <c r="G82" s="43">
        <v>31280000</v>
      </c>
      <c r="H82" s="43">
        <v>11497500</v>
      </c>
      <c r="I82" t="s">
        <v>47</v>
      </c>
      <c r="J82">
        <v>8.0500000000000007</v>
      </c>
      <c r="K82" s="5" t="s">
        <v>16</v>
      </c>
      <c r="L82" s="56">
        <f>D82/8.05</f>
        <v>7453416.149068322</v>
      </c>
      <c r="M82" s="56">
        <f t="shared" ref="M82:P82" si="13">E82/8.05</f>
        <v>36335403.726708069</v>
      </c>
      <c r="N82" s="56">
        <f t="shared" si="13"/>
        <v>44907888.19875776</v>
      </c>
      <c r="O82" s="56">
        <f t="shared" si="13"/>
        <v>3885714.2857142854</v>
      </c>
      <c r="P82" s="56">
        <f t="shared" si="13"/>
        <v>1428260.8695652173</v>
      </c>
      <c r="R82" t="s">
        <v>13</v>
      </c>
      <c r="S82" s="59">
        <v>3857000</v>
      </c>
      <c r="T82" s="59">
        <v>6171200</v>
      </c>
      <c r="U82" s="59">
        <v>79050</v>
      </c>
      <c r="V82" s="59">
        <v>9500</v>
      </c>
      <c r="W82" s="59">
        <v>53400</v>
      </c>
      <c r="X82" s="59">
        <f t="shared" si="6"/>
        <v>10170150</v>
      </c>
    </row>
    <row r="83" spans="3:24" ht="15" thickBot="1" x14ac:dyDescent="0.4">
      <c r="C83" s="5" t="s">
        <v>17</v>
      </c>
      <c r="D83" s="31">
        <v>19920000</v>
      </c>
      <c r="E83" s="27">
        <v>17475000</v>
      </c>
      <c r="F83" s="27">
        <v>680000</v>
      </c>
      <c r="G83" s="27">
        <v>6318</v>
      </c>
      <c r="H83" s="27">
        <v>550000</v>
      </c>
      <c r="I83" t="s">
        <v>49</v>
      </c>
      <c r="J83">
        <v>2.2799999999999998</v>
      </c>
      <c r="K83" s="5" t="s">
        <v>17</v>
      </c>
      <c r="L83" s="56">
        <f>D83/2.28</f>
        <v>8736842.1052631587</v>
      </c>
      <c r="M83" s="56">
        <f t="shared" ref="M83:P83" si="14">E83/2.28</f>
        <v>7664473.6842105268</v>
      </c>
      <c r="N83" s="56">
        <f t="shared" si="14"/>
        <v>298245.61403508775</v>
      </c>
      <c r="O83" s="56">
        <f t="shared" si="14"/>
        <v>2771.0526315789475</v>
      </c>
      <c r="P83" s="56">
        <f t="shared" si="14"/>
        <v>241228.07017543862</v>
      </c>
      <c r="R83" t="s">
        <v>10</v>
      </c>
      <c r="S83" s="59">
        <v>2550000</v>
      </c>
      <c r="T83" s="59">
        <v>5100000</v>
      </c>
      <c r="U83" s="59">
        <v>0</v>
      </c>
      <c r="V83" s="59">
        <v>0</v>
      </c>
      <c r="W83" s="59">
        <v>47025</v>
      </c>
      <c r="X83" s="59">
        <f t="shared" si="6"/>
        <v>7697025</v>
      </c>
    </row>
    <row r="84" spans="3:24" ht="15" thickBot="1" x14ac:dyDescent="0.4">
      <c r="C84" s="5" t="s">
        <v>18</v>
      </c>
      <c r="D84" s="24">
        <v>1102500</v>
      </c>
      <c r="E84" s="44">
        <v>2394875</v>
      </c>
      <c r="F84" s="27">
        <v>0</v>
      </c>
      <c r="G84" s="45">
        <v>1840</v>
      </c>
      <c r="H84" s="46">
        <v>0</v>
      </c>
      <c r="I84" t="s">
        <v>38</v>
      </c>
      <c r="J84">
        <v>1.38</v>
      </c>
      <c r="K84" s="5" t="s">
        <v>18</v>
      </c>
      <c r="L84" s="56">
        <f>D84/1.38</f>
        <v>798913.04347826098</v>
      </c>
      <c r="M84" s="56">
        <f t="shared" ref="M84:P84" si="15">E84/1.38</f>
        <v>1735416.6666666667</v>
      </c>
      <c r="N84" s="56">
        <f t="shared" si="15"/>
        <v>0</v>
      </c>
      <c r="O84" s="56">
        <f t="shared" si="15"/>
        <v>1333.3333333333335</v>
      </c>
      <c r="P84" s="56">
        <f t="shared" si="15"/>
        <v>0</v>
      </c>
      <c r="R84" t="s">
        <v>18</v>
      </c>
      <c r="S84" s="59">
        <v>798913.04347826098</v>
      </c>
      <c r="T84" s="59">
        <v>1735416.6666666667</v>
      </c>
      <c r="U84" s="59">
        <v>0</v>
      </c>
      <c r="V84" s="59">
        <v>1333.3333333333335</v>
      </c>
      <c r="W84" s="59">
        <v>0</v>
      </c>
      <c r="X84" s="59">
        <f t="shared" si="6"/>
        <v>2535663.0434782612</v>
      </c>
    </row>
    <row r="85" spans="3:24" ht="15" thickBot="1" x14ac:dyDescent="0.4">
      <c r="C85" s="5" t="s">
        <v>19</v>
      </c>
      <c r="D85" s="48">
        <v>546000000</v>
      </c>
      <c r="E85" s="43">
        <v>976500000</v>
      </c>
      <c r="F85" s="43">
        <v>51200000</v>
      </c>
      <c r="G85" s="43">
        <v>29970000</v>
      </c>
      <c r="H85" s="43">
        <v>2860000</v>
      </c>
      <c r="I85" t="s">
        <v>52</v>
      </c>
      <c r="J85">
        <v>113.07</v>
      </c>
      <c r="K85" s="5" t="s">
        <v>19</v>
      </c>
      <c r="L85" s="56">
        <f>D85/113.07</f>
        <v>4828867.0734942956</v>
      </c>
      <c r="M85" s="56">
        <f t="shared" ref="M85:P85" si="16">E85/113.07</f>
        <v>8636243.0352878757</v>
      </c>
      <c r="N85" s="56">
        <f t="shared" si="16"/>
        <v>452816.83912620501</v>
      </c>
      <c r="O85" s="56">
        <f t="shared" si="16"/>
        <v>265057.04430883523</v>
      </c>
      <c r="P85" s="56">
        <f t="shared" si="16"/>
        <v>25294.065623065359</v>
      </c>
      <c r="R85" t="s">
        <v>6</v>
      </c>
      <c r="S85" s="59">
        <v>707482.99319727893</v>
      </c>
      <c r="T85" s="59">
        <v>1251700.6802721089</v>
      </c>
      <c r="U85" s="59">
        <v>340136.0544217687</v>
      </c>
      <c r="V85" s="59">
        <v>25102.040816326531</v>
      </c>
      <c r="W85" s="59">
        <v>101173.4693877551</v>
      </c>
      <c r="X85" s="59">
        <f t="shared" si="6"/>
        <v>2425595.2380952383</v>
      </c>
    </row>
    <row r="86" spans="3:24" ht="23.5" thickBot="1" x14ac:dyDescent="0.4">
      <c r="C86" s="5" t="s">
        <v>20</v>
      </c>
      <c r="D86" s="33">
        <v>72450</v>
      </c>
      <c r="E86" s="47">
        <v>416500</v>
      </c>
      <c r="F86" s="42">
        <v>750000</v>
      </c>
      <c r="G86" s="27">
        <v>4410</v>
      </c>
      <c r="H86" s="47">
        <v>36260</v>
      </c>
      <c r="I86" t="s">
        <v>34</v>
      </c>
      <c r="J86">
        <v>1</v>
      </c>
      <c r="K86" s="5" t="s">
        <v>20</v>
      </c>
      <c r="L86" s="33">
        <v>72450</v>
      </c>
      <c r="M86" s="47">
        <v>416500</v>
      </c>
      <c r="N86" s="42">
        <v>750000</v>
      </c>
      <c r="O86" s="27">
        <v>4410</v>
      </c>
      <c r="P86" s="47">
        <v>36260</v>
      </c>
      <c r="R86" t="s">
        <v>27</v>
      </c>
      <c r="S86" s="59">
        <v>296099.45904906519</v>
      </c>
      <c r="T86" s="59">
        <v>1346872.9239821581</v>
      </c>
      <c r="U86" s="59">
        <v>0</v>
      </c>
      <c r="V86" s="59">
        <v>1708.2661098984529</v>
      </c>
      <c r="W86" s="59">
        <v>0</v>
      </c>
      <c r="X86" s="59">
        <f t="shared" si="6"/>
        <v>1644680.6491411217</v>
      </c>
    </row>
    <row r="87" spans="3:24" ht="23.5" thickBot="1" x14ac:dyDescent="0.4">
      <c r="C87" s="5" t="s">
        <v>21</v>
      </c>
      <c r="D87" s="28">
        <v>1208955000</v>
      </c>
      <c r="E87" s="29">
        <v>709989382</v>
      </c>
      <c r="F87" s="29">
        <v>886880000</v>
      </c>
      <c r="G87" s="43">
        <v>37230000</v>
      </c>
      <c r="H87" s="29">
        <v>2630926350</v>
      </c>
      <c r="I87" t="s">
        <v>55</v>
      </c>
      <c r="J87">
        <v>105.37</v>
      </c>
      <c r="K87" s="5" t="s">
        <v>21</v>
      </c>
      <c r="L87" s="56">
        <f>D87/105.37</f>
        <v>11473426.971623801</v>
      </c>
      <c r="M87" s="56">
        <f t="shared" ref="M87:P87" si="17">E87/105.37</f>
        <v>6738059.9981019264</v>
      </c>
      <c r="N87" s="56">
        <f t="shared" si="17"/>
        <v>8416816.9308152217</v>
      </c>
      <c r="O87" s="56">
        <f t="shared" si="17"/>
        <v>353326.37373066338</v>
      </c>
      <c r="P87" s="56">
        <f t="shared" si="17"/>
        <v>24968457.34079909</v>
      </c>
      <c r="R87" t="s">
        <v>24</v>
      </c>
      <c r="S87" s="59">
        <v>705482</v>
      </c>
      <c r="T87" s="59">
        <v>732768</v>
      </c>
      <c r="U87" s="59">
        <v>0</v>
      </c>
      <c r="V87" s="59">
        <v>0</v>
      </c>
      <c r="W87" s="59">
        <v>8125</v>
      </c>
      <c r="X87" s="59">
        <f t="shared" si="6"/>
        <v>1446375</v>
      </c>
    </row>
    <row r="88" spans="3:24" ht="15" thickBot="1" x14ac:dyDescent="0.4">
      <c r="C88" s="5" t="s">
        <v>22</v>
      </c>
      <c r="D88" s="31">
        <v>90575</v>
      </c>
      <c r="E88" s="30">
        <v>132300</v>
      </c>
      <c r="F88" s="29">
        <v>0</v>
      </c>
      <c r="G88" s="27">
        <v>10200</v>
      </c>
      <c r="H88" s="27">
        <v>281450</v>
      </c>
      <c r="I88" t="s">
        <v>34</v>
      </c>
      <c r="J88">
        <v>1</v>
      </c>
      <c r="K88" s="5" t="s">
        <v>22</v>
      </c>
      <c r="L88" s="31">
        <v>90575</v>
      </c>
      <c r="M88" s="30">
        <v>132300</v>
      </c>
      <c r="N88" s="29">
        <v>0</v>
      </c>
      <c r="O88" s="27">
        <v>10200</v>
      </c>
      <c r="P88" s="27">
        <v>281450</v>
      </c>
      <c r="R88" t="s">
        <v>20</v>
      </c>
      <c r="S88" s="59">
        <v>72450</v>
      </c>
      <c r="T88" s="59">
        <v>416500</v>
      </c>
      <c r="U88" s="59">
        <v>750000</v>
      </c>
      <c r="V88" s="59">
        <v>4410</v>
      </c>
      <c r="W88" s="59">
        <v>36260</v>
      </c>
      <c r="X88" s="59">
        <f t="shared" si="6"/>
        <v>1279620</v>
      </c>
    </row>
    <row r="89" spans="3:24" ht="23.5" thickBot="1" x14ac:dyDescent="0.4">
      <c r="C89" s="5" t="s">
        <v>23</v>
      </c>
      <c r="D89" s="26">
        <v>420966000</v>
      </c>
      <c r="E89" s="30">
        <v>2055177600</v>
      </c>
      <c r="F89" s="30">
        <v>369200000</v>
      </c>
      <c r="G89" s="43">
        <v>4857300</v>
      </c>
      <c r="H89" s="30">
        <v>835200000</v>
      </c>
      <c r="I89" t="s">
        <v>55</v>
      </c>
      <c r="J89">
        <v>105.37</v>
      </c>
      <c r="K89" s="5" t="s">
        <v>23</v>
      </c>
      <c r="L89" s="56">
        <f>D89/105.37</f>
        <v>3995121.9512195121</v>
      </c>
      <c r="M89" s="56">
        <f t="shared" ref="M89:P89" si="18">E89/105.37</f>
        <v>19504390.243902437</v>
      </c>
      <c r="N89" s="56">
        <f t="shared" si="18"/>
        <v>3503843.5987472716</v>
      </c>
      <c r="O89" s="56">
        <f t="shared" si="18"/>
        <v>46097.560975609755</v>
      </c>
      <c r="P89" s="56">
        <f t="shared" si="18"/>
        <v>7926354.7499288218</v>
      </c>
      <c r="R89" t="s">
        <v>11</v>
      </c>
      <c r="S89" s="59">
        <v>725362.31884057971</v>
      </c>
      <c r="T89" s="59">
        <v>446376.81159420294</v>
      </c>
      <c r="U89" s="59">
        <v>0</v>
      </c>
      <c r="V89" s="59">
        <v>0</v>
      </c>
      <c r="W89" s="59">
        <v>615.94202898550725</v>
      </c>
      <c r="X89" s="59">
        <f t="shared" si="6"/>
        <v>1172355.0724637683</v>
      </c>
    </row>
    <row r="90" spans="3:24" ht="23.5" thickBot="1" x14ac:dyDescent="0.4">
      <c r="C90" s="5" t="s">
        <v>24</v>
      </c>
      <c r="D90" s="26">
        <v>705482</v>
      </c>
      <c r="E90" s="27">
        <v>732768</v>
      </c>
      <c r="F90" s="32">
        <v>0</v>
      </c>
      <c r="G90" s="43">
        <v>0</v>
      </c>
      <c r="H90" s="27">
        <v>8125</v>
      </c>
      <c r="I90" t="s">
        <v>34</v>
      </c>
      <c r="J90">
        <v>1</v>
      </c>
      <c r="K90" s="5" t="s">
        <v>24</v>
      </c>
      <c r="L90" s="26">
        <v>705482</v>
      </c>
      <c r="M90" s="27">
        <v>732768</v>
      </c>
      <c r="N90" s="32">
        <v>0</v>
      </c>
      <c r="O90" s="43">
        <v>0</v>
      </c>
      <c r="P90" s="27">
        <v>8125</v>
      </c>
      <c r="R90" t="s">
        <v>12</v>
      </c>
      <c r="S90" s="59">
        <v>59693.877551020407</v>
      </c>
      <c r="T90" s="59">
        <v>971428.57142857148</v>
      </c>
      <c r="U90" s="59">
        <v>0</v>
      </c>
      <c r="V90" s="59">
        <v>0</v>
      </c>
      <c r="W90" s="59">
        <v>0</v>
      </c>
      <c r="X90" s="59">
        <f t="shared" si="6"/>
        <v>1031122.4489795918</v>
      </c>
    </row>
    <row r="91" spans="3:24" ht="15" thickBot="1" x14ac:dyDescent="0.4">
      <c r="C91" s="5" t="s">
        <v>25</v>
      </c>
      <c r="D91" s="31">
        <v>17550</v>
      </c>
      <c r="E91" s="30">
        <v>19950</v>
      </c>
      <c r="F91" s="30">
        <v>0</v>
      </c>
      <c r="G91" s="32">
        <v>0</v>
      </c>
      <c r="H91" s="30">
        <v>0</v>
      </c>
      <c r="I91" t="s">
        <v>33</v>
      </c>
      <c r="J91">
        <v>1.47</v>
      </c>
      <c r="K91" s="5" t="s">
        <v>25</v>
      </c>
      <c r="L91" s="56">
        <f>D91/1.47</f>
        <v>11938.775510204081</v>
      </c>
      <c r="M91" s="56">
        <f t="shared" ref="M91:P92" si="19">E91/1.47</f>
        <v>13571.428571428572</v>
      </c>
      <c r="N91" s="56">
        <f t="shared" si="19"/>
        <v>0</v>
      </c>
      <c r="O91" s="56">
        <f t="shared" si="19"/>
        <v>0</v>
      </c>
      <c r="P91" s="56">
        <f t="shared" si="19"/>
        <v>0</v>
      </c>
      <c r="R91" t="s">
        <v>26</v>
      </c>
      <c r="S91" s="59">
        <v>0</v>
      </c>
      <c r="T91" s="59">
        <v>571428.57142857148</v>
      </c>
      <c r="U91" s="59">
        <v>0</v>
      </c>
      <c r="V91" s="59">
        <v>0</v>
      </c>
      <c r="W91" s="59">
        <v>0</v>
      </c>
      <c r="X91" s="59">
        <f t="shared" si="6"/>
        <v>571428.57142857148</v>
      </c>
    </row>
    <row r="92" spans="3:24" ht="15" thickBot="1" x14ac:dyDescent="0.4">
      <c r="C92" s="5" t="s">
        <v>26</v>
      </c>
      <c r="D92" s="31">
        <v>0</v>
      </c>
      <c r="E92" s="30">
        <v>840000</v>
      </c>
      <c r="F92" s="30">
        <v>0</v>
      </c>
      <c r="G92" s="29">
        <v>0</v>
      </c>
      <c r="H92" s="30">
        <v>0</v>
      </c>
      <c r="I92" t="s">
        <v>33</v>
      </c>
      <c r="J92">
        <v>1.47</v>
      </c>
      <c r="K92" s="5" t="s">
        <v>26</v>
      </c>
      <c r="L92" s="55">
        <f>D92/1.47</f>
        <v>0</v>
      </c>
      <c r="M92" s="56">
        <f t="shared" si="19"/>
        <v>571428.57142857148</v>
      </c>
      <c r="N92" s="55">
        <f t="shared" si="19"/>
        <v>0</v>
      </c>
      <c r="O92" s="55">
        <f t="shared" si="19"/>
        <v>0</v>
      </c>
      <c r="P92" s="55">
        <f t="shared" si="19"/>
        <v>0</v>
      </c>
      <c r="R92" t="s">
        <v>22</v>
      </c>
      <c r="S92" s="59">
        <v>90575</v>
      </c>
      <c r="T92" s="59">
        <v>132300</v>
      </c>
      <c r="U92" s="59">
        <v>0</v>
      </c>
      <c r="V92" s="59">
        <v>10200</v>
      </c>
      <c r="W92" s="59">
        <v>281450</v>
      </c>
      <c r="X92" s="59">
        <f t="shared" si="6"/>
        <v>514525</v>
      </c>
    </row>
    <row r="93" spans="3:24" ht="23.5" thickBot="1" x14ac:dyDescent="0.4">
      <c r="C93" s="5" t="s">
        <v>27</v>
      </c>
      <c r="D93" s="33">
        <v>31200000</v>
      </c>
      <c r="E93" s="27">
        <v>141920000</v>
      </c>
      <c r="F93" s="34">
        <v>0</v>
      </c>
      <c r="G93" s="30">
        <v>180000</v>
      </c>
      <c r="H93" s="34">
        <v>0</v>
      </c>
      <c r="I93" t="s">
        <v>55</v>
      </c>
      <c r="J93">
        <v>105.37</v>
      </c>
      <c r="K93" s="5" t="s">
        <v>27</v>
      </c>
      <c r="L93" s="56">
        <f>D93/105.37</f>
        <v>296099.45904906519</v>
      </c>
      <c r="M93" s="56">
        <f t="shared" ref="M93:P93" si="20">E93/105.37</f>
        <v>1346872.9239821581</v>
      </c>
      <c r="N93" s="56">
        <f t="shared" si="20"/>
        <v>0</v>
      </c>
      <c r="O93" s="56">
        <f t="shared" si="20"/>
        <v>1708.2661098984529</v>
      </c>
      <c r="P93" s="56">
        <f t="shared" si="20"/>
        <v>0</v>
      </c>
      <c r="R93" t="s">
        <v>25</v>
      </c>
      <c r="S93" s="59">
        <v>11938.775510204081</v>
      </c>
      <c r="T93" s="59">
        <v>13571.428571428572</v>
      </c>
      <c r="U93" s="59">
        <v>0</v>
      </c>
      <c r="V93" s="59">
        <v>0</v>
      </c>
      <c r="W93" s="59">
        <v>0</v>
      </c>
      <c r="X93" s="59">
        <f t="shared" si="6"/>
        <v>25510.204081632655</v>
      </c>
    </row>
    <row r="94" spans="3:24" x14ac:dyDescent="0.35">
      <c r="L94" s="56">
        <f>SUM(L72:L93)</f>
        <v>111398570.94225873</v>
      </c>
      <c r="M94" s="56">
        <f t="shared" ref="M94:P94" si="21">SUM(M72:M93)</f>
        <v>242141516.67322758</v>
      </c>
      <c r="N94" s="56">
        <f t="shared" si="21"/>
        <v>187824793.35851008</v>
      </c>
      <c r="O94" s="56">
        <f t="shared" si="21"/>
        <v>42524588.525898539</v>
      </c>
      <c r="P94" s="56">
        <f t="shared" si="21"/>
        <v>37879957.917312041</v>
      </c>
      <c r="S94" s="56">
        <f>SUM(S72:S93)</f>
        <v>111398570.94225872</v>
      </c>
      <c r="X94" s="56">
        <f>SUM(X72:X93)</f>
        <v>621769427.41720688</v>
      </c>
    </row>
    <row r="96" spans="3:24" ht="15" thickBot="1" x14ac:dyDescent="0.4"/>
    <row r="97" spans="3:17" ht="28.5" thickBot="1" x14ac:dyDescent="0.4">
      <c r="L97" s="2" t="s">
        <v>0</v>
      </c>
      <c r="M97" s="2" t="s">
        <v>1</v>
      </c>
      <c r="N97" s="2" t="s">
        <v>2</v>
      </c>
      <c r="O97" s="2" t="s">
        <v>3</v>
      </c>
      <c r="P97" s="2" t="s">
        <v>4</v>
      </c>
    </row>
    <row r="98" spans="3:17" x14ac:dyDescent="0.35">
      <c r="K98">
        <v>2014</v>
      </c>
      <c r="L98" s="58">
        <v>111398570.94225873</v>
      </c>
      <c r="M98" s="58">
        <v>242141516.67322758</v>
      </c>
      <c r="N98" s="58">
        <v>187824793.35851008</v>
      </c>
      <c r="O98" s="58">
        <v>42524588.525898539</v>
      </c>
      <c r="P98" s="58">
        <v>37879957.917312041</v>
      </c>
    </row>
    <row r="99" spans="3:17" x14ac:dyDescent="0.35">
      <c r="K99">
        <v>2021</v>
      </c>
      <c r="L99" s="60">
        <f>SUM(L77:L98)</f>
        <v>296039610.74689579</v>
      </c>
      <c r="M99" s="60">
        <f t="shared" ref="M99:P99" si="22">SUM(M77:M98)</f>
        <v>661393952.70282328</v>
      </c>
      <c r="N99" s="60">
        <f t="shared" si="22"/>
        <v>537255382.94563675</v>
      </c>
      <c r="O99" s="60">
        <f t="shared" si="22"/>
        <v>124569365.42367175</v>
      </c>
      <c r="P99" s="60">
        <f t="shared" si="22"/>
        <v>113153238.55162138</v>
      </c>
    </row>
    <row r="103" spans="3:17" ht="15" thickBot="1" x14ac:dyDescent="0.4">
      <c r="D103" s="57" t="s">
        <v>64</v>
      </c>
      <c r="N103" s="74"/>
    </row>
    <row r="104" spans="3:17" ht="42.5" thickBot="1" x14ac:dyDescent="0.4">
      <c r="D104" s="2" t="s">
        <v>0</v>
      </c>
      <c r="E104" s="2" t="s">
        <v>1</v>
      </c>
      <c r="F104" s="2" t="s">
        <v>2</v>
      </c>
      <c r="G104" s="2" t="s">
        <v>3</v>
      </c>
      <c r="H104" s="2" t="s">
        <v>4</v>
      </c>
      <c r="I104" s="73" t="s">
        <v>65</v>
      </c>
    </row>
    <row r="105" spans="3:17" x14ac:dyDescent="0.35">
      <c r="C105" t="s">
        <v>62</v>
      </c>
      <c r="D105" s="59">
        <v>111398570.94225873</v>
      </c>
      <c r="E105" s="58">
        <v>242141516.67322758</v>
      </c>
      <c r="F105" s="56">
        <v>187824793.35851008</v>
      </c>
      <c r="G105" s="59">
        <v>42524588.525898539</v>
      </c>
      <c r="H105" s="59">
        <v>37879957.917312041</v>
      </c>
      <c r="I105" s="59">
        <f>SUM(D105:H105)</f>
        <v>621769427.417207</v>
      </c>
    </row>
    <row r="106" spans="3:17" x14ac:dyDescent="0.35">
      <c r="C106" t="s">
        <v>66</v>
      </c>
      <c r="D106" s="75">
        <f>D105/621769427</f>
        <v>0.17916379626407514</v>
      </c>
      <c r="E106" s="75">
        <f t="shared" ref="E106:I106" si="23">E105/621769427</f>
        <v>0.38943940656835735</v>
      </c>
      <c r="F106" s="75">
        <f t="shared" si="23"/>
        <v>0.30208110145388362</v>
      </c>
      <c r="G106" s="75">
        <f t="shared" si="23"/>
        <v>6.8392858637448789E-2</v>
      </c>
      <c r="H106" s="75">
        <f t="shared" si="23"/>
        <v>6.0922837747234622E-2</v>
      </c>
      <c r="I106" s="75">
        <f t="shared" si="23"/>
        <v>1.0000000006709995</v>
      </c>
    </row>
    <row r="110" spans="3:17" x14ac:dyDescent="0.35">
      <c r="D110" s="75"/>
    </row>
    <row r="111" spans="3:17" ht="15" thickBot="1" x14ac:dyDescent="0.4">
      <c r="D111" s="75"/>
    </row>
    <row r="112" spans="3:17" ht="25.5" thickBot="1" x14ac:dyDescent="0.4">
      <c r="D112" s="74">
        <v>24968457.34079909</v>
      </c>
      <c r="L112" s="61"/>
      <c r="M112" s="62" t="s">
        <v>0</v>
      </c>
      <c r="N112" s="62" t="s">
        <v>63</v>
      </c>
      <c r="O112" s="62" t="s">
        <v>2</v>
      </c>
      <c r="P112" s="62" t="s">
        <v>3</v>
      </c>
      <c r="Q112" s="62" t="s">
        <v>31</v>
      </c>
    </row>
    <row r="113" spans="4:17" ht="15" thickBot="1" x14ac:dyDescent="0.4">
      <c r="D113" s="75"/>
      <c r="L113" s="63">
        <v>2007</v>
      </c>
      <c r="M113" s="64">
        <v>0.19</v>
      </c>
      <c r="N113" s="64">
        <v>0.3</v>
      </c>
      <c r="O113" s="64">
        <v>0.35</v>
      </c>
      <c r="P113" s="64">
        <v>0.04</v>
      </c>
      <c r="Q113" s="64">
        <v>0.12</v>
      </c>
    </row>
    <row r="114" spans="4:17" ht="15" thickBot="1" x14ac:dyDescent="0.4">
      <c r="D114" s="75"/>
      <c r="L114" s="63">
        <v>2014</v>
      </c>
      <c r="M114" s="64">
        <v>0.2</v>
      </c>
      <c r="N114" s="64">
        <v>0.22</v>
      </c>
      <c r="O114" s="64">
        <v>0.42</v>
      </c>
      <c r="P114" s="64">
        <v>0.06</v>
      </c>
      <c r="Q114" s="64">
        <v>7.0000000000000007E-2</v>
      </c>
    </row>
    <row r="115" spans="4:17" ht="15" thickBot="1" x14ac:dyDescent="0.4">
      <c r="L115" s="63">
        <v>2021</v>
      </c>
      <c r="M115" s="64">
        <v>0.18</v>
      </c>
      <c r="N115" s="64">
        <v>0.39</v>
      </c>
      <c r="O115" s="64">
        <v>0.3</v>
      </c>
      <c r="P115" s="64">
        <v>7.0000000000000007E-2</v>
      </c>
      <c r="Q115" s="64">
        <v>0.06</v>
      </c>
    </row>
    <row r="116" spans="4:17" ht="15" thickBot="1" x14ac:dyDescent="0.4"/>
    <row r="117" spans="4:17" ht="25.5" thickBot="1" x14ac:dyDescent="0.4">
      <c r="D117" s="76" t="s">
        <v>67</v>
      </c>
      <c r="E117" s="77">
        <v>50.2</v>
      </c>
      <c r="F117">
        <v>0.95</v>
      </c>
      <c r="G117">
        <f>E117*F117</f>
        <v>47.69</v>
      </c>
    </row>
    <row r="118" spans="4:17" ht="25.5" thickBot="1" x14ac:dyDescent="0.4">
      <c r="D118" s="78" t="s">
        <v>68</v>
      </c>
      <c r="E118" s="79">
        <v>18.5</v>
      </c>
      <c r="F118">
        <v>0.8</v>
      </c>
      <c r="G118">
        <f t="shared" ref="G118:G123" si="24">E118*F118</f>
        <v>14.8</v>
      </c>
    </row>
    <row r="119" spans="4:17" ht="25.5" thickBot="1" x14ac:dyDescent="0.4">
      <c r="D119" s="78" t="s">
        <v>69</v>
      </c>
      <c r="E119" s="79">
        <v>3.2</v>
      </c>
      <c r="F119">
        <v>0</v>
      </c>
      <c r="G119">
        <f t="shared" si="24"/>
        <v>0</v>
      </c>
    </row>
    <row r="120" spans="4:17" ht="15" thickBot="1" x14ac:dyDescent="0.4">
      <c r="D120" s="78" t="s">
        <v>70</v>
      </c>
      <c r="E120" s="79">
        <v>2.4</v>
      </c>
      <c r="F120">
        <v>0</v>
      </c>
      <c r="G120">
        <f t="shared" si="24"/>
        <v>0</v>
      </c>
    </row>
    <row r="121" spans="4:17" ht="25.5" thickBot="1" x14ac:dyDescent="0.4">
      <c r="D121" s="78" t="s">
        <v>71</v>
      </c>
      <c r="E121" s="79">
        <v>1.9</v>
      </c>
      <c r="F121">
        <v>1</v>
      </c>
      <c r="G121">
        <f t="shared" si="24"/>
        <v>1.9</v>
      </c>
    </row>
    <row r="122" spans="4:17" ht="15" thickBot="1" x14ac:dyDescent="0.4">
      <c r="D122" s="78" t="s">
        <v>72</v>
      </c>
      <c r="E122" s="79">
        <v>1.4</v>
      </c>
      <c r="F122">
        <v>0.85</v>
      </c>
      <c r="G122">
        <f t="shared" si="24"/>
        <v>1.19</v>
      </c>
    </row>
    <row r="123" spans="4:17" ht="15" thickBot="1" x14ac:dyDescent="0.4">
      <c r="D123" s="78" t="s">
        <v>73</v>
      </c>
      <c r="E123" s="79">
        <v>1</v>
      </c>
      <c r="F123">
        <v>0</v>
      </c>
      <c r="G123">
        <f t="shared" si="24"/>
        <v>0</v>
      </c>
    </row>
    <row r="124" spans="4:17" x14ac:dyDescent="0.35">
      <c r="E124">
        <f>SUM(E117:E123)</f>
        <v>78.600000000000023</v>
      </c>
      <c r="G124">
        <f>SUM(G117:G123)</f>
        <v>65.58</v>
      </c>
      <c r="H124">
        <f>G124/E124</f>
        <v>0.83435114503816765</v>
      </c>
    </row>
  </sheetData>
  <sortState xmlns:xlrd2="http://schemas.microsoft.com/office/spreadsheetml/2017/richdata2" ref="R72:X93">
    <sortCondition descending="1" ref="X72:X93"/>
  </sortState>
  <mergeCells count="5">
    <mergeCell ref="P5:P6"/>
    <mergeCell ref="Q5:Q6"/>
    <mergeCell ref="P9:P10"/>
    <mergeCell ref="Q9:Q10"/>
    <mergeCell ref="R9:R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Gillett</dc:creator>
  <cp:lastModifiedBy>Robert Gillett</cp:lastModifiedBy>
  <dcterms:created xsi:type="dcterms:W3CDTF">2023-03-13T23:30:40Z</dcterms:created>
  <dcterms:modified xsi:type="dcterms:W3CDTF">2023-03-29T21:13:38Z</dcterms:modified>
</cp:coreProperties>
</file>