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ymericd/Desktop/Stu Excel files/"/>
    </mc:Choice>
  </mc:AlternateContent>
  <bookViews>
    <workbookView xWindow="0" yWindow="460" windowWidth="31000" windowHeight="19740"/>
  </bookViews>
  <sheets>
    <sheet name="Sheet1" sheetId="1" r:id="rId1"/>
  </sheets>
  <calcPr calcId="171027" concurrentCalc="0"/>
  <customWorkbookViews>
    <customWorkbookView name="Aymeric D - Affichage personnalisé" guid="{EDBAF626-9CE5-F547-8DC0-BC86357504BF}" mergeInterval="0" personalView="1" windowWidth="1550" windowHeight="814" activeSheetId="1" showComments="commIndAndComment"/>
    <customWorkbookView name="Anne Moorhead - Personal View" guid="{AB2CF406-A4D1-412B-9000-9DEB6D28F086}" mergeInterval="0" personalView="1" maximized="1" xWindow="-8" yWindow="-8" windowWidth="1382" windowHeight="744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J19" i="1"/>
  <c r="J18" i="1"/>
  <c r="J17" i="1"/>
  <c r="J16" i="1"/>
  <c r="J15" i="1"/>
  <c r="J14" i="1"/>
  <c r="J13" i="1"/>
  <c r="J11" i="1"/>
  <c r="J10" i="1"/>
  <c r="J9" i="1"/>
  <c r="J8" i="1"/>
  <c r="J7" i="1"/>
  <c r="J6" i="1"/>
  <c r="J5" i="1"/>
  <c r="J4" i="1"/>
  <c r="I50" i="1"/>
  <c r="I49" i="1"/>
  <c r="I48" i="1"/>
  <c r="I47" i="1"/>
  <c r="I45" i="1"/>
  <c r="I43" i="1"/>
  <c r="I37" i="1"/>
  <c r="I36" i="1"/>
  <c r="I33" i="1"/>
  <c r="I30" i="1"/>
  <c r="H49" i="1"/>
  <c r="H43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H25" i="1"/>
  <c r="H50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AE11" i="1"/>
  <c r="I9" i="1"/>
  <c r="I34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0" i="1"/>
  <c r="AE9" i="1"/>
  <c r="AE8" i="1"/>
  <c r="AE7" i="1"/>
  <c r="AE6" i="1"/>
  <c r="I21" i="1"/>
  <c r="I46" i="1"/>
  <c r="H21" i="1"/>
  <c r="I19" i="1"/>
  <c r="I44" i="1"/>
  <c r="H19" i="1"/>
  <c r="H44" i="1"/>
  <c r="I17" i="1"/>
  <c r="I42" i="1"/>
  <c r="H17" i="1"/>
  <c r="I16" i="1"/>
  <c r="I41" i="1"/>
  <c r="H16" i="1"/>
  <c r="I15" i="1"/>
  <c r="I40" i="1"/>
  <c r="H15" i="1"/>
  <c r="H40" i="1"/>
  <c r="I14" i="1"/>
  <c r="I39" i="1"/>
  <c r="H14" i="1"/>
  <c r="I13" i="1"/>
  <c r="I38" i="1"/>
  <c r="H13" i="1"/>
  <c r="H38" i="1"/>
  <c r="H12" i="1"/>
  <c r="H37" i="1"/>
  <c r="I10" i="1"/>
  <c r="I35" i="1"/>
  <c r="H10" i="1"/>
  <c r="H9" i="1"/>
  <c r="H34" i="1"/>
  <c r="I7" i="1"/>
  <c r="I32" i="1"/>
  <c r="H7" i="1"/>
  <c r="I6" i="1"/>
  <c r="I31" i="1"/>
  <c r="H6" i="1"/>
  <c r="I4" i="1"/>
  <c r="I29" i="1"/>
  <c r="H4" i="1"/>
  <c r="J44" i="1"/>
  <c r="H46" i="1"/>
  <c r="J46" i="1"/>
  <c r="H30" i="1"/>
  <c r="J30" i="1"/>
  <c r="H35" i="1"/>
  <c r="J35" i="1"/>
  <c r="H48" i="1"/>
  <c r="J38" i="1"/>
  <c r="J40" i="1"/>
  <c r="H31" i="1"/>
  <c r="J31" i="1"/>
  <c r="H33" i="1"/>
  <c r="J33" i="1"/>
  <c r="H42" i="1"/>
  <c r="J42" i="1"/>
  <c r="H36" i="1"/>
  <c r="J36" i="1"/>
  <c r="H29" i="1"/>
  <c r="J29" i="1"/>
  <c r="H32" i="1"/>
  <c r="J32" i="1"/>
  <c r="H45" i="1"/>
  <c r="J45" i="1"/>
  <c r="H39" i="1"/>
  <c r="H41" i="1"/>
  <c r="J41" i="1"/>
  <c r="H47" i="1"/>
  <c r="J39" i="1"/>
  <c r="J34" i="1"/>
</calcChain>
</file>

<file path=xl/sharedStrings.xml><?xml version="1.0" encoding="utf-8"?>
<sst xmlns="http://schemas.openxmlformats.org/spreadsheetml/2006/main" count="141" uniqueCount="49">
  <si>
    <t>FSM</t>
  </si>
  <si>
    <t>Fiji</t>
  </si>
  <si>
    <t>Kiribati</t>
  </si>
  <si>
    <t>Nauru</t>
  </si>
  <si>
    <t>Niue</t>
  </si>
  <si>
    <t>Palau</t>
  </si>
  <si>
    <t>PNG</t>
  </si>
  <si>
    <t>Samoa</t>
  </si>
  <si>
    <t>Tonga</t>
  </si>
  <si>
    <t>Tuvalu</t>
  </si>
  <si>
    <t>Vanuatu</t>
  </si>
  <si>
    <t>New Caledonia</t>
  </si>
  <si>
    <t>Tokelau</t>
  </si>
  <si>
    <t>Comment</t>
  </si>
  <si>
    <t>2014 provisional figures</t>
  </si>
  <si>
    <t>"Fishing and pearl" contribution to GDP</t>
  </si>
  <si>
    <t>FY 2014</t>
  </si>
  <si>
    <t>"Fishing and seaweed" contribution to GDP</t>
  </si>
  <si>
    <t>2014 provisional</t>
  </si>
  <si>
    <t>FY2014</t>
  </si>
  <si>
    <t>FY 2013/2014</t>
  </si>
  <si>
    <t>Guam</t>
  </si>
  <si>
    <t>Official fishing contribution to GDP (if any) not available</t>
  </si>
  <si>
    <t>No official GDP estimates made</t>
  </si>
  <si>
    <t>GDP (US$; '000s)</t>
  </si>
  <si>
    <t>GDP (current market prices; local currency; '000s)</t>
  </si>
  <si>
    <t>Fishing as a % of GDP</t>
  </si>
  <si>
    <t>GDP (current market prices; local currency)</t>
  </si>
  <si>
    <t>GDP (US$)</t>
  </si>
  <si>
    <t>Fishing Contribution to GDP (local currency)</t>
  </si>
  <si>
    <t>Fishing Contribution to GDP (US$)</t>
  </si>
  <si>
    <t>Year (and Status) of GDP Estimate</t>
  </si>
  <si>
    <t>Cook Islands</t>
  </si>
  <si>
    <t>Marshall Islands</t>
  </si>
  <si>
    <t>Solomon Islands</t>
  </si>
  <si>
    <t>American Samoa</t>
  </si>
  <si>
    <t>French Polynesia</t>
  </si>
  <si>
    <t>Northern Marianas</t>
  </si>
  <si>
    <t>Pitcairn Islands</t>
  </si>
  <si>
    <t>Wallis and Futuna</t>
  </si>
  <si>
    <t>Fishing Contribution to GDP (local currency, '000s)</t>
  </si>
  <si>
    <t>Fishing Contribution to GDP (US$; '000s)</t>
  </si>
  <si>
    <t>2014 (provisional)</t>
  </si>
  <si>
    <t xml:space="preserve">No official GDP estimate since 2006;  IMF estimated GDP in 2014 to be K43.2 billion </t>
  </si>
  <si>
    <t xml:space="preserve">Excludes foreign-owned locally based fishing vessels, but includes the shore-based services of the companies operating those vessels </t>
  </si>
  <si>
    <t>Excludes most of the current locally based industrial fishing vessels but includes industrial fish processing operations</t>
  </si>
  <si>
    <t>Excludes foreign-owned locally based fishing vessels, but includes all fish processing and the shore-based services of the companies operating the foreign-owned locally based fishing vessels</t>
  </si>
  <si>
    <t xml:space="preserve">Excludes foreign-owned locally based fishing vessels, but includes all fish processing and the shore-based services of the companies operating the foreign-owned locally based fishing vessels  </t>
  </si>
  <si>
    <t>Fishing Contribution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</si>
</sst>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* #,##0.00_-;\-* #,##0.00_-;_-* &quot;-&quot;??_-;_-@_-"/>
    <numFmt numFmtId="165" formatCode="_-* #,##0_-;\-* #,##0_-;_-* &quot;-&quot;??_-;_-@_-"/>
    <numFmt numFmtId="166" formatCode="0.0%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</font>
    <font>
      <sz val="11"/>
      <color theme="1"/>
      <name val="Arial"/>
      <family val="2"/>
    </font>
    <font>
      <b/>
      <i/>
      <sz val="9"/>
      <color theme="1"/>
      <name val="Arial"/>
      <family val="2"/>
    </font>
    <font>
      <sz val="11"/>
      <color rgb="FF000000"/>
      <name val="Arial"/>
      <family val="2"/>
    </font>
    <font>
      <sz val="10.5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sz val="10.5"/>
      <color rgb="FF333333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gray125">
        <bgColor rgb="FFDFDFDF"/>
      </patternFill>
    </fill>
  </fills>
  <borders count="6">
    <border>
      <left/>
      <right/>
      <top/>
      <bottom/>
      <diagonal/>
    </border>
    <border>
      <left style="medium">
        <color rgb="FF000080"/>
      </left>
      <right style="medium">
        <color rgb="FF000080"/>
      </right>
      <top style="medium">
        <color rgb="FF000080"/>
      </top>
      <bottom style="medium">
        <color rgb="FF000080"/>
      </bottom>
      <diagonal/>
    </border>
    <border>
      <left/>
      <right style="medium">
        <color rgb="FF000080"/>
      </right>
      <top style="medium">
        <color rgb="FF000080"/>
      </top>
      <bottom style="medium">
        <color rgb="FF000080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rgb="FF000080"/>
      </left>
      <right style="medium">
        <color rgb="FF000080"/>
      </right>
      <top/>
      <bottom style="medium">
        <color rgb="FF000080"/>
      </bottom>
      <diagonal/>
    </border>
  </borders>
  <cellStyleXfs count="3">
    <xf numFmtId="0" fontId="0" fillId="0" borderId="0"/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3" fontId="5" fillId="0" borderId="0" xfId="0" applyNumberFormat="1" applyFont="1"/>
    <xf numFmtId="0" fontId="4" fillId="2" borderId="0" xfId="0" applyFont="1" applyFill="1" applyBorder="1" applyAlignment="1">
      <alignment horizontal="center" vertical="center" wrapText="1"/>
    </xf>
    <xf numFmtId="3" fontId="0" fillId="0" borderId="0" xfId="0" applyNumberFormat="1"/>
    <xf numFmtId="4" fontId="6" fillId="0" borderId="0" xfId="0" applyNumberFormat="1" applyFont="1"/>
    <xf numFmtId="0" fontId="3" fillId="0" borderId="0" xfId="0" applyFont="1"/>
    <xf numFmtId="3" fontId="7" fillId="0" borderId="0" xfId="0" applyNumberFormat="1" applyFont="1"/>
    <xf numFmtId="3" fontId="5" fillId="0" borderId="4" xfId="0" applyNumberFormat="1" applyFont="1" applyBorder="1" applyAlignment="1">
      <alignment horizontal="right" vertical="center"/>
    </xf>
    <xf numFmtId="3" fontId="8" fillId="0" borderId="0" xfId="0" applyNumberFormat="1" applyFont="1"/>
    <xf numFmtId="3" fontId="3" fillId="0" borderId="0" xfId="0" applyNumberFormat="1" applyFont="1"/>
    <xf numFmtId="3" fontId="9" fillId="0" borderId="4" xfId="0" applyNumberFormat="1" applyFont="1" applyBorder="1" applyAlignment="1">
      <alignment horizontal="center" vertical="center"/>
    </xf>
    <xf numFmtId="3" fontId="10" fillId="0" borderId="3" xfId="0" applyNumberFormat="1" applyFont="1" applyBorder="1" applyAlignment="1">
      <alignment horizontal="right" vertical="center" wrapText="1"/>
    </xf>
    <xf numFmtId="3" fontId="10" fillId="0" borderId="4" xfId="0" applyNumberFormat="1" applyFont="1" applyBorder="1" applyAlignment="1">
      <alignment horizontal="right" vertical="center" wrapText="1"/>
    </xf>
    <xf numFmtId="0" fontId="11" fillId="0" borderId="0" xfId="0" applyFont="1"/>
    <xf numFmtId="3" fontId="7" fillId="0" borderId="5" xfId="0" applyNumberFormat="1" applyFont="1" applyBorder="1" applyAlignment="1">
      <alignment horizontal="right" vertical="center" wrapText="1"/>
    </xf>
    <xf numFmtId="3" fontId="7" fillId="0" borderId="1" xfId="0" applyNumberFormat="1" applyFont="1" applyBorder="1" applyAlignment="1">
      <alignment horizontal="right" vertical="center" wrapText="1"/>
    </xf>
    <xf numFmtId="3" fontId="9" fillId="0" borderId="3" xfId="0" applyNumberFormat="1" applyFont="1" applyBorder="1" applyAlignment="1">
      <alignment horizontal="right" vertical="center" wrapText="1"/>
    </xf>
    <xf numFmtId="3" fontId="9" fillId="0" borderId="0" xfId="0" applyNumberFormat="1" applyFont="1"/>
    <xf numFmtId="3" fontId="3" fillId="0" borderId="4" xfId="0" applyNumberFormat="1" applyFont="1" applyBorder="1" applyAlignment="1">
      <alignment horizontal="right" vertical="center" wrapText="1"/>
    </xf>
    <xf numFmtId="3" fontId="12" fillId="0" borderId="3" xfId="0" applyNumberFormat="1" applyFont="1" applyBorder="1" applyAlignment="1">
      <alignment horizontal="right" vertical="center" wrapText="1"/>
    </xf>
    <xf numFmtId="3" fontId="5" fillId="0" borderId="3" xfId="0" applyNumberFormat="1" applyFont="1" applyBorder="1" applyAlignment="1">
      <alignment horizontal="right" vertical="center"/>
    </xf>
    <xf numFmtId="3" fontId="5" fillId="0" borderId="0" xfId="0" applyNumberFormat="1" applyFont="1" applyBorder="1" applyAlignment="1">
      <alignment horizontal="right" vertical="center"/>
    </xf>
    <xf numFmtId="3" fontId="10" fillId="0" borderId="0" xfId="0" applyNumberFormat="1" applyFont="1" applyBorder="1" applyAlignment="1">
      <alignment horizontal="right" vertical="center" wrapText="1"/>
    </xf>
    <xf numFmtId="3" fontId="7" fillId="0" borderId="0" xfId="0" applyNumberFormat="1" applyFont="1" applyBorder="1" applyAlignment="1">
      <alignment horizontal="right" vertical="center" wrapText="1"/>
    </xf>
    <xf numFmtId="3" fontId="12" fillId="0" borderId="0" xfId="0" applyNumberFormat="1" applyFont="1" applyBorder="1" applyAlignment="1">
      <alignment horizontal="right" vertical="center" wrapText="1"/>
    </xf>
    <xf numFmtId="4" fontId="0" fillId="0" borderId="0" xfId="0" applyNumberFormat="1"/>
    <xf numFmtId="165" fontId="0" fillId="0" borderId="0" xfId="1" applyNumberFormat="1" applyFont="1"/>
    <xf numFmtId="166" fontId="0" fillId="0" borderId="0" xfId="2" applyNumberFormat="1" applyFont="1"/>
    <xf numFmtId="3" fontId="5" fillId="0" borderId="0" xfId="0" applyNumberFormat="1" applyFont="1" applyBorder="1"/>
    <xf numFmtId="3" fontId="3" fillId="0" borderId="0" xfId="0" applyNumberFormat="1" applyFont="1" applyBorder="1"/>
    <xf numFmtId="3" fontId="7" fillId="0" borderId="0" xfId="0" applyNumberFormat="1" applyFont="1" applyBorder="1"/>
    <xf numFmtId="3" fontId="8" fillId="0" borderId="0" xfId="0" applyNumberFormat="1" applyFont="1" applyBorder="1"/>
  </cellXfs>
  <cellStyles count="3">
    <cellStyle name="Milliers" xfId="1" builtinId="3"/>
    <cellStyle name="Normal" xfId="0" builtinId="0"/>
    <cellStyle name="Pourcentag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Sheet1!$AD$30:$AD$44</c:f>
              <c:strCache>
                <c:ptCount val="15"/>
                <c:pt idx="0">
                  <c:v>Marshall Islands</c:v>
                </c:pt>
                <c:pt idx="1">
                  <c:v>FSM</c:v>
                </c:pt>
                <c:pt idx="2">
                  <c:v>Tuvalu</c:v>
                </c:pt>
                <c:pt idx="3">
                  <c:v>Kiribati</c:v>
                </c:pt>
                <c:pt idx="4">
                  <c:v>Cook Islands</c:v>
                </c:pt>
                <c:pt idx="5">
                  <c:v>Niue</c:v>
                </c:pt>
                <c:pt idx="6">
                  <c:v>Samoa</c:v>
                </c:pt>
                <c:pt idx="7">
                  <c:v>Solomon Islands</c:v>
                </c:pt>
                <c:pt idx="8">
                  <c:v>Nauru</c:v>
                </c:pt>
                <c:pt idx="9">
                  <c:v>Tonga</c:v>
                </c:pt>
                <c:pt idx="10">
                  <c:v>Palau</c:v>
                </c:pt>
                <c:pt idx="11">
                  <c:v>Fiji</c:v>
                </c:pt>
                <c:pt idx="12">
                  <c:v>French Polynesia</c:v>
                </c:pt>
                <c:pt idx="13">
                  <c:v>Vanuatu</c:v>
                </c:pt>
                <c:pt idx="14">
                  <c:v>New Caledonia</c:v>
                </c:pt>
              </c:strCache>
            </c:strRef>
          </c:cat>
          <c:val>
            <c:numRef>
              <c:f>Sheet1!$AE$30:$AE$44</c:f>
              <c:numCache>
                <c:formatCode>0.0%</c:formatCode>
                <c:ptCount val="15"/>
                <c:pt idx="0">
                  <c:v>0.140867702196036</c:v>
                </c:pt>
                <c:pt idx="1">
                  <c:v>0.0999685633448601</c:v>
                </c:pt>
                <c:pt idx="2">
                  <c:v>0.0942823016202742</c:v>
                </c:pt>
                <c:pt idx="3">
                  <c:v>0.0858331043136929</c:v>
                </c:pt>
                <c:pt idx="4">
                  <c:v>0.0595611285266458</c:v>
                </c:pt>
                <c:pt idx="5">
                  <c:v>0.0427525341348767</c:v>
                </c:pt>
                <c:pt idx="6">
                  <c:v>0.0298986970729796</c:v>
                </c:pt>
                <c:pt idx="7">
                  <c:v>0.0248417394320204</c:v>
                </c:pt>
                <c:pt idx="8">
                  <c:v>0.023</c:v>
                </c:pt>
                <c:pt idx="9">
                  <c:v>0.0226452656463855</c:v>
                </c:pt>
                <c:pt idx="10">
                  <c:v>0.0219204920467958</c:v>
                </c:pt>
                <c:pt idx="11">
                  <c:v>0.0182613818059413</c:v>
                </c:pt>
                <c:pt idx="12">
                  <c:v>0.0153009902963368</c:v>
                </c:pt>
                <c:pt idx="13">
                  <c:v>0.00639816366106882</c:v>
                </c:pt>
                <c:pt idx="14">
                  <c:v>0.00161701148279834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A7E-4E36-90F0-53BC06FB4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7865792"/>
        <c:axId val="-2108227568"/>
      </c:barChart>
      <c:catAx>
        <c:axId val="-2107865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-2108227568"/>
        <c:crosses val="autoZero"/>
        <c:auto val="1"/>
        <c:lblAlgn val="ctr"/>
        <c:lblOffset val="100"/>
        <c:noMultiLvlLbl val="0"/>
      </c:catAx>
      <c:valAx>
        <c:axId val="-210822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-210786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53340</xdr:colOff>
      <xdr:row>27</xdr:row>
      <xdr:rowOff>160020</xdr:rowOff>
    </xdr:from>
    <xdr:to>
      <xdr:col>27</xdr:col>
      <xdr:colOff>358140</xdr:colOff>
      <xdr:row>42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4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2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50"/>
  <sheetViews>
    <sheetView tabSelected="1" topLeftCell="AJ1" workbookViewId="0">
      <selection activeCell="V22" sqref="V22"/>
    </sheetView>
  </sheetViews>
  <sheetFormatPr baseColWidth="10" defaultColWidth="8.83203125" defaultRowHeight="15" x14ac:dyDescent="0.2"/>
  <cols>
    <col min="6" max="6" width="26.5" customWidth="1"/>
    <col min="7" max="8" width="30.33203125" customWidth="1"/>
    <col min="9" max="10" width="18.5" customWidth="1"/>
    <col min="11" max="11" width="30.33203125" customWidth="1"/>
    <col min="12" max="12" width="42.6640625" customWidth="1"/>
  </cols>
  <sheetData>
    <row r="2" spans="1:31" ht="16" thickBot="1" x14ac:dyDescent="0.25"/>
    <row r="3" spans="1:31" ht="25" thickBot="1" x14ac:dyDescent="0.25">
      <c r="F3" s="3" t="s">
        <v>27</v>
      </c>
      <c r="G3" s="4" t="s">
        <v>29</v>
      </c>
      <c r="H3" s="6" t="s">
        <v>28</v>
      </c>
      <c r="I3" s="6" t="s">
        <v>30</v>
      </c>
      <c r="J3" s="6"/>
      <c r="K3" s="6" t="s">
        <v>31</v>
      </c>
      <c r="L3" t="s">
        <v>13</v>
      </c>
    </row>
    <row r="4" spans="1:31" x14ac:dyDescent="0.2">
      <c r="E4" s="1" t="s">
        <v>32</v>
      </c>
      <c r="F4" s="32">
        <v>382800000</v>
      </c>
      <c r="G4" s="5">
        <v>22800000</v>
      </c>
      <c r="H4" s="29">
        <f>F4/1.28</f>
        <v>299062500</v>
      </c>
      <c r="I4" s="29">
        <f>G4/1.28</f>
        <v>17812500</v>
      </c>
      <c r="J4" s="31">
        <f>G4/F4</f>
        <v>5.9561128526645767E-2</v>
      </c>
      <c r="K4" s="5" t="s">
        <v>14</v>
      </c>
      <c r="L4" t="s">
        <v>15</v>
      </c>
    </row>
    <row r="5" spans="1:31" x14ac:dyDescent="0.2">
      <c r="E5" s="1" t="s">
        <v>0</v>
      </c>
      <c r="F5" s="32">
        <v>318100000</v>
      </c>
      <c r="G5" s="32">
        <v>31800000</v>
      </c>
      <c r="H5" s="5">
        <v>318100000</v>
      </c>
      <c r="I5" s="5">
        <v>31800000</v>
      </c>
      <c r="J5" s="31">
        <f t="shared" ref="J5:J21" si="0">G5/F5</f>
        <v>9.9968563344860109E-2</v>
      </c>
      <c r="K5" s="5" t="s">
        <v>16</v>
      </c>
      <c r="L5" t="s">
        <v>47</v>
      </c>
      <c r="AC5" t="s">
        <v>28</v>
      </c>
      <c r="AD5" t="s">
        <v>48</v>
      </c>
    </row>
    <row r="6" spans="1:31" x14ac:dyDescent="0.2">
      <c r="E6" s="1" t="s">
        <v>1</v>
      </c>
      <c r="F6" s="8">
        <v>7129800000</v>
      </c>
      <c r="G6" s="7">
        <v>130200000</v>
      </c>
      <c r="H6" s="7">
        <f>F6/1.98</f>
        <v>3600909090.909091</v>
      </c>
      <c r="I6" s="7">
        <f>G6/1.98</f>
        <v>65757575.757575758</v>
      </c>
      <c r="J6" s="31">
        <f t="shared" si="0"/>
        <v>1.8261381805941262E-2</v>
      </c>
      <c r="K6" t="s">
        <v>14</v>
      </c>
      <c r="AB6" t="s">
        <v>32</v>
      </c>
      <c r="AC6">
        <v>299062500</v>
      </c>
      <c r="AD6">
        <v>17812500</v>
      </c>
      <c r="AE6" s="31">
        <f>AD6/AC6</f>
        <v>5.9561128526645767E-2</v>
      </c>
    </row>
    <row r="7" spans="1:31" x14ac:dyDescent="0.2">
      <c r="E7" s="1" t="s">
        <v>2</v>
      </c>
      <c r="F7" s="5">
        <v>192851000</v>
      </c>
      <c r="G7" s="5">
        <v>16553000</v>
      </c>
      <c r="H7" s="5">
        <f>F7/1.22</f>
        <v>158074590.16393444</v>
      </c>
      <c r="I7" s="5">
        <f>G7/1.22</f>
        <v>13568032.786885247</v>
      </c>
      <c r="J7" s="31">
        <f t="shared" si="0"/>
        <v>8.5833104313692954E-2</v>
      </c>
      <c r="K7" t="s">
        <v>18</v>
      </c>
      <c r="L7" t="s">
        <v>17</v>
      </c>
      <c r="AB7" t="s">
        <v>0</v>
      </c>
      <c r="AC7">
        <v>318100000</v>
      </c>
      <c r="AD7">
        <v>31800000</v>
      </c>
      <c r="AE7" s="31">
        <f t="shared" ref="AE7:AE27" si="1">AD7/AC7</f>
        <v>9.9968563344860109E-2</v>
      </c>
    </row>
    <row r="8" spans="1:31" ht="16" thickBot="1" x14ac:dyDescent="0.25">
      <c r="E8" s="1" t="s">
        <v>33</v>
      </c>
      <c r="F8" s="34">
        <v>186700000</v>
      </c>
      <c r="G8" s="34">
        <v>26300000</v>
      </c>
      <c r="H8" s="10">
        <v>186700000</v>
      </c>
      <c r="I8" s="10">
        <v>26300000</v>
      </c>
      <c r="J8" s="31">
        <f t="shared" si="0"/>
        <v>0.14086770219603642</v>
      </c>
      <c r="K8" t="s">
        <v>19</v>
      </c>
      <c r="L8" s="9" t="s">
        <v>45</v>
      </c>
      <c r="AB8" t="s">
        <v>1</v>
      </c>
      <c r="AC8">
        <v>3600909090.909091</v>
      </c>
      <c r="AD8">
        <v>65757575.757575758</v>
      </c>
      <c r="AE8" s="31">
        <f t="shared" si="1"/>
        <v>1.8261381805941262E-2</v>
      </c>
    </row>
    <row r="9" spans="1:31" ht="16" thickBot="1" x14ac:dyDescent="0.25">
      <c r="A9" s="24">
        <v>8138</v>
      </c>
      <c r="E9" s="1" t="s">
        <v>3</v>
      </c>
      <c r="F9" s="11">
        <v>142100000</v>
      </c>
      <c r="G9" s="7">
        <v>3200000</v>
      </c>
      <c r="H9" s="7">
        <f>F9/1.22</f>
        <v>116475409.83606558</v>
      </c>
      <c r="I9" s="7">
        <f>G9/1.22</f>
        <v>2622950.819672131</v>
      </c>
      <c r="J9" s="31">
        <f t="shared" si="0"/>
        <v>2.2519352568613652E-2</v>
      </c>
      <c r="K9" t="s">
        <v>16</v>
      </c>
      <c r="AB9" t="s">
        <v>2</v>
      </c>
      <c r="AC9">
        <v>158074590.16393444</v>
      </c>
      <c r="AD9">
        <v>13568032.786885247</v>
      </c>
      <c r="AE9" s="31">
        <f t="shared" si="1"/>
        <v>8.5833104313692954E-2</v>
      </c>
    </row>
    <row r="10" spans="1:31" ht="16" thickBot="1" x14ac:dyDescent="0.25">
      <c r="A10" s="11">
        <v>531861</v>
      </c>
      <c r="E10" s="1" t="s">
        <v>4</v>
      </c>
      <c r="F10" s="7">
        <v>31273000</v>
      </c>
      <c r="G10" s="7">
        <v>1337000</v>
      </c>
      <c r="H10" s="7">
        <f>F10/1.28</f>
        <v>24432031.25</v>
      </c>
      <c r="I10" s="7">
        <f>G10/1.28</f>
        <v>1044531.25</v>
      </c>
      <c r="J10" s="31">
        <f t="shared" si="0"/>
        <v>4.275253413487673E-2</v>
      </c>
      <c r="K10">
        <v>2014</v>
      </c>
      <c r="AB10" t="s">
        <v>33</v>
      </c>
      <c r="AC10">
        <v>186700000</v>
      </c>
      <c r="AD10">
        <v>26300000</v>
      </c>
      <c r="AE10" s="31">
        <f t="shared" si="1"/>
        <v>0.14086770219603642</v>
      </c>
    </row>
    <row r="11" spans="1:31" x14ac:dyDescent="0.2">
      <c r="E11" s="1" t="s">
        <v>5</v>
      </c>
      <c r="F11" s="35">
        <v>249082000</v>
      </c>
      <c r="G11" s="35">
        <v>5460000</v>
      </c>
      <c r="H11" s="12">
        <v>249082000</v>
      </c>
      <c r="I11" s="12">
        <v>5460000</v>
      </c>
      <c r="J11" s="31">
        <f t="shared" si="0"/>
        <v>2.1920492046795834E-2</v>
      </c>
      <c r="K11" t="s">
        <v>16</v>
      </c>
      <c r="L11" s="9" t="s">
        <v>44</v>
      </c>
      <c r="AB11" t="s">
        <v>3</v>
      </c>
      <c r="AC11">
        <v>116475409.83606558</v>
      </c>
      <c r="AD11">
        <v>2622950.819672131</v>
      </c>
      <c r="AE11" s="31">
        <f t="shared" si="1"/>
        <v>2.2519352568613652E-2</v>
      </c>
    </row>
    <row r="12" spans="1:31" x14ac:dyDescent="0.2">
      <c r="E12" s="1" t="s">
        <v>6</v>
      </c>
      <c r="F12" s="13">
        <v>43200000000</v>
      </c>
      <c r="H12">
        <f>F12/2.57</f>
        <v>16809338521.40078</v>
      </c>
      <c r="J12" s="31"/>
      <c r="K12">
        <v>2014</v>
      </c>
      <c r="L12" t="s">
        <v>43</v>
      </c>
      <c r="AB12" t="s">
        <v>4</v>
      </c>
      <c r="AC12">
        <v>24432031.25</v>
      </c>
      <c r="AD12">
        <v>1044531.25</v>
      </c>
      <c r="AE12" s="31">
        <f t="shared" si="1"/>
        <v>4.275253413487673E-2</v>
      </c>
    </row>
    <row r="13" spans="1:31" ht="16" thickBot="1" x14ac:dyDescent="0.25">
      <c r="E13" s="1" t="s">
        <v>7</v>
      </c>
      <c r="F13" s="14">
        <v>1922057000</v>
      </c>
      <c r="G13" s="7">
        <v>57467000</v>
      </c>
      <c r="H13" s="7">
        <f>F13/2.39</f>
        <v>804207949.79079497</v>
      </c>
      <c r="I13" s="7">
        <f>G13/2.39</f>
        <v>24044769.874476988</v>
      </c>
      <c r="J13" s="31">
        <f t="shared" si="0"/>
        <v>2.9898697072979624E-2</v>
      </c>
      <c r="K13">
        <v>2014</v>
      </c>
      <c r="AB13" t="s">
        <v>5</v>
      </c>
      <c r="AC13">
        <v>249082000</v>
      </c>
      <c r="AD13">
        <v>5460000</v>
      </c>
      <c r="AE13" s="31">
        <f t="shared" si="1"/>
        <v>2.1920492046795834E-2</v>
      </c>
    </row>
    <row r="14" spans="1:31" ht="16" thickBot="1" x14ac:dyDescent="0.25">
      <c r="E14" s="1" t="s">
        <v>34</v>
      </c>
      <c r="F14" s="16">
        <v>7819541000</v>
      </c>
      <c r="G14" s="15">
        <v>194251000</v>
      </c>
      <c r="H14" s="26">
        <f>F14/7.63</f>
        <v>1024841546.5268676</v>
      </c>
      <c r="I14" s="26">
        <f>G14/7.63</f>
        <v>25458846.657929227</v>
      </c>
      <c r="J14" s="31">
        <f t="shared" si="0"/>
        <v>2.4841739432020369E-2</v>
      </c>
      <c r="K14" t="s">
        <v>18</v>
      </c>
      <c r="AB14" t="s">
        <v>6</v>
      </c>
      <c r="AC14">
        <v>16809338521.40078</v>
      </c>
      <c r="AE14" s="31">
        <f t="shared" si="1"/>
        <v>0</v>
      </c>
    </row>
    <row r="15" spans="1:31" ht="16" thickBot="1" x14ac:dyDescent="0.25">
      <c r="E15" s="1" t="s">
        <v>8</v>
      </c>
      <c r="F15" s="18">
        <v>803700000</v>
      </c>
      <c r="G15" s="19">
        <v>18200000</v>
      </c>
      <c r="H15" s="27">
        <f>F15/1.86</f>
        <v>432096774.19354838</v>
      </c>
      <c r="I15" s="27">
        <f>G15/1.86</f>
        <v>9784946.2365591396</v>
      </c>
      <c r="J15" s="31">
        <f t="shared" si="0"/>
        <v>2.2645265646385467E-2</v>
      </c>
      <c r="K15" s="17" t="s">
        <v>20</v>
      </c>
      <c r="AB15" t="s">
        <v>7</v>
      </c>
      <c r="AC15">
        <v>804207949.79079497</v>
      </c>
      <c r="AD15">
        <v>24044769.874476988</v>
      </c>
      <c r="AE15" s="31">
        <f t="shared" si="1"/>
        <v>2.9898697072979628E-2</v>
      </c>
    </row>
    <row r="16" spans="1:31" ht="16" thickBot="1" x14ac:dyDescent="0.25">
      <c r="E16" s="1" t="s">
        <v>9</v>
      </c>
      <c r="F16" s="20">
        <v>38512000</v>
      </c>
      <c r="G16" s="21">
        <v>3631000</v>
      </c>
      <c r="H16" s="21">
        <f>F16/1.22</f>
        <v>31567213.114754099</v>
      </c>
      <c r="I16" s="21">
        <f>G16/1.22</f>
        <v>2976229.5081967213</v>
      </c>
      <c r="J16" s="31">
        <f t="shared" si="0"/>
        <v>9.4282301620274206E-2</v>
      </c>
      <c r="K16">
        <v>2012</v>
      </c>
      <c r="AB16" t="s">
        <v>34</v>
      </c>
      <c r="AC16">
        <v>1024841546.5268676</v>
      </c>
      <c r="AD16">
        <v>25458846.657929227</v>
      </c>
      <c r="AE16" s="31">
        <f t="shared" si="1"/>
        <v>2.4841739432020369E-2</v>
      </c>
    </row>
    <row r="17" spans="5:31" ht="16" thickBot="1" x14ac:dyDescent="0.25">
      <c r="E17" s="1" t="s">
        <v>10</v>
      </c>
      <c r="F17" s="22">
        <v>75803000000</v>
      </c>
      <c r="G17" s="23">
        <v>485000000</v>
      </c>
      <c r="H17" s="28">
        <f>F17/102.51</f>
        <v>739469320.06633496</v>
      </c>
      <c r="I17" s="28">
        <f>G17/102.51</f>
        <v>4731245.7321236953</v>
      </c>
      <c r="J17" s="31">
        <f t="shared" si="0"/>
        <v>6.3981636610688231E-3</v>
      </c>
      <c r="K17" t="s">
        <v>18</v>
      </c>
      <c r="AB17" t="s">
        <v>8</v>
      </c>
      <c r="AC17">
        <v>432096774.19354838</v>
      </c>
      <c r="AD17">
        <v>9784946.2365591396</v>
      </c>
      <c r="AE17" s="31">
        <f t="shared" si="1"/>
        <v>2.2645265646385467E-2</v>
      </c>
    </row>
    <row r="18" spans="5:31" ht="16" thickBot="1" x14ac:dyDescent="0.25">
      <c r="E18" s="2" t="s">
        <v>35</v>
      </c>
      <c r="F18" s="13">
        <v>711000000</v>
      </c>
      <c r="H18" s="13">
        <v>711000000</v>
      </c>
      <c r="J18" s="31">
        <f t="shared" si="0"/>
        <v>0</v>
      </c>
      <c r="K18">
        <v>2013</v>
      </c>
      <c r="L18" t="s">
        <v>22</v>
      </c>
      <c r="AB18" t="s">
        <v>9</v>
      </c>
      <c r="AC18">
        <v>31567213.114754099</v>
      </c>
      <c r="AD18">
        <v>2976229.5081967213</v>
      </c>
      <c r="AE18" s="31">
        <f t="shared" si="1"/>
        <v>9.4282301620274192E-2</v>
      </c>
    </row>
    <row r="19" spans="5:31" ht="16" thickBot="1" x14ac:dyDescent="0.25">
      <c r="E19" s="2" t="s">
        <v>36</v>
      </c>
      <c r="F19" s="11">
        <v>531861000000</v>
      </c>
      <c r="G19" s="24">
        <v>8138000000</v>
      </c>
      <c r="H19" s="25">
        <f>F19/92.16</f>
        <v>5771061197.916667</v>
      </c>
      <c r="I19" s="25">
        <f>G19/92.16</f>
        <v>88302951.388888896</v>
      </c>
      <c r="J19" s="31">
        <f t="shared" si="0"/>
        <v>1.5300990296336825E-2</v>
      </c>
      <c r="K19">
        <v>2011</v>
      </c>
      <c r="AB19" t="s">
        <v>10</v>
      </c>
      <c r="AC19">
        <v>739469320.06633496</v>
      </c>
      <c r="AD19">
        <v>4731245.7321236953</v>
      </c>
      <c r="AE19" s="31">
        <f t="shared" si="1"/>
        <v>6.3981636610688231E-3</v>
      </c>
    </row>
    <row r="20" spans="5:31" x14ac:dyDescent="0.2">
      <c r="E20" s="2" t="s">
        <v>21</v>
      </c>
      <c r="F20" s="13">
        <v>4882000000</v>
      </c>
      <c r="G20" s="25"/>
      <c r="H20" s="13">
        <v>4882000000</v>
      </c>
      <c r="I20" s="25"/>
      <c r="J20" s="31"/>
      <c r="K20">
        <v>2013</v>
      </c>
      <c r="L20" t="s">
        <v>22</v>
      </c>
      <c r="AB20" t="s">
        <v>35</v>
      </c>
      <c r="AC20">
        <v>711000000</v>
      </c>
      <c r="AE20" s="31">
        <f t="shared" si="1"/>
        <v>0</v>
      </c>
    </row>
    <row r="21" spans="5:31" x14ac:dyDescent="0.2">
      <c r="E21" s="2" t="s">
        <v>11</v>
      </c>
      <c r="F21" s="13">
        <v>842913000000</v>
      </c>
      <c r="G21" s="10">
        <v>1363000000</v>
      </c>
      <c r="H21" s="10">
        <f>F21/90.27</f>
        <v>9337686939.1824532</v>
      </c>
      <c r="I21" s="10">
        <f>G21/90.27</f>
        <v>15099147.003434142</v>
      </c>
      <c r="J21" s="31">
        <f t="shared" si="0"/>
        <v>1.6170114827983434E-3</v>
      </c>
      <c r="K21">
        <v>2010</v>
      </c>
      <c r="AB21" t="s">
        <v>36</v>
      </c>
      <c r="AC21">
        <v>5771061197.916667</v>
      </c>
      <c r="AD21">
        <v>88302951.388888896</v>
      </c>
      <c r="AE21" s="31">
        <f t="shared" si="1"/>
        <v>1.5300990296336825E-2</v>
      </c>
    </row>
    <row r="22" spans="5:31" x14ac:dyDescent="0.2">
      <c r="E22" s="2" t="s">
        <v>37</v>
      </c>
      <c r="F22" s="33">
        <v>682000000</v>
      </c>
      <c r="H22" s="13">
        <v>682000000</v>
      </c>
      <c r="J22" s="31"/>
      <c r="K22">
        <v>2013</v>
      </c>
      <c r="L22" t="s">
        <v>22</v>
      </c>
      <c r="AB22" t="s">
        <v>21</v>
      </c>
      <c r="AC22">
        <v>4882000000</v>
      </c>
      <c r="AE22" s="31">
        <f t="shared" si="1"/>
        <v>0</v>
      </c>
    </row>
    <row r="23" spans="5:31" x14ac:dyDescent="0.2">
      <c r="E23" s="2" t="s">
        <v>38</v>
      </c>
      <c r="J23" s="31"/>
      <c r="L23" t="s">
        <v>23</v>
      </c>
      <c r="AB23" t="s">
        <v>11</v>
      </c>
      <c r="AC23">
        <v>9337686939.1824532</v>
      </c>
      <c r="AD23">
        <v>15099147.003434142</v>
      </c>
      <c r="AE23" s="31">
        <f t="shared" si="1"/>
        <v>1.6170114827983432E-3</v>
      </c>
    </row>
    <row r="24" spans="5:31" x14ac:dyDescent="0.2">
      <c r="E24" s="2" t="s">
        <v>12</v>
      </c>
      <c r="J24" s="31"/>
      <c r="L24" t="s">
        <v>23</v>
      </c>
      <c r="AB24" t="s">
        <v>37</v>
      </c>
      <c r="AC24">
        <v>682000000</v>
      </c>
      <c r="AE24" s="31">
        <f t="shared" si="1"/>
        <v>0</v>
      </c>
    </row>
    <row r="25" spans="5:31" x14ac:dyDescent="0.2">
      <c r="E25" s="2" t="s">
        <v>39</v>
      </c>
      <c r="F25" s="7">
        <v>18000000000</v>
      </c>
      <c r="H25" s="30">
        <f>F25/96</f>
        <v>187500000</v>
      </c>
      <c r="J25" s="31"/>
      <c r="K25">
        <v>2005</v>
      </c>
      <c r="L25" t="s">
        <v>22</v>
      </c>
      <c r="AB25" t="s">
        <v>38</v>
      </c>
      <c r="AE25" s="31" t="e">
        <f t="shared" si="1"/>
        <v>#DIV/0!</v>
      </c>
    </row>
    <row r="26" spans="5:31" x14ac:dyDescent="0.2">
      <c r="AB26" t="s">
        <v>12</v>
      </c>
      <c r="AE26" s="31" t="e">
        <f t="shared" si="1"/>
        <v>#DIV/0!</v>
      </c>
    </row>
    <row r="27" spans="5:31" ht="16" thickBot="1" x14ac:dyDescent="0.25">
      <c r="AB27" t="s">
        <v>39</v>
      </c>
      <c r="AC27">
        <v>189473684.21052632</v>
      </c>
      <c r="AE27" s="31">
        <f t="shared" si="1"/>
        <v>0</v>
      </c>
    </row>
    <row r="28" spans="5:31" ht="25" thickBot="1" x14ac:dyDescent="0.25">
      <c r="F28" s="3" t="s">
        <v>25</v>
      </c>
      <c r="G28" s="4" t="s">
        <v>40</v>
      </c>
      <c r="H28" s="6" t="s">
        <v>24</v>
      </c>
      <c r="I28" s="6" t="s">
        <v>41</v>
      </c>
      <c r="J28" s="6" t="s">
        <v>26</v>
      </c>
      <c r="K28" s="6" t="s">
        <v>31</v>
      </c>
      <c r="L28" t="s">
        <v>13</v>
      </c>
    </row>
    <row r="29" spans="5:31" x14ac:dyDescent="0.2">
      <c r="E29" s="1" t="s">
        <v>32</v>
      </c>
      <c r="F29" s="30">
        <f>F4/1000</f>
        <v>382800</v>
      </c>
      <c r="G29" s="30">
        <f t="shared" ref="G29:H29" si="2">G4/1000</f>
        <v>22800</v>
      </c>
      <c r="H29" s="30">
        <f t="shared" si="2"/>
        <v>299062.5</v>
      </c>
      <c r="I29" s="30">
        <f>I4/1000</f>
        <v>17812.5</v>
      </c>
      <c r="J29" s="31">
        <f>I29/H29</f>
        <v>5.9561128526645767E-2</v>
      </c>
      <c r="K29" s="5" t="s">
        <v>42</v>
      </c>
      <c r="L29" t="s">
        <v>15</v>
      </c>
    </row>
    <row r="30" spans="5:31" x14ac:dyDescent="0.2">
      <c r="E30" s="1" t="s">
        <v>0</v>
      </c>
      <c r="F30" s="30">
        <f t="shared" ref="F30:I50" si="3">F5/1000</f>
        <v>318100</v>
      </c>
      <c r="G30" s="30">
        <f t="shared" si="3"/>
        <v>31800</v>
      </c>
      <c r="H30" s="30">
        <f t="shared" si="3"/>
        <v>318100</v>
      </c>
      <c r="I30" s="30">
        <f t="shared" si="3"/>
        <v>31800</v>
      </c>
      <c r="J30" s="31">
        <f t="shared" ref="J30:J36" si="4">I30/H30</f>
        <v>9.9968563344860109E-2</v>
      </c>
      <c r="K30" s="5" t="s">
        <v>16</v>
      </c>
      <c r="L30" t="s">
        <v>46</v>
      </c>
      <c r="AD30" t="s">
        <v>33</v>
      </c>
      <c r="AE30" s="31">
        <v>0.14086770219603642</v>
      </c>
    </row>
    <row r="31" spans="5:31" x14ac:dyDescent="0.2">
      <c r="E31" s="1" t="s">
        <v>1</v>
      </c>
      <c r="F31" s="30">
        <f t="shared" si="3"/>
        <v>7129800</v>
      </c>
      <c r="G31" s="30">
        <f t="shared" si="3"/>
        <v>130200</v>
      </c>
      <c r="H31" s="30">
        <f t="shared" si="3"/>
        <v>3600909.0909090908</v>
      </c>
      <c r="I31" s="30">
        <f t="shared" si="3"/>
        <v>65757.57575757576</v>
      </c>
      <c r="J31" s="31">
        <f t="shared" si="4"/>
        <v>1.8261381805941262E-2</v>
      </c>
      <c r="K31" t="s">
        <v>42</v>
      </c>
      <c r="AD31" t="s">
        <v>0</v>
      </c>
      <c r="AE31" s="31">
        <v>9.9968563344860109E-2</v>
      </c>
    </row>
    <row r="32" spans="5:31" x14ac:dyDescent="0.2">
      <c r="E32" s="1" t="s">
        <v>2</v>
      </c>
      <c r="F32" s="30">
        <f t="shared" si="3"/>
        <v>192851</v>
      </c>
      <c r="G32" s="30">
        <f t="shared" si="3"/>
        <v>16553</v>
      </c>
      <c r="H32" s="30">
        <f t="shared" si="3"/>
        <v>158074.59016393445</v>
      </c>
      <c r="I32" s="30">
        <f t="shared" si="3"/>
        <v>13568.032786885247</v>
      </c>
      <c r="J32" s="31">
        <f t="shared" si="4"/>
        <v>8.5833104313692954E-2</v>
      </c>
      <c r="K32" t="s">
        <v>42</v>
      </c>
      <c r="L32" t="s">
        <v>17</v>
      </c>
      <c r="AD32" t="s">
        <v>9</v>
      </c>
      <c r="AE32" s="31">
        <v>9.4282301620274192E-2</v>
      </c>
    </row>
    <row r="33" spans="5:31" x14ac:dyDescent="0.2">
      <c r="E33" s="1" t="s">
        <v>33</v>
      </c>
      <c r="F33" s="30">
        <f t="shared" si="3"/>
        <v>186700</v>
      </c>
      <c r="G33" s="30">
        <f t="shared" si="3"/>
        <v>26300</v>
      </c>
      <c r="H33" s="30">
        <f t="shared" si="3"/>
        <v>186700</v>
      </c>
      <c r="I33" s="30">
        <f t="shared" si="3"/>
        <v>26300</v>
      </c>
      <c r="J33" s="31">
        <f>I33/H33</f>
        <v>0.14086770219603642</v>
      </c>
      <c r="K33" t="s">
        <v>19</v>
      </c>
      <c r="L33" s="9" t="s">
        <v>45</v>
      </c>
      <c r="AD33" t="s">
        <v>2</v>
      </c>
      <c r="AE33" s="31">
        <v>8.5833104313692954E-2</v>
      </c>
    </row>
    <row r="34" spans="5:31" x14ac:dyDescent="0.2">
      <c r="E34" s="1" t="s">
        <v>3</v>
      </c>
      <c r="F34" s="30">
        <f t="shared" si="3"/>
        <v>142100</v>
      </c>
      <c r="G34" s="30">
        <f t="shared" si="3"/>
        <v>3200</v>
      </c>
      <c r="H34" s="30">
        <f t="shared" si="3"/>
        <v>116475.40983606558</v>
      </c>
      <c r="I34" s="30">
        <f t="shared" si="3"/>
        <v>2622.9508196721308</v>
      </c>
      <c r="J34" s="31">
        <f t="shared" si="4"/>
        <v>2.2519352568613649E-2</v>
      </c>
      <c r="K34" t="s">
        <v>16</v>
      </c>
      <c r="AD34" t="s">
        <v>32</v>
      </c>
      <c r="AE34" s="31">
        <v>5.9561128526645767E-2</v>
      </c>
    </row>
    <row r="35" spans="5:31" x14ac:dyDescent="0.2">
      <c r="E35" s="1" t="s">
        <v>4</v>
      </c>
      <c r="F35" s="30">
        <f t="shared" si="3"/>
        <v>31273</v>
      </c>
      <c r="G35" s="30">
        <f t="shared" si="3"/>
        <v>1337</v>
      </c>
      <c r="H35" s="30">
        <f t="shared" si="3"/>
        <v>24432.03125</v>
      </c>
      <c r="I35" s="30">
        <f t="shared" si="3"/>
        <v>1044.53125</v>
      </c>
      <c r="J35" s="31">
        <f t="shared" si="4"/>
        <v>4.275253413487673E-2</v>
      </c>
      <c r="K35">
        <v>2014</v>
      </c>
      <c r="AD35" t="s">
        <v>4</v>
      </c>
      <c r="AE35" s="31">
        <v>4.275253413487673E-2</v>
      </c>
    </row>
    <row r="36" spans="5:31" x14ac:dyDescent="0.2">
      <c r="E36" s="1" t="s">
        <v>5</v>
      </c>
      <c r="F36" s="30">
        <f t="shared" si="3"/>
        <v>249082</v>
      </c>
      <c r="G36" s="30">
        <f t="shared" si="3"/>
        <v>5460</v>
      </c>
      <c r="H36" s="30">
        <f t="shared" si="3"/>
        <v>249082</v>
      </c>
      <c r="I36" s="30">
        <f t="shared" si="3"/>
        <v>5460</v>
      </c>
      <c r="J36" s="31">
        <f t="shared" si="4"/>
        <v>2.1920492046795834E-2</v>
      </c>
      <c r="K36" t="s">
        <v>16</v>
      </c>
      <c r="L36" s="9" t="s">
        <v>44</v>
      </c>
      <c r="AD36" t="s">
        <v>7</v>
      </c>
      <c r="AE36" s="31">
        <v>2.9898697072979628E-2</v>
      </c>
    </row>
    <row r="37" spans="5:31" x14ac:dyDescent="0.2">
      <c r="E37" s="1" t="s">
        <v>6</v>
      </c>
      <c r="F37" s="30">
        <f t="shared" si="3"/>
        <v>43200000</v>
      </c>
      <c r="G37" s="30">
        <f t="shared" si="3"/>
        <v>0</v>
      </c>
      <c r="H37" s="30">
        <f t="shared" si="3"/>
        <v>16809338.521400779</v>
      </c>
      <c r="I37" s="30">
        <f t="shared" si="3"/>
        <v>0</v>
      </c>
      <c r="J37" s="31"/>
      <c r="K37">
        <v>2014</v>
      </c>
      <c r="L37" t="s">
        <v>43</v>
      </c>
      <c r="AD37" t="s">
        <v>34</v>
      </c>
      <c r="AE37" s="31">
        <v>2.4841739432020369E-2</v>
      </c>
    </row>
    <row r="38" spans="5:31" x14ac:dyDescent="0.2">
      <c r="E38" s="1" t="s">
        <v>7</v>
      </c>
      <c r="F38" s="30">
        <f t="shared" si="3"/>
        <v>1922057</v>
      </c>
      <c r="G38" s="30">
        <f t="shared" si="3"/>
        <v>57467</v>
      </c>
      <c r="H38" s="30">
        <f t="shared" si="3"/>
        <v>804207.94979079498</v>
      </c>
      <c r="I38" s="30">
        <f t="shared" si="3"/>
        <v>24044.769874476988</v>
      </c>
      <c r="J38" s="31">
        <f t="shared" ref="J38:J46" si="5">I38/H38</f>
        <v>2.9898697072979624E-2</v>
      </c>
      <c r="K38">
        <v>2014</v>
      </c>
      <c r="AD38" t="s">
        <v>3</v>
      </c>
      <c r="AE38" s="31">
        <v>2.3E-2</v>
      </c>
    </row>
    <row r="39" spans="5:31" x14ac:dyDescent="0.2">
      <c r="E39" s="1" t="s">
        <v>34</v>
      </c>
      <c r="F39" s="30">
        <f t="shared" si="3"/>
        <v>7819541</v>
      </c>
      <c r="G39" s="30">
        <f t="shared" si="3"/>
        <v>194251</v>
      </c>
      <c r="H39" s="30">
        <f t="shared" si="3"/>
        <v>1024841.5465268677</v>
      </c>
      <c r="I39" s="30">
        <f t="shared" si="3"/>
        <v>25458.846657929225</v>
      </c>
      <c r="J39" s="31">
        <f t="shared" si="5"/>
        <v>2.4841739432020369E-2</v>
      </c>
      <c r="K39" t="s">
        <v>42</v>
      </c>
      <c r="AD39" t="s">
        <v>8</v>
      </c>
      <c r="AE39" s="31">
        <v>2.2645265646385467E-2</v>
      </c>
    </row>
    <row r="40" spans="5:31" x14ac:dyDescent="0.2">
      <c r="E40" s="1" t="s">
        <v>8</v>
      </c>
      <c r="F40" s="30">
        <f t="shared" si="3"/>
        <v>803700</v>
      </c>
      <c r="G40" s="30">
        <f t="shared" si="3"/>
        <v>18200</v>
      </c>
      <c r="H40" s="30">
        <f t="shared" si="3"/>
        <v>432096.77419354836</v>
      </c>
      <c r="I40" s="30">
        <f t="shared" si="3"/>
        <v>9784.9462365591389</v>
      </c>
      <c r="J40" s="31">
        <f t="shared" si="5"/>
        <v>2.2645265646385467E-2</v>
      </c>
      <c r="K40" s="17" t="s">
        <v>20</v>
      </c>
      <c r="AD40" t="s">
        <v>5</v>
      </c>
      <c r="AE40" s="31">
        <v>2.1920492046795834E-2</v>
      </c>
    </row>
    <row r="41" spans="5:31" x14ac:dyDescent="0.2">
      <c r="E41" s="1" t="s">
        <v>9</v>
      </c>
      <c r="F41" s="30">
        <f t="shared" si="3"/>
        <v>38512</v>
      </c>
      <c r="G41" s="30">
        <f t="shared" si="3"/>
        <v>3631</v>
      </c>
      <c r="H41" s="30">
        <f t="shared" si="3"/>
        <v>31567.2131147541</v>
      </c>
      <c r="I41" s="30">
        <f t="shared" si="3"/>
        <v>2976.2295081967213</v>
      </c>
      <c r="J41" s="31">
        <f t="shared" si="5"/>
        <v>9.4282301620274192E-2</v>
      </c>
      <c r="K41">
        <v>2012</v>
      </c>
      <c r="AD41" t="s">
        <v>1</v>
      </c>
      <c r="AE41" s="31">
        <v>1.8261381805941262E-2</v>
      </c>
    </row>
    <row r="42" spans="5:31" x14ac:dyDescent="0.2">
      <c r="E42" s="1" t="s">
        <v>10</v>
      </c>
      <c r="F42" s="30">
        <f t="shared" si="3"/>
        <v>75803000</v>
      </c>
      <c r="G42" s="30">
        <f t="shared" si="3"/>
        <v>485000</v>
      </c>
      <c r="H42" s="30">
        <f t="shared" si="3"/>
        <v>739469.32006633491</v>
      </c>
      <c r="I42" s="30">
        <f t="shared" si="3"/>
        <v>4731.2457321236952</v>
      </c>
      <c r="J42" s="31">
        <f t="shared" si="5"/>
        <v>6.3981636610688239E-3</v>
      </c>
      <c r="K42" t="s">
        <v>42</v>
      </c>
      <c r="AD42" t="s">
        <v>36</v>
      </c>
      <c r="AE42" s="31">
        <v>1.5300990296336825E-2</v>
      </c>
    </row>
    <row r="43" spans="5:31" x14ac:dyDescent="0.2">
      <c r="E43" s="2" t="s">
        <v>35</v>
      </c>
      <c r="F43" s="30">
        <f t="shared" si="3"/>
        <v>711000</v>
      </c>
      <c r="G43" s="30">
        <f t="shared" si="3"/>
        <v>0</v>
      </c>
      <c r="H43" s="30">
        <f t="shared" si="3"/>
        <v>711000</v>
      </c>
      <c r="I43" s="30">
        <f t="shared" si="3"/>
        <v>0</v>
      </c>
      <c r="J43" s="31"/>
      <c r="K43">
        <v>2013</v>
      </c>
      <c r="L43" t="s">
        <v>22</v>
      </c>
      <c r="AD43" t="s">
        <v>10</v>
      </c>
      <c r="AE43" s="31">
        <v>6.3981636610688231E-3</v>
      </c>
    </row>
    <row r="44" spans="5:31" x14ac:dyDescent="0.2">
      <c r="E44" s="2" t="s">
        <v>36</v>
      </c>
      <c r="F44" s="30">
        <f t="shared" si="3"/>
        <v>531861000</v>
      </c>
      <c r="G44" s="30">
        <f t="shared" si="3"/>
        <v>8138000</v>
      </c>
      <c r="H44" s="30">
        <f t="shared" si="3"/>
        <v>5771061.197916667</v>
      </c>
      <c r="I44" s="30">
        <f t="shared" si="3"/>
        <v>88302.951388888891</v>
      </c>
      <c r="J44" s="31">
        <f t="shared" si="5"/>
        <v>1.5300990296336824E-2</v>
      </c>
      <c r="K44">
        <v>2011</v>
      </c>
      <c r="AD44" t="s">
        <v>11</v>
      </c>
      <c r="AE44" s="31">
        <v>1.6170114827983432E-3</v>
      </c>
    </row>
    <row r="45" spans="5:31" x14ac:dyDescent="0.2">
      <c r="E45" s="2" t="s">
        <v>21</v>
      </c>
      <c r="F45" s="30">
        <f t="shared" si="3"/>
        <v>4882000</v>
      </c>
      <c r="G45" s="30">
        <f t="shared" si="3"/>
        <v>0</v>
      </c>
      <c r="H45" s="30">
        <f t="shared" si="3"/>
        <v>4882000</v>
      </c>
      <c r="I45" s="30">
        <f t="shared" si="3"/>
        <v>0</v>
      </c>
      <c r="J45" s="31">
        <f t="shared" si="5"/>
        <v>0</v>
      </c>
      <c r="K45">
        <v>2013</v>
      </c>
      <c r="L45" t="s">
        <v>22</v>
      </c>
      <c r="AD45" t="s">
        <v>21</v>
      </c>
      <c r="AE45" s="31">
        <v>0</v>
      </c>
    </row>
    <row r="46" spans="5:31" x14ac:dyDescent="0.2">
      <c r="E46" s="2" t="s">
        <v>11</v>
      </c>
      <c r="F46" s="30">
        <f t="shared" si="3"/>
        <v>842913000</v>
      </c>
      <c r="G46" s="30">
        <f t="shared" si="3"/>
        <v>1363000</v>
      </c>
      <c r="H46" s="30">
        <f t="shared" si="3"/>
        <v>9337686.9391824529</v>
      </c>
      <c r="I46" s="30">
        <f t="shared" si="3"/>
        <v>15099.147003434142</v>
      </c>
      <c r="J46" s="31">
        <f t="shared" si="5"/>
        <v>1.6170114827983434E-3</v>
      </c>
      <c r="K46">
        <v>2010</v>
      </c>
    </row>
    <row r="47" spans="5:31" x14ac:dyDescent="0.2">
      <c r="E47" s="2" t="s">
        <v>37</v>
      </c>
      <c r="F47" s="30">
        <f t="shared" si="3"/>
        <v>682000</v>
      </c>
      <c r="G47" s="30">
        <f t="shared" si="3"/>
        <v>0</v>
      </c>
      <c r="H47" s="30">
        <f t="shared" si="3"/>
        <v>682000</v>
      </c>
      <c r="I47" s="30">
        <f t="shared" si="3"/>
        <v>0</v>
      </c>
      <c r="J47" s="31"/>
      <c r="K47">
        <v>2013</v>
      </c>
      <c r="L47" t="s">
        <v>22</v>
      </c>
    </row>
    <row r="48" spans="5:31" x14ac:dyDescent="0.2">
      <c r="E48" s="2" t="s">
        <v>38</v>
      </c>
      <c r="F48" s="30">
        <f t="shared" si="3"/>
        <v>0</v>
      </c>
      <c r="G48" s="30">
        <f t="shared" si="3"/>
        <v>0</v>
      </c>
      <c r="H48" s="30">
        <f t="shared" si="3"/>
        <v>0</v>
      </c>
      <c r="I48" s="30">
        <f t="shared" si="3"/>
        <v>0</v>
      </c>
      <c r="J48" s="31"/>
      <c r="L48" t="s">
        <v>23</v>
      </c>
    </row>
    <row r="49" spans="5:12" x14ac:dyDescent="0.2">
      <c r="E49" s="2" t="s">
        <v>12</v>
      </c>
      <c r="F49" s="30">
        <f t="shared" si="3"/>
        <v>0</v>
      </c>
      <c r="G49" s="30">
        <f t="shared" si="3"/>
        <v>0</v>
      </c>
      <c r="H49" s="30">
        <f t="shared" si="3"/>
        <v>0</v>
      </c>
      <c r="I49" s="30">
        <f t="shared" si="3"/>
        <v>0</v>
      </c>
      <c r="J49" s="31"/>
      <c r="L49" t="s">
        <v>23</v>
      </c>
    </row>
    <row r="50" spans="5:12" x14ac:dyDescent="0.2">
      <c r="E50" s="2" t="s">
        <v>39</v>
      </c>
      <c r="F50" s="30">
        <f t="shared" si="3"/>
        <v>18000000</v>
      </c>
      <c r="G50" s="30">
        <f t="shared" si="3"/>
        <v>0</v>
      </c>
      <c r="H50" s="30">
        <f t="shared" si="3"/>
        <v>187500</v>
      </c>
      <c r="I50" s="30">
        <f t="shared" si="3"/>
        <v>0</v>
      </c>
      <c r="J50" s="31"/>
      <c r="K50">
        <v>2005</v>
      </c>
      <c r="L50" t="s">
        <v>22</v>
      </c>
    </row>
  </sheetData>
  <customSheetViews>
    <customSheetView guid="{EDBAF626-9CE5-F547-8DC0-BC86357504BF}" topLeftCell="L14">
      <selection activeCell="AD49" sqref="AD49"/>
      <pageMargins left="0.7" right="0.7" top="0.75" bottom="0.75" header="0.3" footer="0.3"/>
      <pageSetup paperSize="9" orientation="portrait" r:id="rId1"/>
    </customSheetView>
    <customSheetView guid="{AB2CF406-A4D1-412B-9000-9DEB6D28F086}">
      <selection activeCell="G29" sqref="G29"/>
      <pageMargins left="0.7" right="0.7" top="0.75" bottom="0.75" header="0.3" footer="0.3"/>
      <pageSetup paperSize="9" orientation="portrait" r:id="rId2"/>
    </customSheetView>
  </customSheetView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Gillett</dc:creator>
  <cp:lastModifiedBy>Aymeric D</cp:lastModifiedBy>
  <dcterms:created xsi:type="dcterms:W3CDTF">2016-02-04T02:13:47Z</dcterms:created>
  <dcterms:modified xsi:type="dcterms:W3CDTF">2016-06-06T01:10:18Z</dcterms:modified>
</cp:coreProperties>
</file>