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m\Documents\Work\SPC\Editing contract Oct 15-Feb 16\Benefish\Edited\Produc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4" i="1"/>
  <c r="Q10" i="1"/>
  <c r="Q8" i="1"/>
  <c r="Q7" i="1"/>
  <c r="Q3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9" i="1"/>
  <c r="O9" i="1"/>
  <c r="N9" i="1"/>
  <c r="M9" i="1"/>
  <c r="L9" i="1"/>
  <c r="K9" i="1"/>
  <c r="P6" i="1"/>
  <c r="O6" i="1"/>
  <c r="N6" i="1"/>
  <c r="M6" i="1"/>
  <c r="L6" i="1"/>
  <c r="K6" i="1"/>
  <c r="P5" i="1"/>
  <c r="O5" i="1"/>
  <c r="N5" i="1"/>
  <c r="M5" i="1"/>
  <c r="L5" i="1"/>
  <c r="K5" i="1"/>
  <c r="P4" i="1"/>
  <c r="P25" i="1" s="1"/>
  <c r="O4" i="1"/>
  <c r="O25" i="1" s="1"/>
  <c r="N4" i="1"/>
  <c r="N25" i="1" s="1"/>
  <c r="M4" i="1"/>
  <c r="M25" i="1" s="1"/>
  <c r="L4" i="1"/>
  <c r="L25" i="1" s="1"/>
  <c r="K4" i="1"/>
  <c r="K25" i="1" s="1"/>
  <c r="Q9" i="1" l="1"/>
  <c r="Q5" i="1"/>
  <c r="Q24" i="1"/>
  <c r="Q11" i="1"/>
  <c r="Q13" i="1"/>
  <c r="Q17" i="1"/>
  <c r="Q19" i="1"/>
  <c r="Q21" i="1"/>
  <c r="Q23" i="1"/>
  <c r="Q12" i="1"/>
  <c r="Q16" i="1"/>
  <c r="Q18" i="1"/>
  <c r="Q20" i="1"/>
  <c r="Q22" i="1"/>
  <c r="Q4" i="1"/>
  <c r="Q6" i="1"/>
</calcChain>
</file>

<file path=xl/sharedStrings.xml><?xml version="1.0" encoding="utf-8"?>
<sst xmlns="http://schemas.openxmlformats.org/spreadsheetml/2006/main" count="58" uniqueCount="31">
  <si>
    <t>Coastal Commercial</t>
  </si>
  <si>
    <t>Coastal Subsistence</t>
  </si>
  <si>
    <t>Freshwater</t>
  </si>
  <si>
    <t>Aquaculture</t>
  </si>
  <si>
    <t>Cook Islands</t>
  </si>
  <si>
    <t>American Samoa</t>
  </si>
  <si>
    <t>Fiji</t>
  </si>
  <si>
    <t>French Polynesia</t>
  </si>
  <si>
    <t>FSM</t>
  </si>
  <si>
    <t>Guam</t>
  </si>
  <si>
    <t>Total</t>
  </si>
  <si>
    <t>Kiribati</t>
  </si>
  <si>
    <t>Nauru</t>
  </si>
  <si>
    <t>New Caledonia</t>
  </si>
  <si>
    <t>Niue</t>
  </si>
  <si>
    <t>Northern Marianas</t>
  </si>
  <si>
    <t>Palau</t>
  </si>
  <si>
    <t>PNG</t>
  </si>
  <si>
    <t>Samoa</t>
  </si>
  <si>
    <t>Solomon Islands</t>
  </si>
  <si>
    <t>Tokelau</t>
  </si>
  <si>
    <t>Tonga</t>
  </si>
  <si>
    <t>Tuvalu</t>
  </si>
  <si>
    <t>Vanuatu</t>
  </si>
  <si>
    <t>Total US$</t>
  </si>
  <si>
    <t>Offshore Locally Based</t>
  </si>
  <si>
    <t>Offshore Foreign Based</t>
  </si>
  <si>
    <t>Marshal Islands</t>
  </si>
  <si>
    <t>Pitcairn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</si>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</sst>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  <border>
      <left style="medium">
        <color rgb="FF000080"/>
      </left>
      <right style="medium">
        <color rgb="FF00008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/>
    <xf numFmtId="0" fontId="0" fillId="0" borderId="0" xfId="0" applyFont="1"/>
    <xf numFmtId="0" fontId="4" fillId="0" borderId="0" xfId="0" applyFont="1" applyFill="1" applyBorder="1"/>
    <xf numFmtId="3" fontId="5" fillId="0" borderId="2" xfId="0" applyNumberFormat="1" applyFont="1" applyBorder="1" applyAlignment="1">
      <alignment vertical="center" wrapText="1"/>
    </xf>
    <xf numFmtId="3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3" fontId="7" fillId="0" borderId="2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4" fontId="5" fillId="0" borderId="5" xfId="0" applyNumberFormat="1" applyFont="1" applyFill="1" applyBorder="1" applyAlignment="1">
      <alignment vertical="center" wrapText="1"/>
    </xf>
    <xf numFmtId="4" fontId="5" fillId="0" borderId="0" xfId="0" applyNumberFormat="1" applyFont="1" applyFill="1" applyBorder="1" applyAlignment="1">
      <alignment vertical="center" wrapText="1"/>
    </xf>
    <xf numFmtId="4" fontId="3" fillId="0" borderId="4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2" fillId="0" borderId="6" xfId="0" applyFont="1" applyFill="1" applyBorder="1" applyAlignment="1">
      <alignment horizontal="left" vertical="center" wrapText="1"/>
    </xf>
    <xf numFmtId="164" fontId="5" fillId="0" borderId="2" xfId="1" applyNumberFormat="1" applyFont="1" applyBorder="1" applyAlignment="1">
      <alignment vertical="center" wrapText="1"/>
    </xf>
    <xf numFmtId="164" fontId="5" fillId="0" borderId="4" xfId="1" applyNumberFormat="1" applyFont="1" applyBorder="1" applyAlignment="1">
      <alignment vertical="center" wrapText="1"/>
    </xf>
    <xf numFmtId="164" fontId="5" fillId="0" borderId="0" xfId="1" applyNumberFormat="1" applyFont="1"/>
    <xf numFmtId="164" fontId="6" fillId="0" borderId="2" xfId="1" applyNumberFormat="1" applyFont="1" applyBorder="1" applyAlignment="1">
      <alignment vertical="center" wrapText="1"/>
    </xf>
    <xf numFmtId="164" fontId="5" fillId="0" borderId="0" xfId="1" applyNumberFormat="1" applyFont="1" applyFill="1" applyBorder="1"/>
    <xf numFmtId="164" fontId="0" fillId="0" borderId="0" xfId="0" applyNumberFormat="1"/>
    <xf numFmtId="164" fontId="5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abSelected="1" topLeftCell="E1" workbookViewId="0">
      <selection activeCell="S4" sqref="S4"/>
    </sheetView>
  </sheetViews>
  <sheetFormatPr defaultRowHeight="15" x14ac:dyDescent="0.25"/>
  <cols>
    <col min="2" max="2" width="14.7109375" bestFit="1" customWidth="1"/>
    <col min="3" max="5" width="13.85546875" bestFit="1" customWidth="1"/>
    <col min="6" max="6" width="12.7109375" bestFit="1" customWidth="1"/>
    <col min="7" max="7" width="11" bestFit="1" customWidth="1"/>
    <col min="8" max="8" width="13.85546875" bestFit="1" customWidth="1"/>
    <col min="10" max="10" width="13.7109375" bestFit="1" customWidth="1"/>
    <col min="11" max="12" width="12.140625" bestFit="1" customWidth="1"/>
    <col min="13" max="13" width="13.140625" bestFit="1" customWidth="1"/>
    <col min="14" max="14" width="14.42578125" bestFit="1" customWidth="1"/>
    <col min="15" max="16" width="12.140625" bestFit="1" customWidth="1"/>
    <col min="17" max="17" width="13.7109375" bestFit="1" customWidth="1"/>
    <col min="18" max="18" width="14.7109375" bestFit="1" customWidth="1"/>
  </cols>
  <sheetData>
    <row r="1" spans="2:18" ht="15.75" thickBot="1" x14ac:dyDescent="0.3"/>
    <row r="2" spans="2:18" ht="43.5" thickBot="1" x14ac:dyDescent="0.3">
      <c r="B2" s="4"/>
      <c r="C2" s="1" t="s">
        <v>0</v>
      </c>
      <c r="D2" s="2" t="s">
        <v>1</v>
      </c>
      <c r="E2" s="2" t="s">
        <v>25</v>
      </c>
      <c r="F2" s="2" t="s">
        <v>26</v>
      </c>
      <c r="G2" s="2" t="s">
        <v>2</v>
      </c>
      <c r="H2" s="2" t="s">
        <v>3</v>
      </c>
      <c r="K2" s="1" t="s">
        <v>0</v>
      </c>
      <c r="L2" s="2" t="s">
        <v>1</v>
      </c>
      <c r="M2" s="2" t="s">
        <v>25</v>
      </c>
      <c r="N2" s="2" t="s">
        <v>26</v>
      </c>
      <c r="O2" s="2" t="s">
        <v>2</v>
      </c>
      <c r="P2" s="2" t="s">
        <v>3</v>
      </c>
      <c r="Q2" s="16" t="s">
        <v>24</v>
      </c>
      <c r="R2" s="16"/>
    </row>
    <row r="3" spans="2:18" ht="15.75" thickBot="1" x14ac:dyDescent="0.3">
      <c r="B3" s="3" t="s">
        <v>5</v>
      </c>
      <c r="C3" s="6">
        <v>244000</v>
      </c>
      <c r="D3" s="7">
        <v>487000</v>
      </c>
      <c r="E3" s="7">
        <v>5113395</v>
      </c>
      <c r="F3" s="8">
        <v>0</v>
      </c>
      <c r="G3" s="7">
        <v>4000</v>
      </c>
      <c r="H3" s="7">
        <v>44500</v>
      </c>
      <c r="I3" s="12">
        <v>1</v>
      </c>
      <c r="J3" s="3" t="s">
        <v>5</v>
      </c>
      <c r="K3" s="17">
        <v>244000</v>
      </c>
      <c r="L3" s="18">
        <v>487000</v>
      </c>
      <c r="M3" s="18">
        <v>5113395</v>
      </c>
      <c r="N3" s="18">
        <v>0</v>
      </c>
      <c r="O3" s="18">
        <v>4000</v>
      </c>
      <c r="P3" s="18">
        <v>44500</v>
      </c>
      <c r="Q3" s="22">
        <f t="shared" ref="Q3:Q24" si="0">SUM(K3:P3)</f>
        <v>5892895</v>
      </c>
      <c r="R3" s="22"/>
    </row>
    <row r="4" spans="2:18" ht="15.75" thickBot="1" x14ac:dyDescent="0.3">
      <c r="B4" s="3" t="s">
        <v>4</v>
      </c>
      <c r="C4" s="6">
        <v>1700000</v>
      </c>
      <c r="D4" s="7">
        <v>2000000</v>
      </c>
      <c r="E4" s="7">
        <v>2900000</v>
      </c>
      <c r="F4" s="7">
        <v>73156933</v>
      </c>
      <c r="G4" s="7">
        <v>37500</v>
      </c>
      <c r="H4" s="7">
        <v>1095000</v>
      </c>
      <c r="I4" s="12">
        <v>1.28</v>
      </c>
      <c r="J4" s="3" t="s">
        <v>4</v>
      </c>
      <c r="K4" s="19">
        <f t="shared" ref="K4:P4" si="1">C4/1.28</f>
        <v>1328125</v>
      </c>
      <c r="L4" s="19">
        <f t="shared" si="1"/>
        <v>1562500</v>
      </c>
      <c r="M4" s="19">
        <f t="shared" si="1"/>
        <v>2265625</v>
      </c>
      <c r="N4" s="19">
        <f t="shared" si="1"/>
        <v>57153853.90625</v>
      </c>
      <c r="O4" s="19">
        <f t="shared" si="1"/>
        <v>29296.875</v>
      </c>
      <c r="P4" s="19">
        <f t="shared" si="1"/>
        <v>855468.75</v>
      </c>
      <c r="Q4" s="22">
        <f t="shared" si="0"/>
        <v>63194869.53125</v>
      </c>
      <c r="R4" s="22"/>
    </row>
    <row r="5" spans="2:18" ht="15.75" thickBot="1" x14ac:dyDescent="0.3">
      <c r="B5" s="3" t="s">
        <v>6</v>
      </c>
      <c r="C5" s="6">
        <v>75000000</v>
      </c>
      <c r="D5" s="7">
        <v>58000000</v>
      </c>
      <c r="E5" s="7">
        <v>107642610</v>
      </c>
      <c r="F5" s="8">
        <v>0</v>
      </c>
      <c r="G5" s="7">
        <v>7408000</v>
      </c>
      <c r="H5" s="7">
        <v>2875567</v>
      </c>
      <c r="I5" s="12">
        <v>1.98</v>
      </c>
      <c r="J5" s="3" t="s">
        <v>6</v>
      </c>
      <c r="K5" s="23">
        <f t="shared" ref="K5:P5" si="2">C5/1.98</f>
        <v>37878787.878787883</v>
      </c>
      <c r="L5" s="23">
        <f t="shared" si="2"/>
        <v>29292929.292929292</v>
      </c>
      <c r="M5" s="23">
        <f t="shared" si="2"/>
        <v>54364954.545454547</v>
      </c>
      <c r="N5" s="23">
        <f t="shared" si="2"/>
        <v>0</v>
      </c>
      <c r="O5" s="23">
        <f t="shared" si="2"/>
        <v>3741414.1414141413</v>
      </c>
      <c r="P5" s="23">
        <f t="shared" si="2"/>
        <v>1452306.5656565656</v>
      </c>
      <c r="Q5" s="22">
        <f t="shared" si="0"/>
        <v>126730392.42424242</v>
      </c>
      <c r="R5" s="22"/>
    </row>
    <row r="6" spans="2:18" ht="15.75" thickBot="1" x14ac:dyDescent="0.3">
      <c r="B6" s="3" t="s">
        <v>7</v>
      </c>
      <c r="C6" s="6">
        <v>3052588235</v>
      </c>
      <c r="D6" s="7">
        <v>1125171000</v>
      </c>
      <c r="E6" s="7">
        <v>2829000000</v>
      </c>
      <c r="F6" s="8">
        <v>0</v>
      </c>
      <c r="G6" s="7">
        <v>47879616</v>
      </c>
      <c r="H6" s="7">
        <v>8809250000</v>
      </c>
      <c r="I6" s="13">
        <v>98.13</v>
      </c>
      <c r="J6" s="3" t="s">
        <v>7</v>
      </c>
      <c r="K6" s="19">
        <f t="shared" ref="K6:P6" si="3">C6/98.13</f>
        <v>31107594.364618365</v>
      </c>
      <c r="L6" s="19">
        <f t="shared" si="3"/>
        <v>11466126.566799145</v>
      </c>
      <c r="M6" s="19">
        <f t="shared" si="3"/>
        <v>28829104.249464996</v>
      </c>
      <c r="N6" s="19">
        <f t="shared" si="3"/>
        <v>0</v>
      </c>
      <c r="O6" s="19">
        <f t="shared" si="3"/>
        <v>487920.26903087745</v>
      </c>
      <c r="P6" s="19">
        <f t="shared" si="3"/>
        <v>89771221.848568231</v>
      </c>
      <c r="Q6" s="22">
        <f t="shared" si="0"/>
        <v>161661967.29848164</v>
      </c>
      <c r="R6" s="22"/>
    </row>
    <row r="7" spans="2:18" ht="15.75" thickBot="1" x14ac:dyDescent="0.3">
      <c r="B7" s="5" t="s">
        <v>8</v>
      </c>
      <c r="C7" s="6">
        <v>5000000</v>
      </c>
      <c r="D7" s="7">
        <v>8800000</v>
      </c>
      <c r="E7" s="7">
        <v>85342200</v>
      </c>
      <c r="F7" s="7">
        <v>228148080</v>
      </c>
      <c r="G7" s="7">
        <v>8000</v>
      </c>
      <c r="H7" s="7">
        <v>164800</v>
      </c>
      <c r="I7" s="13">
        <v>1</v>
      </c>
      <c r="J7" s="5" t="s">
        <v>8</v>
      </c>
      <c r="K7" s="17">
        <v>5000000</v>
      </c>
      <c r="L7" s="18">
        <v>8800000</v>
      </c>
      <c r="M7" s="18">
        <v>85342200</v>
      </c>
      <c r="N7" s="18">
        <v>228148080</v>
      </c>
      <c r="O7" s="18">
        <v>8000</v>
      </c>
      <c r="P7" s="18">
        <v>164800</v>
      </c>
      <c r="Q7" s="22">
        <f t="shared" si="0"/>
        <v>327463080</v>
      </c>
      <c r="R7" s="22"/>
    </row>
    <row r="8" spans="2:18" ht="15.75" thickBot="1" x14ac:dyDescent="0.3">
      <c r="B8" s="5" t="s">
        <v>9</v>
      </c>
      <c r="C8" s="9">
        <v>388996</v>
      </c>
      <c r="D8" s="7">
        <v>158358</v>
      </c>
      <c r="E8" s="8">
        <v>0</v>
      </c>
      <c r="F8" s="8">
        <v>0</v>
      </c>
      <c r="G8" s="7">
        <v>11000</v>
      </c>
      <c r="H8" s="7">
        <v>800000</v>
      </c>
      <c r="I8" s="13">
        <v>1</v>
      </c>
      <c r="J8" s="5" t="s">
        <v>9</v>
      </c>
      <c r="K8" s="20">
        <v>388996</v>
      </c>
      <c r="L8" s="18">
        <v>158358</v>
      </c>
      <c r="M8" s="18">
        <v>0</v>
      </c>
      <c r="N8" s="18">
        <v>0</v>
      </c>
      <c r="O8" s="18">
        <v>11000</v>
      </c>
      <c r="P8" s="18">
        <v>800000</v>
      </c>
      <c r="Q8" s="22">
        <f t="shared" si="0"/>
        <v>1358354</v>
      </c>
      <c r="R8" s="22"/>
    </row>
    <row r="9" spans="2:18" ht="15.75" thickBot="1" x14ac:dyDescent="0.3">
      <c r="B9" s="5" t="s">
        <v>11</v>
      </c>
      <c r="C9" s="6">
        <v>18861000</v>
      </c>
      <c r="D9" s="7">
        <v>19836000</v>
      </c>
      <c r="E9" s="7">
        <v>4400000</v>
      </c>
      <c r="F9" s="7">
        <v>1355549878</v>
      </c>
      <c r="G9" s="8">
        <v>0</v>
      </c>
      <c r="H9" s="7">
        <v>289757</v>
      </c>
      <c r="I9" s="14">
        <v>1.22</v>
      </c>
      <c r="J9" s="5" t="s">
        <v>11</v>
      </c>
      <c r="K9" s="23">
        <f t="shared" ref="K9:P9" si="4">C9/1.22</f>
        <v>15459836.065573771</v>
      </c>
      <c r="L9" s="23">
        <f t="shared" si="4"/>
        <v>16259016.393442623</v>
      </c>
      <c r="M9" s="23">
        <f t="shared" si="4"/>
        <v>3606557.3770491802</v>
      </c>
      <c r="N9" s="23">
        <f t="shared" si="4"/>
        <v>1111106457.3770492</v>
      </c>
      <c r="O9" s="23">
        <f t="shared" si="4"/>
        <v>0</v>
      </c>
      <c r="P9" s="23">
        <f t="shared" si="4"/>
        <v>237505.73770491805</v>
      </c>
      <c r="Q9" s="22">
        <f t="shared" si="0"/>
        <v>1146669372.9508197</v>
      </c>
      <c r="R9" s="22"/>
    </row>
    <row r="10" spans="2:18" ht="15.75" thickBot="1" x14ac:dyDescent="0.3">
      <c r="B10" s="5" t="s">
        <v>27</v>
      </c>
      <c r="C10" s="6">
        <v>4350000</v>
      </c>
      <c r="D10" s="7">
        <v>6000000</v>
      </c>
      <c r="E10" s="7">
        <v>133530000</v>
      </c>
      <c r="F10" s="7">
        <v>38700638</v>
      </c>
      <c r="G10" s="8">
        <v>0</v>
      </c>
      <c r="H10" s="7">
        <v>50000</v>
      </c>
      <c r="I10" s="13">
        <v>1</v>
      </c>
      <c r="J10" s="5" t="s">
        <v>30</v>
      </c>
      <c r="K10" s="17">
        <v>4350000</v>
      </c>
      <c r="L10" s="18">
        <v>6000000</v>
      </c>
      <c r="M10" s="18">
        <v>133530000</v>
      </c>
      <c r="N10" s="18">
        <v>38700638</v>
      </c>
      <c r="O10" s="18">
        <v>0</v>
      </c>
      <c r="P10" s="18">
        <v>50000</v>
      </c>
      <c r="Q10" s="22">
        <f t="shared" si="0"/>
        <v>182630638</v>
      </c>
      <c r="R10" s="22"/>
    </row>
    <row r="11" spans="2:18" ht="15.75" thickBot="1" x14ac:dyDescent="0.3">
      <c r="B11" s="5" t="s">
        <v>12</v>
      </c>
      <c r="C11" s="6">
        <v>1306955</v>
      </c>
      <c r="D11" s="7">
        <v>1177834</v>
      </c>
      <c r="E11" s="8">
        <v>0</v>
      </c>
      <c r="F11" s="7">
        <v>282100000</v>
      </c>
      <c r="G11" s="8">
        <v>0</v>
      </c>
      <c r="H11" s="8">
        <v>0</v>
      </c>
      <c r="I11" s="15">
        <v>1.22</v>
      </c>
      <c r="J11" s="5" t="s">
        <v>12</v>
      </c>
      <c r="K11" s="23">
        <f t="shared" ref="K11:P11" si="5">C11/1.22</f>
        <v>1071274.5901639345</v>
      </c>
      <c r="L11" s="23">
        <f t="shared" si="5"/>
        <v>965437.70491803286</v>
      </c>
      <c r="M11" s="23">
        <f t="shared" si="5"/>
        <v>0</v>
      </c>
      <c r="N11" s="23">
        <f t="shared" si="5"/>
        <v>231229508.19672132</v>
      </c>
      <c r="O11" s="23">
        <f t="shared" si="5"/>
        <v>0</v>
      </c>
      <c r="P11" s="23">
        <f t="shared" si="5"/>
        <v>0</v>
      </c>
      <c r="Q11" s="22">
        <f t="shared" si="0"/>
        <v>233266220.49180329</v>
      </c>
      <c r="R11" s="22"/>
    </row>
    <row r="12" spans="2:18" ht="15.75" thickBot="1" x14ac:dyDescent="0.3">
      <c r="B12" s="5" t="s">
        <v>13</v>
      </c>
      <c r="C12" s="6">
        <v>915000000</v>
      </c>
      <c r="D12" s="7">
        <v>1660000000</v>
      </c>
      <c r="E12" s="7">
        <v>1316600000</v>
      </c>
      <c r="F12" s="8">
        <v>0</v>
      </c>
      <c r="G12" s="7">
        <v>4743000</v>
      </c>
      <c r="H12" s="7">
        <v>1843500000</v>
      </c>
      <c r="I12" s="13">
        <v>98.13</v>
      </c>
      <c r="J12" s="5" t="s">
        <v>13</v>
      </c>
      <c r="K12" s="19">
        <f t="shared" ref="K12:P12" si="6">C12/98.13</f>
        <v>9324365.6374197491</v>
      </c>
      <c r="L12" s="19">
        <f t="shared" si="6"/>
        <v>16916335.473351676</v>
      </c>
      <c r="M12" s="19">
        <f t="shared" si="6"/>
        <v>13416895.954346277</v>
      </c>
      <c r="N12" s="19">
        <f t="shared" si="6"/>
        <v>0</v>
      </c>
      <c r="O12" s="19">
        <f t="shared" si="6"/>
        <v>48333.842861510246</v>
      </c>
      <c r="P12" s="19">
        <f t="shared" si="6"/>
        <v>18786303.882604711</v>
      </c>
      <c r="Q12" s="22">
        <f t="shared" si="0"/>
        <v>58492234.790583923</v>
      </c>
      <c r="R12" s="22"/>
    </row>
    <row r="13" spans="2:18" ht="15.75" thickBot="1" x14ac:dyDescent="0.3">
      <c r="B13" s="5" t="s">
        <v>14</v>
      </c>
      <c r="C13" s="6">
        <v>148500</v>
      </c>
      <c r="D13" s="7">
        <v>1455300</v>
      </c>
      <c r="E13" s="8">
        <v>0</v>
      </c>
      <c r="F13" s="7">
        <v>1944943</v>
      </c>
      <c r="G13" s="8">
        <v>0</v>
      </c>
      <c r="H13" s="8">
        <v>0</v>
      </c>
      <c r="I13" s="15">
        <v>1.28</v>
      </c>
      <c r="J13" s="5" t="s">
        <v>14</v>
      </c>
      <c r="K13" s="19">
        <f t="shared" ref="K13:P13" si="7">C13/1.28</f>
        <v>116015.625</v>
      </c>
      <c r="L13" s="19">
        <f t="shared" si="7"/>
        <v>1136953.125</v>
      </c>
      <c r="M13" s="19">
        <f t="shared" si="7"/>
        <v>0</v>
      </c>
      <c r="N13" s="19">
        <f t="shared" si="7"/>
        <v>1519486.71875</v>
      </c>
      <c r="O13" s="19">
        <f t="shared" si="7"/>
        <v>0</v>
      </c>
      <c r="P13" s="19">
        <f t="shared" si="7"/>
        <v>0</v>
      </c>
      <c r="Q13" s="22">
        <f t="shared" si="0"/>
        <v>2772455.46875</v>
      </c>
      <c r="R13" s="22"/>
    </row>
    <row r="14" spans="2:18" ht="15.75" thickBot="1" x14ac:dyDescent="0.3">
      <c r="B14" s="5" t="s">
        <v>15</v>
      </c>
      <c r="C14" s="6">
        <v>821356</v>
      </c>
      <c r="D14" s="7">
        <v>1400000</v>
      </c>
      <c r="E14" s="8">
        <v>0</v>
      </c>
      <c r="F14" s="8">
        <v>0</v>
      </c>
      <c r="G14" s="8">
        <v>0</v>
      </c>
      <c r="H14" s="7">
        <v>1130000</v>
      </c>
      <c r="I14" s="15">
        <v>1</v>
      </c>
      <c r="J14" s="5" t="s">
        <v>15</v>
      </c>
      <c r="K14" s="17">
        <v>821356</v>
      </c>
      <c r="L14" s="18">
        <v>1400000</v>
      </c>
      <c r="M14" s="18">
        <v>0</v>
      </c>
      <c r="N14" s="18">
        <v>0</v>
      </c>
      <c r="O14" s="18">
        <v>0</v>
      </c>
      <c r="P14" s="18">
        <v>1130000</v>
      </c>
      <c r="Q14" s="22">
        <f t="shared" si="0"/>
        <v>3351356</v>
      </c>
      <c r="R14" s="22"/>
    </row>
    <row r="15" spans="2:18" ht="15.75" thickBot="1" x14ac:dyDescent="0.3">
      <c r="B15" s="5" t="s">
        <v>16</v>
      </c>
      <c r="C15" s="6">
        <v>3200000</v>
      </c>
      <c r="D15" s="7">
        <v>3300000</v>
      </c>
      <c r="E15" s="7">
        <v>31471000</v>
      </c>
      <c r="F15" s="7">
        <v>18555070</v>
      </c>
      <c r="G15" s="7">
        <v>10000</v>
      </c>
      <c r="H15" s="7">
        <v>285000</v>
      </c>
      <c r="I15" s="15">
        <v>1</v>
      </c>
      <c r="J15" s="5" t="s">
        <v>16</v>
      </c>
      <c r="K15" s="17">
        <v>3200000</v>
      </c>
      <c r="L15" s="18">
        <v>3300000</v>
      </c>
      <c r="M15" s="18">
        <v>31471000</v>
      </c>
      <c r="N15" s="18">
        <v>18555070</v>
      </c>
      <c r="O15" s="18">
        <v>10000</v>
      </c>
      <c r="P15" s="18">
        <v>285000</v>
      </c>
      <c r="Q15" s="22">
        <f t="shared" si="0"/>
        <v>56821070</v>
      </c>
      <c r="R15" s="22"/>
    </row>
    <row r="16" spans="2:18" ht="15.75" thickBot="1" x14ac:dyDescent="0.3">
      <c r="B16" s="5" t="s">
        <v>28</v>
      </c>
      <c r="C16" s="6">
        <v>18000</v>
      </c>
      <c r="D16" s="7">
        <v>12000</v>
      </c>
      <c r="E16" s="8">
        <v>0</v>
      </c>
      <c r="F16" s="8">
        <v>0</v>
      </c>
      <c r="G16" s="8">
        <v>0</v>
      </c>
      <c r="H16" s="8">
        <v>0</v>
      </c>
      <c r="I16" s="15">
        <v>1.28</v>
      </c>
      <c r="J16" s="5" t="s">
        <v>28</v>
      </c>
      <c r="K16" s="19">
        <f t="shared" ref="K16:P16" si="8">C16/1.28</f>
        <v>14062.5</v>
      </c>
      <c r="L16" s="19">
        <f t="shared" si="8"/>
        <v>9375</v>
      </c>
      <c r="M16" s="19">
        <f t="shared" si="8"/>
        <v>0</v>
      </c>
      <c r="N16" s="19">
        <f t="shared" si="8"/>
        <v>0</v>
      </c>
      <c r="O16" s="19">
        <f t="shared" si="8"/>
        <v>0</v>
      </c>
      <c r="P16" s="19">
        <f t="shared" si="8"/>
        <v>0</v>
      </c>
      <c r="Q16" s="22">
        <f t="shared" si="0"/>
        <v>23437.5</v>
      </c>
      <c r="R16" s="22"/>
    </row>
    <row r="17" spans="2:18" ht="15.75" thickBot="1" x14ac:dyDescent="0.3">
      <c r="B17" s="5" t="s">
        <v>17</v>
      </c>
      <c r="C17" s="6">
        <v>130000000</v>
      </c>
      <c r="D17" s="7">
        <v>171500000</v>
      </c>
      <c r="E17" s="7">
        <v>803688032</v>
      </c>
      <c r="F17" s="7">
        <v>799393686</v>
      </c>
      <c r="G17" s="7">
        <v>98000000</v>
      </c>
      <c r="H17" s="7">
        <v>3156700</v>
      </c>
      <c r="I17" s="15">
        <v>2.57</v>
      </c>
      <c r="J17" s="5" t="s">
        <v>17</v>
      </c>
      <c r="K17" s="23">
        <f t="shared" ref="K17:P17" si="9">C17/2.57</f>
        <v>50583657.587548643</v>
      </c>
      <c r="L17" s="23">
        <f t="shared" si="9"/>
        <v>66731517.509727627</v>
      </c>
      <c r="M17" s="23">
        <f t="shared" si="9"/>
        <v>312719078.59922183</v>
      </c>
      <c r="N17" s="23">
        <f t="shared" si="9"/>
        <v>311048126.84824902</v>
      </c>
      <c r="O17" s="23">
        <f t="shared" si="9"/>
        <v>38132295.719844364</v>
      </c>
      <c r="P17" s="23">
        <f t="shared" si="9"/>
        <v>1228287.9377431907</v>
      </c>
      <c r="Q17" s="22">
        <f t="shared" si="0"/>
        <v>780442964.20233464</v>
      </c>
      <c r="R17" s="22"/>
    </row>
    <row r="18" spans="2:18" ht="15.75" thickBot="1" x14ac:dyDescent="0.3">
      <c r="B18" s="5" t="s">
        <v>18</v>
      </c>
      <c r="C18" s="6">
        <v>42500000</v>
      </c>
      <c r="D18" s="7">
        <v>29750000</v>
      </c>
      <c r="E18" s="7">
        <v>11152478</v>
      </c>
      <c r="F18" s="8">
        <v>0</v>
      </c>
      <c r="G18" s="7">
        <v>54259</v>
      </c>
      <c r="H18" s="7">
        <v>66000</v>
      </c>
      <c r="I18" s="15">
        <v>2.39</v>
      </c>
      <c r="J18" s="5" t="s">
        <v>18</v>
      </c>
      <c r="K18" s="19">
        <f t="shared" ref="K18:P18" si="10">C18/2.39</f>
        <v>17782426.778242677</v>
      </c>
      <c r="L18" s="19">
        <f t="shared" si="10"/>
        <v>12447698.744769873</v>
      </c>
      <c r="M18" s="19">
        <f t="shared" si="10"/>
        <v>4666308.7866108781</v>
      </c>
      <c r="N18" s="19">
        <f t="shared" si="10"/>
        <v>0</v>
      </c>
      <c r="O18" s="19">
        <f t="shared" si="10"/>
        <v>22702.510460251044</v>
      </c>
      <c r="P18" s="19">
        <f t="shared" si="10"/>
        <v>27615.062761506273</v>
      </c>
      <c r="Q18" s="22">
        <f t="shared" si="0"/>
        <v>34946751.882845186</v>
      </c>
      <c r="R18" s="22"/>
    </row>
    <row r="19" spans="2:18" ht="15.75" thickBot="1" x14ac:dyDescent="0.3">
      <c r="B19" s="5" t="s">
        <v>19</v>
      </c>
      <c r="C19" s="6">
        <v>98032500</v>
      </c>
      <c r="D19" s="7">
        <v>252000000</v>
      </c>
      <c r="E19" s="7">
        <v>438879607</v>
      </c>
      <c r="F19" s="7">
        <v>604512524</v>
      </c>
      <c r="G19" s="7">
        <v>29000000</v>
      </c>
      <c r="H19" s="7">
        <v>5900000</v>
      </c>
      <c r="I19" s="15">
        <v>7.63</v>
      </c>
      <c r="J19" s="5" t="s">
        <v>19</v>
      </c>
      <c r="K19" s="23">
        <f t="shared" ref="K19:P19" si="11">C19/7.63</f>
        <v>12848296.199213631</v>
      </c>
      <c r="L19" s="23">
        <f t="shared" si="11"/>
        <v>33027522.935779817</v>
      </c>
      <c r="M19" s="23">
        <f t="shared" si="11"/>
        <v>57520263.040629096</v>
      </c>
      <c r="N19" s="23">
        <f t="shared" si="11"/>
        <v>79228377.981651381</v>
      </c>
      <c r="O19" s="23">
        <f t="shared" si="11"/>
        <v>3800786.3695937092</v>
      </c>
      <c r="P19" s="23">
        <f t="shared" si="11"/>
        <v>773263.43381389254</v>
      </c>
      <c r="Q19" s="22">
        <f t="shared" si="0"/>
        <v>187198509.96068156</v>
      </c>
      <c r="R19" s="22"/>
    </row>
    <row r="20" spans="2:18" ht="15.75" thickBot="1" x14ac:dyDescent="0.3">
      <c r="B20" s="5" t="s">
        <v>20</v>
      </c>
      <c r="C20" s="6">
        <v>140000</v>
      </c>
      <c r="D20" s="7">
        <v>882000</v>
      </c>
      <c r="E20" s="8">
        <v>0</v>
      </c>
      <c r="F20" s="7">
        <v>42500000</v>
      </c>
      <c r="G20" s="8">
        <v>0</v>
      </c>
      <c r="H20" s="8">
        <v>0</v>
      </c>
      <c r="I20" s="15">
        <v>1.28</v>
      </c>
      <c r="J20" s="5" t="s">
        <v>20</v>
      </c>
      <c r="K20" s="19">
        <f t="shared" ref="K20:P20" si="12">C20/1.28</f>
        <v>109375</v>
      </c>
      <c r="L20" s="19">
        <f t="shared" si="12"/>
        <v>689062.5</v>
      </c>
      <c r="M20" s="19">
        <f t="shared" si="12"/>
        <v>0</v>
      </c>
      <c r="N20" s="19">
        <f t="shared" si="12"/>
        <v>33203125</v>
      </c>
      <c r="O20" s="19">
        <f t="shared" si="12"/>
        <v>0</v>
      </c>
      <c r="P20" s="19">
        <f t="shared" si="12"/>
        <v>0</v>
      </c>
      <c r="Q20" s="22">
        <f t="shared" si="0"/>
        <v>34001562.5</v>
      </c>
      <c r="R20" s="22"/>
    </row>
    <row r="21" spans="2:18" ht="15.75" thickBot="1" x14ac:dyDescent="0.3">
      <c r="B21" s="5" t="s">
        <v>21</v>
      </c>
      <c r="C21" s="6">
        <v>33600000</v>
      </c>
      <c r="D21" s="7">
        <v>18700000</v>
      </c>
      <c r="E21" s="7">
        <v>7770000</v>
      </c>
      <c r="F21" s="7">
        <v>9408000</v>
      </c>
      <c r="G21" s="7">
        <v>6000</v>
      </c>
      <c r="H21" s="7">
        <v>28000</v>
      </c>
      <c r="I21" s="15">
        <v>1.86</v>
      </c>
      <c r="J21" s="5" t="s">
        <v>21</v>
      </c>
      <c r="K21" s="19">
        <f t="shared" ref="K21:P21" si="13">C21/1.86</f>
        <v>18064516.129032258</v>
      </c>
      <c r="L21" s="19">
        <f t="shared" si="13"/>
        <v>10053763.440860214</v>
      </c>
      <c r="M21" s="19">
        <f t="shared" si="13"/>
        <v>4177419.3548387093</v>
      </c>
      <c r="N21" s="19">
        <f t="shared" si="13"/>
        <v>5058064.5161290318</v>
      </c>
      <c r="O21" s="19">
        <f t="shared" si="13"/>
        <v>3225.8064516129029</v>
      </c>
      <c r="P21" s="19">
        <f t="shared" si="13"/>
        <v>15053.763440860213</v>
      </c>
      <c r="Q21" s="22">
        <f t="shared" si="0"/>
        <v>37372043.010752685</v>
      </c>
      <c r="R21" s="22"/>
    </row>
    <row r="22" spans="2:18" ht="15.75" thickBot="1" x14ac:dyDescent="0.3">
      <c r="B22" s="5" t="s">
        <v>22</v>
      </c>
      <c r="C22" s="6">
        <v>912500</v>
      </c>
      <c r="D22" s="7">
        <v>1366750</v>
      </c>
      <c r="E22" s="8">
        <v>0</v>
      </c>
      <c r="F22" s="7">
        <v>160981136</v>
      </c>
      <c r="G22" s="7">
        <v>2000</v>
      </c>
      <c r="H22" s="7">
        <v>1000</v>
      </c>
      <c r="I22" s="14">
        <v>1.22</v>
      </c>
      <c r="J22" s="21" t="s">
        <v>22</v>
      </c>
      <c r="K22" s="23">
        <f t="shared" ref="K22:P22" si="14">C22/1.22</f>
        <v>747950.81967213121</v>
      </c>
      <c r="L22" s="23">
        <f t="shared" si="14"/>
        <v>1120286.8852459018</v>
      </c>
      <c r="M22" s="23">
        <f t="shared" si="14"/>
        <v>0</v>
      </c>
      <c r="N22" s="23">
        <f t="shared" si="14"/>
        <v>131951750.81967214</v>
      </c>
      <c r="O22" s="23">
        <f t="shared" si="14"/>
        <v>1639.344262295082</v>
      </c>
      <c r="P22" s="23">
        <f t="shared" si="14"/>
        <v>819.67213114754099</v>
      </c>
      <c r="Q22" s="22">
        <f t="shared" si="0"/>
        <v>133822447.54098362</v>
      </c>
      <c r="R22" s="22"/>
    </row>
    <row r="23" spans="2:18" ht="15.75" thickBot="1" x14ac:dyDescent="0.3">
      <c r="B23" s="5" t="s">
        <v>23</v>
      </c>
      <c r="C23" s="6">
        <v>572500000</v>
      </c>
      <c r="D23" s="7">
        <v>761600000</v>
      </c>
      <c r="E23" s="7">
        <v>151100636</v>
      </c>
      <c r="F23" s="7">
        <v>2706530705</v>
      </c>
      <c r="G23" s="7">
        <v>23872000</v>
      </c>
      <c r="H23" s="7">
        <v>39300000</v>
      </c>
      <c r="I23" s="14">
        <v>102.51</v>
      </c>
      <c r="J23" s="21" t="s">
        <v>23</v>
      </c>
      <c r="K23" s="23">
        <f t="shared" ref="K23:P23" si="15">C23/102.51</f>
        <v>5584820.9930738462</v>
      </c>
      <c r="L23" s="23">
        <f t="shared" si="15"/>
        <v>7429519.071310116</v>
      </c>
      <c r="M23" s="23">
        <f t="shared" si="15"/>
        <v>1474008.7406106722</v>
      </c>
      <c r="N23" s="23">
        <f t="shared" si="15"/>
        <v>26402601.746171106</v>
      </c>
      <c r="O23" s="23">
        <f t="shared" si="15"/>
        <v>232874.84147888009</v>
      </c>
      <c r="P23" s="23">
        <f t="shared" si="15"/>
        <v>383377.23148961074</v>
      </c>
      <c r="Q23" s="22">
        <f t="shared" si="0"/>
        <v>41507202.624134228</v>
      </c>
      <c r="R23" s="22"/>
    </row>
    <row r="24" spans="2:18" ht="15.75" thickBot="1" x14ac:dyDescent="0.3">
      <c r="B24" s="5" t="s">
        <v>29</v>
      </c>
      <c r="C24" s="10">
        <v>150000000</v>
      </c>
      <c r="D24" s="7">
        <v>641250000</v>
      </c>
      <c r="E24" s="11">
        <v>0</v>
      </c>
      <c r="F24" s="11">
        <v>0</v>
      </c>
      <c r="G24" s="11">
        <v>0</v>
      </c>
      <c r="H24" s="11">
        <v>0</v>
      </c>
      <c r="I24" s="13">
        <v>98.13</v>
      </c>
      <c r="J24" s="21" t="s">
        <v>29</v>
      </c>
      <c r="K24" s="19">
        <f t="shared" ref="K24:P24" si="16">C24/98.13</f>
        <v>1528584.5307245492</v>
      </c>
      <c r="L24" s="19">
        <f t="shared" si="16"/>
        <v>6534698.8688474474</v>
      </c>
      <c r="M24" s="19">
        <f t="shared" si="16"/>
        <v>0</v>
      </c>
      <c r="N24" s="19">
        <f t="shared" si="16"/>
        <v>0</v>
      </c>
      <c r="O24" s="19">
        <f t="shared" si="16"/>
        <v>0</v>
      </c>
      <c r="P24" s="19">
        <f t="shared" si="16"/>
        <v>0</v>
      </c>
      <c r="Q24" s="22">
        <f t="shared" si="0"/>
        <v>8063283.3995719962</v>
      </c>
      <c r="R24" s="22"/>
    </row>
    <row r="25" spans="2:18" x14ac:dyDescent="0.25">
      <c r="J25" s="21" t="s">
        <v>10</v>
      </c>
      <c r="K25" s="22">
        <f>SUM(K3:K24)</f>
        <v>217554041.69907144</v>
      </c>
      <c r="L25" s="22">
        <f t="shared" ref="L25:P25" si="17">SUM(L3:L24)</f>
        <v>235788101.51298171</v>
      </c>
      <c r="M25" s="22">
        <f t="shared" si="17"/>
        <v>738496810.64822626</v>
      </c>
      <c r="N25" s="22">
        <f t="shared" si="17"/>
        <v>2273305141.1106429</v>
      </c>
      <c r="O25" s="22">
        <f t="shared" si="17"/>
        <v>46533489.720397636</v>
      </c>
      <c r="P25" s="22">
        <f t="shared" si="17"/>
        <v>116005523.88591464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Anne Moorhead</cp:lastModifiedBy>
  <cp:lastPrinted>2016-01-31T18:18:32Z</cp:lastPrinted>
  <dcterms:created xsi:type="dcterms:W3CDTF">2016-01-29T20:08:27Z</dcterms:created>
  <dcterms:modified xsi:type="dcterms:W3CDTF">2016-05-21T01:54:49Z</dcterms:modified>
</cp:coreProperties>
</file>