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45" windowWidth="21840" windowHeight="9045"/>
  </bookViews>
  <sheets>
    <sheet name="FL &lt;-&gt; TL" sheetId="1" r:id="rId1"/>
    <sheet name="Length at Maturity" sheetId="2" r:id="rId2"/>
    <sheet name="PCL Conversions" sheetId="3" r:id="rId3"/>
    <sheet name="R Script Tables" sheetId="4" r:id="rId4"/>
  </sheets>
  <calcPr calcId="145621"/>
</workbook>
</file>

<file path=xl/calcChain.xml><?xml version="1.0" encoding="utf-8"?>
<calcChain xmlns="http://schemas.openxmlformats.org/spreadsheetml/2006/main">
  <c r="O28" i="1" l="1"/>
  <c r="O27" i="1"/>
  <c r="O6" i="1"/>
  <c r="Q21" i="1"/>
  <c r="O21" i="1"/>
  <c r="Q9" i="4"/>
  <c r="T9" i="4" s="1"/>
  <c r="T6" i="4"/>
  <c r="T5" i="4"/>
  <c r="S8" i="4"/>
  <c r="S7" i="4"/>
  <c r="S6" i="4"/>
  <c r="S5" i="4"/>
  <c r="R8" i="4"/>
  <c r="T8" i="4" s="1"/>
  <c r="R7" i="4"/>
  <c r="T7" i="4" s="1"/>
  <c r="M14" i="4"/>
  <c r="M13" i="4"/>
  <c r="M12" i="4"/>
  <c r="M11" i="4"/>
  <c r="M10" i="4"/>
  <c r="M9" i="4"/>
  <c r="M8" i="4"/>
  <c r="M7" i="4"/>
  <c r="M6" i="4"/>
  <c r="M5" i="4"/>
  <c r="L14" i="4"/>
  <c r="L13" i="4"/>
  <c r="L12" i="4"/>
  <c r="L11" i="4"/>
  <c r="L10" i="4"/>
  <c r="L9" i="4"/>
  <c r="L8" i="4"/>
  <c r="N8" i="4" s="1"/>
  <c r="L7" i="4"/>
  <c r="N7" i="4" s="1"/>
  <c r="L6" i="4"/>
  <c r="N6" i="4" s="1"/>
  <c r="L5" i="4"/>
  <c r="N5" i="4" s="1"/>
  <c r="J24" i="3"/>
  <c r="H8" i="4"/>
  <c r="G14" i="4"/>
  <c r="G13" i="4"/>
  <c r="G12" i="4"/>
  <c r="G11" i="4"/>
  <c r="G10" i="4"/>
  <c r="G9" i="4"/>
  <c r="G8" i="4"/>
  <c r="G7" i="4"/>
  <c r="G6" i="4"/>
  <c r="G5" i="4"/>
  <c r="F14" i="4"/>
  <c r="F13" i="4"/>
  <c r="F12" i="4"/>
  <c r="F11" i="4"/>
  <c r="F10" i="4"/>
  <c r="F9" i="4"/>
  <c r="F8" i="4"/>
  <c r="F7" i="4"/>
  <c r="H7" i="4" s="1"/>
  <c r="F6" i="4"/>
  <c r="H6" i="4" s="1"/>
  <c r="F5" i="4"/>
  <c r="H5" i="4" s="1"/>
  <c r="Q19" i="1"/>
  <c r="O19" i="1"/>
  <c r="S6" i="3"/>
  <c r="S7" i="3"/>
  <c r="S8" i="3"/>
  <c r="S9" i="3"/>
  <c r="S11" i="3"/>
  <c r="S12" i="3"/>
  <c r="S14" i="3"/>
  <c r="S16" i="3"/>
  <c r="S18" i="3"/>
  <c r="S20" i="3"/>
  <c r="S5" i="3"/>
  <c r="Q6" i="3"/>
  <c r="Q7" i="3"/>
  <c r="Q8" i="3"/>
  <c r="Q9" i="3"/>
  <c r="Q11" i="3"/>
  <c r="Q12" i="3"/>
  <c r="Q14" i="3"/>
  <c r="Q16" i="3"/>
  <c r="Q18" i="3"/>
  <c r="Q20" i="3"/>
  <c r="Q5" i="3"/>
  <c r="O18" i="3"/>
  <c r="M18" i="3"/>
  <c r="M20" i="3"/>
  <c r="O20" i="3"/>
  <c r="O16" i="3"/>
  <c r="M16" i="3"/>
  <c r="O14" i="3"/>
  <c r="M14" i="3"/>
  <c r="O12" i="3"/>
  <c r="M12" i="3"/>
  <c r="O11" i="3"/>
  <c r="M11" i="3"/>
  <c r="O9" i="3"/>
  <c r="M9" i="3"/>
  <c r="O8" i="3"/>
  <c r="M8" i="3"/>
  <c r="O7" i="3"/>
  <c r="M7" i="3"/>
  <c r="O6" i="3"/>
  <c r="M6" i="3"/>
  <c r="O5" i="3"/>
  <c r="M5" i="3"/>
  <c r="O14" i="1"/>
  <c r="Q14" i="1"/>
  <c r="O16" i="1"/>
  <c r="Q16" i="1"/>
  <c r="O17" i="1"/>
  <c r="Q17" i="1"/>
  <c r="Q6" i="1"/>
  <c r="Q7" i="1"/>
  <c r="Q8" i="1"/>
  <c r="Q9" i="1"/>
  <c r="Q11" i="1"/>
  <c r="Q12" i="1"/>
  <c r="Q5" i="1"/>
  <c r="O7" i="1"/>
  <c r="O8" i="1"/>
  <c r="O9" i="1"/>
  <c r="O11" i="1"/>
  <c r="O12" i="1"/>
  <c r="O5" i="1"/>
  <c r="Q10" i="4"/>
  <c r="S10" i="4" s="1"/>
  <c r="Q11" i="4"/>
  <c r="S11" i="4" s="1"/>
  <c r="Q14" i="4"/>
  <c r="S14" i="4" s="1"/>
  <c r="Q13" i="4"/>
  <c r="S13" i="4" s="1"/>
  <c r="Q12" i="4"/>
  <c r="S12" i="4" s="1"/>
  <c r="T11" i="4" l="1"/>
  <c r="T12" i="4"/>
  <c r="T13" i="4"/>
  <c r="T14" i="4"/>
  <c r="T10" i="4"/>
  <c r="S9" i="4"/>
</calcChain>
</file>

<file path=xl/comments1.xml><?xml version="1.0" encoding="utf-8"?>
<comments xmlns="http://schemas.openxmlformats.org/spreadsheetml/2006/main">
  <authors>
    <author>shelleyc</author>
  </authors>
  <commentList>
    <comment ref="A18" authorId="0">
      <text>
        <r>
          <rPr>
            <b/>
            <sz val="8"/>
            <color indexed="81"/>
            <rFont val="Tahoma"/>
            <family val="2"/>
          </rPr>
          <t>shelleyc:</t>
        </r>
        <r>
          <rPr>
            <sz val="8"/>
            <color indexed="81"/>
            <rFont val="Tahoma"/>
            <family val="2"/>
          </rPr>
          <t xml:space="preserve">
Note that a and b are the factors to be applied to FL to give PCL (not the other way around)</t>
        </r>
      </text>
    </comment>
    <comment ref="H18" authorId="0">
      <text>
        <r>
          <rPr>
            <b/>
            <sz val="8"/>
            <color indexed="81"/>
            <rFont val="Tahoma"/>
            <family val="2"/>
          </rPr>
          <t>shelleyc:</t>
        </r>
        <r>
          <rPr>
            <sz val="8"/>
            <color indexed="81"/>
            <rFont val="Tahoma"/>
            <family val="2"/>
          </rPr>
          <t xml:space="preserve">
this is a to be multiplied with FL (not PCL)</t>
        </r>
      </text>
    </comment>
    <comment ref="I18" authorId="0">
      <text>
        <r>
          <rPr>
            <b/>
            <sz val="8"/>
            <color indexed="81"/>
            <rFont val="Tahoma"/>
            <family val="2"/>
          </rPr>
          <t>shelleyc:</t>
        </r>
        <r>
          <rPr>
            <sz val="8"/>
            <color indexed="81"/>
            <rFont val="Tahoma"/>
            <family val="2"/>
          </rPr>
          <t xml:space="preserve">
this is b to be added to the product of a and FL (not a and PCL)</t>
        </r>
      </text>
    </comment>
  </commentList>
</comments>
</file>

<file path=xl/comments2.xml><?xml version="1.0" encoding="utf-8"?>
<comments xmlns="http://schemas.openxmlformats.org/spreadsheetml/2006/main">
  <authors>
    <author>shelleyc</author>
  </authors>
  <commentList>
    <comment ref="H5" authorId="0">
      <text>
        <r>
          <rPr>
            <b/>
            <sz val="8"/>
            <color indexed="81"/>
            <rFont val="Tahoma"/>
            <family val="2"/>
          </rPr>
          <t>shelleyc:</t>
        </r>
        <r>
          <rPr>
            <sz val="8"/>
            <color indexed="81"/>
            <rFont val="Tahoma"/>
            <family val="2"/>
          </rPr>
          <t xml:space="preserve">
Note this formula is a weird one because Skomal and Natanson give PCL=aFL+b (instead of FL=aPCL+b</t>
        </r>
      </text>
    </comment>
    <comment ref="N5" authorId="0">
      <text>
        <r>
          <rPr>
            <b/>
            <sz val="8"/>
            <color indexed="81"/>
            <rFont val="Tahoma"/>
            <family val="2"/>
          </rPr>
          <t>shelleyc:</t>
        </r>
        <r>
          <rPr>
            <sz val="8"/>
            <color indexed="81"/>
            <rFont val="Tahoma"/>
            <family val="2"/>
          </rPr>
          <t xml:space="preserve">
Note this formula is a weird one because Skomal and Natanson give PCL=aFL+b (instead of FL=aPCL+b</t>
        </r>
      </text>
    </comment>
    <comment ref="T5" authorId="0">
      <text>
        <r>
          <rPr>
            <b/>
            <sz val="8"/>
            <color indexed="81"/>
            <rFont val="Tahoma"/>
            <family val="2"/>
          </rPr>
          <t>shelleyc:</t>
        </r>
        <r>
          <rPr>
            <sz val="8"/>
            <color indexed="81"/>
            <rFont val="Tahoma"/>
            <family val="2"/>
          </rPr>
          <t xml:space="preserve">
Note this formula is a weird one because Skomal and Natanson give PCL=aFL+b (instead of FL=aPCL+b</t>
        </r>
      </text>
    </comment>
  </commentList>
</comments>
</file>

<file path=xl/sharedStrings.xml><?xml version="1.0" encoding="utf-8"?>
<sst xmlns="http://schemas.openxmlformats.org/spreadsheetml/2006/main" count="213" uniqueCount="120">
  <si>
    <t>Fork Length &lt;--&gt; Total Length Conversions</t>
  </si>
  <si>
    <t>Blue</t>
  </si>
  <si>
    <t>N</t>
  </si>
  <si>
    <t>Mean TL</t>
  </si>
  <si>
    <t>Mean FL</t>
  </si>
  <si>
    <t>TL Range</t>
  </si>
  <si>
    <t>FL Range</t>
  </si>
  <si>
    <t>FL=(a)TL+b</t>
  </si>
  <si>
    <t>a</t>
  </si>
  <si>
    <t>b</t>
  </si>
  <si>
    <t>r-squared</t>
  </si>
  <si>
    <t>Thresher</t>
  </si>
  <si>
    <t>A. vulpinus</t>
  </si>
  <si>
    <t>SF Mako</t>
  </si>
  <si>
    <t>Silky</t>
  </si>
  <si>
    <t>A. superciliosus</t>
  </si>
  <si>
    <t>155-371</t>
  </si>
  <si>
    <t>291-450</t>
  </si>
  <si>
    <t>70-368</t>
  </si>
  <si>
    <t>90-258</t>
  </si>
  <si>
    <t>64-337</t>
  </si>
  <si>
    <t>100-228</t>
  </si>
  <si>
    <t>168-262</t>
  </si>
  <si>
    <t>65-338</t>
  </si>
  <si>
    <t>73-212</t>
  </si>
  <si>
    <t>52-282</t>
  </si>
  <si>
    <t>Kohler, Casey and Turner</t>
  </si>
  <si>
    <t>NA</t>
  </si>
  <si>
    <t>North Atlantic</t>
  </si>
  <si>
    <t>South Atlantic</t>
  </si>
  <si>
    <t>Castro and Mejuto 1995 (cited in ICCAT)</t>
  </si>
  <si>
    <t>Campana et al 2005 (cited in ICCAT)</t>
  </si>
  <si>
    <t>input(FL)</t>
  </si>
  <si>
    <t>input (TL)</t>
  </si>
  <si>
    <t>output (TL)</t>
  </si>
  <si>
    <t>output (FL)</t>
  </si>
  <si>
    <t>FISHBASE</t>
  </si>
  <si>
    <t>OWT</t>
  </si>
  <si>
    <t>Francis and Duffy (2005)</t>
  </si>
  <si>
    <t>Mako</t>
  </si>
  <si>
    <t>70-346</t>
  </si>
  <si>
    <t>NZ</t>
  </si>
  <si>
    <t>50-270</t>
  </si>
  <si>
    <t>PCL</t>
  </si>
  <si>
    <t>BET</t>
  </si>
  <si>
    <t>ALV</t>
  </si>
  <si>
    <t>PTH</t>
  </si>
  <si>
    <t>Length at Maturity</t>
  </si>
  <si>
    <t>FL</t>
  </si>
  <si>
    <t>Nakano 1994</t>
  </si>
  <si>
    <t xml:space="preserve">  male</t>
  </si>
  <si>
    <t>130-160</t>
  </si>
  <si>
    <t xml:space="preserve">  females</t>
  </si>
  <si>
    <t>140-160</t>
  </si>
  <si>
    <t>Length at First Maturity (SOTOO)</t>
  </si>
  <si>
    <t>TL</t>
  </si>
  <si>
    <t>265-280</t>
  </si>
  <si>
    <t>168-196</t>
  </si>
  <si>
    <t>175-189</t>
  </si>
  <si>
    <t>SOTOO</t>
  </si>
  <si>
    <t>332-341</t>
  </si>
  <si>
    <t>270-288</t>
  </si>
  <si>
    <t>145-150</t>
  </si>
  <si>
    <t>140-145</t>
  </si>
  <si>
    <t>Joung et al. 2008</t>
  </si>
  <si>
    <t>Joung:  TL=1.31PCL+3.64 (r=0.98,n=469,p&lt;0.01)</t>
  </si>
  <si>
    <t>180-185</t>
  </si>
  <si>
    <t>275-285</t>
  </si>
  <si>
    <t>190-195</t>
  </si>
  <si>
    <t>170-190</t>
  </si>
  <si>
    <t>SOTOO after Seki: (TL=1.397*PCL)</t>
  </si>
  <si>
    <t xml:space="preserve">  FL = 0.766 + 1.100 PCL;r= 0.997 n=999 range:61–346 FL </t>
  </si>
  <si>
    <t xml:space="preserve">  FL = 0.821 + 0.911 Tlnat;r= 0.993;n=399;range:70–346 FL</t>
  </si>
  <si>
    <t>Liu et al. 2008 (50% maturity)</t>
  </si>
  <si>
    <t>FL=(a)PCL+b</t>
  </si>
  <si>
    <t>61-346</t>
  </si>
  <si>
    <t>output (PCL)</t>
  </si>
  <si>
    <t>input (PCL)</t>
  </si>
  <si>
    <t>Joung et al. (2008)</t>
  </si>
  <si>
    <t>TL=a(PCL)+b</t>
  </si>
  <si>
    <t>Taiwan</t>
  </si>
  <si>
    <t>input(TL)</t>
  </si>
  <si>
    <t>Seki et al. (1998) in SOTOO p 131</t>
  </si>
  <si>
    <t>Skomal and Natanson (2002) (ICCAT)</t>
  </si>
  <si>
    <t>Skomal and Natanson (2002) (ICCAT paper)</t>
  </si>
  <si>
    <t>Bigeye Thresher</t>
  </si>
  <si>
    <t>Chen et al. (1997)</t>
  </si>
  <si>
    <t>Pelagic Thresher</t>
  </si>
  <si>
    <t>Liu et al. (1999) (Copeia) (female only)</t>
  </si>
  <si>
    <t>Tables for R Scripts</t>
  </si>
  <si>
    <t>Smallest Free Swimming Size</t>
  </si>
  <si>
    <t>blue</t>
  </si>
  <si>
    <t>SF mako</t>
  </si>
  <si>
    <t>owt</t>
  </si>
  <si>
    <t>silky</t>
  </si>
  <si>
    <t>common thresher</t>
  </si>
  <si>
    <t>bigeye thresher</t>
  </si>
  <si>
    <t>pelagic thresher</t>
  </si>
  <si>
    <t>SOTOO p. 29</t>
  </si>
  <si>
    <t>LF mako</t>
  </si>
  <si>
    <t>mako UID</t>
  </si>
  <si>
    <t>thresher UID</t>
  </si>
  <si>
    <t>PCL direct from TL</t>
  </si>
  <si>
    <t>PCL via FL</t>
  </si>
  <si>
    <t>Maximum size</t>
  </si>
  <si>
    <t>Size at Maturity</t>
  </si>
  <si>
    <t>Fishbase</t>
  </si>
  <si>
    <t>(see sources in original SPC R Script circa Oct 2010)</t>
  </si>
  <si>
    <t>PCL direct from FL</t>
  </si>
  <si>
    <t>PCL via TL</t>
  </si>
  <si>
    <t>FL (input)</t>
  </si>
  <si>
    <t>NOAA Technical Memorandum NMFS-NE-110</t>
  </si>
  <si>
    <t>Kohler, Casey and Turner (1996)</t>
  </si>
  <si>
    <t>Silky (Joung)</t>
  </si>
  <si>
    <t>1.31PCL</t>
  </si>
  <si>
    <t>0.5598(TL</t>
  </si>
  <si>
    <t xml:space="preserve">PORbeagle </t>
  </si>
  <si>
    <t>FL range from Francis and Duffy 2005 and Campana (ref therein)</t>
  </si>
  <si>
    <t>61- 253</t>
  </si>
  <si>
    <t>FL = –6.943 + 0.893 TLnat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</si>
</sst>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1" fontId="0" fillId="8" borderId="0" xfId="0" applyNumberFormat="1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4" fillId="10" borderId="0" xfId="0" applyFont="1" applyFill="1"/>
    <xf numFmtId="0" fontId="5" fillId="0" borderId="0" xfId="0" applyFont="1"/>
    <xf numFmtId="1" fontId="5" fillId="0" borderId="0" xfId="0" applyNumberFormat="1" applyFont="1"/>
    <xf numFmtId="1" fontId="0" fillId="0" borderId="0" xfId="0" applyNumberFormat="1" applyFont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80" zoomScaleNormal="80" workbookViewId="0">
      <selection activeCell="H3" sqref="H3"/>
    </sheetView>
  </sheetViews>
  <sheetFormatPr defaultRowHeight="15" x14ac:dyDescent="0.25"/>
  <cols>
    <col min="1" max="1" width="48.140625" customWidth="1"/>
    <col min="15" max="15" width="10.140625" customWidth="1"/>
    <col min="17" max="17" width="10.28515625" customWidth="1"/>
  </cols>
  <sheetData>
    <row r="1" spans="1:17" x14ac:dyDescent="0.25">
      <c r="A1" t="s">
        <v>0</v>
      </c>
    </row>
    <row r="2" spans="1:17" x14ac:dyDescent="0.25">
      <c r="A2" t="s">
        <v>112</v>
      </c>
      <c r="N2" t="s">
        <v>32</v>
      </c>
      <c r="O2" t="s">
        <v>34</v>
      </c>
      <c r="P2" t="s">
        <v>33</v>
      </c>
      <c r="Q2" t="s">
        <v>35</v>
      </c>
    </row>
    <row r="3" spans="1:17" x14ac:dyDescent="0.25">
      <c r="A3" t="s">
        <v>111</v>
      </c>
      <c r="H3" t="s">
        <v>7</v>
      </c>
    </row>
    <row r="4" spans="1:17" x14ac:dyDescent="0.25">
      <c r="C4" t="s">
        <v>2</v>
      </c>
      <c r="D4" t="s">
        <v>3</v>
      </c>
      <c r="E4" t="s">
        <v>5</v>
      </c>
      <c r="F4" t="s">
        <v>4</v>
      </c>
      <c r="G4" t="s">
        <v>6</v>
      </c>
      <c r="H4" t="s">
        <v>8</v>
      </c>
      <c r="I4" t="s">
        <v>9</v>
      </c>
      <c r="J4" t="s">
        <v>10</v>
      </c>
    </row>
    <row r="5" spans="1:17" x14ac:dyDescent="0.25">
      <c r="A5" t="s">
        <v>15</v>
      </c>
      <c r="B5" t="s">
        <v>11</v>
      </c>
      <c r="C5" t="s">
        <v>115</v>
      </c>
      <c r="D5">
        <v>312</v>
      </c>
      <c r="E5" t="s">
        <v>16</v>
      </c>
      <c r="F5">
        <v>192</v>
      </c>
      <c r="G5" t="s">
        <v>21</v>
      </c>
      <c r="H5">
        <v>0.55979999999999996</v>
      </c>
      <c r="I5">
        <v>17.666</v>
      </c>
      <c r="J5">
        <v>0.89439999999999997</v>
      </c>
      <c r="L5" t="s">
        <v>28</v>
      </c>
      <c r="N5">
        <v>100</v>
      </c>
      <c r="O5">
        <f>(N5-I5)/H5</f>
        <v>147.07752768846018</v>
      </c>
      <c r="P5">
        <v>332</v>
      </c>
      <c r="Q5">
        <f>(P5*H5)+I5</f>
        <v>203.5196</v>
      </c>
    </row>
    <row r="6" spans="1:17" x14ac:dyDescent="0.25">
      <c r="A6" t="s">
        <v>12</v>
      </c>
      <c r="B6" t="s">
        <v>11</v>
      </c>
      <c r="C6">
        <v>13</v>
      </c>
      <c r="D6">
        <v>373</v>
      </c>
      <c r="E6" t="s">
        <v>17</v>
      </c>
      <c r="F6">
        <v>211</v>
      </c>
      <c r="G6" t="s">
        <v>22</v>
      </c>
      <c r="H6">
        <v>0.5474</v>
      </c>
      <c r="I6">
        <v>7.0262000000000002</v>
      </c>
      <c r="J6">
        <v>0.88649999999999995</v>
      </c>
      <c r="N6">
        <v>100</v>
      </c>
      <c r="O6">
        <f>(N6-I6)/H6</f>
        <v>169.84618195104127</v>
      </c>
      <c r="P6">
        <v>101</v>
      </c>
      <c r="Q6">
        <f t="shared" ref="Q6:Q12" si="0">(P6*H6)+I6</f>
        <v>62.313600000000001</v>
      </c>
    </row>
    <row r="7" spans="1:17" x14ac:dyDescent="0.25">
      <c r="B7" t="s">
        <v>13</v>
      </c>
      <c r="C7">
        <v>199</v>
      </c>
      <c r="D7">
        <v>171</v>
      </c>
      <c r="E7" t="s">
        <v>18</v>
      </c>
      <c r="F7">
        <v>157</v>
      </c>
      <c r="G7" t="s">
        <v>23</v>
      </c>
      <c r="H7">
        <v>0.92859999999999998</v>
      </c>
      <c r="I7">
        <v>-1.7101</v>
      </c>
      <c r="J7">
        <v>0.99719999999999998</v>
      </c>
      <c r="N7">
        <v>275</v>
      </c>
      <c r="O7">
        <f t="shared" ref="O6:O12" si="1">(N7-I7)/H7</f>
        <v>297.98632349773857</v>
      </c>
      <c r="P7">
        <v>102</v>
      </c>
      <c r="Q7">
        <f t="shared" si="0"/>
        <v>93.007099999999994</v>
      </c>
    </row>
    <row r="8" spans="1:17" x14ac:dyDescent="0.25">
      <c r="B8" t="s">
        <v>14</v>
      </c>
      <c r="C8">
        <v>15</v>
      </c>
      <c r="D8">
        <v>173</v>
      </c>
      <c r="E8" t="s">
        <v>19</v>
      </c>
      <c r="F8">
        <v>142</v>
      </c>
      <c r="G8" t="s">
        <v>24</v>
      </c>
      <c r="H8">
        <v>0.83879999999999999</v>
      </c>
      <c r="I8">
        <v>-2.6509999999999998</v>
      </c>
      <c r="J8">
        <v>0.99719999999999998</v>
      </c>
      <c r="N8">
        <v>100</v>
      </c>
      <c r="O8">
        <f t="shared" si="1"/>
        <v>122.37839771101574</v>
      </c>
      <c r="P8">
        <v>210</v>
      </c>
      <c r="Q8">
        <f t="shared" si="0"/>
        <v>173.49699999999999</v>
      </c>
    </row>
    <row r="9" spans="1:17" x14ac:dyDescent="0.25">
      <c r="B9" t="s">
        <v>1</v>
      </c>
      <c r="C9">
        <v>572</v>
      </c>
      <c r="D9">
        <v>214</v>
      </c>
      <c r="E9" t="s">
        <v>20</v>
      </c>
      <c r="F9">
        <v>179</v>
      </c>
      <c r="G9" t="s">
        <v>25</v>
      </c>
      <c r="H9">
        <v>0.83130000000000004</v>
      </c>
      <c r="I9">
        <v>1.3908</v>
      </c>
      <c r="J9">
        <v>0.99319999999999997</v>
      </c>
      <c r="N9">
        <v>200</v>
      </c>
      <c r="O9">
        <f t="shared" si="1"/>
        <v>238.91399013593164</v>
      </c>
      <c r="P9">
        <v>200</v>
      </c>
      <c r="Q9">
        <f t="shared" si="0"/>
        <v>167.65080000000003</v>
      </c>
    </row>
    <row r="11" spans="1:17" x14ac:dyDescent="0.25">
      <c r="A11" t="s">
        <v>31</v>
      </c>
      <c r="B11" t="s">
        <v>1</v>
      </c>
      <c r="C11">
        <v>792</v>
      </c>
      <c r="H11">
        <v>0.84199999999999997</v>
      </c>
      <c r="I11">
        <v>-1.2</v>
      </c>
      <c r="J11" t="s">
        <v>27</v>
      </c>
      <c r="L11" t="s">
        <v>28</v>
      </c>
      <c r="N11">
        <v>205</v>
      </c>
      <c r="O11">
        <f t="shared" si="1"/>
        <v>244.89311163895488</v>
      </c>
      <c r="P11">
        <v>35</v>
      </c>
      <c r="Q11">
        <f t="shared" si="0"/>
        <v>28.27</v>
      </c>
    </row>
    <row r="12" spans="1:17" x14ac:dyDescent="0.25">
      <c r="A12" t="s">
        <v>30</v>
      </c>
      <c r="B12" t="s">
        <v>1</v>
      </c>
      <c r="C12" t="s">
        <v>27</v>
      </c>
      <c r="H12">
        <v>0.82030000000000003</v>
      </c>
      <c r="I12">
        <v>-1.0609999999999999</v>
      </c>
      <c r="J12" t="s">
        <v>27</v>
      </c>
      <c r="L12" t="s">
        <v>29</v>
      </c>
      <c r="N12">
        <v>200</v>
      </c>
      <c r="O12">
        <f t="shared" si="1"/>
        <v>245.10666829208827</v>
      </c>
      <c r="P12">
        <v>35</v>
      </c>
      <c r="Q12">
        <f t="shared" si="0"/>
        <v>27.6495</v>
      </c>
    </row>
    <row r="14" spans="1:17" x14ac:dyDescent="0.25">
      <c r="A14" t="s">
        <v>36</v>
      </c>
      <c r="B14" t="s">
        <v>37</v>
      </c>
      <c r="H14">
        <v>0.82199999999999995</v>
      </c>
      <c r="I14">
        <v>0</v>
      </c>
      <c r="N14">
        <v>100</v>
      </c>
      <c r="O14">
        <f t="shared" ref="O14:O17" si="2">(N14-I14)/H14</f>
        <v>121.65450121654501</v>
      </c>
      <c r="P14">
        <v>175</v>
      </c>
      <c r="Q14">
        <f t="shared" ref="Q14:Q17" si="3">(P14*H14)+I14</f>
        <v>143.85</v>
      </c>
    </row>
    <row r="16" spans="1:17" s="17" customFormat="1" x14ac:dyDescent="0.25">
      <c r="A16" s="17" t="s">
        <v>38</v>
      </c>
      <c r="B16" s="17" t="s">
        <v>39</v>
      </c>
      <c r="C16" s="17">
        <v>399</v>
      </c>
      <c r="G16" s="17" t="s">
        <v>40</v>
      </c>
      <c r="H16" s="17">
        <v>0.91100000000000003</v>
      </c>
      <c r="I16" s="17">
        <v>0.82099999999999995</v>
      </c>
      <c r="J16" s="17">
        <v>0.99299999999999999</v>
      </c>
      <c r="L16" s="17" t="s">
        <v>41</v>
      </c>
      <c r="N16" s="17">
        <v>205</v>
      </c>
      <c r="O16" s="17">
        <f t="shared" si="2"/>
        <v>224.12623490669594</v>
      </c>
      <c r="P16" s="17">
        <v>204</v>
      </c>
      <c r="Q16" s="17">
        <f t="shared" si="3"/>
        <v>186.66499999999999</v>
      </c>
    </row>
    <row r="17" spans="1:17" x14ac:dyDescent="0.25">
      <c r="B17" t="s">
        <v>1</v>
      </c>
      <c r="C17">
        <v>273</v>
      </c>
      <c r="G17" t="s">
        <v>42</v>
      </c>
      <c r="H17">
        <v>0.83799999999999997</v>
      </c>
      <c r="I17">
        <v>-1.615</v>
      </c>
      <c r="N17">
        <v>200</v>
      </c>
      <c r="O17">
        <f t="shared" si="2"/>
        <v>240.59069212410503</v>
      </c>
      <c r="P17">
        <v>35</v>
      </c>
      <c r="Q17">
        <f t="shared" si="3"/>
        <v>27.715</v>
      </c>
    </row>
    <row r="19" spans="1:17" x14ac:dyDescent="0.25">
      <c r="A19" t="s">
        <v>84</v>
      </c>
      <c r="B19" t="s">
        <v>1</v>
      </c>
      <c r="C19">
        <v>572</v>
      </c>
      <c r="H19">
        <v>0.83130000000000004</v>
      </c>
      <c r="I19">
        <v>1.39</v>
      </c>
      <c r="J19">
        <v>0.99</v>
      </c>
      <c r="L19" t="s">
        <v>28</v>
      </c>
      <c r="N19">
        <v>200</v>
      </c>
      <c r="O19">
        <f t="shared" ref="O19" si="4">(N19-I19)/H19</f>
        <v>238.9149524840611</v>
      </c>
      <c r="P19">
        <v>35</v>
      </c>
      <c r="Q19">
        <f t="shared" ref="Q19" si="5">(P19*H19)+I19</f>
        <v>30.485500000000002</v>
      </c>
    </row>
    <row r="21" spans="1:17" x14ac:dyDescent="0.25">
      <c r="B21" t="s">
        <v>113</v>
      </c>
      <c r="C21">
        <v>469</v>
      </c>
      <c r="H21" t="s">
        <v>114</v>
      </c>
      <c r="I21">
        <v>3.64</v>
      </c>
      <c r="J21">
        <v>0.98</v>
      </c>
      <c r="N21">
        <v>100</v>
      </c>
      <c r="O21" t="e">
        <f t="shared" ref="O21" si="6">(N21-I21)/H21</f>
        <v>#VALUE!</v>
      </c>
      <c r="P21">
        <v>180</v>
      </c>
      <c r="Q21" t="e">
        <f t="shared" ref="Q21" si="7">(P21*H21)+I21</f>
        <v>#VALUE!</v>
      </c>
    </row>
    <row r="26" spans="1:17" x14ac:dyDescent="0.25">
      <c r="G26" t="s">
        <v>117</v>
      </c>
    </row>
    <row r="27" spans="1:17" x14ac:dyDescent="0.25">
      <c r="A27" s="17" t="s">
        <v>38</v>
      </c>
      <c r="B27" t="s">
        <v>116</v>
      </c>
      <c r="G27" t="s">
        <v>118</v>
      </c>
      <c r="H27">
        <v>0.89300000000000002</v>
      </c>
      <c r="I27">
        <v>-6.9429999999999996</v>
      </c>
      <c r="N27">
        <v>61</v>
      </c>
      <c r="O27">
        <f t="shared" ref="O27:O28" si="8">(N27-I27)/H27</f>
        <v>76.083986562150059</v>
      </c>
    </row>
    <row r="28" spans="1:17" x14ac:dyDescent="0.25">
      <c r="H28">
        <v>0.89300000000000002</v>
      </c>
      <c r="I28">
        <v>-6.9429999999999996</v>
      </c>
      <c r="N28">
        <v>253</v>
      </c>
      <c r="O28">
        <f t="shared" si="8"/>
        <v>291.08958566629337</v>
      </c>
    </row>
    <row r="32" spans="1:17" x14ac:dyDescent="0.25">
      <c r="D32" t="s">
        <v>119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workbookViewId="0">
      <selection activeCell="B34" sqref="B34"/>
    </sheetView>
  </sheetViews>
  <sheetFormatPr defaultRowHeight="15" x14ac:dyDescent="0.25"/>
  <cols>
    <col min="2" max="2" width="47.7109375" customWidth="1"/>
  </cols>
  <sheetData>
    <row r="2" spans="2:7" x14ac:dyDescent="0.25">
      <c r="B2" t="s">
        <v>47</v>
      </c>
    </row>
    <row r="3" spans="2:7" x14ac:dyDescent="0.25">
      <c r="B3" t="s">
        <v>49</v>
      </c>
      <c r="C3" s="1" t="s">
        <v>1</v>
      </c>
    </row>
    <row r="4" spans="2:7" x14ac:dyDescent="0.25">
      <c r="B4" t="s">
        <v>38</v>
      </c>
      <c r="C4" t="s">
        <v>50</v>
      </c>
      <c r="D4" t="s">
        <v>51</v>
      </c>
      <c r="E4" t="s">
        <v>43</v>
      </c>
      <c r="F4" t="s">
        <v>68</v>
      </c>
      <c r="G4" t="s">
        <v>48</v>
      </c>
    </row>
    <row r="5" spans="2:7" x14ac:dyDescent="0.25">
      <c r="C5" t="s">
        <v>52</v>
      </c>
      <c r="D5" t="s">
        <v>53</v>
      </c>
      <c r="E5" t="s">
        <v>43</v>
      </c>
      <c r="F5" t="s">
        <v>69</v>
      </c>
      <c r="G5" t="s">
        <v>48</v>
      </c>
    </row>
    <row r="7" spans="2:7" x14ac:dyDescent="0.25">
      <c r="B7" t="s">
        <v>54</v>
      </c>
      <c r="C7" s="2" t="s">
        <v>13</v>
      </c>
    </row>
    <row r="8" spans="2:7" x14ac:dyDescent="0.25">
      <c r="B8" t="s">
        <v>38</v>
      </c>
      <c r="C8" t="s">
        <v>50</v>
      </c>
      <c r="D8">
        <v>195</v>
      </c>
      <c r="E8" t="s">
        <v>55</v>
      </c>
      <c r="F8" t="s">
        <v>66</v>
      </c>
      <c r="G8" t="s">
        <v>48</v>
      </c>
    </row>
    <row r="9" spans="2:7" x14ac:dyDescent="0.25">
      <c r="B9" t="s">
        <v>71</v>
      </c>
      <c r="C9" t="s">
        <v>52</v>
      </c>
      <c r="D9" t="s">
        <v>56</v>
      </c>
      <c r="E9" t="s">
        <v>55</v>
      </c>
      <c r="F9" t="s">
        <v>67</v>
      </c>
      <c r="G9" t="s">
        <v>48</v>
      </c>
    </row>
    <row r="10" spans="2:7" x14ac:dyDescent="0.25">
      <c r="B10" t="s">
        <v>72</v>
      </c>
    </row>
    <row r="13" spans="2:7" x14ac:dyDescent="0.25">
      <c r="B13" t="s">
        <v>70</v>
      </c>
      <c r="C13" s="3" t="s">
        <v>37</v>
      </c>
    </row>
    <row r="14" spans="2:7" x14ac:dyDescent="0.25">
      <c r="C14" t="s">
        <v>50</v>
      </c>
      <c r="D14" t="s">
        <v>57</v>
      </c>
      <c r="E14" t="s">
        <v>55</v>
      </c>
    </row>
    <row r="15" spans="2:7" x14ac:dyDescent="0.25">
      <c r="C15" t="s">
        <v>52</v>
      </c>
      <c r="D15" t="s">
        <v>58</v>
      </c>
      <c r="E15" t="s">
        <v>55</v>
      </c>
    </row>
    <row r="17" spans="2:7" x14ac:dyDescent="0.25">
      <c r="B17" t="s">
        <v>59</v>
      </c>
      <c r="C17" s="4" t="s">
        <v>14</v>
      </c>
    </row>
    <row r="18" spans="2:7" x14ac:dyDescent="0.25">
      <c r="B18" t="s">
        <v>64</v>
      </c>
      <c r="C18" t="s">
        <v>50</v>
      </c>
      <c r="D18">
        <v>180</v>
      </c>
      <c r="E18" t="s">
        <v>55</v>
      </c>
    </row>
    <row r="19" spans="2:7" x14ac:dyDescent="0.25">
      <c r="B19" t="s">
        <v>65</v>
      </c>
      <c r="C19" t="s">
        <v>52</v>
      </c>
      <c r="D19">
        <v>180</v>
      </c>
      <c r="E19" t="s">
        <v>55</v>
      </c>
    </row>
    <row r="21" spans="2:7" x14ac:dyDescent="0.25">
      <c r="B21" t="s">
        <v>59</v>
      </c>
      <c r="C21" s="5" t="s">
        <v>44</v>
      </c>
    </row>
    <row r="22" spans="2:7" x14ac:dyDescent="0.25">
      <c r="C22" t="s">
        <v>50</v>
      </c>
      <c r="D22" t="s">
        <v>61</v>
      </c>
      <c r="E22" t="s">
        <v>55</v>
      </c>
    </row>
    <row r="23" spans="2:7" x14ac:dyDescent="0.25">
      <c r="C23" t="s">
        <v>52</v>
      </c>
      <c r="D23" t="s">
        <v>60</v>
      </c>
      <c r="E23" t="s">
        <v>55</v>
      </c>
    </row>
    <row r="25" spans="2:7" x14ac:dyDescent="0.25">
      <c r="C25" s="5" t="s">
        <v>45</v>
      </c>
    </row>
    <row r="26" spans="2:7" x14ac:dyDescent="0.25">
      <c r="C26" t="s">
        <v>50</v>
      </c>
      <c r="D26">
        <v>303</v>
      </c>
      <c r="E26" t="s">
        <v>55</v>
      </c>
    </row>
    <row r="27" spans="2:7" x14ac:dyDescent="0.25">
      <c r="C27" t="s">
        <v>52</v>
      </c>
      <c r="D27">
        <v>303</v>
      </c>
      <c r="E27" t="s">
        <v>55</v>
      </c>
    </row>
    <row r="29" spans="2:7" x14ac:dyDescent="0.25">
      <c r="C29" s="5" t="s">
        <v>46</v>
      </c>
    </row>
    <row r="30" spans="2:7" x14ac:dyDescent="0.25">
      <c r="B30" t="s">
        <v>73</v>
      </c>
      <c r="C30" t="s">
        <v>50</v>
      </c>
      <c r="D30" t="s">
        <v>63</v>
      </c>
      <c r="E30" t="s">
        <v>43</v>
      </c>
    </row>
    <row r="31" spans="2:7" x14ac:dyDescent="0.25">
      <c r="C31" t="s">
        <v>52</v>
      </c>
      <c r="D31" t="s">
        <v>62</v>
      </c>
      <c r="E31" t="s">
        <v>43</v>
      </c>
      <c r="F31">
        <v>145.5</v>
      </c>
      <c r="G3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topLeftCell="A10" workbookViewId="0">
      <selection activeCell="A26" sqref="A26"/>
    </sheetView>
  </sheetViews>
  <sheetFormatPr defaultRowHeight="15" x14ac:dyDescent="0.25"/>
  <cols>
    <col min="1" max="1" width="33.28515625" customWidth="1"/>
    <col min="3" max="3" width="5.5703125" customWidth="1"/>
    <col min="4" max="6" width="8.85546875" style="7"/>
    <col min="7" max="9" width="8.85546875" style="6"/>
    <col min="11" max="11" width="7" customWidth="1"/>
    <col min="12" max="12" width="8" style="6" customWidth="1"/>
    <col min="13" max="13" width="10.7109375" style="6" customWidth="1"/>
    <col min="14" max="14" width="9.85546875" style="6" customWidth="1"/>
    <col min="15" max="15" width="11.7109375" style="6" customWidth="1"/>
    <col min="16" max="16" width="8.85546875" style="7"/>
    <col min="17" max="17" width="10.85546875" style="7" customWidth="1"/>
    <col min="18" max="18" width="10.28515625" style="7" customWidth="1"/>
    <col min="19" max="19" width="9.7109375" style="7" customWidth="1"/>
  </cols>
  <sheetData>
    <row r="1" spans="1:19" x14ac:dyDescent="0.25">
      <c r="A1" t="s">
        <v>0</v>
      </c>
    </row>
    <row r="2" spans="1:19" x14ac:dyDescent="0.25">
      <c r="A2" t="s">
        <v>26</v>
      </c>
      <c r="L2" s="6" t="s">
        <v>32</v>
      </c>
      <c r="M2" s="6" t="s">
        <v>76</v>
      </c>
      <c r="N2" s="6" t="s">
        <v>77</v>
      </c>
      <c r="O2" s="6" t="s">
        <v>35</v>
      </c>
      <c r="P2" s="7" t="s">
        <v>81</v>
      </c>
      <c r="Q2" s="7" t="s">
        <v>76</v>
      </c>
      <c r="R2" s="7" t="s">
        <v>77</v>
      </c>
      <c r="S2" s="7" t="s">
        <v>34</v>
      </c>
    </row>
    <row r="3" spans="1:19" x14ac:dyDescent="0.25">
      <c r="D3" s="7" t="s">
        <v>79</v>
      </c>
      <c r="H3" s="6" t="s">
        <v>74</v>
      </c>
    </row>
    <row r="4" spans="1:19" x14ac:dyDescent="0.25">
      <c r="C4" t="s">
        <v>2</v>
      </c>
      <c r="D4" s="7" t="s">
        <v>5</v>
      </c>
      <c r="E4" s="7" t="s">
        <v>8</v>
      </c>
      <c r="F4" s="7" t="s">
        <v>9</v>
      </c>
      <c r="G4" s="6" t="s">
        <v>6</v>
      </c>
      <c r="H4" s="6" t="s">
        <v>8</v>
      </c>
      <c r="I4" s="6" t="s">
        <v>9</v>
      </c>
      <c r="J4" t="s">
        <v>10</v>
      </c>
    </row>
    <row r="5" spans="1:19" x14ac:dyDescent="0.25">
      <c r="A5" s="8" t="s">
        <v>86</v>
      </c>
      <c r="B5" s="8" t="s">
        <v>85</v>
      </c>
      <c r="E5" s="7">
        <v>1.81</v>
      </c>
      <c r="F5" s="7">
        <v>15.3</v>
      </c>
      <c r="L5" s="6">
        <v>100</v>
      </c>
      <c r="M5" s="6" t="e">
        <f>(L5-I5)/H5</f>
        <v>#DIV/0!</v>
      </c>
      <c r="N5" s="6">
        <v>100</v>
      </c>
      <c r="O5" s="6">
        <f>(N5*H5)+I5</f>
        <v>0</v>
      </c>
      <c r="P5" s="7">
        <v>100</v>
      </c>
      <c r="Q5" s="7">
        <f>(P5-F5)/E5</f>
        <v>46.795580110497241</v>
      </c>
      <c r="R5" s="7">
        <v>100</v>
      </c>
      <c r="S5" s="7">
        <f>(R5*E5)+F5</f>
        <v>196.3</v>
      </c>
    </row>
    <row r="6" spans="1:19" x14ac:dyDescent="0.25">
      <c r="A6" t="s">
        <v>88</v>
      </c>
      <c r="B6" s="8" t="s">
        <v>87</v>
      </c>
      <c r="E6" s="7">
        <v>1.93</v>
      </c>
      <c r="F6" s="7">
        <v>2.34</v>
      </c>
      <c r="J6">
        <v>0.84</v>
      </c>
      <c r="L6" s="6">
        <v>100</v>
      </c>
      <c r="M6" s="6" t="e">
        <f>(L6-I6)/H6</f>
        <v>#DIV/0!</v>
      </c>
      <c r="N6" s="6">
        <v>101</v>
      </c>
      <c r="O6" s="6">
        <f>(N6*H6)+I6</f>
        <v>0</v>
      </c>
      <c r="P6" s="7">
        <v>100</v>
      </c>
      <c r="Q6" s="7">
        <f>(P6-F6)/E6</f>
        <v>50.601036269430054</v>
      </c>
      <c r="R6" s="7">
        <v>101</v>
      </c>
      <c r="S6" s="7">
        <f>(R6*E6)+F6</f>
        <v>197.27</v>
      </c>
    </row>
    <row r="7" spans="1:19" x14ac:dyDescent="0.25">
      <c r="L7" s="6">
        <v>275</v>
      </c>
      <c r="M7" s="6" t="e">
        <f>(L7-I7)/H7</f>
        <v>#DIV/0!</v>
      </c>
      <c r="N7" s="6">
        <v>102</v>
      </c>
      <c r="O7" s="6">
        <f>(N7*H7)+I7</f>
        <v>0</v>
      </c>
      <c r="P7" s="7">
        <v>275</v>
      </c>
      <c r="Q7" s="7" t="e">
        <f>(P7-F7)/E7</f>
        <v>#DIV/0!</v>
      </c>
      <c r="R7" s="7">
        <v>102</v>
      </c>
      <c r="S7" s="7">
        <f>(R7*E7)+F7</f>
        <v>0</v>
      </c>
    </row>
    <row r="8" spans="1:19" x14ac:dyDescent="0.25">
      <c r="L8" s="6">
        <v>100</v>
      </c>
      <c r="M8" s="6" t="e">
        <f>(L8-I8)/H8</f>
        <v>#DIV/0!</v>
      </c>
      <c r="N8" s="6">
        <v>214</v>
      </c>
      <c r="O8" s="6">
        <f>(N8*H8)+I8</f>
        <v>0</v>
      </c>
      <c r="P8" s="7">
        <v>100</v>
      </c>
      <c r="Q8" s="7" t="e">
        <f>(P8-F8)/E8</f>
        <v>#DIV/0!</v>
      </c>
      <c r="R8" s="7">
        <v>214</v>
      </c>
      <c r="S8" s="7">
        <f>(R8*E8)+F8</f>
        <v>0</v>
      </c>
    </row>
    <row r="9" spans="1:19" x14ac:dyDescent="0.25">
      <c r="L9" s="6">
        <v>200</v>
      </c>
      <c r="M9" s="6" t="e">
        <f>(L9-I9)/H9</f>
        <v>#DIV/0!</v>
      </c>
      <c r="N9" s="6">
        <v>200</v>
      </c>
      <c r="O9" s="6">
        <f>(N9*H9)+I9</f>
        <v>0</v>
      </c>
      <c r="P9" s="7">
        <v>200</v>
      </c>
      <c r="Q9" s="7" t="e">
        <f>(P9-F9)/E9</f>
        <v>#DIV/0!</v>
      </c>
      <c r="R9" s="7">
        <v>200</v>
      </c>
      <c r="S9" s="7">
        <f>(R9*E9)+F9</f>
        <v>0</v>
      </c>
    </row>
    <row r="11" spans="1:19" x14ac:dyDescent="0.25">
      <c r="L11" s="6">
        <v>205</v>
      </c>
      <c r="M11" s="6" t="e">
        <f>(L11-I11)/H11</f>
        <v>#DIV/0!</v>
      </c>
      <c r="N11" s="6">
        <v>200</v>
      </c>
      <c r="O11" s="6">
        <f>(N11*H11)+I11</f>
        <v>0</v>
      </c>
      <c r="P11" s="7">
        <v>205</v>
      </c>
      <c r="Q11" s="7" t="e">
        <f>(P11-F11)/E11</f>
        <v>#DIV/0!</v>
      </c>
      <c r="R11" s="7">
        <v>200</v>
      </c>
      <c r="S11" s="7">
        <f>(R11*E11)+F11</f>
        <v>0</v>
      </c>
    </row>
    <row r="12" spans="1:19" x14ac:dyDescent="0.25">
      <c r="L12" s="6">
        <v>200</v>
      </c>
      <c r="M12" s="6" t="e">
        <f>(L12-I12)/H12</f>
        <v>#DIV/0!</v>
      </c>
      <c r="N12" s="6">
        <v>200</v>
      </c>
      <c r="O12" s="6">
        <f>(N12*H12)+I12</f>
        <v>0</v>
      </c>
      <c r="P12" s="7">
        <v>200</v>
      </c>
      <c r="Q12" s="7" t="e">
        <f>(P12-F12)/E12</f>
        <v>#DIV/0!</v>
      </c>
      <c r="R12" s="7">
        <v>200</v>
      </c>
      <c r="S12" s="7">
        <f>(R12*E12)+F12</f>
        <v>0</v>
      </c>
    </row>
    <row r="14" spans="1:19" x14ac:dyDescent="0.25">
      <c r="A14" t="s">
        <v>82</v>
      </c>
      <c r="B14" s="8" t="s">
        <v>37</v>
      </c>
      <c r="E14" s="7">
        <v>1.397</v>
      </c>
      <c r="F14" s="7">
        <v>0</v>
      </c>
      <c r="L14" s="6">
        <v>100</v>
      </c>
      <c r="M14" s="6" t="e">
        <f>(L14-I14)/H14</f>
        <v>#DIV/0!</v>
      </c>
      <c r="N14" s="6">
        <v>121.6</v>
      </c>
      <c r="O14" s="6">
        <f>(N14*H14)+I14</f>
        <v>0</v>
      </c>
      <c r="P14" s="7">
        <v>100</v>
      </c>
      <c r="Q14" s="9">
        <f>(P14-F14)/E14</f>
        <v>71.581961345740879</v>
      </c>
      <c r="R14" s="7">
        <v>121.6</v>
      </c>
      <c r="S14" s="9">
        <f>(R14*E14)+F14</f>
        <v>169.87520000000001</v>
      </c>
    </row>
    <row r="16" spans="1:19" x14ac:dyDescent="0.25">
      <c r="A16" t="s">
        <v>38</v>
      </c>
      <c r="B16" s="8" t="s">
        <v>13</v>
      </c>
      <c r="C16">
        <v>999</v>
      </c>
      <c r="G16" s="6" t="s">
        <v>75</v>
      </c>
      <c r="H16" s="6">
        <v>1.1000000000000001</v>
      </c>
      <c r="I16" s="6">
        <v>0.76600000000000001</v>
      </c>
      <c r="J16">
        <v>0.997</v>
      </c>
      <c r="K16" t="s">
        <v>41</v>
      </c>
      <c r="L16" s="6">
        <v>205</v>
      </c>
      <c r="M16" s="6">
        <f>(L16-I16)/H16</f>
        <v>185.66727272727272</v>
      </c>
      <c r="N16" s="6">
        <v>204</v>
      </c>
      <c r="O16" s="6">
        <f>(N16*H16)+I16</f>
        <v>225.166</v>
      </c>
      <c r="P16" s="7">
        <v>205</v>
      </c>
      <c r="Q16" s="7" t="e">
        <f>(P16-F16)/E16</f>
        <v>#DIV/0!</v>
      </c>
      <c r="R16" s="7">
        <v>204</v>
      </c>
      <c r="S16" s="7">
        <f>(R16*E16)+F16</f>
        <v>0</v>
      </c>
    </row>
    <row r="17" spans="1:19" x14ac:dyDescent="0.25">
      <c r="B17" s="8"/>
    </row>
    <row r="18" spans="1:19" x14ac:dyDescent="0.25">
      <c r="A18" t="s">
        <v>83</v>
      </c>
      <c r="B18" s="8" t="s">
        <v>1</v>
      </c>
      <c r="C18">
        <v>106</v>
      </c>
      <c r="H18" s="6">
        <v>0.90749999999999997</v>
      </c>
      <c r="I18" s="6">
        <v>-0.39560000000000001</v>
      </c>
      <c r="J18">
        <v>0.99</v>
      </c>
      <c r="L18" s="6">
        <v>27</v>
      </c>
      <c r="M18" s="6">
        <f>(L18-I18)/H18</f>
        <v>30.187988980716256</v>
      </c>
      <c r="N18" s="6">
        <v>200</v>
      </c>
      <c r="O18" s="6">
        <f>(N18*H18)+I18</f>
        <v>181.1044</v>
      </c>
      <c r="P18" s="7">
        <v>206</v>
      </c>
      <c r="Q18" s="7" t="e">
        <f>(P18-F18)/E18</f>
        <v>#DIV/0!</v>
      </c>
      <c r="R18" s="7">
        <v>205</v>
      </c>
      <c r="S18" s="7">
        <f>(R18*E18)+F18</f>
        <v>0</v>
      </c>
    </row>
    <row r="20" spans="1:19" x14ac:dyDescent="0.25">
      <c r="A20" t="s">
        <v>78</v>
      </c>
      <c r="B20" s="8" t="s">
        <v>14</v>
      </c>
      <c r="C20">
        <v>469</v>
      </c>
      <c r="E20" s="7">
        <v>1.31</v>
      </c>
      <c r="F20" s="7">
        <v>3.64</v>
      </c>
      <c r="J20">
        <v>0.98</v>
      </c>
      <c r="K20" t="s">
        <v>80</v>
      </c>
      <c r="L20" s="6">
        <v>202</v>
      </c>
      <c r="M20" s="6" t="e">
        <f>(L20-I20)/H20</f>
        <v>#DIV/0!</v>
      </c>
      <c r="N20" s="6">
        <v>202</v>
      </c>
      <c r="O20" s="6">
        <f>(N20*H20)+I20</f>
        <v>0</v>
      </c>
      <c r="P20" s="7">
        <v>208</v>
      </c>
      <c r="Q20" s="7">
        <f>(P20-F20)/E20</f>
        <v>156</v>
      </c>
      <c r="R20" s="7">
        <v>207</v>
      </c>
      <c r="S20" s="7">
        <f>(R20*E20)+F20</f>
        <v>274.81</v>
      </c>
    </row>
    <row r="22" spans="1:19" x14ac:dyDescent="0.25">
      <c r="B22" s="8"/>
    </row>
    <row r="24" spans="1:19" x14ac:dyDescent="0.25">
      <c r="J24">
        <f>(30*0.9075)-0.3956</f>
        <v>26.829399999999996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14"/>
  <sheetViews>
    <sheetView topLeftCell="I1" workbookViewId="0">
      <selection activeCell="R11" sqref="R11"/>
    </sheetView>
  </sheetViews>
  <sheetFormatPr defaultRowHeight="15" x14ac:dyDescent="0.25"/>
  <cols>
    <col min="4" max="4" width="17.42578125" customWidth="1"/>
    <col min="7" max="7" width="16.5703125" customWidth="1"/>
    <col min="10" max="10" width="14.7109375" customWidth="1"/>
    <col min="13" max="13" width="11.5703125" customWidth="1"/>
  </cols>
  <sheetData>
    <row r="2" spans="2:21" x14ac:dyDescent="0.25">
      <c r="B2" t="s">
        <v>89</v>
      </c>
      <c r="D2" t="s">
        <v>98</v>
      </c>
      <c r="J2" t="s">
        <v>106</v>
      </c>
      <c r="P2" t="s">
        <v>107</v>
      </c>
    </row>
    <row r="3" spans="2:21" x14ac:dyDescent="0.25">
      <c r="D3" s="13" t="s">
        <v>90</v>
      </c>
      <c r="E3" s="13"/>
      <c r="J3" s="12" t="s">
        <v>104</v>
      </c>
      <c r="P3" s="11" t="s">
        <v>105</v>
      </c>
      <c r="Q3" s="11"/>
    </row>
    <row r="4" spans="2:21" x14ac:dyDescent="0.25">
      <c r="E4" t="s">
        <v>55</v>
      </c>
      <c r="F4" t="s">
        <v>48</v>
      </c>
      <c r="G4" t="s">
        <v>102</v>
      </c>
      <c r="H4" t="s">
        <v>103</v>
      </c>
      <c r="K4" t="s">
        <v>55</v>
      </c>
      <c r="L4" t="s">
        <v>48</v>
      </c>
      <c r="M4" t="s">
        <v>102</v>
      </c>
      <c r="N4" t="s">
        <v>103</v>
      </c>
      <c r="Q4" s="14" t="s">
        <v>55</v>
      </c>
      <c r="R4" t="s">
        <v>110</v>
      </c>
      <c r="S4" s="14" t="s">
        <v>102</v>
      </c>
      <c r="T4" t="s">
        <v>108</v>
      </c>
      <c r="U4" s="14" t="s">
        <v>109</v>
      </c>
    </row>
    <row r="5" spans="2:21" x14ac:dyDescent="0.25">
      <c r="D5" t="s">
        <v>91</v>
      </c>
      <c r="E5">
        <v>35</v>
      </c>
      <c r="F5" s="10">
        <f>(E5*'FL &lt;-&gt; TL'!H17)+'FL &lt;-&gt; TL'!I17</f>
        <v>27.715</v>
      </c>
      <c r="G5" t="e">
        <f>(E5-'PCL Conversions'!F18)/'PCL Conversions'!E18</f>
        <v>#DIV/0!</v>
      </c>
      <c r="H5" s="10">
        <f>('R Script Tables'!F5*'PCL Conversions'!H18)+'PCL Conversions'!I18</f>
        <v>24.755762499999996</v>
      </c>
      <c r="J5" t="s">
        <v>91</v>
      </c>
      <c r="K5">
        <v>400</v>
      </c>
      <c r="L5" s="10">
        <f>(K5*'FL &lt;-&gt; TL'!H17)+'FL &lt;-&gt; TL'!I17</f>
        <v>333.58499999999998</v>
      </c>
      <c r="M5" t="e">
        <f>(K5-'PCL Conversions'!F18)/'PCL Conversions'!E18</f>
        <v>#DIV/0!</v>
      </c>
      <c r="N5" s="10">
        <f>('R Script Tables'!L5*'PCL Conversions'!H18)+'PCL Conversions'!I18</f>
        <v>302.33278749999999</v>
      </c>
      <c r="P5" t="s">
        <v>91</v>
      </c>
      <c r="Q5" s="14">
        <v>400</v>
      </c>
      <c r="R5" s="10">
        <v>190</v>
      </c>
      <c r="S5" s="14" t="e">
        <f>(Q5-'PCL Conversions'!F18)/'PCL Conversions'!E18</f>
        <v>#DIV/0!</v>
      </c>
      <c r="T5" s="10">
        <f>('R Script Tables'!R5*'PCL Conversions'!H18)+'PCL Conversions'!I18</f>
        <v>172.02939999999998</v>
      </c>
    </row>
    <row r="6" spans="2:21" x14ac:dyDescent="0.25">
      <c r="D6" t="s">
        <v>92</v>
      </c>
      <c r="E6">
        <v>63</v>
      </c>
      <c r="F6" s="10">
        <f>(E6*'FL &lt;-&gt; TL'!H16)+'FL &lt;-&gt; TL'!I16</f>
        <v>58.213999999999999</v>
      </c>
      <c r="G6" t="e">
        <f>(E6-'PCL Conversions'!F16)/'PCL Conversions'!E16</f>
        <v>#DIV/0!</v>
      </c>
      <c r="H6" s="10">
        <f>(F6-'PCL Conversions'!I16)/'PCL Conversions'!H16</f>
        <v>52.225454545454539</v>
      </c>
      <c r="J6" t="s">
        <v>92</v>
      </c>
      <c r="K6">
        <v>400</v>
      </c>
      <c r="L6" s="10">
        <f>(K6*'FL &lt;-&gt; TL'!H16)+'FL &lt;-&gt; TL'!I16</f>
        <v>365.22100000000006</v>
      </c>
      <c r="M6" t="e">
        <f>(K6-'PCL Conversions'!F16)/'PCL Conversions'!E16</f>
        <v>#DIV/0!</v>
      </c>
      <c r="N6" s="10">
        <f>(L6-'PCL Conversions'!I16)/'PCL Conversions'!H16</f>
        <v>331.32272727272726</v>
      </c>
      <c r="P6" t="s">
        <v>92</v>
      </c>
      <c r="Q6" s="14">
        <v>400</v>
      </c>
      <c r="R6" s="10">
        <v>275</v>
      </c>
      <c r="S6" s="14" t="e">
        <f>(Q6-'PCL Conversions'!F16)/'PCL Conversions'!E16</f>
        <v>#DIV/0!</v>
      </c>
      <c r="T6" s="10">
        <f>(R6-'PCL Conversions'!I16)/'PCL Conversions'!H16</f>
        <v>249.30363636363631</v>
      </c>
    </row>
    <row r="7" spans="2:21" x14ac:dyDescent="0.25">
      <c r="D7" t="s">
        <v>99</v>
      </c>
      <c r="E7">
        <v>123</v>
      </c>
      <c r="F7" s="10">
        <f>(E7*'FL &lt;-&gt; TL'!H16)+'FL &lt;-&gt; TL'!I16</f>
        <v>112.874</v>
      </c>
      <c r="G7" t="e">
        <f>(E7-'PCL Conversions'!F16)/'PCL Conversions'!E16</f>
        <v>#DIV/0!</v>
      </c>
      <c r="H7" s="10">
        <f>(F7-'PCL Conversions'!I16)/'PCL Conversions'!H16</f>
        <v>101.91636363636361</v>
      </c>
      <c r="J7" t="s">
        <v>99</v>
      </c>
      <c r="K7">
        <v>417</v>
      </c>
      <c r="L7" s="10">
        <f>(K7*'FL &lt;-&gt; TL'!H16)+'FL &lt;-&gt; TL'!I16</f>
        <v>380.70800000000003</v>
      </c>
      <c r="M7" t="e">
        <f>(K7-'PCL Conversions'!F16)/'PCL Conversions'!E16</f>
        <v>#DIV/0!</v>
      </c>
      <c r="N7" s="10">
        <f>(L7-'PCL Conversions'!I16)/'PCL Conversions'!H16</f>
        <v>345.40181818181816</v>
      </c>
      <c r="P7" t="s">
        <v>99</v>
      </c>
      <c r="Q7" s="14">
        <v>417</v>
      </c>
      <c r="R7" s="10">
        <f>(Q7*'FL &lt;-&gt; TL'!H16)+'FL &lt;-&gt; TL'!I16</f>
        <v>380.70800000000003</v>
      </c>
      <c r="S7" s="14" t="e">
        <f>(Q7-'PCL Conversions'!F16)/'PCL Conversions'!E16</f>
        <v>#DIV/0!</v>
      </c>
      <c r="T7" s="10">
        <f>(R7-'PCL Conversions'!I16)/'PCL Conversions'!H16</f>
        <v>345.40181818181816</v>
      </c>
    </row>
    <row r="8" spans="2:21" x14ac:dyDescent="0.25">
      <c r="D8" t="s">
        <v>100</v>
      </c>
      <c r="E8">
        <v>63</v>
      </c>
      <c r="F8" s="10">
        <f>(E8*'FL &lt;-&gt; TL'!H16)+'FL &lt;-&gt; TL'!I16</f>
        <v>58.213999999999999</v>
      </c>
      <c r="G8" t="e">
        <f>(E8-'PCL Conversions'!F16)/'PCL Conversions'!E16</f>
        <v>#DIV/0!</v>
      </c>
      <c r="H8" s="10">
        <f>(F8-'PCL Conversions'!I16)/'PCL Conversions'!H16</f>
        <v>52.225454545454539</v>
      </c>
      <c r="J8" t="s">
        <v>100</v>
      </c>
      <c r="K8">
        <v>400</v>
      </c>
      <c r="L8" s="10">
        <f>(K8*'FL &lt;-&gt; TL'!H16)+'FL &lt;-&gt; TL'!I16</f>
        <v>365.22100000000006</v>
      </c>
      <c r="M8" t="e">
        <f>(K8-'PCL Conversions'!F16)/'PCL Conversions'!E16</f>
        <v>#DIV/0!</v>
      </c>
      <c r="N8" s="10">
        <f>(L8-'PCL Conversions'!I16)/'PCL Conversions'!H16</f>
        <v>331.32272727272726</v>
      </c>
      <c r="P8" t="s">
        <v>100</v>
      </c>
      <c r="Q8" s="14">
        <v>400</v>
      </c>
      <c r="R8" s="10">
        <f>(Q8*'FL &lt;-&gt; TL'!H16)+'FL &lt;-&gt; TL'!I16</f>
        <v>365.22100000000006</v>
      </c>
      <c r="S8" s="14" t="e">
        <f>(Q8-'PCL Conversions'!F16)/'PCL Conversions'!E16</f>
        <v>#DIV/0!</v>
      </c>
      <c r="T8" s="10">
        <f>(R8-'PCL Conversions'!I16)/'PCL Conversions'!H16</f>
        <v>331.32272727272726</v>
      </c>
    </row>
    <row r="9" spans="2:21" x14ac:dyDescent="0.25">
      <c r="D9" t="s">
        <v>93</v>
      </c>
      <c r="E9">
        <v>66</v>
      </c>
      <c r="F9" s="10">
        <f>(E9*'FL &lt;-&gt; TL'!H14)+'FL &lt;-&gt; TL'!I14</f>
        <v>54.251999999999995</v>
      </c>
      <c r="G9" s="10">
        <f>(E9-'PCL Conversions'!F14)/'PCL Conversions'!E14</f>
        <v>47.244094488188978</v>
      </c>
      <c r="J9" t="s">
        <v>93</v>
      </c>
      <c r="K9">
        <v>396</v>
      </c>
      <c r="L9" s="10">
        <f>(K9*'FL &lt;-&gt; TL'!H14)+'FL &lt;-&gt; TL'!I14</f>
        <v>325.512</v>
      </c>
      <c r="M9" s="10">
        <f>(K9-'PCL Conversions'!F14)/'PCL Conversions'!E14</f>
        <v>283.46456692913387</v>
      </c>
      <c r="P9" t="s">
        <v>93</v>
      </c>
      <c r="Q9" s="16">
        <f>(R9-'FL &lt;-&gt; TL'!I14)/'FL &lt;-&gt; TL'!H14</f>
        <v>167.88321167883214</v>
      </c>
      <c r="R9" s="10">
        <v>138</v>
      </c>
      <c r="S9" s="15">
        <f>(Q9-'PCL Conversions'!F14)/'PCL Conversions'!E14</f>
        <v>120.17409568992994</v>
      </c>
      <c r="T9" s="10">
        <f>(Q9-'PCL Conversions'!F14)/'PCL Conversions'!E14</f>
        <v>120.17409568992994</v>
      </c>
    </row>
    <row r="10" spans="2:21" x14ac:dyDescent="0.25">
      <c r="D10" t="s">
        <v>94</v>
      </c>
      <c r="E10">
        <v>64</v>
      </c>
      <c r="F10" s="10">
        <f>(E10*'FL &lt;-&gt; TL'!H8)+'FL &lt;-&gt; TL'!I8</f>
        <v>51.032200000000003</v>
      </c>
      <c r="G10" s="10">
        <f>(E10-'PCL Conversions'!F20)/'PCL Conversions'!E20</f>
        <v>46.07633587786259</v>
      </c>
      <c r="J10" t="s">
        <v>94</v>
      </c>
      <c r="K10">
        <v>350</v>
      </c>
      <c r="L10" s="10">
        <f>(K10*'FL &lt;-&gt; TL'!H8)+'FL &lt;-&gt; TL'!I8</f>
        <v>290.92899999999997</v>
      </c>
      <c r="M10" s="10">
        <f>(K10-'PCL Conversions'!F20)/'PCL Conversions'!E20</f>
        <v>264.39694656488547</v>
      </c>
      <c r="P10" t="s">
        <v>94</v>
      </c>
      <c r="Q10" s="16">
        <f>(R10-'FL &lt;-&gt; TL'!I8)/'FL &lt;-&gt; TL'!H8</f>
        <v>214.17620410109683</v>
      </c>
      <c r="R10" s="10">
        <v>177</v>
      </c>
      <c r="S10" s="15">
        <f>(Q10-'PCL Conversions'!F20)/'PCL Conversions'!E20</f>
        <v>160.71465961915789</v>
      </c>
      <c r="T10" s="10">
        <f>(Q10-'PCL Conversions'!F20)/'PCL Conversions'!E20</f>
        <v>160.71465961915789</v>
      </c>
    </row>
    <row r="11" spans="2:21" x14ac:dyDescent="0.25">
      <c r="D11" t="s">
        <v>96</v>
      </c>
      <c r="E11">
        <v>130</v>
      </c>
      <c r="F11" s="10">
        <f>(E11*'FL &lt;-&gt; TL'!H5)+'FL &lt;-&gt; TL'!I5</f>
        <v>90.44</v>
      </c>
      <c r="G11" s="10">
        <f>(E11-'PCL Conversions'!F5)/'PCL Conversions'!E5</f>
        <v>63.370165745856355</v>
      </c>
      <c r="J11" t="s">
        <v>96</v>
      </c>
      <c r="K11">
        <v>488</v>
      </c>
      <c r="L11" s="10">
        <f>(K11*'FL &lt;-&gt; TL'!H5)+'FL &lt;-&gt; TL'!I5</f>
        <v>290.84839999999997</v>
      </c>
      <c r="M11" s="10">
        <f>(K11-'PCL Conversions'!F5)/'PCL Conversions'!E5</f>
        <v>261.16022099447514</v>
      </c>
      <c r="P11" t="s">
        <v>96</v>
      </c>
      <c r="Q11" s="16">
        <f>(R11-'FL &lt;-&gt; TL'!I5)/'FL &lt;-&gt; TL'!H5</f>
        <v>147.07752768846018</v>
      </c>
      <c r="R11" s="10">
        <v>100</v>
      </c>
      <c r="S11" s="15">
        <f>(Q11-'PCL Conversions'!F5)/'PCL Conversions'!E5</f>
        <v>72.805263916276331</v>
      </c>
      <c r="T11" s="10">
        <f>(Q11-'PCL Conversions'!F5)/'PCL Conversions'!E5</f>
        <v>72.805263916276331</v>
      </c>
    </row>
    <row r="12" spans="2:21" x14ac:dyDescent="0.25">
      <c r="D12" t="s">
        <v>95</v>
      </c>
      <c r="E12">
        <v>117</v>
      </c>
      <c r="F12" s="10">
        <f>(E12*'FL &lt;-&gt; TL'!H6)+'FL &lt;-&gt; TL'!I6</f>
        <v>71.072000000000003</v>
      </c>
      <c r="G12" s="10">
        <f>(E12-'PCL Conversions'!F6)/'PCL Conversions'!E6</f>
        <v>59.409326424870464</v>
      </c>
      <c r="J12" t="s">
        <v>95</v>
      </c>
      <c r="K12">
        <v>760</v>
      </c>
      <c r="L12" s="10">
        <f>(K12*'FL &lt;-&gt; TL'!H6)+'FL &lt;-&gt; TL'!I6</f>
        <v>423.05020000000002</v>
      </c>
      <c r="M12" s="10">
        <f>(K12-'PCL Conversions'!F6)/'PCL Conversions'!E6</f>
        <v>392.56994818652851</v>
      </c>
      <c r="P12" t="s">
        <v>95</v>
      </c>
      <c r="Q12" s="16">
        <f>(R12-'FL &lt;-&gt; TL'!I6)/'FL &lt;-&gt; TL'!H6</f>
        <v>169.84618195104127</v>
      </c>
      <c r="R12" s="10">
        <v>100</v>
      </c>
      <c r="S12" s="15">
        <f>(Q12-'PCL Conversions'!F6)/'PCL Conversions'!E6</f>
        <v>86.79076785028046</v>
      </c>
      <c r="T12" s="10">
        <f>(Q12-'PCL Conversions'!F6)/'PCL Conversions'!E6</f>
        <v>86.79076785028046</v>
      </c>
    </row>
    <row r="13" spans="2:21" x14ac:dyDescent="0.25">
      <c r="D13" t="s">
        <v>97</v>
      </c>
      <c r="E13">
        <v>137</v>
      </c>
      <c r="F13" s="10">
        <f>(E13*'FL &lt;-&gt; TL'!H6)+'FL &lt;-&gt; TL'!I6</f>
        <v>82.02</v>
      </c>
      <c r="G13" s="10">
        <f>(E13-'PCL Conversions'!F6)/'PCL Conversions'!E6</f>
        <v>69.7720207253886</v>
      </c>
      <c r="J13" t="s">
        <v>97</v>
      </c>
      <c r="K13">
        <v>347</v>
      </c>
      <c r="L13" s="10">
        <f>(K13*'FL &lt;-&gt; TL'!H6)+'FL &lt;-&gt; TL'!I6</f>
        <v>196.97399999999999</v>
      </c>
      <c r="M13" s="10">
        <f>(K13-'PCL Conversions'!F6)/'PCL Conversions'!E6</f>
        <v>178.58031088082905</v>
      </c>
      <c r="P13" t="s">
        <v>97</v>
      </c>
      <c r="Q13" s="16">
        <f>(R13-'FL &lt;-&gt; TL'!I6)/'FL &lt;-&gt; TL'!H6</f>
        <v>169.84618195104127</v>
      </c>
      <c r="R13" s="10">
        <v>100</v>
      </c>
      <c r="S13" s="15">
        <f>(Q13-'PCL Conversions'!F6)/'PCL Conversions'!E6</f>
        <v>86.79076785028046</v>
      </c>
      <c r="T13" s="10">
        <f>(Q13-'PCL Conversions'!F6)/'PCL Conversions'!E6</f>
        <v>86.79076785028046</v>
      </c>
    </row>
    <row r="14" spans="2:21" x14ac:dyDescent="0.25">
      <c r="D14" t="s">
        <v>101</v>
      </c>
      <c r="E14">
        <v>117</v>
      </c>
      <c r="F14" s="10">
        <f>(E14*'FL &lt;-&gt; TL'!H6)+'FL &lt;-&gt; TL'!I6</f>
        <v>71.072000000000003</v>
      </c>
      <c r="G14" s="10">
        <f>(E14-'PCL Conversions'!F6)/'PCL Conversions'!E6</f>
        <v>59.409326424870464</v>
      </c>
      <c r="J14" t="s">
        <v>101</v>
      </c>
      <c r="K14">
        <v>760</v>
      </c>
      <c r="L14" s="10">
        <f>(K14*'FL &lt;-&gt; TL'!H6)+'FL &lt;-&gt; TL'!I6</f>
        <v>423.05020000000002</v>
      </c>
      <c r="M14" s="10">
        <f>(K14-'PCL Conversions'!F6)/'PCL Conversions'!E6</f>
        <v>392.56994818652851</v>
      </c>
      <c r="P14" t="s">
        <v>101</v>
      </c>
      <c r="Q14" s="16">
        <f>(R14-'FL &lt;-&gt; TL'!I19)/'FL &lt;-&gt; TL'!H19</f>
        <v>184.78287020329606</v>
      </c>
      <c r="R14" s="10">
        <v>155</v>
      </c>
      <c r="S14" s="15">
        <f>(Q14-'PCL Conversions'!F6)/'PCL Conversions'!E6</f>
        <v>94.52998456129329</v>
      </c>
      <c r="T14" s="10">
        <f>(Q14-'PCL Conversions'!F6)/'PCL Conversions'!E6</f>
        <v>94.52998456129329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 &lt;-&gt; TL</vt:lpstr>
      <vt:lpstr>Length at Maturity</vt:lpstr>
      <vt:lpstr>PCL Conversions</vt:lpstr>
      <vt:lpstr>R Script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shelleyc</dc:creator>
  <cp:lastModifiedBy>Joel</cp:lastModifiedBy>
  <dcterms:created xsi:type="dcterms:W3CDTF">2010-09-09T03:52:41Z</dcterms:created>
  <dcterms:modified xsi:type="dcterms:W3CDTF">2015-07-12T05:24:58Z</dcterms:modified>
</cp:coreProperties>
</file>