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<sst xmlns="http://schemas.openxmlformats.org/spreadsheetml/2006/main" count="216" uniqueCount="133">
  <si>
    <t>道臣科技发展（北京）有限公司</t>
  </si>
  <si>
    <t>伺服电动缸计算公式：</t>
  </si>
  <si>
    <t>电机输出转矩与电缸输出力的关系公式：</t>
  </si>
  <si>
    <t>电机功率计算公式</t>
  </si>
  <si>
    <t>F=T*η*2π*i/P</t>
  </si>
  <si>
    <t>T=P*9550/n</t>
  </si>
  <si>
    <t>T=F*P/η*2π*i</t>
  </si>
  <si>
    <t>P=T*n/9550</t>
  </si>
  <si>
    <t>F: 输出力,单位KN</t>
  </si>
  <si>
    <t>T: 电机输出扭矩，单位Nm</t>
  </si>
  <si>
    <t>η: 一般选择电缸总效率为0.85%，效率随实际工况又有变化，请注意。</t>
  </si>
  <si>
    <t>i: 减速比</t>
  </si>
  <si>
    <t>P: 丝杠导程，单位mm</t>
  </si>
  <si>
    <t>扭矩计算</t>
  </si>
  <si>
    <t>反推载荷计算</t>
  </si>
  <si>
    <t>变量</t>
  </si>
  <si>
    <t>计算过程</t>
  </si>
  <si>
    <t>结果</t>
  </si>
  <si>
    <t>载荷</t>
  </si>
  <si>
    <t xml:space="preserve">F= kN   </t>
  </si>
  <si>
    <t>转矩</t>
  </si>
  <si>
    <t xml:space="preserve">T= Nm   </t>
  </si>
  <si>
    <t>导程</t>
  </si>
  <si>
    <t>P= mm</t>
  </si>
  <si>
    <t>效率</t>
  </si>
  <si>
    <t>η=</t>
  </si>
  <si>
    <t>F*P</t>
  </si>
  <si>
    <t>常数</t>
  </si>
  <si>
    <t>2π=</t>
  </si>
  <si>
    <t>速比</t>
  </si>
  <si>
    <t>i=</t>
  </si>
  <si>
    <t>T*η*2π*i</t>
  </si>
  <si>
    <t>η*2π*i</t>
  </si>
  <si>
    <t>P</t>
  </si>
  <si>
    <t>T= Nm</t>
  </si>
  <si>
    <t>F=  KN</t>
  </si>
  <si>
    <t>功率计算</t>
  </si>
  <si>
    <t>额定转矩</t>
  </si>
  <si>
    <t>额定功率</t>
  </si>
  <si>
    <t>P=  KW</t>
  </si>
  <si>
    <t>电机</t>
  </si>
  <si>
    <t>额定转速</t>
  </si>
  <si>
    <t>n= rpm</t>
  </si>
  <si>
    <t>功率</t>
  </si>
  <si>
    <t>线速度</t>
  </si>
  <si>
    <t>V=  mm/s</t>
  </si>
  <si>
    <t>寿命计算</t>
  </si>
  <si>
    <t>转数寿命</t>
  </si>
  <si>
    <t>L10=（Ca/Fm)^3x10^6</t>
  </si>
  <si>
    <t>单独计算功率</t>
  </si>
  <si>
    <t>单位 rev(转）</t>
  </si>
  <si>
    <t>动态载荷</t>
  </si>
  <si>
    <t>Ca=  KN</t>
  </si>
  <si>
    <t>平均负载</t>
  </si>
  <si>
    <t>Fm=  KN</t>
  </si>
  <si>
    <t>Ca/Fm</t>
  </si>
  <si>
    <t>(Ca/Fm)^3</t>
  </si>
  <si>
    <t>（Ca/Fm)^3x10^6</t>
  </si>
  <si>
    <t>L10= rev</t>
  </si>
  <si>
    <t>里程寿命</t>
  </si>
  <si>
    <t>L10=（Ca/Fm)^3x10^6xP</t>
  </si>
  <si>
    <t>单位 km(千米）</t>
  </si>
  <si>
    <t>P=   mm</t>
  </si>
  <si>
    <t>P=   m</t>
  </si>
  <si>
    <t>（Ca/Fm)^3x10^6xP</t>
  </si>
  <si>
    <t>L10=  km</t>
  </si>
  <si>
    <t>寿命换算成mm</t>
  </si>
  <si>
    <t xml:space="preserve">行程 </t>
  </si>
  <si>
    <t>S=   mm</t>
  </si>
  <si>
    <t>往返</t>
  </si>
  <si>
    <t>一天工作xx次</t>
  </si>
  <si>
    <t>寿命天数</t>
  </si>
  <si>
    <t>一年工作xx天</t>
  </si>
  <si>
    <t>寿命年数</t>
  </si>
  <si>
    <t>一、SQRT函数如果要在Excel求某个数的平方根，可以使用SQRT函数返回其正平方根。其语法是：SQRT(number)其中Number是要计算平方根的数。比如我们要求出289的平方根，可以在单元格中输入：=SQRT(289)即可得出答案17。</t>
  </si>
  <si>
    <t>二、POWER函数如果要计算某个数的任意N次方或N次方根，可以用POWER函数。其语法是：POWER(number,power)其中Number是底数，可以为任意实数。Power是指数，底数按该指数次幂乘方。例如下面的一些公式：=POWER(2.18,3)计算2.18的3次方，返回10.360232=POWER(12,1/3)计算12的3次方根，返回2.289428=POWER(5,-2)计算5的-2次方，返回0.04</t>
  </si>
  <si>
    <t>三、指数操作符“^”求某个数的乘方也可以用指数操作符“^”，如计算5的-2次方，也可以写为：=5^-2公式返回0.04。</t>
  </si>
  <si>
    <t>四、EXP函数如果要计算常数e的N次方，可以用EXP函数。EXP函数是计算自然对数的LN函数的反函数。常数e等于2.71828182845904，是自然对数的底数。如下例：=EXP(3)计算e的3次方，返回20.0855369231877。</t>
  </si>
  <si>
    <t>螺旋升降机的计算选型公式：</t>
  </si>
  <si>
    <t>单台升降机扭矩计算</t>
  </si>
  <si>
    <r>
      <rPr>
        <b/>
        <sz val="11"/>
        <color rgb="FFFF0000"/>
        <rFont val="宋体"/>
        <charset val="134"/>
        <scheme val="minor"/>
      </rPr>
      <t>T=F*P/η*2π*i+M</t>
    </r>
    <r>
      <rPr>
        <b/>
        <sz val="9"/>
        <color rgb="FFFF0000"/>
        <rFont val="宋体"/>
        <charset val="134"/>
        <scheme val="minor"/>
      </rPr>
      <t>0</t>
    </r>
  </si>
  <si>
    <t>M0</t>
  </si>
  <si>
    <t>Nm=</t>
  </si>
  <si>
    <t>4台同步U型排列布置，电机中置，3个换向齿轮箱。</t>
  </si>
  <si>
    <t>已知</t>
  </si>
  <si>
    <t>传动轴效率</t>
  </si>
  <si>
    <t>齿轮箱效率</t>
  </si>
  <si>
    <t>M1</t>
  </si>
  <si>
    <t>（1）转矩</t>
  </si>
  <si>
    <t>M1=</t>
  </si>
  <si>
    <t>左边已计算</t>
  </si>
  <si>
    <t>（2）转矩</t>
  </si>
  <si>
    <t>M2=</t>
  </si>
  <si>
    <t>M1/0.95</t>
  </si>
  <si>
    <t>（3）转矩</t>
  </si>
  <si>
    <t>M3=</t>
  </si>
  <si>
    <t>M1+M2</t>
  </si>
  <si>
    <t>（4）转矩</t>
  </si>
  <si>
    <t>M4=</t>
  </si>
  <si>
    <t>M3/0.9</t>
  </si>
  <si>
    <t>（5）转矩</t>
  </si>
  <si>
    <t>M5=</t>
  </si>
  <si>
    <t>M4/0.95</t>
  </si>
  <si>
    <t>（6）转矩</t>
  </si>
  <si>
    <t>M6=</t>
  </si>
  <si>
    <t>M5+M5</t>
  </si>
  <si>
    <t>电机中置算法</t>
  </si>
  <si>
    <t>（7）转矩</t>
  </si>
  <si>
    <t>M7=</t>
  </si>
  <si>
    <t>M6*1.5</t>
  </si>
  <si>
    <t>1.5安全系数</t>
  </si>
  <si>
    <t>选型及计算：</t>
  </si>
  <si>
    <t>所需驱动功率的核算</t>
  </si>
  <si>
    <t>客户参数：负载=5吨、行程=250mm、速度≥2.5mm/s</t>
  </si>
  <si>
    <t>导程10mm、减速比1:36、空载扭矩0.51Nm、升降机速比L的总效率37%</t>
  </si>
  <si>
    <t>1、单台驱动扭矩：</t>
  </si>
  <si>
    <t>计算公式如下：</t>
  </si>
  <si>
    <t xml:space="preserve">MT=(F*P)/(2*π*η*i)+M0=(60/2*10)/(2*3.1415926*0.37*36)+0.51=4.1Nm </t>
  </si>
  <si>
    <t>2、组合驱动扭矩：</t>
  </si>
  <si>
    <t>M2=4.1/0.95/0.9=4.8Nm</t>
  </si>
  <si>
    <t>M总=M2*2=4.8*2=9.6Nm</t>
  </si>
  <si>
    <t>考虑安全系数M总=9.6*1.5=14.4Nm</t>
  </si>
  <si>
    <t>其中0.95是传动轴的效率、0.9是换向齿轮箱的效率、1.5是安全系数倍数</t>
  </si>
  <si>
    <t>伺服电机</t>
  </si>
  <si>
    <t>①当客户要求升降速度≥2.5mm/sec</t>
  </si>
  <si>
    <t>选型</t>
  </si>
  <si>
    <t>伺服电机选择额定转速1500rpm，但是蜗轮蜗杆升降机的最高输入转速限定在1500rpm一下，所以</t>
  </si>
  <si>
    <t>行星减速机的速比选择1:1.5，这样输入转速是1000rpm。</t>
  </si>
  <si>
    <t>蜗杆输入1转丝杠的提升量为0.36mm，所以升降机输入转速=1000rpm,升降机速度是6mm/sec，</t>
  </si>
  <si>
    <t>单程升降时间41.6秒。</t>
  </si>
  <si>
    <t>②驱动功率：</t>
  </si>
  <si>
    <t>Pm=Tm*n/9550=14.4*2000/9550=3KW</t>
  </si>
  <si>
    <t>③所以电机选择：功率≥3KW,额定扭矩≥14.4Nm,转速≤2000r/min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</si>
</sst>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\¥#,##0;\¥\-#,##0"/>
    <numFmt numFmtId="177" formatCode="#,##0_ "/>
    <numFmt numFmtId="178" formatCode="\¥#,##0.00;\¥\-#,##0.00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26"/>
      <color rgb="FFFF0000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Arial"/>
      <charset val="134"/>
    </font>
    <font>
      <b/>
      <sz val="16"/>
      <color rgb="FFFF0000"/>
      <name val="宋体"/>
      <charset val="134"/>
    </font>
    <font>
      <b/>
      <sz val="11"/>
      <name val="宋体"/>
      <charset val="134"/>
      <scheme val="minor"/>
    </font>
    <font>
      <b/>
      <sz val="14"/>
      <color indexed="12"/>
      <name val="宋体"/>
      <charset val="134"/>
    </font>
    <font>
      <sz val="11"/>
      <name val="宋体"/>
      <charset val="134"/>
    </font>
    <font>
      <b/>
      <sz val="11"/>
      <color indexed="12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indexed="12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color rgb="FFFF00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8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2" borderId="26" applyNumberFormat="0" applyFont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32" fillId="0" borderId="28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5" fillId="30" borderId="31" applyNumberFormat="0" applyAlignment="0" applyProtection="0">
      <alignment vertical="center"/>
    </xf>
    <xf numFmtId="0" fontId="36" fillId="30" borderId="25" applyNumberFormat="0" applyAlignment="0" applyProtection="0">
      <alignment vertical="center"/>
    </xf>
    <xf numFmtId="0" fontId="19" fillId="7" borderId="24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4" fillId="0" borderId="30" applyNumberFormat="0" applyFill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5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5" fillId="0" borderId="5" xfId="0" applyFont="1" applyBorder="1">
      <alignment vertical="center"/>
    </xf>
    <xf numFmtId="0" fontId="0" fillId="0" borderId="5" xfId="0" applyBorder="1">
      <alignment vertical="center"/>
    </xf>
    <xf numFmtId="0" fontId="9" fillId="0" borderId="5" xfId="0" applyFont="1" applyBorder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>
      <alignment vertical="center"/>
    </xf>
    <xf numFmtId="0" fontId="5" fillId="5" borderId="4" xfId="0" applyFont="1" applyFill="1" applyBorder="1" applyAlignment="1">
      <alignment horizontal="left" vertical="center"/>
    </xf>
    <xf numFmtId="0" fontId="0" fillId="5" borderId="5" xfId="0" applyFill="1" applyBorder="1">
      <alignment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>
      <alignment vertical="center"/>
    </xf>
    <xf numFmtId="0" fontId="5" fillId="5" borderId="4" xfId="0" applyFont="1" applyFill="1" applyBorder="1">
      <alignment vertical="center"/>
    </xf>
    <xf numFmtId="0" fontId="0" fillId="5" borderId="6" xfId="0" applyFill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8" fillId="0" borderId="5" xfId="0" applyFont="1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8" fillId="6" borderId="4" xfId="0" applyFont="1" applyFill="1" applyBorder="1">
      <alignment vertical="center"/>
    </xf>
    <xf numFmtId="0" fontId="0" fillId="6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6" borderId="4" xfId="0" applyFill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center" vertical="center"/>
    </xf>
    <xf numFmtId="0" fontId="9" fillId="3" borderId="5" xfId="0" applyFont="1" applyFill="1" applyBorder="1">
      <alignment vertical="center"/>
    </xf>
    <xf numFmtId="0" fontId="0" fillId="5" borderId="0" xfId="0" applyFill="1" applyBorder="1">
      <alignment vertical="center"/>
    </xf>
    <xf numFmtId="0" fontId="0" fillId="0" borderId="8" xfId="0" applyBorder="1" applyAlignment="1">
      <alignment horizontal="left" vertical="center"/>
    </xf>
    <xf numFmtId="0" fontId="0" fillId="5" borderId="1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2" borderId="0" xfId="0" applyFont="1" applyFill="1">
      <alignment vertical="center"/>
    </xf>
    <xf numFmtId="0" fontId="0" fillId="0" borderId="12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1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1" fillId="2" borderId="15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12" fillId="0" borderId="11" xfId="0" applyFont="1" applyBorder="1">
      <alignment vertical="center"/>
    </xf>
    <xf numFmtId="0" fontId="0" fillId="0" borderId="5" xfId="0" applyBorder="1" applyAlignment="1">
      <alignment horizontal="left" vertical="center"/>
    </xf>
    <xf numFmtId="0" fontId="9" fillId="0" borderId="4" xfId="0" applyFont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9" fillId="0" borderId="8" xfId="0" applyFont="1" applyBorder="1">
      <alignment vertical="center"/>
    </xf>
    <xf numFmtId="0" fontId="0" fillId="0" borderId="9" xfId="0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0" borderId="15" xfId="0" applyFont="1" applyFill="1" applyBorder="1">
      <alignment vertical="center"/>
    </xf>
    <xf numFmtId="0" fontId="14" fillId="0" borderId="0" xfId="0" applyFont="1" applyFill="1" applyBorder="1">
      <alignment vertical="center"/>
    </xf>
    <xf numFmtId="176" fontId="14" fillId="0" borderId="0" xfId="0" applyNumberFormat="1" applyFont="1" applyBorder="1" applyAlignment="1">
      <alignment horizontal="center" vertical="center"/>
    </xf>
    <xf numFmtId="0" fontId="14" fillId="0" borderId="0" xfId="0" applyFont="1" applyBorder="1">
      <alignment vertical="center"/>
    </xf>
    <xf numFmtId="176" fontId="14" fillId="0" borderId="16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16" xfId="0" applyFont="1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6" xfId="0" applyBorder="1" applyAlignment="1">
      <alignment horizontal="center" vertical="center"/>
    </xf>
    <xf numFmtId="0" fontId="16" fillId="0" borderId="16" xfId="0" applyFont="1" applyFill="1" applyBorder="1">
      <alignment vertical="center"/>
    </xf>
    <xf numFmtId="0" fontId="17" fillId="0" borderId="0" xfId="0" applyFont="1" applyFill="1" applyBorder="1">
      <alignment vertical="center"/>
    </xf>
    <xf numFmtId="176" fontId="17" fillId="0" borderId="0" xfId="0" applyNumberFormat="1" applyFont="1" applyBorder="1" applyAlignment="1">
      <alignment horizontal="center" vertical="center"/>
    </xf>
    <xf numFmtId="0" fontId="17" fillId="0" borderId="0" xfId="0" applyFont="1" applyBorder="1">
      <alignment vertical="center"/>
    </xf>
    <xf numFmtId="176" fontId="17" fillId="0" borderId="16" xfId="0" applyNumberFormat="1" applyFont="1" applyBorder="1" applyAlignment="1">
      <alignment horizontal="center" vertical="center"/>
    </xf>
    <xf numFmtId="177" fontId="17" fillId="0" borderId="16" xfId="0" applyNumberFormat="1" applyFont="1" applyBorder="1" applyAlignment="1">
      <alignment horizontal="center" vertical="center"/>
    </xf>
    <xf numFmtId="0" fontId="18" fillId="0" borderId="16" xfId="0" applyFont="1" applyFill="1" applyBorder="1">
      <alignment vertical="center"/>
    </xf>
    <xf numFmtId="176" fontId="17" fillId="0" borderId="17" xfId="0" applyNumberFormat="1" applyFont="1" applyBorder="1" applyAlignment="1">
      <alignment horizontal="center" vertical="center"/>
    </xf>
    <xf numFmtId="177" fontId="17" fillId="0" borderId="0" xfId="0" applyNumberFormat="1" applyFont="1" applyBorder="1" applyAlignment="1">
      <alignment horizontal="center" vertical="center"/>
    </xf>
    <xf numFmtId="177" fontId="17" fillId="0" borderId="17" xfId="0" applyNumberFormat="1" applyFont="1" applyBorder="1" applyAlignment="1">
      <alignment horizontal="center" vertical="center"/>
    </xf>
    <xf numFmtId="0" fontId="18" fillId="0" borderId="0" xfId="0" applyFont="1" applyFill="1" applyBorder="1">
      <alignment vertical="center"/>
    </xf>
    <xf numFmtId="0" fontId="18" fillId="0" borderId="16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14" fillId="0" borderId="16" xfId="0" applyFont="1" applyFill="1" applyBorder="1">
      <alignment vertical="center"/>
    </xf>
    <xf numFmtId="177" fontId="14" fillId="0" borderId="17" xfId="0" applyNumberFormat="1" applyFont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>
      <alignment vertical="center"/>
    </xf>
    <xf numFmtId="178" fontId="14" fillId="0" borderId="22" xfId="0" applyNumberFormat="1" applyFont="1" applyBorder="1" applyAlignment="1">
      <alignment horizontal="center" vertical="center"/>
    </xf>
    <xf numFmtId="0" fontId="0" fillId="0" borderId="22" xfId="0" applyBorder="1">
      <alignment vertical="center"/>
    </xf>
    <xf numFmtId="178" fontId="17" fillId="0" borderId="22" xfId="0" applyNumberFormat="1" applyFont="1" applyBorder="1" applyAlignment="1">
      <alignment horizontal="center" vertical="center"/>
    </xf>
    <xf numFmtId="0" fontId="0" fillId="0" borderId="23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76200</xdr:colOff>
      <xdr:row>147</xdr:row>
      <xdr:rowOff>38100</xdr:rowOff>
    </xdr:from>
    <xdr:to>
      <xdr:col>5</xdr:col>
      <xdr:colOff>237809</xdr:colOff>
      <xdr:row>150</xdr:row>
      <xdr:rowOff>123750</xdr:rowOff>
    </xdr:to>
    <xdr:pic>
      <xdr:nvPicPr>
        <xdr:cNvPr id="2" name="图片 1" descr="QQ截图未命名3.pn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307465" y="27066875"/>
          <a:ext cx="2239645" cy="61849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102</xdr:row>
      <xdr:rowOff>47625</xdr:rowOff>
    </xdr:from>
    <xdr:to>
      <xdr:col>13</xdr:col>
      <xdr:colOff>495300</xdr:colOff>
      <xdr:row>117</xdr:row>
      <xdr:rowOff>63251</xdr:rowOff>
    </xdr:to>
    <xdr:pic>
      <xdr:nvPicPr>
        <xdr:cNvPr id="3" name="图片 2" descr="C:\Users\LXL\AppData\Roaming\Tencent\Users\395815168\QQ\WinTemp\RichOle\L3%1H`EYAMQRF59_{J0NK8S.png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56505" y="18738850"/>
          <a:ext cx="4100830" cy="2780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762000</xdr:colOff>
      <xdr:row>72</xdr:row>
      <xdr:rowOff>66675</xdr:rowOff>
    </xdr:from>
    <xdr:to>
      <xdr:col>13</xdr:col>
      <xdr:colOff>542925</xdr:colOff>
      <xdr:row>102</xdr:row>
      <xdr:rowOff>66675</xdr:rowOff>
    </xdr:to>
    <xdr:pic>
      <xdr:nvPicPr>
        <xdr:cNvPr id="4" name="图片 3" descr="C:\Users\LXL\AppData\Roaming\Tencent\Users\395815168\QQ\WinTemp\RichOle\0{7XEP21[LY`30]}ELSC%0O.png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62805" y="13423900"/>
          <a:ext cx="4542155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38101</xdr:colOff>
      <xdr:row>72</xdr:row>
      <xdr:rowOff>76200</xdr:rowOff>
    </xdr:from>
    <xdr:to>
      <xdr:col>7</xdr:col>
      <xdr:colOff>0</xdr:colOff>
      <xdr:row>105</xdr:row>
      <xdr:rowOff>38100</xdr:rowOff>
    </xdr:to>
    <xdr:pic>
      <xdr:nvPicPr>
        <xdr:cNvPr id="5" name="图片 4" descr="C:\Users\LXL\AppData\Roaming\Tencent\Users\395815168\QQ\WinTemp\RichOle\2[`P0H]WV3){XZ{GB0MEJ]4.png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7500" y="13433425"/>
          <a:ext cx="4345305" cy="582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179"/>
  <sheetViews>
    <sheetView tabSelected="1" topLeftCell="A46" workbookViewId="0">
      <selection activeCell="F54" sqref="F54"/>
    </sheetView>
  </sheetViews>
  <sheetFormatPr defaultColWidth="9" defaultRowHeight="14"/>
  <cols>
    <col min="1" max="1" width="4" customWidth="1"/>
    <col min="2" max="2" width="13.6272727272727" customWidth="1"/>
    <col min="3" max="3" width="10.1272727272727" customWidth="1"/>
    <col min="4" max="4" width="9.12727272727273" customWidth="1"/>
    <col min="5" max="5" width="10.5" customWidth="1"/>
    <col min="6" max="6" width="10.3727272727273" customWidth="1"/>
    <col min="7" max="7" width="9" style="2" customWidth="1"/>
    <col min="8" max="8" width="5.5" customWidth="1"/>
    <col min="9" max="9" width="12.5" customWidth="1"/>
    <col min="10" max="10" width="9.87272727272727" customWidth="1"/>
    <col min="11" max="11" width="10.2545454545455" customWidth="1"/>
    <col min="12" max="12" width="11.1272727272727" customWidth="1"/>
    <col min="13" max="13" width="8" style="2" customWidth="1"/>
    <col min="14" max="14" width="12.2545454545455" style="2" customWidth="1"/>
    <col min="15" max="16" width="9" style="2"/>
  </cols>
  <sheetData>
    <row r="2" ht="39.75" customHeight="1" spans="2:2">
      <c r="B2" s="3" t="s">
        <v>0</v>
      </c>
    </row>
    <row r="3" ht="18" customHeight="1" spans="2:2">
      <c r="B3" s="3"/>
    </row>
    <row r="5" ht="18.75" customHeight="1" spans="2:13">
      <c r="B5" s="4" t="s">
        <v>1</v>
      </c>
      <c r="C5" s="5"/>
      <c r="D5" s="5"/>
      <c r="E5" s="5"/>
      <c r="F5" s="5"/>
      <c r="G5" s="6"/>
      <c r="H5" s="5"/>
      <c r="I5" s="5"/>
      <c r="J5" s="5"/>
      <c r="K5" s="5"/>
      <c r="L5" s="5"/>
      <c r="M5" s="6"/>
    </row>
    <row r="7" spans="2:9">
      <c r="B7" s="7" t="s">
        <v>2</v>
      </c>
      <c r="C7" s="7"/>
      <c r="D7" s="7"/>
      <c r="E7" s="7"/>
      <c r="F7" s="7"/>
      <c r="G7" s="8"/>
      <c r="H7" s="7"/>
      <c r="I7" s="7" t="s">
        <v>3</v>
      </c>
    </row>
    <row r="9" ht="17.5" spans="2:10">
      <c r="B9" s="9" t="s">
        <v>4</v>
      </c>
      <c r="C9" s="9"/>
      <c r="D9" s="9"/>
      <c r="E9" s="9"/>
      <c r="F9" s="9"/>
      <c r="G9" s="10"/>
      <c r="H9" s="9"/>
      <c r="I9" s="11" t="s">
        <v>5</v>
      </c>
      <c r="J9" s="9"/>
    </row>
    <row r="10" ht="17.5" spans="2:10">
      <c r="B10" s="11" t="s">
        <v>6</v>
      </c>
      <c r="C10" s="9"/>
      <c r="D10" s="9"/>
      <c r="E10" s="9"/>
      <c r="F10" s="9"/>
      <c r="G10" s="10"/>
      <c r="H10" s="9"/>
      <c r="I10" s="9" t="s">
        <v>7</v>
      </c>
      <c r="J10" s="9"/>
    </row>
    <row r="11" ht="14.25" customHeight="1" spans="3:3">
      <c r="C11" s="12"/>
    </row>
    <row r="12" spans="2:2">
      <c r="B12" t="s">
        <v>8</v>
      </c>
    </row>
    <row r="13" spans="2:2">
      <c r="B13" t="s">
        <v>9</v>
      </c>
    </row>
    <row r="14" spans="2:2">
      <c r="B14" t="s">
        <v>10</v>
      </c>
    </row>
    <row r="15" spans="2:2">
      <c r="B15" t="s">
        <v>11</v>
      </c>
    </row>
    <row r="16" spans="2:2">
      <c r="B16" t="s">
        <v>12</v>
      </c>
    </row>
    <row r="18" ht="14.75"/>
    <row r="19" spans="2:13">
      <c r="B19" s="13" t="s">
        <v>13</v>
      </c>
      <c r="C19" s="14"/>
      <c r="D19" s="14"/>
      <c r="E19" s="14"/>
      <c r="F19" s="14"/>
      <c r="G19" s="15"/>
      <c r="I19" s="13" t="s">
        <v>14</v>
      </c>
      <c r="J19" s="14"/>
      <c r="K19" s="14"/>
      <c r="L19" s="14"/>
      <c r="M19" s="15"/>
    </row>
    <row r="20" spans="2:13">
      <c r="B20" s="16" t="s">
        <v>6</v>
      </c>
      <c r="C20" s="17"/>
      <c r="D20" s="18"/>
      <c r="E20" s="18"/>
      <c r="F20" s="19"/>
      <c r="G20" s="20"/>
      <c r="I20" s="54" t="s">
        <v>4</v>
      </c>
      <c r="J20" s="18"/>
      <c r="K20" s="18"/>
      <c r="L20" s="18"/>
      <c r="M20" s="25"/>
    </row>
    <row r="21" spans="2:13">
      <c r="B21" s="16"/>
      <c r="C21" s="17"/>
      <c r="D21" s="18"/>
      <c r="E21" s="21" t="s">
        <v>15</v>
      </c>
      <c r="F21" s="21" t="s">
        <v>16</v>
      </c>
      <c r="G21" s="20" t="s">
        <v>17</v>
      </c>
      <c r="I21" s="29"/>
      <c r="J21" s="18"/>
      <c r="K21" s="21" t="s">
        <v>15</v>
      </c>
      <c r="L21" s="21" t="s">
        <v>16</v>
      </c>
      <c r="M21" s="20" t="s">
        <v>17</v>
      </c>
    </row>
    <row r="22" spans="2:13">
      <c r="B22" s="22"/>
      <c r="C22" s="17" t="s">
        <v>18</v>
      </c>
      <c r="D22" s="18" t="s">
        <v>19</v>
      </c>
      <c r="E22" s="23">
        <v>60</v>
      </c>
      <c r="F22" s="24"/>
      <c r="G22" s="25"/>
      <c r="I22" s="41"/>
      <c r="J22" s="17" t="s">
        <v>20</v>
      </c>
      <c r="K22" s="18" t="s">
        <v>21</v>
      </c>
      <c r="L22" s="23">
        <f>M40</f>
        <v>14.0066666666667</v>
      </c>
      <c r="M22" s="25"/>
    </row>
    <row r="23" spans="2:13">
      <c r="B23" s="16"/>
      <c r="C23" s="17" t="s">
        <v>22</v>
      </c>
      <c r="D23" s="18" t="s">
        <v>23</v>
      </c>
      <c r="E23" s="23">
        <v>5</v>
      </c>
      <c r="F23" s="21"/>
      <c r="G23" s="20"/>
      <c r="I23" s="41"/>
      <c r="J23" s="17" t="s">
        <v>24</v>
      </c>
      <c r="K23" s="18" t="s">
        <v>25</v>
      </c>
      <c r="L23" s="27">
        <v>0.85</v>
      </c>
      <c r="M23" s="25"/>
    </row>
    <row r="24" spans="2:13">
      <c r="B24" s="16" t="s">
        <v>26</v>
      </c>
      <c r="C24" s="17"/>
      <c r="D24" s="18"/>
      <c r="E24" s="21"/>
      <c r="F24" s="23">
        <f>E22*E23</f>
        <v>300</v>
      </c>
      <c r="G24" s="20"/>
      <c r="I24" s="41"/>
      <c r="J24" s="17" t="s">
        <v>27</v>
      </c>
      <c r="K24" s="18" t="s">
        <v>28</v>
      </c>
      <c r="L24" s="55">
        <f>2*3.1415926</f>
        <v>6.2831852</v>
      </c>
      <c r="M24" s="25"/>
    </row>
    <row r="25" spans="2:13">
      <c r="B25" s="26"/>
      <c r="C25" s="17" t="s">
        <v>24</v>
      </c>
      <c r="D25" s="18" t="s">
        <v>25</v>
      </c>
      <c r="E25" s="27">
        <v>0.85</v>
      </c>
      <c r="F25" s="21"/>
      <c r="G25" s="20"/>
      <c r="I25" s="41"/>
      <c r="J25" s="17" t="s">
        <v>29</v>
      </c>
      <c r="K25" s="18" t="s">
        <v>30</v>
      </c>
      <c r="L25" s="23">
        <v>1.5</v>
      </c>
      <c r="M25" s="25"/>
    </row>
    <row r="26" spans="2:13">
      <c r="B26" s="16"/>
      <c r="C26" s="17" t="s">
        <v>27</v>
      </c>
      <c r="D26" s="18" t="s">
        <v>28</v>
      </c>
      <c r="E26" s="27">
        <f>2*3.1415926</f>
        <v>6.2831852</v>
      </c>
      <c r="F26" s="21"/>
      <c r="G26" s="20"/>
      <c r="I26" s="41"/>
      <c r="J26" s="18"/>
      <c r="K26" s="18"/>
      <c r="L26" s="18"/>
      <c r="M26" s="25"/>
    </row>
    <row r="27" spans="2:13">
      <c r="B27" s="26"/>
      <c r="C27" s="17" t="s">
        <v>29</v>
      </c>
      <c r="D27" s="18" t="s">
        <v>30</v>
      </c>
      <c r="E27" s="23">
        <v>1.5</v>
      </c>
      <c r="F27" s="21"/>
      <c r="G27" s="28"/>
      <c r="I27" s="16" t="s">
        <v>31</v>
      </c>
      <c r="J27" s="18"/>
      <c r="K27" s="18"/>
      <c r="L27" s="56">
        <f>L22*L23*L24*L25</f>
        <v>112.2082628942</v>
      </c>
      <c r="M27" s="25"/>
    </row>
    <row r="28" spans="2:13">
      <c r="B28" s="16" t="s">
        <v>32</v>
      </c>
      <c r="C28" s="18"/>
      <c r="D28" s="18"/>
      <c r="E28" s="21"/>
      <c r="F28" s="23">
        <f>E25*E26*E27</f>
        <v>8.01106113</v>
      </c>
      <c r="G28" s="20"/>
      <c r="I28" s="16" t="s">
        <v>33</v>
      </c>
      <c r="J28" s="17" t="s">
        <v>22</v>
      </c>
      <c r="K28" s="18" t="s">
        <v>23</v>
      </c>
      <c r="L28" s="23">
        <v>5</v>
      </c>
      <c r="M28" s="25"/>
    </row>
    <row r="29" spans="2:13">
      <c r="B29" s="29"/>
      <c r="C29" s="18"/>
      <c r="D29" s="18"/>
      <c r="E29" s="18"/>
      <c r="F29" s="18"/>
      <c r="G29" s="20"/>
      <c r="I29" s="41"/>
      <c r="J29" s="18"/>
      <c r="K29" s="18"/>
      <c r="L29" s="18"/>
      <c r="M29" s="25"/>
    </row>
    <row r="30" spans="2:13">
      <c r="B30" s="30" t="s">
        <v>20</v>
      </c>
      <c r="C30" s="31"/>
      <c r="D30" s="31" t="s">
        <v>34</v>
      </c>
      <c r="E30" s="32"/>
      <c r="F30" s="32"/>
      <c r="G30" s="33">
        <f>F24/F28</f>
        <v>37.4482225427732</v>
      </c>
      <c r="I30" s="43" t="s">
        <v>18</v>
      </c>
      <c r="J30" s="31"/>
      <c r="K30" s="31" t="s">
        <v>35</v>
      </c>
      <c r="L30" s="57"/>
      <c r="M30" s="44">
        <f>L27/L28</f>
        <v>22.44165257884</v>
      </c>
    </row>
    <row r="31" ht="14.75" spans="2:13">
      <c r="B31" s="34"/>
      <c r="C31" s="35"/>
      <c r="D31" s="35"/>
      <c r="E31" s="35"/>
      <c r="F31" s="35"/>
      <c r="G31" s="36"/>
      <c r="I31" s="58"/>
      <c r="J31" s="35"/>
      <c r="K31" s="35"/>
      <c r="L31" s="35"/>
      <c r="M31" s="36"/>
    </row>
    <row r="32" ht="14.75" spans="2:9">
      <c r="B32" s="37"/>
      <c r="I32" s="37"/>
    </row>
    <row r="33" spans="2:13">
      <c r="B33" s="38" t="s">
        <v>36</v>
      </c>
      <c r="C33" s="39"/>
      <c r="D33" s="39"/>
      <c r="E33" s="39"/>
      <c r="F33" s="39"/>
      <c r="G33" s="40"/>
      <c r="I33" s="38" t="s">
        <v>13</v>
      </c>
      <c r="J33" s="39"/>
      <c r="K33" s="39"/>
      <c r="L33" s="39"/>
      <c r="M33" s="40"/>
    </row>
    <row r="34" spans="2:13">
      <c r="B34" s="16" t="s">
        <v>7</v>
      </c>
      <c r="C34" s="18"/>
      <c r="D34" s="18"/>
      <c r="E34" s="18"/>
      <c r="F34" s="18"/>
      <c r="G34" s="25"/>
      <c r="I34" s="16" t="s">
        <v>5</v>
      </c>
      <c r="J34" s="18"/>
      <c r="K34" s="18"/>
      <c r="L34" s="18"/>
      <c r="M34" s="25"/>
    </row>
    <row r="35" spans="2:13">
      <c r="B35" s="41"/>
      <c r="C35" s="18"/>
      <c r="D35" s="18"/>
      <c r="E35" s="18"/>
      <c r="F35" s="18"/>
      <c r="G35" s="28"/>
      <c r="I35" s="41"/>
      <c r="J35" s="18"/>
      <c r="K35" s="24"/>
      <c r="L35" s="18"/>
      <c r="M35" s="25"/>
    </row>
    <row r="36" spans="2:13">
      <c r="B36" s="29"/>
      <c r="C36" s="17" t="s">
        <v>37</v>
      </c>
      <c r="D36" s="18" t="s">
        <v>34</v>
      </c>
      <c r="E36" s="24">
        <f>G30</f>
        <v>37.4482225427732</v>
      </c>
      <c r="F36" s="18"/>
      <c r="G36" s="25"/>
      <c r="I36" s="41"/>
      <c r="J36" s="17" t="s">
        <v>38</v>
      </c>
      <c r="K36" s="18" t="s">
        <v>39</v>
      </c>
      <c r="L36" s="23">
        <v>4.4</v>
      </c>
      <c r="M36" s="25"/>
    </row>
    <row r="37" spans="2:13">
      <c r="B37" s="29" t="s">
        <v>40</v>
      </c>
      <c r="C37" s="17" t="s">
        <v>41</v>
      </c>
      <c r="D37" s="18" t="s">
        <v>42</v>
      </c>
      <c r="E37" s="23">
        <v>3000</v>
      </c>
      <c r="F37" s="18"/>
      <c r="G37" s="25"/>
      <c r="I37" s="29"/>
      <c r="J37" s="17" t="s">
        <v>27</v>
      </c>
      <c r="K37" s="42"/>
      <c r="L37" s="24">
        <v>9550</v>
      </c>
      <c r="M37" s="25"/>
    </row>
    <row r="38" spans="2:13">
      <c r="B38" s="29"/>
      <c r="C38" s="17" t="s">
        <v>27</v>
      </c>
      <c r="D38" s="42"/>
      <c r="E38" s="24">
        <v>9550</v>
      </c>
      <c r="F38" s="18"/>
      <c r="G38" s="25"/>
      <c r="I38" s="29" t="s">
        <v>40</v>
      </c>
      <c r="J38" s="17" t="s">
        <v>41</v>
      </c>
      <c r="K38" s="18" t="s">
        <v>42</v>
      </c>
      <c r="L38" s="23">
        <v>3000</v>
      </c>
      <c r="M38" s="25"/>
    </row>
    <row r="39" spans="2:13">
      <c r="B39" s="29"/>
      <c r="C39" s="18"/>
      <c r="D39" s="18"/>
      <c r="E39" s="18"/>
      <c r="F39" s="18"/>
      <c r="G39" s="25"/>
      <c r="I39" s="29"/>
      <c r="J39" s="18"/>
      <c r="K39" s="18"/>
      <c r="L39" s="18"/>
      <c r="M39" s="25"/>
    </row>
    <row r="40" spans="2:13">
      <c r="B40" s="43" t="s">
        <v>43</v>
      </c>
      <c r="C40" s="31"/>
      <c r="D40" s="31" t="s">
        <v>39</v>
      </c>
      <c r="E40" s="31"/>
      <c r="F40" s="31"/>
      <c r="G40" s="44">
        <f>E36*E37/E38</f>
        <v>11.7638395422324</v>
      </c>
      <c r="I40" s="43" t="s">
        <v>20</v>
      </c>
      <c r="J40" s="31"/>
      <c r="K40" s="59" t="s">
        <v>34</v>
      </c>
      <c r="L40" s="31"/>
      <c r="M40" s="44">
        <f>L36*L37/L38</f>
        <v>14.0066666666667</v>
      </c>
    </row>
    <row r="41" spans="2:13">
      <c r="B41" s="43" t="s">
        <v>44</v>
      </c>
      <c r="C41" s="31"/>
      <c r="D41" s="31" t="s">
        <v>45</v>
      </c>
      <c r="E41" s="31"/>
      <c r="F41" s="31"/>
      <c r="G41" s="44">
        <f>E37/60*E23/E27</f>
        <v>166.666666666667</v>
      </c>
      <c r="I41" s="43" t="s">
        <v>44</v>
      </c>
      <c r="J41" s="31"/>
      <c r="K41" s="59" t="s">
        <v>45</v>
      </c>
      <c r="L41" s="31"/>
      <c r="M41" s="44">
        <f>L38/60*L28/L25</f>
        <v>166.666666666667</v>
      </c>
    </row>
    <row r="42" ht="14.75" spans="2:13">
      <c r="B42" s="34"/>
      <c r="C42" s="35"/>
      <c r="D42" s="35"/>
      <c r="E42" s="35"/>
      <c r="F42" s="35"/>
      <c r="G42" s="36"/>
      <c r="I42" s="34"/>
      <c r="J42" s="35"/>
      <c r="K42" s="60"/>
      <c r="L42" s="35"/>
      <c r="M42" s="36"/>
    </row>
    <row r="43" ht="14.75" spans="17:19">
      <c r="Q43" s="64"/>
      <c r="R43" s="64"/>
      <c r="S43" s="64"/>
    </row>
    <row r="44" spans="2:7">
      <c r="B44" s="45" t="s">
        <v>46</v>
      </c>
      <c r="C44" s="39"/>
      <c r="D44" s="39"/>
      <c r="E44" s="39"/>
      <c r="F44" s="39"/>
      <c r="G44" s="40"/>
    </row>
    <row r="45" ht="14.75" spans="2:9">
      <c r="B45" s="29" t="s">
        <v>47</v>
      </c>
      <c r="C45" s="46" t="s">
        <v>48</v>
      </c>
      <c r="D45" s="18"/>
      <c r="E45" s="18"/>
      <c r="F45" s="18"/>
      <c r="G45" s="25"/>
      <c r="I45" s="61" t="s">
        <v>49</v>
      </c>
    </row>
    <row r="46" spans="2:20">
      <c r="B46" s="29" t="s">
        <v>50</v>
      </c>
      <c r="C46" s="18" t="s">
        <v>51</v>
      </c>
      <c r="D46" s="18" t="s">
        <v>52</v>
      </c>
      <c r="E46" s="47">
        <v>4.5</v>
      </c>
      <c r="F46" s="18"/>
      <c r="G46" s="25"/>
      <c r="I46" s="38" t="s">
        <v>36</v>
      </c>
      <c r="J46" s="39"/>
      <c r="K46" s="39"/>
      <c r="L46" s="39"/>
      <c r="M46" s="62"/>
      <c r="N46" s="40"/>
      <c r="T46" s="64"/>
    </row>
    <row r="47" spans="2:14">
      <c r="B47" s="29"/>
      <c r="C47" s="18" t="s">
        <v>53</v>
      </c>
      <c r="D47" s="18" t="s">
        <v>54</v>
      </c>
      <c r="E47" s="47">
        <v>1.5</v>
      </c>
      <c r="F47" s="18"/>
      <c r="G47" s="25"/>
      <c r="I47" s="16" t="s">
        <v>7</v>
      </c>
      <c r="J47" s="18"/>
      <c r="K47" s="18"/>
      <c r="L47" s="18"/>
      <c r="M47" s="24"/>
      <c r="N47" s="25"/>
    </row>
    <row r="48" spans="2:20">
      <c r="B48" s="29" t="s">
        <v>55</v>
      </c>
      <c r="C48" s="18"/>
      <c r="D48" s="18"/>
      <c r="E48" s="18"/>
      <c r="F48" s="18"/>
      <c r="G48" s="48">
        <f>E46/E47</f>
        <v>3</v>
      </c>
      <c r="I48" s="41"/>
      <c r="J48" s="18"/>
      <c r="K48" s="18"/>
      <c r="L48" s="18"/>
      <c r="M48" s="24"/>
      <c r="N48" s="28"/>
      <c r="T48" s="64"/>
    </row>
    <row r="49" spans="2:20">
      <c r="B49" s="29" t="s">
        <v>56</v>
      </c>
      <c r="C49" s="18"/>
      <c r="D49" s="18"/>
      <c r="E49" s="18"/>
      <c r="F49" s="18"/>
      <c r="G49" s="48">
        <f>POWER(G48,3)</f>
        <v>27</v>
      </c>
      <c r="I49" s="29"/>
      <c r="J49" s="17" t="s">
        <v>37</v>
      </c>
      <c r="K49" s="18" t="s">
        <v>34</v>
      </c>
      <c r="L49" s="23">
        <v>1</v>
      </c>
      <c r="M49" s="24"/>
      <c r="N49" s="25"/>
      <c r="T49" s="64"/>
    </row>
    <row r="50" spans="2:20">
      <c r="B50" s="49" t="s">
        <v>57</v>
      </c>
      <c r="C50" s="50"/>
      <c r="D50" s="50" t="s">
        <v>58</v>
      </c>
      <c r="E50" s="50"/>
      <c r="F50" s="50"/>
      <c r="G50" s="48">
        <f>G49*POWER(10,6)</f>
        <v>27000000</v>
      </c>
      <c r="I50" s="29" t="s">
        <v>40</v>
      </c>
      <c r="J50" s="17" t="s">
        <v>41</v>
      </c>
      <c r="K50" s="18" t="s">
        <v>42</v>
      </c>
      <c r="L50" s="23">
        <v>3000</v>
      </c>
      <c r="M50" s="24"/>
      <c r="N50" s="25"/>
      <c r="T50" s="64"/>
    </row>
    <row r="51" spans="2:14">
      <c r="B51" s="29"/>
      <c r="C51" s="18"/>
      <c r="D51" s="18"/>
      <c r="E51" s="18"/>
      <c r="F51" s="18"/>
      <c r="G51" s="25"/>
      <c r="I51" s="29"/>
      <c r="J51" s="17" t="s">
        <v>27</v>
      </c>
      <c r="K51" s="42"/>
      <c r="L51" s="24">
        <v>9550</v>
      </c>
      <c r="M51" s="24"/>
      <c r="N51" s="25"/>
    </row>
    <row r="52" spans="2:14">
      <c r="B52" s="29" t="s">
        <v>59</v>
      </c>
      <c r="C52" s="46" t="s">
        <v>60</v>
      </c>
      <c r="D52" s="18"/>
      <c r="E52" s="18"/>
      <c r="F52" s="18"/>
      <c r="G52" s="25"/>
      <c r="I52" s="29"/>
      <c r="J52" s="18"/>
      <c r="K52" s="18"/>
      <c r="L52" s="24"/>
      <c r="M52" s="24"/>
      <c r="N52" s="25"/>
    </row>
    <row r="53" spans="2:14">
      <c r="B53" s="29" t="s">
        <v>61</v>
      </c>
      <c r="C53" s="18"/>
      <c r="D53" s="18"/>
      <c r="E53" s="18"/>
      <c r="F53" s="18"/>
      <c r="G53" s="25"/>
      <c r="I53" s="43" t="s">
        <v>43</v>
      </c>
      <c r="J53" s="31"/>
      <c r="K53" s="31" t="s">
        <v>39</v>
      </c>
      <c r="L53" s="31"/>
      <c r="M53" s="63"/>
      <c r="N53" s="44">
        <f>L49*L50/L51</f>
        <v>0.31413612565445</v>
      </c>
    </row>
    <row r="54" spans="2:14">
      <c r="B54" s="29"/>
      <c r="C54" s="18" t="s">
        <v>22</v>
      </c>
      <c r="D54" s="18" t="s">
        <v>62</v>
      </c>
      <c r="E54" s="47">
        <v>2</v>
      </c>
      <c r="F54" s="18"/>
      <c r="G54" s="25"/>
      <c r="I54" s="43"/>
      <c r="J54" s="31"/>
      <c r="K54" s="31"/>
      <c r="L54" s="31"/>
      <c r="M54" s="63"/>
      <c r="N54" s="44"/>
    </row>
    <row r="55" ht="14.75" spans="2:14">
      <c r="B55" s="29"/>
      <c r="C55" s="18"/>
      <c r="D55" s="18" t="s">
        <v>63</v>
      </c>
      <c r="E55" s="51">
        <f>E54/POWER(10,6)</f>
        <v>2e-6</v>
      </c>
      <c r="F55" s="18"/>
      <c r="G55" s="48">
        <f>G50*E54/POWER(10,6)</f>
        <v>54</v>
      </c>
      <c r="I55" s="34"/>
      <c r="J55" s="35"/>
      <c r="K55" s="35"/>
      <c r="L55" s="35"/>
      <c r="M55" s="60"/>
      <c r="N55" s="36"/>
    </row>
    <row r="56" spans="2:7">
      <c r="B56" s="49" t="s">
        <v>64</v>
      </c>
      <c r="C56" s="50"/>
      <c r="D56" s="50" t="s">
        <v>65</v>
      </c>
      <c r="E56" s="50"/>
      <c r="F56" s="50"/>
      <c r="G56" s="48">
        <f>G50*E55</f>
        <v>54</v>
      </c>
    </row>
    <row r="57" spans="2:10">
      <c r="B57" s="29"/>
      <c r="C57" s="18"/>
      <c r="D57" s="18"/>
      <c r="E57" s="18"/>
      <c r="F57" s="18"/>
      <c r="G57" s="25"/>
      <c r="I57">
        <v>100</v>
      </c>
      <c r="J57">
        <v>150</v>
      </c>
    </row>
    <row r="58" spans="2:7">
      <c r="B58" s="52" t="s">
        <v>66</v>
      </c>
      <c r="C58" s="50"/>
      <c r="D58" s="50"/>
      <c r="E58" s="50"/>
      <c r="F58" s="50"/>
      <c r="G58" s="48">
        <f>G56*POWER(10,6)</f>
        <v>54000000</v>
      </c>
    </row>
    <row r="59" spans="2:7">
      <c r="B59" s="29"/>
      <c r="C59" s="18" t="s">
        <v>67</v>
      </c>
      <c r="D59" s="18" t="s">
        <v>68</v>
      </c>
      <c r="E59" s="24">
        <v>75</v>
      </c>
      <c r="F59" s="18"/>
      <c r="G59" s="28"/>
    </row>
    <row r="60" spans="2:7">
      <c r="B60" s="29"/>
      <c r="C60" s="18" t="s">
        <v>69</v>
      </c>
      <c r="D60" s="18" t="s">
        <v>68</v>
      </c>
      <c r="E60" s="24">
        <f>E59*2</f>
        <v>150</v>
      </c>
      <c r="F60" s="18"/>
      <c r="G60" s="25"/>
    </row>
    <row r="61" spans="2:7">
      <c r="B61" s="29" t="s">
        <v>70</v>
      </c>
      <c r="C61" s="18"/>
      <c r="D61" s="18"/>
      <c r="E61" s="24">
        <v>73000</v>
      </c>
      <c r="F61" s="18"/>
      <c r="G61" s="25"/>
    </row>
    <row r="62" spans="2:7">
      <c r="B62" s="52" t="s">
        <v>71</v>
      </c>
      <c r="C62" s="50"/>
      <c r="D62" s="50"/>
      <c r="E62" s="53"/>
      <c r="F62" s="50"/>
      <c r="G62" s="48">
        <f>G58/E60/E61</f>
        <v>4.93150684931507</v>
      </c>
    </row>
    <row r="63" spans="2:7">
      <c r="B63" s="29"/>
      <c r="C63" s="18"/>
      <c r="D63" s="18"/>
      <c r="E63" s="24"/>
      <c r="F63" s="18"/>
      <c r="G63" s="25"/>
    </row>
    <row r="64" spans="2:7">
      <c r="B64" s="29" t="s">
        <v>72</v>
      </c>
      <c r="C64" s="18"/>
      <c r="D64" s="18"/>
      <c r="E64" s="24">
        <v>300</v>
      </c>
      <c r="F64" s="18"/>
      <c r="G64" s="25"/>
    </row>
    <row r="65" spans="2:7">
      <c r="B65" s="52" t="s">
        <v>73</v>
      </c>
      <c r="C65" s="50"/>
      <c r="D65" s="50"/>
      <c r="E65" s="53"/>
      <c r="F65" s="50"/>
      <c r="G65" s="48">
        <f>G62/E64</f>
        <v>0.0164383561643836</v>
      </c>
    </row>
    <row r="66" ht="14.75" spans="2:7">
      <c r="B66" s="34"/>
      <c r="C66" s="35"/>
      <c r="D66" s="35"/>
      <c r="E66" s="35"/>
      <c r="F66" s="35"/>
      <c r="G66" s="36"/>
    </row>
    <row r="69" s="1" customFormat="1" ht="13" spans="2:16">
      <c r="B69" s="65" t="s">
        <v>74</v>
      </c>
      <c r="G69" s="66"/>
      <c r="M69" s="66"/>
      <c r="N69" s="66"/>
      <c r="O69" s="66"/>
      <c r="P69" s="66"/>
    </row>
    <row r="70" s="1" customFormat="1" ht="13" spans="2:16">
      <c r="B70" s="65" t="s">
        <v>75</v>
      </c>
      <c r="G70" s="66"/>
      <c r="M70" s="66"/>
      <c r="N70" s="66"/>
      <c r="O70" s="66"/>
      <c r="P70" s="66"/>
    </row>
    <row r="71" s="1" customFormat="1" ht="13" spans="2:16">
      <c r="B71" s="65" t="s">
        <v>76</v>
      </c>
      <c r="G71" s="66"/>
      <c r="M71" s="66"/>
      <c r="N71" s="66"/>
      <c r="O71" s="66"/>
      <c r="P71" s="66"/>
    </row>
    <row r="72" s="1" customFormat="1" ht="13" spans="2:16">
      <c r="B72" s="65" t="s">
        <v>77</v>
      </c>
      <c r="G72" s="66"/>
      <c r="M72" s="66"/>
      <c r="N72" s="66"/>
      <c r="O72" s="66"/>
      <c r="P72" s="66"/>
    </row>
    <row r="107" ht="21" spans="2:6">
      <c r="B107" s="67" t="s">
        <v>78</v>
      </c>
      <c r="D107" s="2"/>
      <c r="E107" s="2"/>
      <c r="F107" s="2"/>
    </row>
    <row r="108" ht="14.75" spans="4:6">
      <c r="D108" s="2"/>
      <c r="E108" s="2"/>
      <c r="F108" s="2"/>
    </row>
    <row r="109" spans="2:7">
      <c r="B109" s="13" t="s">
        <v>79</v>
      </c>
      <c r="C109" s="14"/>
      <c r="D109" s="68"/>
      <c r="E109" s="68"/>
      <c r="F109" s="68"/>
      <c r="G109" s="15"/>
    </row>
    <row r="110" spans="2:7">
      <c r="B110" s="16" t="s">
        <v>80</v>
      </c>
      <c r="C110" s="17"/>
      <c r="D110" s="24"/>
      <c r="E110" s="24"/>
      <c r="F110" s="21"/>
      <c r="G110" s="20"/>
    </row>
    <row r="111" spans="2:7">
      <c r="B111" s="16"/>
      <c r="C111" s="17"/>
      <c r="D111" s="24"/>
      <c r="E111" s="21" t="s">
        <v>15</v>
      </c>
      <c r="F111" s="21" t="s">
        <v>16</v>
      </c>
      <c r="G111" s="20" t="s">
        <v>17</v>
      </c>
    </row>
    <row r="112" spans="2:7">
      <c r="B112" s="22"/>
      <c r="C112" s="17" t="s">
        <v>18</v>
      </c>
      <c r="D112" s="24" t="s">
        <v>19</v>
      </c>
      <c r="E112" s="23">
        <v>10</v>
      </c>
      <c r="F112" s="24"/>
      <c r="G112" s="25"/>
    </row>
    <row r="113" spans="2:7">
      <c r="B113" s="16"/>
      <c r="C113" s="17" t="s">
        <v>22</v>
      </c>
      <c r="D113" s="24" t="s">
        <v>23</v>
      </c>
      <c r="E113" s="23">
        <v>6</v>
      </c>
      <c r="F113" s="21"/>
      <c r="G113" s="20"/>
    </row>
    <row r="114" spans="2:7">
      <c r="B114" s="16" t="s">
        <v>26</v>
      </c>
      <c r="C114" s="17"/>
      <c r="D114" s="24"/>
      <c r="E114" s="21"/>
      <c r="F114" s="23">
        <f>E112*E113</f>
        <v>60</v>
      </c>
      <c r="G114" s="20"/>
    </row>
    <row r="115" spans="2:7">
      <c r="B115" s="26"/>
      <c r="C115" s="17" t="s">
        <v>24</v>
      </c>
      <c r="D115" s="24" t="s">
        <v>25</v>
      </c>
      <c r="E115" s="23">
        <v>0.19</v>
      </c>
      <c r="F115" s="21"/>
      <c r="G115" s="20"/>
    </row>
    <row r="116" spans="2:7">
      <c r="B116" s="16"/>
      <c r="C116" s="17" t="s">
        <v>27</v>
      </c>
      <c r="D116" s="24" t="s">
        <v>28</v>
      </c>
      <c r="E116" s="27">
        <f>2*3.1415926</f>
        <v>6.2831852</v>
      </c>
      <c r="F116" s="21"/>
      <c r="G116" s="20"/>
    </row>
    <row r="117" spans="2:7">
      <c r="B117" s="26"/>
      <c r="C117" s="17" t="s">
        <v>29</v>
      </c>
      <c r="D117" s="24" t="s">
        <v>30</v>
      </c>
      <c r="E117" s="23">
        <v>24</v>
      </c>
      <c r="F117" s="21"/>
      <c r="G117" s="28"/>
    </row>
    <row r="118" ht="14.75" spans="2:7">
      <c r="B118" s="16" t="s">
        <v>32</v>
      </c>
      <c r="C118" s="18"/>
      <c r="D118" s="24"/>
      <c r="E118" s="21"/>
      <c r="F118" s="23">
        <f>E115*E116*E117</f>
        <v>28.651324512</v>
      </c>
      <c r="G118" s="20"/>
    </row>
    <row r="119" spans="2:14">
      <c r="B119" s="16" t="s">
        <v>81</v>
      </c>
      <c r="C119" s="18"/>
      <c r="D119" s="24" t="s">
        <v>82</v>
      </c>
      <c r="E119" s="2"/>
      <c r="F119" s="23">
        <v>0.26</v>
      </c>
      <c r="G119" s="20"/>
      <c r="I119" s="69" t="s">
        <v>83</v>
      </c>
      <c r="J119" s="39"/>
      <c r="K119" s="62"/>
      <c r="L119" s="62"/>
      <c r="M119" s="62"/>
      <c r="N119" s="40"/>
    </row>
    <row r="120" spans="2:14">
      <c r="B120" s="16"/>
      <c r="C120" s="18"/>
      <c r="D120" s="24"/>
      <c r="E120" s="24"/>
      <c r="F120" s="24"/>
      <c r="G120" s="20"/>
      <c r="I120" s="29" t="s">
        <v>84</v>
      </c>
      <c r="J120" s="18" t="s">
        <v>85</v>
      </c>
      <c r="K120" s="23">
        <v>0.95</v>
      </c>
      <c r="L120" s="70" t="s">
        <v>86</v>
      </c>
      <c r="M120" s="23">
        <v>0.9</v>
      </c>
      <c r="N120" s="25"/>
    </row>
    <row r="121" spans="2:14">
      <c r="B121" s="30" t="s">
        <v>20</v>
      </c>
      <c r="C121" s="31" t="s">
        <v>87</v>
      </c>
      <c r="D121" s="63" t="s">
        <v>34</v>
      </c>
      <c r="E121" s="32"/>
      <c r="F121" s="32"/>
      <c r="G121" s="33">
        <f>F114/F118+F119</f>
        <v>2.3541440237735</v>
      </c>
      <c r="I121" s="29"/>
      <c r="J121" s="18"/>
      <c r="K121" s="24"/>
      <c r="L121" s="24"/>
      <c r="M121" s="24"/>
      <c r="N121" s="25"/>
    </row>
    <row r="122" ht="14.75" spans="2:14">
      <c r="B122" s="34"/>
      <c r="C122" s="35"/>
      <c r="D122" s="60"/>
      <c r="E122" s="60"/>
      <c r="F122" s="60"/>
      <c r="G122" s="36"/>
      <c r="I122" s="71" t="s">
        <v>88</v>
      </c>
      <c r="J122" s="24" t="s">
        <v>89</v>
      </c>
      <c r="K122" s="23">
        <f>G121</f>
        <v>2.3541440237735</v>
      </c>
      <c r="L122" s="24"/>
      <c r="M122" s="24"/>
      <c r="N122" s="25" t="s">
        <v>90</v>
      </c>
    </row>
    <row r="123" ht="14.75" spans="9:14">
      <c r="I123" s="71" t="s">
        <v>91</v>
      </c>
      <c r="J123" s="24" t="s">
        <v>92</v>
      </c>
      <c r="K123" s="24" t="s">
        <v>93</v>
      </c>
      <c r="L123" s="32">
        <f>K122/K120</f>
        <v>2.47804634081421</v>
      </c>
      <c r="M123" s="24"/>
      <c r="N123" s="25"/>
    </row>
    <row r="124" spans="2:14">
      <c r="B124" s="38" t="s">
        <v>36</v>
      </c>
      <c r="C124" s="39"/>
      <c r="D124" s="62"/>
      <c r="E124" s="62"/>
      <c r="F124" s="62"/>
      <c r="G124" s="40"/>
      <c r="I124" s="71" t="s">
        <v>94</v>
      </c>
      <c r="J124" s="24" t="s">
        <v>95</v>
      </c>
      <c r="K124" s="24" t="s">
        <v>96</v>
      </c>
      <c r="L124" s="32">
        <f>K122+L123</f>
        <v>4.83219036458771</v>
      </c>
      <c r="M124" s="24"/>
      <c r="N124" s="25"/>
    </row>
    <row r="125" spans="2:14">
      <c r="B125" s="16" t="s">
        <v>7</v>
      </c>
      <c r="C125" s="18"/>
      <c r="D125" s="24"/>
      <c r="E125" s="24"/>
      <c r="F125" s="24"/>
      <c r="G125" s="25"/>
      <c r="I125" s="71" t="s">
        <v>97</v>
      </c>
      <c r="J125" s="24" t="s">
        <v>98</v>
      </c>
      <c r="K125" s="24" t="s">
        <v>99</v>
      </c>
      <c r="L125" s="32">
        <f>L124/M120</f>
        <v>5.36910040509746</v>
      </c>
      <c r="M125" s="24"/>
      <c r="N125" s="25"/>
    </row>
    <row r="126" spans="2:14">
      <c r="B126" s="41"/>
      <c r="C126" s="18"/>
      <c r="D126" s="24"/>
      <c r="E126" s="24"/>
      <c r="F126" s="24"/>
      <c r="G126" s="25"/>
      <c r="I126" s="71" t="s">
        <v>100</v>
      </c>
      <c r="J126" s="24" t="s">
        <v>101</v>
      </c>
      <c r="K126" s="72" t="s">
        <v>102</v>
      </c>
      <c r="L126" s="32">
        <f>L125/K120</f>
        <v>5.65168463694469</v>
      </c>
      <c r="M126" s="24"/>
      <c r="N126" s="25"/>
    </row>
    <row r="127" spans="2:14">
      <c r="B127" s="29"/>
      <c r="C127" s="17" t="s">
        <v>37</v>
      </c>
      <c r="D127" s="24" t="s">
        <v>34</v>
      </c>
      <c r="E127" s="24">
        <f>G121</f>
        <v>2.3541440237735</v>
      </c>
      <c r="F127" s="24"/>
      <c r="G127" s="25"/>
      <c r="I127" s="71" t="s">
        <v>103</v>
      </c>
      <c r="J127" s="72" t="s">
        <v>104</v>
      </c>
      <c r="K127" s="72" t="s">
        <v>105</v>
      </c>
      <c r="L127" s="32">
        <f>L126+L126</f>
        <v>11.3033692738894</v>
      </c>
      <c r="M127" s="24"/>
      <c r="N127" s="25" t="s">
        <v>106</v>
      </c>
    </row>
    <row r="128" ht="14.75" spans="2:14">
      <c r="B128" s="29" t="s">
        <v>40</v>
      </c>
      <c r="C128" s="17" t="s">
        <v>41</v>
      </c>
      <c r="D128" s="24" t="s">
        <v>42</v>
      </c>
      <c r="E128" s="23">
        <v>1000</v>
      </c>
      <c r="F128" s="24"/>
      <c r="G128" s="25"/>
      <c r="I128" s="73" t="s">
        <v>107</v>
      </c>
      <c r="J128" s="74" t="s">
        <v>108</v>
      </c>
      <c r="K128" s="74" t="s">
        <v>109</v>
      </c>
      <c r="L128" s="75">
        <f>L127*1.5</f>
        <v>16.9550539108341</v>
      </c>
      <c r="M128" s="60"/>
      <c r="N128" s="36" t="s">
        <v>110</v>
      </c>
    </row>
    <row r="129" spans="2:14">
      <c r="B129" s="29"/>
      <c r="C129" s="17" t="s">
        <v>27</v>
      </c>
      <c r="D129" s="76"/>
      <c r="E129" s="24">
        <v>9550</v>
      </c>
      <c r="F129" s="24"/>
      <c r="G129" s="25"/>
      <c r="I129" s="38" t="s">
        <v>36</v>
      </c>
      <c r="J129" s="39"/>
      <c r="K129" s="62"/>
      <c r="L129" s="62"/>
      <c r="M129" s="62"/>
      <c r="N129" s="40"/>
    </row>
    <row r="130" spans="2:14">
      <c r="B130" s="29"/>
      <c r="C130" s="18"/>
      <c r="D130" s="24"/>
      <c r="E130" s="24"/>
      <c r="F130" s="24"/>
      <c r="G130" s="25"/>
      <c r="I130" s="16" t="s">
        <v>7</v>
      </c>
      <c r="J130" s="18"/>
      <c r="K130" s="24"/>
      <c r="L130" s="24"/>
      <c r="M130" s="24"/>
      <c r="N130" s="25"/>
    </row>
    <row r="131" spans="2:14">
      <c r="B131" s="43" t="s">
        <v>43</v>
      </c>
      <c r="C131" s="31"/>
      <c r="D131" s="63" t="s">
        <v>39</v>
      </c>
      <c r="E131" s="63"/>
      <c r="F131" s="63"/>
      <c r="G131" s="44">
        <f>E127*E128/E129</f>
        <v>0.246507227620262</v>
      </c>
      <c r="I131" s="41"/>
      <c r="J131" s="18"/>
      <c r="K131" s="24"/>
      <c r="L131" s="24"/>
      <c r="M131" s="24"/>
      <c r="N131" s="25"/>
    </row>
    <row r="132" spans="2:14">
      <c r="B132" s="43" t="s">
        <v>44</v>
      </c>
      <c r="C132" s="31"/>
      <c r="D132" s="63" t="s">
        <v>45</v>
      </c>
      <c r="E132" s="63"/>
      <c r="F132" s="63"/>
      <c r="G132" s="44">
        <f>(E128/60)*(E113/E117)</f>
        <v>4.16666666666667</v>
      </c>
      <c r="I132" s="29"/>
      <c r="J132" s="17" t="s">
        <v>37</v>
      </c>
      <c r="K132" s="24" t="s">
        <v>34</v>
      </c>
      <c r="L132" s="24">
        <f>L128</f>
        <v>16.9550539108341</v>
      </c>
      <c r="M132" s="24"/>
      <c r="N132" s="25"/>
    </row>
    <row r="133" ht="14.75" spans="2:14">
      <c r="B133" s="34"/>
      <c r="C133" s="35"/>
      <c r="D133" s="60"/>
      <c r="E133" s="60"/>
      <c r="F133" s="60"/>
      <c r="G133" s="36"/>
      <c r="I133" s="29" t="s">
        <v>40</v>
      </c>
      <c r="J133" s="17" t="s">
        <v>41</v>
      </c>
      <c r="K133" s="24" t="s">
        <v>42</v>
      </c>
      <c r="L133" s="23">
        <v>2800</v>
      </c>
      <c r="M133" s="24"/>
      <c r="N133" s="25"/>
    </row>
    <row r="134" spans="9:14">
      <c r="I134" s="29"/>
      <c r="J134" s="17" t="s">
        <v>27</v>
      </c>
      <c r="K134" s="76"/>
      <c r="L134" s="24">
        <v>9550</v>
      </c>
      <c r="M134" s="24"/>
      <c r="N134" s="25"/>
    </row>
    <row r="135" spans="9:14">
      <c r="I135" s="29"/>
      <c r="J135" s="18"/>
      <c r="K135" s="24"/>
      <c r="L135" s="24"/>
      <c r="M135" s="24"/>
      <c r="N135" s="25"/>
    </row>
    <row r="136" spans="9:14">
      <c r="I136" s="43" t="s">
        <v>43</v>
      </c>
      <c r="J136" s="31"/>
      <c r="K136" s="63" t="s">
        <v>39</v>
      </c>
      <c r="L136" s="63"/>
      <c r="M136" s="63"/>
      <c r="N136" s="44">
        <f>L132*L133/L134</f>
        <v>4.97111528275763</v>
      </c>
    </row>
    <row r="137" spans="9:14">
      <c r="I137" s="43" t="s">
        <v>44</v>
      </c>
      <c r="J137" s="31"/>
      <c r="K137" s="63" t="s">
        <v>45</v>
      </c>
      <c r="L137" s="63"/>
      <c r="M137" s="63"/>
      <c r="N137" s="44">
        <f>(L133/60)*(E113/E117)</f>
        <v>11.6666666666667</v>
      </c>
    </row>
    <row r="138" ht="14.75" spans="9:14">
      <c r="I138" s="34"/>
      <c r="J138" s="35"/>
      <c r="K138" s="60"/>
      <c r="L138" s="60"/>
      <c r="M138" s="60"/>
      <c r="N138" s="36"/>
    </row>
    <row r="140" ht="24.75" customHeight="1" spans="2:2">
      <c r="B140" s="67" t="s">
        <v>78</v>
      </c>
    </row>
    <row r="141" ht="17.5" spans="2:9">
      <c r="B141" s="77" t="s">
        <v>111</v>
      </c>
      <c r="C141" s="42"/>
      <c r="D141" s="78"/>
      <c r="E141" s="79"/>
      <c r="F141" s="80"/>
      <c r="G141" s="81"/>
      <c r="H141" s="82"/>
      <c r="I141" s="108"/>
    </row>
    <row r="142" spans="2:9">
      <c r="B142" s="83"/>
      <c r="C142" s="84" t="s">
        <v>112</v>
      </c>
      <c r="D142" s="78"/>
      <c r="E142" s="79"/>
      <c r="F142" s="80"/>
      <c r="G142" s="81"/>
      <c r="H142" s="82"/>
      <c r="I142" s="108"/>
    </row>
    <row r="143" spans="2:9">
      <c r="B143" s="85"/>
      <c r="C143" s="86"/>
      <c r="D143" s="42"/>
      <c r="E143" s="42"/>
      <c r="F143" s="42"/>
      <c r="G143" s="87"/>
      <c r="H143" s="86"/>
      <c r="I143" s="109"/>
    </row>
    <row r="144" spans="2:9">
      <c r="B144" s="83"/>
      <c r="C144" s="88" t="s">
        <v>113</v>
      </c>
      <c r="D144" s="89"/>
      <c r="E144" s="90"/>
      <c r="F144" s="91"/>
      <c r="G144" s="92"/>
      <c r="H144" s="93"/>
      <c r="I144" s="110"/>
    </row>
    <row r="145" spans="2:9">
      <c r="B145" s="83"/>
      <c r="C145" s="88" t="s">
        <v>114</v>
      </c>
      <c r="D145" s="89"/>
      <c r="E145" s="90"/>
      <c r="F145" s="91"/>
      <c r="G145" s="92"/>
      <c r="H145" s="93"/>
      <c r="I145" s="110"/>
    </row>
    <row r="146" spans="2:9">
      <c r="B146" s="83"/>
      <c r="C146" s="94" t="s">
        <v>115</v>
      </c>
      <c r="D146" s="89"/>
      <c r="E146" s="90"/>
      <c r="F146" s="91"/>
      <c r="G146" s="92"/>
      <c r="H146" s="93"/>
      <c r="I146" s="110"/>
    </row>
    <row r="147" spans="2:9">
      <c r="B147" s="83"/>
      <c r="C147" s="88" t="s">
        <v>116</v>
      </c>
      <c r="D147" s="89"/>
      <c r="E147" s="90"/>
      <c r="F147" s="91"/>
      <c r="G147" s="95"/>
      <c r="H147" s="96"/>
      <c r="I147" s="110"/>
    </row>
    <row r="148" spans="2:9">
      <c r="B148" s="83"/>
      <c r="C148" s="88"/>
      <c r="D148" s="89"/>
      <c r="E148" s="90"/>
      <c r="F148" s="91"/>
      <c r="G148" s="95"/>
      <c r="H148" s="96"/>
      <c r="I148" s="110"/>
    </row>
    <row r="149" spans="2:9">
      <c r="B149" s="83"/>
      <c r="C149" s="88"/>
      <c r="D149" s="89"/>
      <c r="E149" s="90"/>
      <c r="F149" s="91"/>
      <c r="G149" s="95"/>
      <c r="H149" s="96"/>
      <c r="I149" s="110"/>
    </row>
    <row r="150" spans="2:9">
      <c r="B150" s="83"/>
      <c r="C150" s="88"/>
      <c r="D150" s="89"/>
      <c r="E150" s="90"/>
      <c r="F150" s="91"/>
      <c r="G150" s="92"/>
      <c r="H150" s="97"/>
      <c r="I150" s="110"/>
    </row>
    <row r="151" spans="2:9">
      <c r="B151" s="83"/>
      <c r="C151" s="88"/>
      <c r="D151" s="89"/>
      <c r="E151" s="90"/>
      <c r="F151" s="91"/>
      <c r="G151" s="92"/>
      <c r="H151" s="97"/>
      <c r="I151" s="110"/>
    </row>
    <row r="152" spans="2:9">
      <c r="B152" s="83"/>
      <c r="C152" s="94" t="s">
        <v>117</v>
      </c>
      <c r="D152" s="89"/>
      <c r="E152" s="90"/>
      <c r="F152" s="91"/>
      <c r="G152" s="92"/>
      <c r="H152" s="97"/>
      <c r="I152" s="110"/>
    </row>
    <row r="153" spans="2:9">
      <c r="B153" s="83"/>
      <c r="C153" s="94"/>
      <c r="D153" s="89"/>
      <c r="E153" s="90"/>
      <c r="F153" s="91"/>
      <c r="G153" s="92"/>
      <c r="H153" s="97"/>
      <c r="I153" s="110"/>
    </row>
    <row r="154" spans="2:9">
      <c r="B154" s="83"/>
      <c r="C154" s="94" t="s">
        <v>118</v>
      </c>
      <c r="D154" s="89"/>
      <c r="E154" s="90"/>
      <c r="F154" s="91"/>
      <c r="G154" s="92"/>
      <c r="H154" s="97"/>
      <c r="I154" s="110"/>
    </row>
    <row r="155" spans="2:9">
      <c r="B155" s="83"/>
      <c r="C155" s="94" t="s">
        <v>119</v>
      </c>
      <c r="D155" s="89"/>
      <c r="E155" s="90"/>
      <c r="F155" s="91"/>
      <c r="G155" s="92"/>
      <c r="H155" s="97"/>
      <c r="I155" s="110"/>
    </row>
    <row r="156" spans="2:11">
      <c r="B156" s="83"/>
      <c r="C156" s="94"/>
      <c r="D156" s="89"/>
      <c r="E156" s="90"/>
      <c r="F156" s="91"/>
      <c r="G156" s="92"/>
      <c r="H156" s="97"/>
      <c r="I156" s="110"/>
      <c r="K156" s="37"/>
    </row>
    <row r="157" spans="2:9">
      <c r="B157" s="83"/>
      <c r="C157" s="94" t="s">
        <v>120</v>
      </c>
      <c r="D157" s="89"/>
      <c r="E157" s="90"/>
      <c r="F157" s="91"/>
      <c r="G157" s="92"/>
      <c r="H157" s="97"/>
      <c r="I157" s="110"/>
    </row>
    <row r="158" spans="2:9">
      <c r="B158" s="83"/>
      <c r="C158" s="94"/>
      <c r="D158" s="89"/>
      <c r="E158" s="90"/>
      <c r="F158" s="91"/>
      <c r="G158" s="92"/>
      <c r="H158" s="97"/>
      <c r="I158" s="110"/>
    </row>
    <row r="159" spans="2:9">
      <c r="B159" s="83"/>
      <c r="C159" s="94" t="s">
        <v>121</v>
      </c>
      <c r="D159" s="89"/>
      <c r="E159" s="90"/>
      <c r="F159" s="91"/>
      <c r="G159" s="92"/>
      <c r="H159" s="97"/>
      <c r="I159" s="110"/>
    </row>
    <row r="160" spans="2:9">
      <c r="B160" s="83"/>
      <c r="C160" s="94" t="s">
        <v>122</v>
      </c>
      <c r="D160" s="89"/>
      <c r="E160" s="90"/>
      <c r="F160" s="91"/>
      <c r="G160" s="92"/>
      <c r="H160" s="97"/>
      <c r="I160" s="110"/>
    </row>
    <row r="161" spans="2:9">
      <c r="B161" s="83"/>
      <c r="C161" s="94"/>
      <c r="D161" s="98"/>
      <c r="E161" s="98"/>
      <c r="F161" s="98"/>
      <c r="G161" s="99"/>
      <c r="H161" s="97"/>
      <c r="I161" s="110"/>
    </row>
    <row r="162" spans="2:9">
      <c r="B162" s="100" t="s">
        <v>123</v>
      </c>
      <c r="C162" s="101" t="s">
        <v>124</v>
      </c>
      <c r="D162" s="78"/>
      <c r="E162" s="79"/>
      <c r="F162" s="80"/>
      <c r="G162" s="81"/>
      <c r="H162" s="102"/>
      <c r="I162" s="108"/>
    </row>
    <row r="163" spans="2:9">
      <c r="B163" s="100" t="s">
        <v>125</v>
      </c>
      <c r="C163" s="94"/>
      <c r="D163" s="78"/>
      <c r="E163" s="79"/>
      <c r="F163" s="80"/>
      <c r="G163" s="81"/>
      <c r="H163" s="102"/>
      <c r="I163" s="108"/>
    </row>
    <row r="164" spans="2:9">
      <c r="B164" s="100"/>
      <c r="C164" s="94" t="s">
        <v>126</v>
      </c>
      <c r="D164" s="78"/>
      <c r="E164" s="79"/>
      <c r="F164" s="80"/>
      <c r="G164" s="81"/>
      <c r="H164" s="102"/>
      <c r="I164" s="108"/>
    </row>
    <row r="165" spans="2:9">
      <c r="B165" s="100"/>
      <c r="C165" s="94" t="s">
        <v>127</v>
      </c>
      <c r="D165" s="78"/>
      <c r="E165" s="79"/>
      <c r="F165" s="80"/>
      <c r="G165" s="81"/>
      <c r="H165" s="102"/>
      <c r="I165" s="108"/>
    </row>
    <row r="166" spans="2:9">
      <c r="B166" s="100"/>
      <c r="C166" s="94"/>
      <c r="D166" s="78"/>
      <c r="E166" s="79"/>
      <c r="F166" s="80"/>
      <c r="G166" s="81"/>
      <c r="H166" s="102"/>
      <c r="I166" s="108"/>
    </row>
    <row r="167" spans="2:9">
      <c r="B167" s="85"/>
      <c r="C167" s="94" t="s">
        <v>128</v>
      </c>
      <c r="D167" s="78"/>
      <c r="E167" s="79"/>
      <c r="F167" s="80"/>
      <c r="G167" s="81"/>
      <c r="H167" s="102"/>
      <c r="I167" s="108"/>
    </row>
    <row r="168" spans="2:9">
      <c r="B168" s="100"/>
      <c r="C168" s="94" t="s">
        <v>129</v>
      </c>
      <c r="D168" s="78"/>
      <c r="E168" s="79"/>
      <c r="F168" s="80"/>
      <c r="G168" s="81"/>
      <c r="H168" s="102"/>
      <c r="I168" s="108"/>
    </row>
    <row r="169" spans="2:9">
      <c r="B169" s="100"/>
      <c r="C169" s="94"/>
      <c r="D169" s="78"/>
      <c r="E169" s="79"/>
      <c r="F169" s="80"/>
      <c r="G169" s="81"/>
      <c r="H169" s="102"/>
      <c r="I169" s="108"/>
    </row>
    <row r="170" spans="2:9">
      <c r="B170" s="83"/>
      <c r="C170" s="94" t="s">
        <v>130</v>
      </c>
      <c r="D170" s="98"/>
      <c r="E170" s="98"/>
      <c r="F170" s="98"/>
      <c r="G170" s="99"/>
      <c r="H170" s="97"/>
      <c r="I170" s="110"/>
    </row>
    <row r="171" spans="2:9">
      <c r="B171" s="83"/>
      <c r="C171" s="94" t="s">
        <v>131</v>
      </c>
      <c r="D171" s="98"/>
      <c r="E171" s="98"/>
      <c r="F171" s="98"/>
      <c r="G171" s="99"/>
      <c r="H171" s="97"/>
      <c r="I171" s="110"/>
    </row>
    <row r="172" spans="2:9">
      <c r="B172" s="83"/>
      <c r="C172" s="94" t="s">
        <v>132</v>
      </c>
      <c r="D172" s="98"/>
      <c r="E172" s="98"/>
      <c r="F172" s="98"/>
      <c r="G172" s="99"/>
      <c r="H172" s="97"/>
      <c r="I172" s="110"/>
    </row>
    <row r="173" spans="2:9">
      <c r="B173" s="103"/>
      <c r="C173" s="104"/>
      <c r="D173" s="105"/>
      <c r="E173" s="105"/>
      <c r="F173" s="105"/>
      <c r="G173" s="106"/>
      <c r="H173" s="107"/>
      <c r="I173" s="111"/>
    </row>
    <row r="176" spans="6:8">
      <c r="F176" s="2"/>
      <c r="H176" s="2"/>
    </row>
    <row r="177" spans="6:8">
      <c r="F177" s="2"/>
      <c r="H177" s="2"/>
    </row>
    <row r="178" spans="6:8">
      <c r="F178" s="2"/>
      <c r="H178" s="2"/>
    </row>
    <row r="179" spans="6:8">
      <c r="F179" s="2"/>
      <c r="H179" s="2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QXY</dc:creator>
  <cp:lastModifiedBy>生 如 夏 花 ♥</cp:lastModifiedBy>
  <dcterms:created xsi:type="dcterms:W3CDTF">2014-10-30T03:46:00Z</dcterms:created>
  <dcterms:modified xsi:type="dcterms:W3CDTF">2021-06-24T11:13:35Z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E6C88A5B89204AB7AB3F3A4724E9C228</vt:lpwstr>
  </property>
</Properties>
</file>