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X:\Packt\Chapter 6\"/>
    </mc:Choice>
  </mc:AlternateContent>
  <xr:revisionPtr revIDLastSave="0" documentId="13_ncr:1_{C2118DDA-0BB3-460C-96B9-CA17299E6DD1}" xr6:coauthVersionLast="47" xr6:coauthVersionMax="47" xr10:uidLastSave="{00000000-0000-0000-0000-000000000000}"/>
  <bookViews>
    <workbookView xWindow="-120" yWindow="-120" windowWidth="15600" windowHeight="11310" xr2:uid="{F636DD79-4B76-44A8-BB00-CB3617C4FCBF}"/>
  </bookViews>
  <sheets>
    <sheet name="PMT-CUMIPMT functions" sheetId="2" r:id="rId1"/>
    <sheet name="Scenario Manager" sheetId="8" r:id="rId2"/>
    <sheet name="Merge Scenarios" sheetId="14" r:id="rId3"/>
    <sheet name="Goal Seek" sheetId="3" r:id="rId4"/>
    <sheet name="Data Table - One Input" sheetId="5" r:id="rId5"/>
    <sheet name="Data Table - Two Inputs" sheetId="4" r:id="rId6"/>
    <sheet name="Data Table - Three Inputs" sheetId="6" r:id="rId7"/>
    <sheet name="Forecast Sheet" sheetId="7" r:id="rId8"/>
    <sheet name="Solver" sheetId="10" r:id="rId9"/>
  </sheets>
  <definedNames>
    <definedName name="solver_adj" localSheetId="8" hidden="1">Solver!$C$4</definedName>
    <definedName name="solver_cvg" localSheetId="8" hidden="1">0.0001</definedName>
    <definedName name="solver_drv" localSheetId="8" hidden="1">1</definedName>
    <definedName name="solver_eng" localSheetId="8" hidden="1">1</definedName>
    <definedName name="solver_est" localSheetId="8" hidden="1">1</definedName>
    <definedName name="solver_itr" localSheetId="8" hidden="1">2147483647</definedName>
    <definedName name="solver_mip" localSheetId="8" hidden="1">2147483647</definedName>
    <definedName name="solver_mni" localSheetId="8" hidden="1">30</definedName>
    <definedName name="solver_mrt" localSheetId="8" hidden="1">0.075</definedName>
    <definedName name="solver_msl" localSheetId="8" hidden="1">2</definedName>
    <definedName name="solver_neg" localSheetId="8" hidden="1">1</definedName>
    <definedName name="solver_nod" localSheetId="8" hidden="1">2147483647</definedName>
    <definedName name="solver_num" localSheetId="8" hidden="1">0</definedName>
    <definedName name="solver_nwt" localSheetId="8" hidden="1">1</definedName>
    <definedName name="solver_opt" localSheetId="8" hidden="1">Solver!$C$5</definedName>
    <definedName name="solver_pre" localSheetId="8" hidden="1">0.000001</definedName>
    <definedName name="solver_rbv" localSheetId="8" hidden="1">1</definedName>
    <definedName name="solver_rlx" localSheetId="8" hidden="1">2</definedName>
    <definedName name="solver_rsd" localSheetId="8" hidden="1">0</definedName>
    <definedName name="solver_scl" localSheetId="8" hidden="1">1</definedName>
    <definedName name="solver_sho" localSheetId="8" hidden="1">2</definedName>
    <definedName name="solver_ssz" localSheetId="8" hidden="1">100</definedName>
    <definedName name="solver_tim" localSheetId="8" hidden="1">2147483647</definedName>
    <definedName name="solver_tol" localSheetId="8" hidden="1">0.01</definedName>
    <definedName name="solver_typ" localSheetId="8" hidden="1">3</definedName>
    <definedName name="solver_val" localSheetId="8" hidden="1">350</definedName>
    <definedName name="solver_ver" localSheetId="8" hidden="1">3</definedName>
  </definedNames>
  <calcPr calcId="191029" iterateCount="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3" l="1"/>
  <c r="C15" i="3"/>
  <c r="C6" i="3"/>
  <c r="C7" i="14"/>
  <c r="C6" i="14"/>
  <c r="C5" i="10"/>
  <c r="C34" i="6"/>
  <c r="H34" i="6" s="1"/>
  <c r="D4" i="6"/>
  <c r="E33" i="4"/>
  <c r="F33" i="4"/>
  <c r="G33" i="4"/>
  <c r="H33" i="4"/>
  <c r="E34" i="4"/>
  <c r="F34" i="4"/>
  <c r="G34" i="4"/>
  <c r="H34" i="4"/>
  <c r="E35" i="4"/>
  <c r="F35" i="4"/>
  <c r="G35" i="4"/>
  <c r="H35" i="4"/>
  <c r="E36" i="4"/>
  <c r="F36" i="4"/>
  <c r="G36" i="4"/>
  <c r="H36" i="4"/>
  <c r="E37" i="4"/>
  <c r="F37" i="4"/>
  <c r="G37" i="4"/>
  <c r="H37" i="4"/>
  <c r="D34" i="4"/>
  <c r="D35" i="4"/>
  <c r="D36" i="4"/>
  <c r="D37" i="4"/>
  <c r="C33" i="4"/>
  <c r="C34" i="4" s="1"/>
  <c r="C35" i="4" s="1"/>
  <c r="C36" i="4" s="1"/>
  <c r="C37" i="4" s="1"/>
  <c r="D32" i="4"/>
  <c r="D33" i="4" s="1"/>
  <c r="D31" i="5"/>
  <c r="D32" i="5"/>
  <c r="D33" i="5"/>
  <c r="D34" i="5"/>
  <c r="D30" i="5"/>
  <c r="C30" i="5"/>
  <c r="C31" i="5" s="1"/>
  <c r="C32" i="5" s="1"/>
  <c r="C33" i="5" s="1"/>
  <c r="C34" i="5" s="1"/>
  <c r="C7" i="8"/>
  <c r="D5" i="6"/>
  <c r="C23" i="6"/>
  <c r="C24" i="6" s="1"/>
  <c r="C25" i="6" s="1"/>
  <c r="C26" i="6" s="1"/>
  <c r="C27" i="6" s="1"/>
  <c r="C9" i="6"/>
  <c r="C10" i="6" s="1"/>
  <c r="C11" i="6" s="1"/>
  <c r="C12" i="6" s="1"/>
  <c r="C13" i="6" s="1"/>
  <c r="C19" i="5"/>
  <c r="C20" i="5" s="1"/>
  <c r="C21" i="5" s="1"/>
  <c r="C22" i="5" s="1"/>
  <c r="C23" i="5" s="1"/>
  <c r="D18" i="5"/>
  <c r="D6" i="5"/>
  <c r="C6" i="10"/>
  <c r="C7" i="2"/>
  <c r="C8" i="2"/>
  <c r="C9" i="2"/>
  <c r="C6" i="2"/>
  <c r="D20" i="4"/>
  <c r="C20" i="4"/>
  <c r="C7" i="4"/>
  <c r="C21" i="4"/>
  <c r="C22" i="4" s="1"/>
  <c r="C23" i="4" s="1"/>
  <c r="C24" i="4" s="1"/>
  <c r="C25" i="4" s="1"/>
  <c r="C14" i="3" l="1"/>
  <c r="E34" i="6"/>
  <c r="C35" i="6"/>
  <c r="F34" i="6"/>
  <c r="G34" i="6"/>
  <c r="D34" i="6"/>
  <c r="C6" i="8"/>
  <c r="C8" i="6"/>
  <c r="C7" i="5"/>
  <c r="D7" i="4"/>
  <c r="C8" i="4"/>
  <c r="G35" i="6" l="1"/>
  <c r="F35" i="6"/>
  <c r="E35" i="6"/>
  <c r="D35" i="6"/>
  <c r="C36" i="6"/>
  <c r="H35" i="6"/>
  <c r="C9" i="4"/>
  <c r="C10" i="4" s="1"/>
  <c r="C11" i="4" s="1"/>
  <c r="C12" i="4" s="1"/>
  <c r="C8" i="5"/>
  <c r="C9" i="5" s="1"/>
  <c r="C10" i="5" s="1"/>
  <c r="C11" i="5" s="1"/>
  <c r="D36" i="6" l="1"/>
  <c r="H36" i="6"/>
  <c r="G36" i="6"/>
  <c r="C37" i="6"/>
  <c r="F36" i="6"/>
  <c r="E36" i="6"/>
  <c r="F37" i="6" l="1"/>
  <c r="C38" i="6"/>
  <c r="H37" i="6"/>
  <c r="E37" i="6"/>
  <c r="D37" i="6"/>
  <c r="G37" i="6"/>
  <c r="H38" i="6" l="1"/>
  <c r="D38" i="6"/>
  <c r="G38" i="6"/>
  <c r="F38" i="6"/>
  <c r="E3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6" authorId="0" shapeId="0" xr:uid="{5D5B7341-394C-4872-9954-A9A347DC02E9}">
      <text/>
    </comment>
    <comment ref="C7" authorId="0" shapeId="0" xr:uid="{B4ECDBDE-B342-4691-B766-79DFE1DE6DB4}">
      <text/>
    </comment>
    <comment ref="C8" authorId="0" shapeId="0" xr:uid="{5B914969-8752-4FEF-A871-45445E7B4648}">
      <text/>
    </comment>
    <comment ref="C9" authorId="0" shapeId="0" xr:uid="{65FE40F3-CC88-4D25-81E1-F7B459948363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6" authorId="0" shapeId="0" xr:uid="{A7D57645-EBDD-406C-AFB8-C3CEAEE62BAB}">
      <text/>
    </comment>
    <comment ref="C7" authorId="0" shapeId="0" xr:uid="{172611C4-2B85-441A-AA45-39AF678BC146}">
      <text/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6" authorId="0" shapeId="0" xr:uid="{C089F5DA-08F1-4250-A75C-44A1E20E494F}">
      <text/>
    </comment>
    <comment ref="C7" authorId="0" shapeId="0" xr:uid="{B0755B1B-928F-441A-80DE-CFC86EA59FC0}">
      <text/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5" authorId="0" shapeId="0" xr:uid="{08453DA1-023D-4A98-A615-F4530E8ED06B}">
      <text/>
    </comment>
    <comment ref="C6" authorId="0" shapeId="0" xr:uid="{07779E77-C02B-4FB5-9AC1-9C85C8176E40}">
      <text/>
    </comment>
    <comment ref="C14" authorId="0" shapeId="0" xr:uid="{53106731-E47B-46B4-903D-7B9AE83D92B9}">
      <text/>
    </comment>
    <comment ref="C15" authorId="0" shapeId="0" xr:uid="{2C091983-D6F6-4E34-9AF4-208F0D3F93B5}">
      <text/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D6" authorId="0" shapeId="0" xr:uid="{45590603-6945-4733-A5A6-62E67F5B02BB}">
      <text/>
    </comment>
    <comment ref="D7" authorId="0" shapeId="0" xr:uid="{A081E07C-C8EB-417D-B9AE-8D9C36C66C90}">
      <text/>
    </comment>
    <comment ref="D8" authorId="0" shapeId="0" xr:uid="{FAFD5C60-74A3-4E56-8F6E-589915BEE4F5}">
      <text/>
    </comment>
    <comment ref="D9" authorId="0" shapeId="0" xr:uid="{CE477C08-349C-4D68-9A31-C28AEC3C44BD}">
      <text/>
    </comment>
    <comment ref="D10" authorId="0" shapeId="0" xr:uid="{BEBAC3C3-5F46-4CB6-90DB-5E24A594F101}">
      <text/>
    </comment>
    <comment ref="D11" authorId="0" shapeId="0" xr:uid="{A436B8F0-79C0-4016-852C-281E286CE003}">
      <text/>
    </comment>
    <comment ref="D18" authorId="0" shapeId="0" xr:uid="{901ED0FD-FFF2-4DE8-B0FD-C20A216707A0}">
      <text/>
    </comment>
    <comment ref="D30" authorId="0" shapeId="0" xr:uid="{34601967-C753-4199-A100-EEAEF7848B58}">
      <text/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7" authorId="0" shapeId="0" xr:uid="{66DA183C-5CE6-40D9-B18D-B0B54063F704}">
      <text/>
    </comment>
    <comment ref="H12" authorId="0" shapeId="0" xr:uid="{DD9BA1B4-4C29-4ED2-9B6A-88D3E5DF8743}">
      <text/>
    </comment>
    <comment ref="C20" authorId="0" shapeId="0" xr:uid="{CDEF1BAB-66B5-4D44-BEC8-8E1942725EBD}">
      <text/>
    </comment>
    <comment ref="D33" authorId="0" shapeId="0" xr:uid="{87377427-C9D1-4E8C-A41F-3FBBDFF0ADA2}">
      <text/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D4" authorId="0" shapeId="0" xr:uid="{5A828FA0-DEFF-4824-8FBD-1E9F1BB2DD75}">
      <text/>
    </comment>
    <comment ref="D5" authorId="0" shapeId="0" xr:uid="{D4DF577A-159F-49F1-92CD-D9DA40B006FC}">
      <text/>
    </comment>
    <comment ref="C8" authorId="0" shapeId="0" xr:uid="{152F3205-4419-48C3-A17D-62F5D7A30B3C}">
      <text/>
    </comment>
    <comment ref="H13" authorId="0" shapeId="0" xr:uid="{4085DD85-338E-4EE9-97B0-DE6BE9A1A6AD}">
      <text/>
    </comment>
    <comment ref="D34" authorId="0" shapeId="0" xr:uid="{7984DE9E-7079-4192-B949-94290BE9F433}">
      <text/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5" authorId="0" shapeId="0" xr:uid="{CEB7B3B8-31DD-4FD5-850C-F3CEE6F14203}">
      <text/>
    </comment>
    <comment ref="C6" authorId="0" shapeId="0" xr:uid="{B7239CB2-0F29-4C1C-90BE-7F3BB4244AD0}">
      <text/>
    </comment>
  </commentList>
</comments>
</file>

<file path=xl/sharedStrings.xml><?xml version="1.0" encoding="utf-8"?>
<sst xmlns="http://schemas.openxmlformats.org/spreadsheetml/2006/main" count="125" uniqueCount="45">
  <si>
    <t>Interest</t>
  </si>
  <si>
    <t>Term</t>
  </si>
  <si>
    <t>Principal</t>
  </si>
  <si>
    <t>Payment</t>
  </si>
  <si>
    <t>Total Interest</t>
  </si>
  <si>
    <t>Interest Rate</t>
  </si>
  <si>
    <t>120/375,000</t>
  </si>
  <si>
    <t>Date</t>
  </si>
  <si>
    <t>678 Oak Street - 15 Year Loan</t>
  </si>
  <si>
    <t>PMT and CUMIPMT functions</t>
  </si>
  <si>
    <t>Year 2 Principal</t>
  </si>
  <si>
    <t>Total Payments</t>
  </si>
  <si>
    <t>Work Area</t>
  </si>
  <si>
    <t>Years</t>
  </si>
  <si>
    <t>Data Table - One Input</t>
  </si>
  <si>
    <t>Column Input</t>
  </si>
  <si>
    <t>Scenario Manager</t>
  </si>
  <si>
    <t>Forecast Sheet Inputs</t>
  </si>
  <si>
    <t>Data Table with Three Inputs</t>
  </si>
  <si>
    <t>Data Table with Two Inputs</t>
  </si>
  <si>
    <t>Row Input (Loan Term in Years)</t>
  </si>
  <si>
    <t>Column Input 
Interest Rates</t>
  </si>
  <si>
    <t>&lt;--Set Cell (must contain a formula)</t>
  </si>
  <si>
    <t>&lt;--By Changing Cell (blank or starting guess)</t>
  </si>
  <si>
    <t>&lt;--By Changing Variable Cells (must contain a formula)</t>
  </si>
  <si>
    <t>&lt;--Set Objective (blank or starting guess)</t>
  </si>
  <si>
    <t>Solver</t>
  </si>
  <si>
    <t>Term/Principal Input</t>
  </si>
  <si>
    <t>Term Formula</t>
  </si>
  <si>
    <t>Principal Formula</t>
  </si>
  <si>
    <t>Row Input (Loan Term in Years/Principal)</t>
  </si>
  <si>
    <t>10/375,000</t>
  </si>
  <si>
    <t>10/400,000</t>
  </si>
  <si>
    <t>15/450,000</t>
  </si>
  <si>
    <t>20/500,000</t>
  </si>
  <si>
    <t>25/550,000</t>
  </si>
  <si>
    <t>30/600,000</t>
  </si>
  <si>
    <t>&lt;--Input</t>
  </si>
  <si>
    <t>Description</t>
  </si>
  <si>
    <t>Static Interest Rate</t>
  </si>
  <si>
    <t>Goal Seek  - Static Interest Rate</t>
  </si>
  <si>
    <t>Goal Seek  - Variable Interest Rate</t>
  </si>
  <si>
    <t>Formula-Based Alternative</t>
  </si>
  <si>
    <t>Formula-based Alternative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</si>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</sst>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0&quot; years&quot;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1B4067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1B4067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Calibri"/>
      <family val="1"/>
      <scheme val="minor"/>
    </font>
    <font>
      <sz val="10"/>
      <name val="Arial"/>
      <family val="2"/>
    </font>
    <font>
      <sz val="11"/>
      <color theme="1"/>
      <name val="Agency FB"/>
      <family val="2"/>
    </font>
    <font>
      <sz val="11"/>
      <color rgb="FF3F3F76"/>
      <name val="Agency FB"/>
      <family val="2"/>
    </font>
    <font>
      <b/>
      <sz val="11"/>
      <color rgb="FFFA7D00"/>
      <name val="Agency FB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D9EE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/>
      <top style="mediumDashDot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4" fontId="7" fillId="0" borderId="0" applyFont="0" applyFill="0" applyBorder="0" applyAlignment="0" applyProtection="0"/>
    <xf numFmtId="0" fontId="8" fillId="6" borderId="0" applyNumberFormat="0" applyBorder="0" applyAlignment="0" applyProtection="0"/>
    <xf numFmtId="0" fontId="9" fillId="3" borderId="1" applyNumberFormat="0" applyAlignment="0" applyProtection="0"/>
    <xf numFmtId="0" fontId="10" fillId="4" borderId="1" applyNumberFormat="0" applyAlignment="0" applyProtection="0"/>
  </cellStyleXfs>
  <cellXfs count="135">
    <xf numFmtId="0" fontId="0" fillId="0" borderId="0" xfId="0"/>
    <xf numFmtId="0" fontId="5" fillId="5" borderId="2" xfId="0" applyFont="1" applyFill="1" applyBorder="1" applyAlignment="1">
      <alignment horizontal="centerContinuous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3" fontId="4" fillId="2" borderId="6" xfId="1" applyFont="1" applyFill="1" applyBorder="1"/>
    <xf numFmtId="43" fontId="4" fillId="2" borderId="0" xfId="1" applyFont="1" applyFill="1" applyBorder="1"/>
    <xf numFmtId="8" fontId="4" fillId="2" borderId="0" xfId="0" applyNumberFormat="1" applyFont="1" applyFill="1"/>
    <xf numFmtId="0" fontId="0" fillId="0" borderId="2" xfId="0" applyBorder="1"/>
    <xf numFmtId="0" fontId="0" fillId="0" borderId="8" xfId="0" applyBorder="1"/>
    <xf numFmtId="0" fontId="0" fillId="0" borderId="9" xfId="0" applyBorder="1"/>
    <xf numFmtId="10" fontId="0" fillId="0" borderId="8" xfId="2" applyNumberFormat="1" applyFont="1" applyBorder="1"/>
    <xf numFmtId="3" fontId="0" fillId="0" borderId="0" xfId="0" applyNumberFormat="1"/>
    <xf numFmtId="43" fontId="0" fillId="0" borderId="0" xfId="1" applyFont="1" applyBorder="1"/>
    <xf numFmtId="43" fontId="0" fillId="0" borderId="6" xfId="1" applyFon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10" fontId="0" fillId="7" borderId="0" xfId="0" applyNumberFormat="1" applyFill="1"/>
    <xf numFmtId="10" fontId="0" fillId="7" borderId="6" xfId="0" applyNumberFormat="1" applyFill="1" applyBorder="1"/>
    <xf numFmtId="10" fontId="0" fillId="7" borderId="8" xfId="2" applyNumberFormat="1" applyFont="1" applyFill="1" applyBorder="1"/>
    <xf numFmtId="8" fontId="13" fillId="0" borderId="0" xfId="0" applyNumberFormat="1" applyFont="1"/>
    <xf numFmtId="8" fontId="4" fillId="2" borderId="0" xfId="0" applyNumberFormat="1" applyFont="1" applyFill="1" applyAlignment="1">
      <alignment horizontal="right"/>
    </xf>
    <xf numFmtId="43" fontId="0" fillId="0" borderId="4" xfId="1" applyFont="1" applyBorder="1"/>
    <xf numFmtId="8" fontId="13" fillId="0" borderId="0" xfId="0" applyNumberFormat="1" applyFont="1" applyAlignment="1">
      <alignment horizontal="right"/>
    </xf>
    <xf numFmtId="0" fontId="0" fillId="9" borderId="0" xfId="0" applyFill="1"/>
    <xf numFmtId="10" fontId="0" fillId="9" borderId="0" xfId="0" applyNumberFormat="1" applyFill="1"/>
    <xf numFmtId="43" fontId="0" fillId="9" borderId="0" xfId="1" applyFont="1" applyFill="1" applyBorder="1"/>
    <xf numFmtId="10" fontId="11" fillId="7" borderId="0" xfId="0" applyNumberFormat="1" applyFont="1" applyFill="1"/>
    <xf numFmtId="10" fontId="11" fillId="7" borderId="6" xfId="0" applyNumberFormat="1" applyFont="1" applyFill="1" applyBorder="1"/>
    <xf numFmtId="0" fontId="11" fillId="8" borderId="0" xfId="0" applyFont="1" applyFill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Continuous"/>
    </xf>
    <xf numFmtId="0" fontId="5" fillId="5" borderId="9" xfId="0" applyFont="1" applyFill="1" applyBorder="1" applyAlignment="1">
      <alignment horizontal="centerContinuous"/>
    </xf>
    <xf numFmtId="0" fontId="11" fillId="0" borderId="4" xfId="0" applyFont="1" applyBorder="1"/>
    <xf numFmtId="165" fontId="2" fillId="2" borderId="6" xfId="1" applyNumberFormat="1" applyFont="1" applyFill="1" applyBorder="1"/>
    <xf numFmtId="165" fontId="2" fillId="2" borderId="0" xfId="1" applyNumberFormat="1" applyFont="1" applyFill="1" applyBorder="1"/>
    <xf numFmtId="164" fontId="0" fillId="9" borderId="0" xfId="1" applyNumberFormat="1" applyFont="1" applyFill="1" applyBorder="1"/>
    <xf numFmtId="0" fontId="0" fillId="0" borderId="10" xfId="0" applyBorder="1"/>
    <xf numFmtId="8" fontId="4" fillId="2" borderId="11" xfId="0" applyNumberFormat="1" applyFont="1" applyFill="1" applyBorder="1"/>
    <xf numFmtId="10" fontId="0" fillId="7" borderId="12" xfId="0" applyNumberFormat="1" applyFill="1" applyBorder="1"/>
    <xf numFmtId="43" fontId="0" fillId="9" borderId="13" xfId="1" applyFont="1" applyFill="1" applyBorder="1"/>
    <xf numFmtId="10" fontId="0" fillId="7" borderId="14" xfId="0" applyNumberFormat="1" applyFill="1" applyBorder="1"/>
    <xf numFmtId="43" fontId="0" fillId="9" borderId="15" xfId="1" applyFont="1" applyFill="1" applyBorder="1"/>
    <xf numFmtId="8" fontId="0" fillId="0" borderId="0" xfId="1" applyNumberFormat="1" applyFont="1" applyBorder="1"/>
    <xf numFmtId="8" fontId="0" fillId="0" borderId="4" xfId="1" applyNumberFormat="1" applyFont="1" applyBorder="1"/>
    <xf numFmtId="8" fontId="0" fillId="0" borderId="6" xfId="1" applyNumberFormat="1" applyFont="1" applyBorder="1"/>
    <xf numFmtId="8" fontId="4" fillId="2" borderId="10" xfId="0" applyNumberFormat="1" applyFont="1" applyFill="1" applyBorder="1" applyAlignment="1">
      <alignment horizontal="right"/>
    </xf>
    <xf numFmtId="0" fontId="0" fillId="8" borderId="17" xfId="0" applyFill="1" applyBorder="1"/>
    <xf numFmtId="0" fontId="0" fillId="8" borderId="11" xfId="0" applyFill="1" applyBorder="1"/>
    <xf numFmtId="43" fontId="0" fillId="9" borderId="16" xfId="1" applyFont="1" applyFill="1" applyBorder="1"/>
    <xf numFmtId="8" fontId="4" fillId="2" borderId="7" xfId="1" applyNumberFormat="1" applyFont="1" applyFill="1" applyBorder="1"/>
    <xf numFmtId="10" fontId="0" fillId="0" borderId="8" xfId="0" applyNumberFormat="1" applyBorder="1"/>
    <xf numFmtId="0" fontId="13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8" fontId="0" fillId="0" borderId="0" xfId="0" applyNumberFormat="1"/>
    <xf numFmtId="0" fontId="13" fillId="9" borderId="0" xfId="0" applyFont="1" applyFill="1" applyAlignment="1">
      <alignment horizontal="right"/>
    </xf>
    <xf numFmtId="8" fontId="13" fillId="9" borderId="10" xfId="0" applyNumberFormat="1" applyFont="1" applyFill="1" applyBorder="1"/>
    <xf numFmtId="0" fontId="11" fillId="8" borderId="17" xfId="0" applyFont="1" applyFill="1" applyBorder="1" applyAlignment="1">
      <alignment horizontal="center"/>
    </xf>
    <xf numFmtId="0" fontId="11" fillId="8" borderId="11" xfId="0" applyFont="1" applyFill="1" applyBorder="1" applyAlignment="1">
      <alignment horizontal="center"/>
    </xf>
    <xf numFmtId="10" fontId="11" fillId="7" borderId="12" xfId="0" applyNumberFormat="1" applyFont="1" applyFill="1" applyBorder="1"/>
    <xf numFmtId="10" fontId="11" fillId="7" borderId="14" xfId="0" applyNumberFormat="1" applyFont="1" applyFill="1" applyBorder="1"/>
    <xf numFmtId="3" fontId="11" fillId="8" borderId="0" xfId="0" applyNumberFormat="1" applyFont="1" applyFill="1" applyAlignment="1">
      <alignment horizontal="center"/>
    </xf>
    <xf numFmtId="8" fontId="0" fillId="9" borderId="0" xfId="1" applyNumberFormat="1" applyFont="1" applyFill="1" applyBorder="1"/>
    <xf numFmtId="166" fontId="0" fillId="9" borderId="0" xfId="0" applyNumberFormat="1" applyFill="1"/>
    <xf numFmtId="166" fontId="0" fillId="0" borderId="0" xfId="0" applyNumberFormat="1"/>
    <xf numFmtId="10" fontId="0" fillId="0" borderId="8" xfId="2" applyNumberFormat="1" applyFont="1" applyFill="1" applyBorder="1"/>
    <xf numFmtId="10" fontId="0" fillId="0" borderId="0" xfId="0" applyNumberFormat="1"/>
    <xf numFmtId="10" fontId="0" fillId="0" borderId="6" xfId="0" applyNumberFormat="1" applyBorder="1"/>
    <xf numFmtId="0" fontId="12" fillId="0" borderId="3" xfId="0" applyFont="1" applyBorder="1" applyAlignment="1">
      <alignment vertical="center" textRotation="90" wrapText="1"/>
    </xf>
    <xf numFmtId="0" fontId="12" fillId="0" borderId="5" xfId="0" applyFont="1" applyBorder="1" applyAlignment="1">
      <alignment vertical="center" textRotation="90" wrapText="1"/>
    </xf>
    <xf numFmtId="8" fontId="0" fillId="0" borderId="6" xfId="0" applyNumberFormat="1" applyBorder="1"/>
    <xf numFmtId="0" fontId="11" fillId="0" borderId="3" xfId="0" applyFont="1" applyBorder="1" applyAlignment="1">
      <alignment textRotation="90" wrapText="1"/>
    </xf>
    <xf numFmtId="0" fontId="11" fillId="0" borderId="3" xfId="0" applyFont="1" applyBorder="1" applyAlignment="1">
      <alignment textRotation="90"/>
    </xf>
    <xf numFmtId="0" fontId="11" fillId="0" borderId="5" xfId="0" applyFont="1" applyBorder="1" applyAlignment="1">
      <alignment textRotation="90"/>
    </xf>
    <xf numFmtId="0" fontId="13" fillId="0" borderId="0" xfId="0" applyFont="1"/>
    <xf numFmtId="0" fontId="13" fillId="0" borderId="4" xfId="0" applyFont="1" applyBorder="1"/>
    <xf numFmtId="10" fontId="13" fillId="0" borderId="0" xfId="0" applyNumberFormat="1" applyFont="1"/>
    <xf numFmtId="10" fontId="13" fillId="0" borderId="6" xfId="0" applyNumberFormat="1" applyFont="1" applyBorder="1"/>
    <xf numFmtId="8" fontId="0" fillId="0" borderId="0" xfId="1" applyNumberFormat="1" applyFont="1" applyFill="1" applyBorder="1"/>
    <xf numFmtId="8" fontId="0" fillId="0" borderId="4" xfId="1" applyNumberFormat="1" applyFont="1" applyFill="1" applyBorder="1"/>
    <xf numFmtId="8" fontId="0" fillId="0" borderId="6" xfId="1" applyNumberFormat="1" applyFont="1" applyFill="1" applyBorder="1"/>
    <xf numFmtId="8" fontId="0" fillId="0" borderId="7" xfId="1" applyNumberFormat="1" applyFont="1" applyFill="1" applyBorder="1"/>
    <xf numFmtId="8" fontId="4" fillId="2" borderId="0" xfId="1" applyNumberFormat="1" applyFont="1" applyFill="1" applyBorder="1"/>
    <xf numFmtId="166" fontId="0" fillId="8" borderId="0" xfId="0" applyNumberFormat="1" applyFill="1"/>
    <xf numFmtId="166" fontId="4" fillId="2" borderId="0" xfId="0" applyNumberFormat="1" applyFont="1" applyFill="1" applyAlignment="1">
      <alignment horizontal="right"/>
    </xf>
    <xf numFmtId="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10" fontId="11" fillId="0" borderId="0" xfId="0" applyNumberFormat="1" applyFont="1"/>
    <xf numFmtId="10" fontId="11" fillId="0" borderId="6" xfId="0" applyNumberFormat="1" applyFont="1" applyBorder="1"/>
    <xf numFmtId="3" fontId="11" fillId="8" borderId="17" xfId="0" applyNumberFormat="1" applyFont="1" applyFill="1" applyBorder="1" applyAlignment="1">
      <alignment horizontal="center"/>
    </xf>
    <xf numFmtId="8" fontId="0" fillId="9" borderId="13" xfId="1" applyNumberFormat="1" applyFont="1" applyFill="1" applyBorder="1"/>
    <xf numFmtId="8" fontId="0" fillId="9" borderId="16" xfId="1" applyNumberFormat="1" applyFont="1" applyFill="1" applyBorder="1"/>
    <xf numFmtId="8" fontId="0" fillId="9" borderId="15" xfId="1" applyNumberFormat="1" applyFont="1" applyFill="1" applyBorder="1"/>
    <xf numFmtId="0" fontId="15" fillId="0" borderId="3" xfId="3" applyFont="1" applyBorder="1" applyAlignment="1">
      <alignment horizontal="center"/>
    </xf>
    <xf numFmtId="0" fontId="15" fillId="0" borderId="0" xfId="3" applyFont="1" applyAlignment="1">
      <alignment horizontal="center"/>
    </xf>
    <xf numFmtId="14" fontId="1" fillId="0" borderId="3" xfId="3" applyNumberFormat="1" applyBorder="1"/>
    <xf numFmtId="164" fontId="0" fillId="0" borderId="0" xfId="4" applyNumberFormat="1" applyFont="1" applyBorder="1"/>
    <xf numFmtId="14" fontId="1" fillId="0" borderId="5" xfId="3" applyNumberFormat="1" applyBorder="1"/>
    <xf numFmtId="164" fontId="0" fillId="0" borderId="6" xfId="4" applyNumberFormat="1" applyFont="1" applyBorder="1"/>
    <xf numFmtId="10" fontId="0" fillId="9" borderId="0" xfId="2" applyNumberFormat="1" applyFont="1" applyFill="1" applyBorder="1"/>
    <xf numFmtId="165" fontId="4" fillId="2" borderId="6" xfId="1" applyNumberFormat="1" applyFont="1" applyFill="1" applyBorder="1"/>
    <xf numFmtId="165" fontId="4" fillId="2" borderId="0" xfId="0" applyNumberFormat="1" applyFont="1" applyFill="1"/>
    <xf numFmtId="165" fontId="0" fillId="9" borderId="0" xfId="0" applyNumberFormat="1" applyFill="1"/>
    <xf numFmtId="165" fontId="0" fillId="9" borderId="0" xfId="1" applyNumberFormat="1" applyFont="1" applyFill="1" applyBorder="1"/>
    <xf numFmtId="10" fontId="0" fillId="9" borderId="8" xfId="2" applyNumberFormat="1" applyFont="1" applyFill="1" applyBorder="1"/>
    <xf numFmtId="10" fontId="13" fillId="0" borderId="0" xfId="2" applyNumberFormat="1" applyFont="1" applyFill="1" applyBorder="1"/>
    <xf numFmtId="166" fontId="13" fillId="0" borderId="0" xfId="0" applyNumberFormat="1" applyFont="1"/>
    <xf numFmtId="0" fontId="5" fillId="5" borderId="2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2" xfId="0" applyFont="1" applyFill="1" applyBorder="1" applyAlignment="1" applyProtection="1">
      <alignment horizontal="center"/>
      <protection locked="0"/>
    </xf>
    <xf numFmtId="0" fontId="5" fillId="5" borderId="8" xfId="0" applyFont="1" applyFill="1" applyBorder="1" applyAlignment="1" applyProtection="1">
      <alignment horizontal="center"/>
      <protection locked="0"/>
    </xf>
    <xf numFmtId="0" fontId="5" fillId="5" borderId="9" xfId="0" applyFont="1" applyFill="1" applyBorder="1" applyAlignment="1" applyProtection="1">
      <alignment horizontal="center"/>
      <protection locked="0"/>
    </xf>
    <xf numFmtId="0" fontId="12" fillId="7" borderId="3" xfId="0" applyFont="1" applyFill="1" applyBorder="1" applyAlignment="1">
      <alignment horizontal="center" vertical="center" textRotation="90" wrapText="1"/>
    </xf>
    <xf numFmtId="0" fontId="12" fillId="7" borderId="5" xfId="0" applyFont="1" applyFill="1" applyBorder="1" applyAlignment="1">
      <alignment horizontal="center" vertical="center" textRotation="90" wrapText="1"/>
    </xf>
    <xf numFmtId="0" fontId="5" fillId="5" borderId="3" xfId="0" applyFont="1" applyFill="1" applyBorder="1" applyAlignment="1" applyProtection="1">
      <alignment horizontal="center"/>
      <protection locked="0"/>
    </xf>
    <xf numFmtId="0" fontId="5" fillId="5" borderId="0" xfId="0" applyFont="1" applyFill="1" applyAlignment="1" applyProtection="1">
      <alignment horizontal="center"/>
      <protection locked="0"/>
    </xf>
    <xf numFmtId="0" fontId="14" fillId="8" borderId="0" xfId="0" applyFont="1" applyFill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center" textRotation="90" wrapText="1"/>
    </xf>
    <xf numFmtId="0" fontId="11" fillId="7" borderId="3" xfId="0" applyFont="1" applyFill="1" applyBorder="1" applyAlignment="1">
      <alignment horizontal="center" textRotation="90"/>
    </xf>
    <xf numFmtId="0" fontId="11" fillId="7" borderId="5" xfId="0" applyFont="1" applyFill="1" applyBorder="1" applyAlignment="1">
      <alignment horizontal="center" textRotation="90"/>
    </xf>
    <xf numFmtId="0" fontId="11" fillId="7" borderId="3" xfId="0" applyFont="1" applyFill="1" applyBorder="1" applyAlignment="1">
      <alignment horizontal="center" vertical="center" textRotation="90" wrapText="1"/>
    </xf>
    <xf numFmtId="0" fontId="11" fillId="7" borderId="5" xfId="0" applyFont="1" applyFill="1" applyBorder="1" applyAlignment="1">
      <alignment horizontal="center" vertical="center" textRotation="90" wrapText="1"/>
    </xf>
    <xf numFmtId="0" fontId="11" fillId="0" borderId="3" xfId="0" applyFont="1" applyBorder="1" applyAlignment="1">
      <alignment horizontal="center" vertical="center" textRotation="90" wrapText="1"/>
    </xf>
    <xf numFmtId="0" fontId="11" fillId="0" borderId="5" xfId="0" applyFont="1" applyBorder="1" applyAlignment="1">
      <alignment horizontal="center" vertical="center" textRotation="90" wrapText="1"/>
    </xf>
    <xf numFmtId="0" fontId="0" fillId="0" borderId="18" xfId="0" applyBorder="1"/>
    <xf numFmtId="43" fontId="0" fillId="0" borderId="18" xfId="1" applyFont="1" applyBorder="1"/>
    <xf numFmtId="43" fontId="4" fillId="2" borderId="7" xfId="1" applyFont="1" applyFill="1" applyBorder="1"/>
  </cellXfs>
  <cellStyles count="10">
    <cellStyle name="20% - Accent3 2" xfId="7" xr:uid="{DF5E51EC-A1FC-4C3A-AF74-6829CFDC37BC}"/>
    <cellStyle name="Calculation 2" xfId="9" xr:uid="{60D6D7A2-043B-4952-971E-7D4D6310721C}"/>
    <cellStyle name="Comma" xfId="1" builtinId="3"/>
    <cellStyle name="Comma 2" xfId="4" xr:uid="{6141A449-5689-444A-960D-EAB968EF4797}"/>
    <cellStyle name="Currency 2" xfId="6" xr:uid="{6507D5E3-077A-437F-8BD2-7FB15BEB42A6}"/>
    <cellStyle name="Input 2" xfId="8" xr:uid="{137493B7-5459-48A0-9D00-009FB68161A1}"/>
    <cellStyle name="Normal" xfId="0" builtinId="0"/>
    <cellStyle name="Normal 2" xfId="3" xr:uid="{B3A96208-88A1-48EB-AA14-8818AF65AF42}"/>
    <cellStyle name="Normal 3" xfId="5" xr:uid="{359FBD5A-9076-47CF-8AAF-F3D9C3979A32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jpeg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4" Type="http://schemas.openxmlformats.org/officeDocument/2006/relationships/image" Target="../media/image10.jpeg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jpeg"/><Relationship Id="rId2" Type="http://schemas.openxmlformats.org/officeDocument/2006/relationships/image" Target="../media/image12.jpeg"/><Relationship Id="rId1" Type="http://schemas.openxmlformats.org/officeDocument/2006/relationships/image" Target="../media/image11.jpeg"/><Relationship Id="rId4" Type="http://schemas.openxmlformats.org/officeDocument/2006/relationships/image" Target="../media/image14.jpeg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jpeg"/><Relationship Id="rId1" Type="http://schemas.openxmlformats.org/officeDocument/2006/relationships/image" Target="../media/image1.jpeg"/><Relationship Id="rId4" Type="http://schemas.openxmlformats.org/officeDocument/2006/relationships/image" Target="../media/image17.jpeg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jpeg"/><Relationship Id="rId2" Type="http://schemas.openxmlformats.org/officeDocument/2006/relationships/image" Target="../media/image19.jpeg"/><Relationship Id="rId1" Type="http://schemas.openxmlformats.org/officeDocument/2006/relationships/image" Target="../media/image18.jpeg"/><Relationship Id="rId5" Type="http://schemas.openxmlformats.org/officeDocument/2006/relationships/image" Target="../media/image16.jpeg"/><Relationship Id="rId4" Type="http://schemas.openxmlformats.org/officeDocument/2006/relationships/image" Target="../media/image21.jpe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eg"/><Relationship Id="rId1" Type="http://schemas.openxmlformats.org/officeDocument/2006/relationships/image" Target="../media/image22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5C08-F98D-4D9E-AC4C-668B19CBE9D5}">
  <dimension ref="B1:H10"/>
  <sheetViews>
    <sheetView tabSelected="1" zoomScaleNormal="100" workbookViewId="0"/>
  </sheetViews>
  <sheetFormatPr defaultRowHeight="15" x14ac:dyDescent="0.25"/>
  <cols>
    <col min="1" max="1" width="2.7109375" customWidth="1"/>
    <col min="2" max="2" width="14.5703125" bestFit="1" customWidth="1"/>
    <col min="3" max="3" width="11.5703125" bestFit="1" customWidth="1"/>
  </cols>
  <sheetData>
    <row r="1" spans="2:8" ht="18.75" x14ac:dyDescent="0.3">
      <c r="B1" s="1" t="s">
        <v>9</v>
      </c>
      <c r="C1" s="34"/>
      <c r="D1" s="34"/>
      <c r="E1" s="34"/>
      <c r="F1" s="34"/>
      <c r="G1" s="34"/>
      <c r="H1" s="35"/>
    </row>
    <row r="2" spans="2:8" x14ac:dyDescent="0.25">
      <c r="B2" s="2"/>
      <c r="H2" s="3"/>
    </row>
    <row r="3" spans="2:8" x14ac:dyDescent="0.25">
      <c r="B3" s="2" t="s">
        <v>0</v>
      </c>
      <c r="C3" s="103">
        <v>5.2499999999999998E-2</v>
      </c>
      <c r="H3" s="3"/>
    </row>
    <row r="4" spans="2:8" x14ac:dyDescent="0.25">
      <c r="B4" s="2" t="s">
        <v>1</v>
      </c>
      <c r="C4" s="66">
        <v>4</v>
      </c>
      <c r="H4" s="3"/>
    </row>
    <row r="5" spans="2:8" x14ac:dyDescent="0.25">
      <c r="B5" s="2" t="s">
        <v>2</v>
      </c>
      <c r="C5" s="39">
        <v>25000</v>
      </c>
      <c r="H5" s="3"/>
    </row>
    <row r="6" spans="2:8" x14ac:dyDescent="0.25">
      <c r="B6" s="2" t="s">
        <v>3</v>
      </c>
      <c r="C6" s="9">
        <f>-PMT(C3/12,C4*12,C5)</f>
        <v>578.56781877548951</v>
      </c>
      <c r="H6" s="3"/>
    </row>
    <row r="7" spans="2:8" x14ac:dyDescent="0.25">
      <c r="B7" s="2" t="s">
        <v>4</v>
      </c>
      <c r="C7" s="9">
        <f>-CUMIPMT(C3/12,C4*12,C5,1,C4*12,0)</f>
        <v>2771.255301223493</v>
      </c>
      <c r="H7" s="3"/>
    </row>
    <row r="8" spans="2:8" x14ac:dyDescent="0.25">
      <c r="B8" s="2" t="s">
        <v>10</v>
      </c>
      <c r="C8" s="9">
        <f>-CUMPRINC(C3/12,C4*12,C5,13,24,0)</f>
        <v>6077.9911309265408</v>
      </c>
      <c r="H8" s="3"/>
    </row>
    <row r="9" spans="2:8" x14ac:dyDescent="0.25">
      <c r="B9" s="2" t="s">
        <v>11</v>
      </c>
      <c r="C9" s="9">
        <f>C6*C4*12</f>
        <v>27771.255301223497</v>
      </c>
      <c r="H9" s="3"/>
    </row>
    <row r="10" spans="2:8" ht="15.75" thickBot="1" x14ac:dyDescent="0.3">
      <c r="B10" s="4"/>
      <c r="C10" s="5"/>
      <c r="D10" s="5"/>
      <c r="E10" s="5"/>
      <c r="F10" s="5"/>
      <c r="G10" s="5"/>
      <c r="H10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AED7-AC07-465E-9D6B-0D64A88712DA}">
  <dimension ref="B1:D7"/>
  <sheetViews>
    <sheetView workbookViewId="0">
      <selection activeCell="C2" sqref="C2"/>
    </sheetView>
  </sheetViews>
  <sheetFormatPr defaultRowHeight="15" x14ac:dyDescent="0.25"/>
  <cols>
    <col min="1" max="1" width="2.7109375" customWidth="1"/>
    <col min="2" max="2" width="15.5703125" customWidth="1"/>
    <col min="3" max="3" width="26.7109375" bestFit="1" customWidth="1"/>
    <col min="4" max="4" width="21" customWidth="1"/>
  </cols>
  <sheetData>
    <row r="1" spans="2:4" ht="18.75" x14ac:dyDescent="0.3">
      <c r="B1" s="111" t="s">
        <v>16</v>
      </c>
      <c r="C1" s="112"/>
      <c r="D1" s="113"/>
    </row>
    <row r="2" spans="2:4" x14ac:dyDescent="0.25">
      <c r="B2" s="2" t="s">
        <v>38</v>
      </c>
      <c r="C2" s="27" t="s">
        <v>8</v>
      </c>
      <c r="D2" s="3" t="s">
        <v>37</v>
      </c>
    </row>
    <row r="3" spans="2:4" x14ac:dyDescent="0.25">
      <c r="B3" s="2" t="s">
        <v>0</v>
      </c>
      <c r="C3" s="28">
        <v>4.7500000000000001E-2</v>
      </c>
      <c r="D3" s="3" t="s">
        <v>37</v>
      </c>
    </row>
    <row r="4" spans="2:4" x14ac:dyDescent="0.25">
      <c r="B4" s="2" t="s">
        <v>1</v>
      </c>
      <c r="C4" s="66">
        <v>15</v>
      </c>
      <c r="D4" s="3" t="s">
        <v>37</v>
      </c>
    </row>
    <row r="5" spans="2:4" x14ac:dyDescent="0.25">
      <c r="B5" s="2" t="s">
        <v>2</v>
      </c>
      <c r="C5" s="106">
        <v>500000</v>
      </c>
      <c r="D5" s="3" t="s">
        <v>37</v>
      </c>
    </row>
    <row r="6" spans="2:4" x14ac:dyDescent="0.25">
      <c r="B6" s="2" t="s">
        <v>3</v>
      </c>
      <c r="C6" s="105">
        <f>-PMT(C3/12,C4*12,C5)</f>
        <v>3889.159588551554</v>
      </c>
      <c r="D6" s="3"/>
    </row>
    <row r="7" spans="2:4" ht="15.75" thickBot="1" x14ac:dyDescent="0.3">
      <c r="B7" s="4" t="s">
        <v>4</v>
      </c>
      <c r="C7" s="104">
        <f>-CUMIPMT(C3/12,C4*12,C5,1,C4*12,0)</f>
        <v>200048.72593927977</v>
      </c>
      <c r="D7" s="6"/>
    </row>
  </sheetData>
  <mergeCells count="1">
    <mergeCell ref="B1:D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B415-FA25-4CF6-A6AA-561B424F91AD}">
  <dimension ref="B1:D7"/>
  <sheetViews>
    <sheetView workbookViewId="0"/>
  </sheetViews>
  <sheetFormatPr defaultRowHeight="15" x14ac:dyDescent="0.25"/>
  <cols>
    <col min="1" max="1" width="2.7109375" customWidth="1"/>
    <col min="2" max="2" width="15.5703125" customWidth="1"/>
    <col min="3" max="3" width="26.7109375" bestFit="1" customWidth="1"/>
    <col min="4" max="4" width="21" customWidth="1"/>
  </cols>
  <sheetData>
    <row r="1" spans="2:4" ht="18.75" x14ac:dyDescent="0.3">
      <c r="B1" s="111" t="s">
        <v>16</v>
      </c>
      <c r="C1" s="112"/>
      <c r="D1" s="113"/>
    </row>
    <row r="2" spans="2:4" x14ac:dyDescent="0.25">
      <c r="B2" s="2" t="s">
        <v>38</v>
      </c>
      <c r="C2" s="27"/>
      <c r="D2" s="3" t="s">
        <v>37</v>
      </c>
    </row>
    <row r="3" spans="2:4" x14ac:dyDescent="0.25">
      <c r="B3" s="2" t="s">
        <v>0</v>
      </c>
      <c r="C3" s="28"/>
      <c r="D3" s="3" t="s">
        <v>37</v>
      </c>
    </row>
    <row r="4" spans="2:4" x14ac:dyDescent="0.25">
      <c r="B4" s="2" t="s">
        <v>1</v>
      </c>
      <c r="C4" s="66"/>
      <c r="D4" s="3" t="s">
        <v>37</v>
      </c>
    </row>
    <row r="5" spans="2:4" x14ac:dyDescent="0.25">
      <c r="B5" s="2" t="s">
        <v>2</v>
      </c>
      <c r="C5" s="106"/>
      <c r="D5" s="3" t="s">
        <v>37</v>
      </c>
    </row>
    <row r="6" spans="2:4" x14ac:dyDescent="0.25">
      <c r="B6" s="2" t="s">
        <v>3</v>
      </c>
      <c r="C6" s="105">
        <f>IFERROR(-PMT(C3/12,C4*12,C5),0)</f>
        <v>0</v>
      </c>
      <c r="D6" s="3"/>
    </row>
    <row r="7" spans="2:4" ht="15.75" thickBot="1" x14ac:dyDescent="0.3">
      <c r="B7" s="4" t="s">
        <v>4</v>
      </c>
      <c r="C7" s="104">
        <f>IFERROR(-CUMIPMT(C3/12,C4*12,C5,1,C4*12,0),0)</f>
        <v>0</v>
      </c>
      <c r="D7" s="6"/>
    </row>
  </sheetData>
  <mergeCells count="1">
    <mergeCell ref="B1:D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05AA-B948-4019-B275-B3AA590C473C}">
  <dimension ref="B1:D15"/>
  <sheetViews>
    <sheetView zoomScaleNormal="100" workbookViewId="0"/>
  </sheetViews>
  <sheetFormatPr defaultRowHeight="15" x14ac:dyDescent="0.25"/>
  <cols>
    <col min="1" max="1" width="2.7109375" customWidth="1"/>
    <col min="2" max="2" width="18" bestFit="1" customWidth="1"/>
    <col min="3" max="3" width="12.28515625" customWidth="1"/>
    <col min="4" max="4" width="40.5703125" bestFit="1" customWidth="1"/>
    <col min="6" max="6" width="9.85546875" bestFit="1" customWidth="1"/>
  </cols>
  <sheetData>
    <row r="1" spans="2:4" ht="19.5" thickBot="1" x14ac:dyDescent="0.35">
      <c r="B1" s="114" t="s">
        <v>40</v>
      </c>
      <c r="C1" s="115"/>
      <c r="D1" s="115"/>
    </row>
    <row r="2" spans="2:4" x14ac:dyDescent="0.25">
      <c r="B2" s="10" t="s">
        <v>39</v>
      </c>
      <c r="C2" s="13">
        <v>5.2499999999999998E-2</v>
      </c>
      <c r="D2" s="12"/>
    </row>
    <row r="3" spans="2:4" x14ac:dyDescent="0.25">
      <c r="B3" s="2" t="s">
        <v>1</v>
      </c>
      <c r="C3" s="67">
        <v>4</v>
      </c>
      <c r="D3" s="3"/>
    </row>
    <row r="4" spans="2:4" x14ac:dyDescent="0.25">
      <c r="B4" s="2" t="s">
        <v>2</v>
      </c>
      <c r="C4" s="107">
        <v>15123.551148280158</v>
      </c>
      <c r="D4" s="36" t="s">
        <v>23</v>
      </c>
    </row>
    <row r="5" spans="2:4" ht="15.75" x14ac:dyDescent="0.25">
      <c r="B5" s="2" t="s">
        <v>3</v>
      </c>
      <c r="C5" s="38">
        <f>-PMT(C2/12,C3*12,C4)</f>
        <v>349.99999999999994</v>
      </c>
      <c r="D5" s="36" t="s">
        <v>22</v>
      </c>
    </row>
    <row r="6" spans="2:4" ht="16.5" thickBot="1" x14ac:dyDescent="0.3">
      <c r="B6" s="4" t="s">
        <v>4</v>
      </c>
      <c r="C6" s="37">
        <f>IFERROR(-CUMIPMT(C2/12,C3*12,C4,1,C3*12,0),0)</f>
        <v>1676.4488517198406</v>
      </c>
      <c r="D6" s="6"/>
    </row>
    <row r="10" spans="2:4" ht="19.5" thickBot="1" x14ac:dyDescent="0.35">
      <c r="B10" s="114" t="s">
        <v>41</v>
      </c>
      <c r="C10" s="115"/>
      <c r="D10" s="115"/>
    </row>
    <row r="11" spans="2:4" x14ac:dyDescent="0.25">
      <c r="B11" s="10" t="s">
        <v>39</v>
      </c>
      <c r="C11" s="108"/>
      <c r="D11" s="12"/>
    </row>
    <row r="12" spans="2:4" x14ac:dyDescent="0.25">
      <c r="B12" s="2" t="s">
        <v>1</v>
      </c>
      <c r="C12">
        <v>4</v>
      </c>
      <c r="D12" s="3" t="s">
        <v>13</v>
      </c>
    </row>
    <row r="13" spans="2:4" x14ac:dyDescent="0.25">
      <c r="B13" s="2" t="s">
        <v>2</v>
      </c>
      <c r="C13" s="39"/>
      <c r="D13" s="36" t="s">
        <v>23</v>
      </c>
    </row>
    <row r="14" spans="2:4" ht="15.75" x14ac:dyDescent="0.25">
      <c r="B14" s="2" t="s">
        <v>3</v>
      </c>
      <c r="C14" s="38">
        <f>IFERROR(-PMT(C11/12,C12*12,C13),0)</f>
        <v>0</v>
      </c>
      <c r="D14" s="36" t="s">
        <v>22</v>
      </c>
    </row>
    <row r="15" spans="2:4" ht="16.5" thickBot="1" x14ac:dyDescent="0.3">
      <c r="B15" s="4" t="s">
        <v>4</v>
      </c>
      <c r="C15" s="37">
        <f>IFERROR(-CUMIPMT(C11/12,C12*12,C13,1,C12*12,0),0)</f>
        <v>0</v>
      </c>
      <c r="D15" s="6"/>
    </row>
  </sheetData>
  <mergeCells count="2">
    <mergeCell ref="B1:D1"/>
    <mergeCell ref="B10:D10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40A8-C1F6-4617-9F1A-6757619B8332}">
  <dimension ref="B1:E34"/>
  <sheetViews>
    <sheetView workbookViewId="0"/>
  </sheetViews>
  <sheetFormatPr defaultRowHeight="15" x14ac:dyDescent="0.25"/>
  <cols>
    <col min="1" max="1" width="2.7109375" customWidth="1"/>
    <col min="2" max="2" width="3.7109375" style="19" customWidth="1"/>
    <col min="3" max="3" width="9.85546875" customWidth="1"/>
    <col min="4" max="4" width="12" bestFit="1" customWidth="1"/>
  </cols>
  <sheetData>
    <row r="1" spans="2:5" ht="19.5" thickBot="1" x14ac:dyDescent="0.35">
      <c r="B1" s="121" t="s">
        <v>14</v>
      </c>
      <c r="C1" s="122"/>
      <c r="D1" s="122"/>
      <c r="E1" s="122"/>
    </row>
    <row r="2" spans="2:5" x14ac:dyDescent="0.25">
      <c r="B2" s="17"/>
      <c r="C2" s="11" t="s">
        <v>0</v>
      </c>
      <c r="D2" s="22">
        <v>3.2500000000000001E-2</v>
      </c>
      <c r="E2" s="12"/>
    </row>
    <row r="3" spans="2:5" x14ac:dyDescent="0.25">
      <c r="B3" s="18"/>
      <c r="C3" t="s">
        <v>1</v>
      </c>
      <c r="D3" s="67">
        <v>30</v>
      </c>
      <c r="E3" s="3"/>
    </row>
    <row r="4" spans="2:5" x14ac:dyDescent="0.25">
      <c r="B4" s="18"/>
      <c r="C4" t="s">
        <v>2</v>
      </c>
      <c r="D4" s="14">
        <v>500000</v>
      </c>
      <c r="E4" s="3"/>
    </row>
    <row r="5" spans="2:5" x14ac:dyDescent="0.25">
      <c r="B5" s="18"/>
      <c r="E5" s="3"/>
    </row>
    <row r="6" spans="2:5" x14ac:dyDescent="0.25">
      <c r="B6" s="18"/>
      <c r="D6" s="9">
        <f>-PMT(D2/12,D3*12,D4)</f>
        <v>2176.0315953619033</v>
      </c>
      <c r="E6" s="3"/>
    </row>
    <row r="7" spans="2:5" x14ac:dyDescent="0.25">
      <c r="B7" s="119" t="s">
        <v>15</v>
      </c>
      <c r="C7" s="20">
        <f>D2</f>
        <v>3.2500000000000001E-2</v>
      </c>
      <c r="D7" s="8">
        <f t="dataTable" ref="D7:D11" dt2D="0" dtr="0" r1="D2" ca="1"/>
        <v>2176.0315953619033</v>
      </c>
      <c r="E7" s="3"/>
    </row>
    <row r="8" spans="2:5" x14ac:dyDescent="0.25">
      <c r="B8" s="119"/>
      <c r="C8" s="20">
        <f>C7+0.005</f>
        <v>3.7499999999999999E-2</v>
      </c>
      <c r="D8" s="8">
        <v>2315.5779578606389</v>
      </c>
      <c r="E8" s="3"/>
    </row>
    <row r="9" spans="2:5" x14ac:dyDescent="0.25">
      <c r="B9" s="119"/>
      <c r="C9" s="20">
        <f>C8+0.005</f>
        <v>4.2499999999999996E-2</v>
      </c>
      <c r="D9" s="8">
        <v>2608.2366825155545</v>
      </c>
      <c r="E9" s="3"/>
    </row>
    <row r="10" spans="2:5" x14ac:dyDescent="0.25">
      <c r="B10" s="119"/>
      <c r="C10" s="20">
        <f>C9+0.005</f>
        <v>4.7499999999999994E-2</v>
      </c>
      <c r="D10" s="8">
        <v>3078.5860021319572</v>
      </c>
      <c r="E10" s="3"/>
    </row>
    <row r="11" spans="2:5" ht="15.75" thickBot="1" x14ac:dyDescent="0.3">
      <c r="B11" s="120"/>
      <c r="C11" s="21">
        <f>C10+0.005</f>
        <v>5.2499999999999991E-2</v>
      </c>
      <c r="D11" s="7">
        <v>3756.333020254619</v>
      </c>
      <c r="E11" s="6"/>
    </row>
    <row r="13" spans="2:5" ht="19.5" thickBot="1" x14ac:dyDescent="0.35">
      <c r="B13" s="121" t="s">
        <v>12</v>
      </c>
      <c r="C13" s="122"/>
      <c r="D13" s="122"/>
      <c r="E13" s="122"/>
    </row>
    <row r="14" spans="2:5" x14ac:dyDescent="0.25">
      <c r="B14" s="17"/>
      <c r="C14" s="11" t="s">
        <v>0</v>
      </c>
      <c r="D14" s="22">
        <v>3.2500000000000001E-2</v>
      </c>
      <c r="E14" s="12"/>
    </row>
    <row r="15" spans="2:5" x14ac:dyDescent="0.25">
      <c r="B15" s="18"/>
      <c r="C15" t="s">
        <v>1</v>
      </c>
      <c r="D15" s="67">
        <v>30</v>
      </c>
      <c r="E15" s="3"/>
    </row>
    <row r="16" spans="2:5" x14ac:dyDescent="0.25">
      <c r="B16" s="18"/>
      <c r="C16" t="s">
        <v>2</v>
      </c>
      <c r="D16" s="14">
        <v>500000</v>
      </c>
      <c r="E16" s="3"/>
    </row>
    <row r="17" spans="2:5" ht="15.75" thickBot="1" x14ac:dyDescent="0.3">
      <c r="B17" s="18"/>
      <c r="E17" s="3"/>
    </row>
    <row r="18" spans="2:5" x14ac:dyDescent="0.25">
      <c r="B18" s="18"/>
      <c r="C18" s="40"/>
      <c r="D18" s="41">
        <f>-PMT(D14/12,D15*12,D16)</f>
        <v>2176.0315953619033</v>
      </c>
      <c r="E18" s="3"/>
    </row>
    <row r="19" spans="2:5" x14ac:dyDescent="0.25">
      <c r="B19" s="119" t="s">
        <v>15</v>
      </c>
      <c r="C19" s="42">
        <f>D14</f>
        <v>3.2500000000000001E-2</v>
      </c>
      <c r="D19" s="43"/>
      <c r="E19" s="3"/>
    </row>
    <row r="20" spans="2:5" x14ac:dyDescent="0.25">
      <c r="B20" s="119"/>
      <c r="C20" s="42">
        <f>C19+0.005</f>
        <v>3.7499999999999999E-2</v>
      </c>
      <c r="D20" s="43"/>
      <c r="E20" s="3"/>
    </row>
    <row r="21" spans="2:5" x14ac:dyDescent="0.25">
      <c r="B21" s="119"/>
      <c r="C21" s="42">
        <f>C20+0.005</f>
        <v>4.2499999999999996E-2</v>
      </c>
      <c r="D21" s="43"/>
      <c r="E21" s="3"/>
    </row>
    <row r="22" spans="2:5" x14ac:dyDescent="0.25">
      <c r="B22" s="119"/>
      <c r="C22" s="42">
        <f>C21+0.005</f>
        <v>4.7499999999999994E-2</v>
      </c>
      <c r="D22" s="43"/>
      <c r="E22" s="3"/>
    </row>
    <row r="23" spans="2:5" ht="15.75" thickBot="1" x14ac:dyDescent="0.3">
      <c r="B23" s="120"/>
      <c r="C23" s="44">
        <f>C22+0.005</f>
        <v>5.2499999999999991E-2</v>
      </c>
      <c r="D23" s="45"/>
      <c r="E23" s="6"/>
    </row>
    <row r="24" spans="2:5" ht="15.75" thickBot="1" x14ac:dyDescent="0.3"/>
    <row r="25" spans="2:5" ht="19.5" thickBot="1" x14ac:dyDescent="0.35">
      <c r="B25" s="116" t="s">
        <v>42</v>
      </c>
      <c r="C25" s="117"/>
      <c r="D25" s="117"/>
      <c r="E25" s="118"/>
    </row>
    <row r="26" spans="2:5" x14ac:dyDescent="0.25">
      <c r="B26" s="17"/>
      <c r="C26" s="11" t="s">
        <v>0</v>
      </c>
      <c r="D26" s="68">
        <v>3.2500000000000001E-2</v>
      </c>
      <c r="E26" s="12"/>
    </row>
    <row r="27" spans="2:5" x14ac:dyDescent="0.25">
      <c r="B27" s="18"/>
      <c r="C27" t="s">
        <v>1</v>
      </c>
      <c r="D27" s="67">
        <v>30</v>
      </c>
      <c r="E27" s="3"/>
    </row>
    <row r="28" spans="2:5" x14ac:dyDescent="0.25">
      <c r="B28" s="18"/>
      <c r="C28" t="s">
        <v>2</v>
      </c>
      <c r="D28" s="14">
        <v>500000</v>
      </c>
      <c r="E28" s="3"/>
    </row>
    <row r="29" spans="2:5" x14ac:dyDescent="0.25">
      <c r="B29" s="18"/>
      <c r="E29" s="3"/>
    </row>
    <row r="30" spans="2:5" x14ac:dyDescent="0.25">
      <c r="B30" s="71"/>
      <c r="C30" s="69">
        <f>D26</f>
        <v>3.2500000000000001E-2</v>
      </c>
      <c r="D30" s="9">
        <f>-PMT(C30/12,D$27*12,D$28)</f>
        <v>2176.0315953619033</v>
      </c>
      <c r="E30" s="3"/>
    </row>
    <row r="31" spans="2:5" x14ac:dyDescent="0.25">
      <c r="B31" s="71"/>
      <c r="C31" s="69">
        <f>C30+0.005</f>
        <v>3.7499999999999999E-2</v>
      </c>
      <c r="D31" s="57">
        <f t="shared" ref="D31:D34" si="0">-PMT(C31/12,D$27*12,D$28)</f>
        <v>2315.5779578606389</v>
      </c>
      <c r="E31" s="3"/>
    </row>
    <row r="32" spans="2:5" x14ac:dyDescent="0.25">
      <c r="B32" s="71"/>
      <c r="C32" s="69">
        <f>C31+0.005</f>
        <v>4.2499999999999996E-2</v>
      </c>
      <c r="D32" s="57">
        <f t="shared" si="0"/>
        <v>2459.6994553974182</v>
      </c>
      <c r="E32" s="3"/>
    </row>
    <row r="33" spans="2:5" x14ac:dyDescent="0.25">
      <c r="B33" s="71"/>
      <c r="C33" s="69">
        <f>C32+0.005</f>
        <v>4.7499999999999994E-2</v>
      </c>
      <c r="D33" s="57">
        <f t="shared" si="0"/>
        <v>2608.2366825155545</v>
      </c>
      <c r="E33" s="3"/>
    </row>
    <row r="34" spans="2:5" ht="15.75" thickBot="1" x14ac:dyDescent="0.3">
      <c r="B34" s="72"/>
      <c r="C34" s="70">
        <f>C33+0.005</f>
        <v>5.2499999999999991E-2</v>
      </c>
      <c r="D34" s="73">
        <f t="shared" si="0"/>
        <v>2761.0185107094917</v>
      </c>
      <c r="E34" s="6"/>
    </row>
  </sheetData>
  <mergeCells count="5">
    <mergeCell ref="B25:E25"/>
    <mergeCell ref="B7:B11"/>
    <mergeCell ref="B1:E1"/>
    <mergeCell ref="B13:E13"/>
    <mergeCell ref="B19:B2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8BCF-09A7-4981-84C5-4FE60AC46DA5}">
  <dimension ref="B1:H37"/>
  <sheetViews>
    <sheetView workbookViewId="0"/>
  </sheetViews>
  <sheetFormatPr defaultRowHeight="15" x14ac:dyDescent="0.25"/>
  <cols>
    <col min="1" max="1" width="2.7109375" customWidth="1"/>
    <col min="2" max="2" width="7.28515625" customWidth="1"/>
    <col min="3" max="3" width="9.85546875" bestFit="1" customWidth="1"/>
    <col min="4" max="5" width="14.28515625" bestFit="1" customWidth="1"/>
    <col min="6" max="8" width="15.28515625" bestFit="1" customWidth="1"/>
  </cols>
  <sheetData>
    <row r="1" spans="2:8" ht="19.5" thickBot="1" x14ac:dyDescent="0.35">
      <c r="B1" s="116" t="s">
        <v>19</v>
      </c>
      <c r="C1" s="117"/>
      <c r="D1" s="117"/>
      <c r="E1" s="117"/>
      <c r="F1" s="117"/>
      <c r="G1" s="117"/>
      <c r="H1" s="118"/>
    </row>
    <row r="2" spans="2:8" x14ac:dyDescent="0.25">
      <c r="B2" s="10"/>
      <c r="C2" s="11" t="s">
        <v>0</v>
      </c>
      <c r="D2" s="22">
        <v>3.2500000000000001E-2</v>
      </c>
      <c r="E2" s="11"/>
      <c r="F2" s="11"/>
      <c r="G2" s="11"/>
      <c r="H2" s="12"/>
    </row>
    <row r="3" spans="2:8" x14ac:dyDescent="0.25">
      <c r="B3" s="2"/>
      <c r="C3" t="s">
        <v>13</v>
      </c>
      <c r="D3" s="86">
        <v>30</v>
      </c>
      <c r="H3" s="3"/>
    </row>
    <row r="4" spans="2:8" x14ac:dyDescent="0.25">
      <c r="B4" s="2"/>
      <c r="C4" t="s">
        <v>2</v>
      </c>
      <c r="D4" s="14">
        <v>500000</v>
      </c>
      <c r="H4" s="3"/>
    </row>
    <row r="5" spans="2:8" x14ac:dyDescent="0.25">
      <c r="B5" s="2"/>
      <c r="H5" s="3"/>
    </row>
    <row r="6" spans="2:8" x14ac:dyDescent="0.25">
      <c r="B6" s="2"/>
      <c r="D6" s="123" t="s">
        <v>20</v>
      </c>
      <c r="E6" s="123"/>
      <c r="F6" s="123"/>
      <c r="G6" s="123"/>
      <c r="H6" s="124"/>
    </row>
    <row r="7" spans="2:8" x14ac:dyDescent="0.25">
      <c r="B7" s="2"/>
      <c r="C7" s="24">
        <f>-PMT(D2/12,D3*12,D4)</f>
        <v>2176.0315953619033</v>
      </c>
      <c r="D7" s="32">
        <f>D3</f>
        <v>30</v>
      </c>
      <c r="E7" s="32">
        <v>15</v>
      </c>
      <c r="F7" s="32">
        <v>20</v>
      </c>
      <c r="G7" s="32">
        <v>25</v>
      </c>
      <c r="H7" s="33">
        <v>30</v>
      </c>
    </row>
    <row r="8" spans="2:8" x14ac:dyDescent="0.25">
      <c r="B8" s="125" t="s">
        <v>21</v>
      </c>
      <c r="C8" s="30">
        <f>D2</f>
        <v>3.2500000000000001E-2</v>
      </c>
      <c r="D8" s="46">
        <f t="dataTable" ref="D8:H12" dt2D="1" dtr="1" r1="D3" r2="D2" ca="1"/>
        <v>2176.0315953619033</v>
      </c>
      <c r="E8" s="46">
        <v>3513.3438445994148</v>
      </c>
      <c r="F8" s="46">
        <v>2835.9788074717289</v>
      </c>
      <c r="G8" s="46">
        <v>2436.5811266999917</v>
      </c>
      <c r="H8" s="47">
        <v>2176.0315953619033</v>
      </c>
    </row>
    <row r="9" spans="2:8" x14ac:dyDescent="0.25">
      <c r="B9" s="126"/>
      <c r="C9" s="30">
        <f>C8+0.005</f>
        <v>3.7499999999999999E-2</v>
      </c>
      <c r="D9" s="46">
        <v>2315.5779578606389</v>
      </c>
      <c r="E9" s="46">
        <v>3636.1122132939468</v>
      </c>
      <c r="F9" s="46">
        <v>2964.441574801112</v>
      </c>
      <c r="G9" s="46">
        <v>2570.6559980117763</v>
      </c>
      <c r="H9" s="47">
        <v>2315.5779578606389</v>
      </c>
    </row>
    <row r="10" spans="2:8" x14ac:dyDescent="0.25">
      <c r="B10" s="126"/>
      <c r="C10" s="30">
        <f>C9+0.005</f>
        <v>4.2499999999999996E-2</v>
      </c>
      <c r="D10" s="46">
        <v>2608.2366825155545</v>
      </c>
      <c r="E10" s="46">
        <v>3889.159588551554</v>
      </c>
      <c r="F10" s="46">
        <v>3231.1181388811156</v>
      </c>
      <c r="G10" s="46">
        <v>2850.586806905445</v>
      </c>
      <c r="H10" s="47">
        <v>2608.2366825155545</v>
      </c>
    </row>
    <row r="11" spans="2:8" x14ac:dyDescent="0.25">
      <c r="B11" s="126"/>
      <c r="C11" s="30">
        <f t="shared" ref="C11:C12" si="0">C10+0.005</f>
        <v>4.7499999999999994E-2</v>
      </c>
      <c r="D11" s="46">
        <v>3078.5860021319572</v>
      </c>
      <c r="E11" s="46">
        <v>4287.1143325008379</v>
      </c>
      <c r="F11" s="46">
        <v>3654.6410118878439</v>
      </c>
      <c r="G11" s="46">
        <v>3298.3468915752164</v>
      </c>
      <c r="H11" s="47">
        <v>3078.5860021319572</v>
      </c>
    </row>
    <row r="12" spans="2:8" ht="15.75" thickBot="1" x14ac:dyDescent="0.3">
      <c r="B12" s="127"/>
      <c r="C12" s="31">
        <f t="shared" si="0"/>
        <v>5.2499999999999991E-2</v>
      </c>
      <c r="D12" s="48">
        <v>3756.333020254619</v>
      </c>
      <c r="E12" s="48">
        <v>4850.7017889655763</v>
      </c>
      <c r="F12" s="48">
        <v>4260.3282615543558</v>
      </c>
      <c r="G12" s="48">
        <v>3942.2506734309381</v>
      </c>
      <c r="H12" s="53">
        <v>3756.333020254619</v>
      </c>
    </row>
    <row r="13" spans="2:8" ht="15.75" thickBot="1" x14ac:dyDescent="0.3">
      <c r="B13" s="132"/>
      <c r="C13" s="132"/>
      <c r="D13" s="133"/>
      <c r="E13" s="133"/>
      <c r="F13" s="133"/>
      <c r="G13" s="133"/>
      <c r="H13" s="133"/>
    </row>
    <row r="14" spans="2:8" ht="19.5" thickBot="1" x14ac:dyDescent="0.35">
      <c r="B14" s="121" t="s">
        <v>12</v>
      </c>
      <c r="C14" s="122"/>
      <c r="D14" s="122"/>
      <c r="E14" s="122"/>
      <c r="F14" s="122"/>
      <c r="G14" s="122"/>
      <c r="H14" s="122"/>
    </row>
    <row r="15" spans="2:8" x14ac:dyDescent="0.25">
      <c r="B15" s="10"/>
      <c r="C15" s="11" t="s">
        <v>0</v>
      </c>
      <c r="D15" s="22">
        <v>3.2500000000000001E-2</v>
      </c>
      <c r="E15" s="11"/>
      <c r="F15" s="11"/>
      <c r="G15" s="11"/>
      <c r="H15" s="12"/>
    </row>
    <row r="16" spans="2:8" x14ac:dyDescent="0.25">
      <c r="B16" s="2"/>
      <c r="C16" t="s">
        <v>1</v>
      </c>
      <c r="D16" s="86">
        <v>30</v>
      </c>
      <c r="H16" s="3"/>
    </row>
    <row r="17" spans="2:8" x14ac:dyDescent="0.25">
      <c r="B17" s="2"/>
      <c r="C17" t="s">
        <v>2</v>
      </c>
      <c r="D17" s="14">
        <v>500000</v>
      </c>
      <c r="H17" s="3"/>
    </row>
    <row r="18" spans="2:8" x14ac:dyDescent="0.25">
      <c r="B18" s="2"/>
      <c r="H18" s="3"/>
    </row>
    <row r="19" spans="2:8" ht="15.75" thickBot="1" x14ac:dyDescent="0.3">
      <c r="B19" s="2"/>
      <c r="D19" s="123" t="s">
        <v>20</v>
      </c>
      <c r="E19" s="123"/>
      <c r="F19" s="123"/>
      <c r="G19" s="123"/>
      <c r="H19" s="124"/>
    </row>
    <row r="20" spans="2:8" x14ac:dyDescent="0.25">
      <c r="B20" s="2"/>
      <c r="C20" s="49">
        <f>-PMT(D15/12,D16*12,D17)</f>
        <v>2176.0315953619033</v>
      </c>
      <c r="D20" s="50">
        <f>D16</f>
        <v>30</v>
      </c>
      <c r="E20" s="50">
        <v>15</v>
      </c>
      <c r="F20" s="50">
        <v>20</v>
      </c>
      <c r="G20" s="50">
        <v>25</v>
      </c>
      <c r="H20" s="51">
        <v>30</v>
      </c>
    </row>
    <row r="21" spans="2:8" x14ac:dyDescent="0.25">
      <c r="B21" s="125" t="s">
        <v>21</v>
      </c>
      <c r="C21" s="42">
        <f>D15</f>
        <v>3.2500000000000001E-2</v>
      </c>
      <c r="D21" s="29"/>
      <c r="E21" s="29"/>
      <c r="F21" s="29"/>
      <c r="G21" s="29"/>
      <c r="H21" s="43"/>
    </row>
    <row r="22" spans="2:8" x14ac:dyDescent="0.25">
      <c r="B22" s="126"/>
      <c r="C22" s="42">
        <f>C21+0.005</f>
        <v>3.7499999999999999E-2</v>
      </c>
      <c r="D22" s="29"/>
      <c r="E22" s="29"/>
      <c r="F22" s="29"/>
      <c r="G22" s="29"/>
      <c r="H22" s="43"/>
    </row>
    <row r="23" spans="2:8" x14ac:dyDescent="0.25">
      <c r="B23" s="126"/>
      <c r="C23" s="42">
        <f>C22+0.005</f>
        <v>4.2499999999999996E-2</v>
      </c>
      <c r="D23" s="29"/>
      <c r="E23" s="29"/>
      <c r="F23" s="29"/>
      <c r="G23" s="29"/>
      <c r="H23" s="43"/>
    </row>
    <row r="24" spans="2:8" x14ac:dyDescent="0.25">
      <c r="B24" s="126"/>
      <c r="C24" s="42">
        <f t="shared" ref="C24:C25" si="1">C23+0.005</f>
        <v>4.7499999999999994E-2</v>
      </c>
      <c r="D24" s="29"/>
      <c r="E24" s="29"/>
      <c r="F24" s="29"/>
      <c r="G24" s="29"/>
      <c r="H24" s="43"/>
    </row>
    <row r="25" spans="2:8" ht="15.75" thickBot="1" x14ac:dyDescent="0.3">
      <c r="B25" s="127"/>
      <c r="C25" s="44">
        <f t="shared" si="1"/>
        <v>5.2499999999999991E-2</v>
      </c>
      <c r="D25" s="52"/>
      <c r="E25" s="52"/>
      <c r="F25" s="52"/>
      <c r="G25" s="52"/>
      <c r="H25" s="45"/>
    </row>
    <row r="26" spans="2:8" ht="15.75" thickBot="1" x14ac:dyDescent="0.3"/>
    <row r="27" spans="2:8" ht="18.75" x14ac:dyDescent="0.3">
      <c r="B27" s="116" t="s">
        <v>43</v>
      </c>
      <c r="C27" s="117"/>
      <c r="D27" s="117"/>
      <c r="E27" s="117"/>
      <c r="F27" s="117"/>
      <c r="G27" s="117"/>
      <c r="H27" s="118"/>
    </row>
    <row r="28" spans="2:8" x14ac:dyDescent="0.25">
      <c r="B28" s="2"/>
      <c r="C28" t="s">
        <v>0</v>
      </c>
      <c r="D28" s="109">
        <v>3.2500000000000001E-2</v>
      </c>
      <c r="H28" s="3"/>
    </row>
    <row r="29" spans="2:8" x14ac:dyDescent="0.25">
      <c r="B29" s="2"/>
      <c r="C29" t="s">
        <v>1</v>
      </c>
      <c r="D29" s="110">
        <v>30</v>
      </c>
      <c r="H29" s="3"/>
    </row>
    <row r="30" spans="2:8" x14ac:dyDescent="0.25">
      <c r="B30" s="2"/>
      <c r="C30" t="s">
        <v>2</v>
      </c>
      <c r="D30" s="14">
        <v>500000</v>
      </c>
      <c r="H30" s="3"/>
    </row>
    <row r="31" spans="2:8" x14ac:dyDescent="0.25">
      <c r="B31" s="2"/>
      <c r="H31" s="3"/>
    </row>
    <row r="32" spans="2:8" x14ac:dyDescent="0.25">
      <c r="B32" s="2"/>
      <c r="C32" s="26"/>
      <c r="D32" s="77">
        <f>D29</f>
        <v>30</v>
      </c>
      <c r="E32" s="77">
        <v>15</v>
      </c>
      <c r="F32" s="77">
        <v>20</v>
      </c>
      <c r="G32" s="77">
        <v>25</v>
      </c>
      <c r="H32" s="78">
        <v>30</v>
      </c>
    </row>
    <row r="33" spans="2:8" ht="15" customHeight="1" x14ac:dyDescent="0.25">
      <c r="B33" s="74"/>
      <c r="C33" s="79">
        <f>D28</f>
        <v>3.2500000000000001E-2</v>
      </c>
      <c r="D33" s="85">
        <f>-PMT($C33/12,D$32*12,$D$30)</f>
        <v>2176.0315953619033</v>
      </c>
      <c r="E33" s="81">
        <f t="shared" ref="E33:H33" si="2">-PMT($C33/12,E$32*12,$D$30)</f>
        <v>3513.3438445994148</v>
      </c>
      <c r="F33" s="81">
        <f t="shared" si="2"/>
        <v>2835.9788074717289</v>
      </c>
      <c r="G33" s="81">
        <f t="shared" si="2"/>
        <v>2436.5811266999917</v>
      </c>
      <c r="H33" s="82">
        <f t="shared" si="2"/>
        <v>2176.0315953619033</v>
      </c>
    </row>
    <row r="34" spans="2:8" x14ac:dyDescent="0.25">
      <c r="B34" s="75"/>
      <c r="C34" s="79">
        <f>C33+0.005</f>
        <v>3.7499999999999999E-2</v>
      </c>
      <c r="D34" s="81">
        <f t="shared" ref="D34:H37" si="3">-PMT($C34/12,D$32*12,$D$30)</f>
        <v>2315.5779578606389</v>
      </c>
      <c r="E34" s="81">
        <f t="shared" si="3"/>
        <v>3636.1122132939468</v>
      </c>
      <c r="F34" s="81">
        <f t="shared" si="3"/>
        <v>2964.441574801112</v>
      </c>
      <c r="G34" s="81">
        <f t="shared" si="3"/>
        <v>2570.6559980117763</v>
      </c>
      <c r="H34" s="82">
        <f t="shared" si="3"/>
        <v>2315.5779578606389</v>
      </c>
    </row>
    <row r="35" spans="2:8" x14ac:dyDescent="0.25">
      <c r="B35" s="75"/>
      <c r="C35" s="79">
        <f>C34+0.005</f>
        <v>4.2499999999999996E-2</v>
      </c>
      <c r="D35" s="81">
        <f t="shared" si="3"/>
        <v>2459.6994553974182</v>
      </c>
      <c r="E35" s="81">
        <f t="shared" si="3"/>
        <v>3761.3920555464547</v>
      </c>
      <c r="F35" s="81">
        <f t="shared" si="3"/>
        <v>3096.1723458730889</v>
      </c>
      <c r="G35" s="81">
        <f t="shared" si="3"/>
        <v>2708.6905049027823</v>
      </c>
      <c r="H35" s="82">
        <f t="shared" si="3"/>
        <v>2459.6994553974182</v>
      </c>
    </row>
    <row r="36" spans="2:8" x14ac:dyDescent="0.25">
      <c r="B36" s="75"/>
      <c r="C36" s="79">
        <f t="shared" ref="C36:C37" si="4">C35+0.005</f>
        <v>4.7499999999999994E-2</v>
      </c>
      <c r="D36" s="81">
        <f t="shared" si="3"/>
        <v>2608.2366825155545</v>
      </c>
      <c r="E36" s="81">
        <f t="shared" si="3"/>
        <v>3889.159588551554</v>
      </c>
      <c r="F36" s="81">
        <f t="shared" si="3"/>
        <v>3231.1181388811156</v>
      </c>
      <c r="G36" s="81">
        <f t="shared" si="3"/>
        <v>2850.586806905445</v>
      </c>
      <c r="H36" s="82">
        <f t="shared" si="3"/>
        <v>2608.2366825155545</v>
      </c>
    </row>
    <row r="37" spans="2:8" ht="15.75" thickBot="1" x14ac:dyDescent="0.3">
      <c r="B37" s="76"/>
      <c r="C37" s="80">
        <f t="shared" si="4"/>
        <v>5.2499999999999991E-2</v>
      </c>
      <c r="D37" s="83">
        <f t="shared" si="3"/>
        <v>2761.0185107094917</v>
      </c>
      <c r="E37" s="83">
        <f t="shared" si="3"/>
        <v>4019.388577225478</v>
      </c>
      <c r="F37" s="83">
        <f t="shared" si="3"/>
        <v>3369.22083172566</v>
      </c>
      <c r="G37" s="83">
        <f t="shared" si="3"/>
        <v>2996.2385758563792</v>
      </c>
      <c r="H37" s="84">
        <f t="shared" si="3"/>
        <v>2761.0185107094917</v>
      </c>
    </row>
  </sheetData>
  <mergeCells count="7">
    <mergeCell ref="B27:H27"/>
    <mergeCell ref="D6:H6"/>
    <mergeCell ref="B8:B12"/>
    <mergeCell ref="B1:H1"/>
    <mergeCell ref="B21:B25"/>
    <mergeCell ref="D19:H19"/>
    <mergeCell ref="B14:H14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D172-C65F-4B82-8D58-B6463953DDB6}">
  <dimension ref="B1:H38"/>
  <sheetViews>
    <sheetView zoomScaleNormal="100" workbookViewId="0"/>
  </sheetViews>
  <sheetFormatPr defaultRowHeight="15" x14ac:dyDescent="0.25"/>
  <cols>
    <col min="1" max="1" width="2.7109375" customWidth="1"/>
    <col min="2" max="2" width="6.140625" customWidth="1"/>
    <col min="3" max="3" width="19.5703125" bestFit="1" customWidth="1"/>
    <col min="4" max="4" width="12.42578125" bestFit="1" customWidth="1"/>
    <col min="5" max="8" width="11.42578125" bestFit="1" customWidth="1"/>
  </cols>
  <sheetData>
    <row r="1" spans="2:8" ht="19.5" thickBot="1" x14ac:dyDescent="0.35">
      <c r="B1" s="121" t="s">
        <v>18</v>
      </c>
      <c r="C1" s="122"/>
      <c r="D1" s="122"/>
      <c r="E1" s="122"/>
      <c r="F1" s="122"/>
      <c r="G1" s="122"/>
      <c r="H1" s="122"/>
    </row>
    <row r="2" spans="2:8" x14ac:dyDescent="0.25">
      <c r="B2" s="10"/>
      <c r="C2" s="11" t="s">
        <v>5</v>
      </c>
      <c r="D2" s="54">
        <v>3.2500000000000001E-2</v>
      </c>
      <c r="E2" s="11"/>
      <c r="F2" s="54"/>
      <c r="G2" s="11"/>
      <c r="H2" s="12"/>
    </row>
    <row r="3" spans="2:8" x14ac:dyDescent="0.25">
      <c r="B3" s="2"/>
      <c r="C3" t="s">
        <v>27</v>
      </c>
      <c r="D3" s="55" t="s">
        <v>31</v>
      </c>
      <c r="H3" s="3"/>
    </row>
    <row r="4" spans="2:8" x14ac:dyDescent="0.25">
      <c r="B4" s="2"/>
      <c r="C4" t="s">
        <v>28</v>
      </c>
      <c r="D4" s="87" t="str">
        <f>LEFT(D3,2)</f>
        <v>10</v>
      </c>
      <c r="H4" s="3"/>
    </row>
    <row r="5" spans="2:8" x14ac:dyDescent="0.25">
      <c r="B5" s="2"/>
      <c r="C5" t="s">
        <v>29</v>
      </c>
      <c r="D5" s="56" t="str">
        <f>MID(D3,4,10)</f>
        <v>375,000</v>
      </c>
      <c r="H5" s="3"/>
    </row>
    <row r="6" spans="2:8" x14ac:dyDescent="0.25">
      <c r="B6" s="2"/>
      <c r="F6" s="57"/>
      <c r="H6" s="3"/>
    </row>
    <row r="7" spans="2:8" x14ac:dyDescent="0.25">
      <c r="B7" s="2"/>
      <c r="D7" s="123" t="s">
        <v>30</v>
      </c>
      <c r="E7" s="123"/>
      <c r="F7" s="123"/>
      <c r="G7" s="123"/>
      <c r="H7" s="124"/>
    </row>
    <row r="8" spans="2:8" x14ac:dyDescent="0.25">
      <c r="B8" s="2"/>
      <c r="C8" s="9">
        <f>-PMT(D2/12,D4*12,D5)</f>
        <v>3664.463586194458</v>
      </c>
      <c r="D8" s="64" t="s">
        <v>32</v>
      </c>
      <c r="E8" s="32" t="s">
        <v>33</v>
      </c>
      <c r="F8" s="32" t="s">
        <v>34</v>
      </c>
      <c r="G8" s="32" t="s">
        <v>35</v>
      </c>
      <c r="H8" s="33" t="s">
        <v>36</v>
      </c>
    </row>
    <row r="9" spans="2:8" x14ac:dyDescent="0.25">
      <c r="B9" s="128" t="s">
        <v>21</v>
      </c>
      <c r="C9" s="30">
        <f>D$2</f>
        <v>3.2500000000000001E-2</v>
      </c>
      <c r="D9" s="15">
        <f t="dataTable" ref="D9:H13" dt2D="1" dtr="1" r1="D3" r2="D2" ca="1"/>
        <v>3908.7611586074222</v>
      </c>
      <c r="E9" s="15">
        <v>3162.009460139473</v>
      </c>
      <c r="F9" s="15">
        <v>2835.9788074717289</v>
      </c>
      <c r="G9" s="15">
        <v>2680.2392393699906</v>
      </c>
      <c r="H9" s="25">
        <v>2611.237914434284</v>
      </c>
    </row>
    <row r="10" spans="2:8" x14ac:dyDescent="0.25">
      <c r="B10" s="128"/>
      <c r="C10" s="30">
        <f>C9+0.005</f>
        <v>3.7499999999999999E-2</v>
      </c>
      <c r="D10" s="15">
        <v>4002.449727879507</v>
      </c>
      <c r="E10" s="15">
        <v>3272.5009919645522</v>
      </c>
      <c r="F10" s="15">
        <v>2964.441574801112</v>
      </c>
      <c r="G10" s="15">
        <v>2827.7215978129543</v>
      </c>
      <c r="H10" s="25">
        <v>2778.6935494327663</v>
      </c>
    </row>
    <row r="11" spans="2:8" x14ac:dyDescent="0.25">
      <c r="B11" s="128"/>
      <c r="C11" s="30">
        <f>C10+0.005</f>
        <v>4.2499999999999996E-2</v>
      </c>
      <c r="D11" s="15">
        <v>4193.9097350718548</v>
      </c>
      <c r="E11" s="15">
        <v>3500.2436296963988</v>
      </c>
      <c r="F11" s="15">
        <v>3231.1181388811156</v>
      </c>
      <c r="G11" s="15">
        <v>3135.6454875959894</v>
      </c>
      <c r="H11" s="25">
        <v>3129.8840190186647</v>
      </c>
    </row>
    <row r="12" spans="2:8" x14ac:dyDescent="0.25">
      <c r="B12" s="128"/>
      <c r="C12" s="30">
        <f t="shared" ref="C12:C13" si="0">C11+0.005</f>
        <v>4.7499999999999994E-2</v>
      </c>
      <c r="D12" s="15">
        <v>4491.2038746676053</v>
      </c>
      <c r="E12" s="15">
        <v>3858.4028992507542</v>
      </c>
      <c r="F12" s="15">
        <v>3654.6410118878439</v>
      </c>
      <c r="G12" s="15">
        <v>3628.1815807327375</v>
      </c>
      <c r="H12" s="25">
        <v>3694.3032025583489</v>
      </c>
    </row>
    <row r="13" spans="2:8" ht="15.75" thickBot="1" x14ac:dyDescent="0.3">
      <c r="B13" s="129"/>
      <c r="C13" s="31">
        <f t="shared" si="0"/>
        <v>5.2499999999999991E-2</v>
      </c>
      <c r="D13" s="16">
        <v>4906.105003538567</v>
      </c>
      <c r="E13" s="16">
        <v>4365.6316100690183</v>
      </c>
      <c r="F13" s="16">
        <v>4260.3282615543558</v>
      </c>
      <c r="G13" s="16">
        <v>4336.4757407740326</v>
      </c>
      <c r="H13" s="134">
        <v>4507.5996243055433</v>
      </c>
    </row>
    <row r="15" spans="2:8" ht="19.5" thickBot="1" x14ac:dyDescent="0.35">
      <c r="B15" s="121" t="s">
        <v>12</v>
      </c>
      <c r="C15" s="122"/>
      <c r="D15" s="122"/>
      <c r="E15" s="122"/>
      <c r="F15" s="122"/>
      <c r="G15" s="122"/>
      <c r="H15" s="122"/>
    </row>
    <row r="16" spans="2:8" x14ac:dyDescent="0.25">
      <c r="B16" s="10"/>
      <c r="C16" s="11" t="s">
        <v>5</v>
      </c>
      <c r="D16" s="54">
        <v>3.2500000000000001E-2</v>
      </c>
      <c r="E16" s="11"/>
      <c r="F16" s="54"/>
      <c r="G16" s="11"/>
      <c r="H16" s="12"/>
    </row>
    <row r="17" spans="2:8" x14ac:dyDescent="0.25">
      <c r="B17" s="2"/>
      <c r="C17" t="s">
        <v>27</v>
      </c>
      <c r="D17" s="55" t="s">
        <v>6</v>
      </c>
      <c r="H17" s="3"/>
    </row>
    <row r="18" spans="2:8" x14ac:dyDescent="0.25">
      <c r="B18" s="2"/>
      <c r="C18" t="s">
        <v>28</v>
      </c>
      <c r="D18" s="58"/>
      <c r="H18" s="3"/>
    </row>
    <row r="19" spans="2:8" x14ac:dyDescent="0.25">
      <c r="B19" s="2"/>
      <c r="C19" t="s">
        <v>29</v>
      </c>
      <c r="D19" s="58"/>
      <c r="H19" s="3"/>
    </row>
    <row r="20" spans="2:8" x14ac:dyDescent="0.25">
      <c r="B20" s="2"/>
      <c r="F20" s="57"/>
      <c r="H20" s="3"/>
    </row>
    <row r="21" spans="2:8" ht="15.75" thickBot="1" x14ac:dyDescent="0.3">
      <c r="B21" s="2"/>
      <c r="D21" s="123" t="s">
        <v>30</v>
      </c>
      <c r="E21" s="123"/>
      <c r="F21" s="123"/>
      <c r="G21" s="123"/>
      <c r="H21" s="124"/>
    </row>
    <row r="22" spans="2:8" x14ac:dyDescent="0.25">
      <c r="B22" s="2"/>
      <c r="C22" s="59"/>
      <c r="D22" s="93" t="s">
        <v>32</v>
      </c>
      <c r="E22" s="60" t="s">
        <v>33</v>
      </c>
      <c r="F22" s="60" t="s">
        <v>34</v>
      </c>
      <c r="G22" s="60" t="s">
        <v>35</v>
      </c>
      <c r="H22" s="61" t="s">
        <v>36</v>
      </c>
    </row>
    <row r="23" spans="2:8" x14ac:dyDescent="0.25">
      <c r="B23" s="128" t="s">
        <v>21</v>
      </c>
      <c r="C23" s="62">
        <f>D$2</f>
        <v>3.2500000000000001E-2</v>
      </c>
      <c r="D23" s="65"/>
      <c r="E23" s="65"/>
      <c r="F23" s="65"/>
      <c r="G23" s="65"/>
      <c r="H23" s="94"/>
    </row>
    <row r="24" spans="2:8" x14ac:dyDescent="0.25">
      <c r="B24" s="128"/>
      <c r="C24" s="62">
        <f>C23+0.005</f>
        <v>3.7499999999999999E-2</v>
      </c>
      <c r="D24" s="65"/>
      <c r="E24" s="65"/>
      <c r="F24" s="65"/>
      <c r="G24" s="65"/>
      <c r="H24" s="94"/>
    </row>
    <row r="25" spans="2:8" x14ac:dyDescent="0.25">
      <c r="B25" s="128"/>
      <c r="C25" s="62">
        <f>C24+0.005</f>
        <v>4.2499999999999996E-2</v>
      </c>
      <c r="D25" s="65"/>
      <c r="E25" s="65"/>
      <c r="F25" s="65"/>
      <c r="G25" s="65"/>
      <c r="H25" s="94"/>
    </row>
    <row r="26" spans="2:8" x14ac:dyDescent="0.25">
      <c r="B26" s="128"/>
      <c r="C26" s="62">
        <f t="shared" ref="C26:C27" si="1">C25+0.005</f>
        <v>4.7499999999999994E-2</v>
      </c>
      <c r="D26" s="65"/>
      <c r="E26" s="65"/>
      <c r="F26" s="65"/>
      <c r="G26" s="65"/>
      <c r="H26" s="94"/>
    </row>
    <row r="27" spans="2:8" ht="15.75" thickBot="1" x14ac:dyDescent="0.3">
      <c r="B27" s="129"/>
      <c r="C27" s="63">
        <f t="shared" si="1"/>
        <v>5.2499999999999991E-2</v>
      </c>
      <c r="D27" s="95"/>
      <c r="E27" s="95"/>
      <c r="F27" s="95"/>
      <c r="G27" s="95"/>
      <c r="H27" s="96"/>
    </row>
    <row r="28" spans="2:8" ht="15.75" thickBot="1" x14ac:dyDescent="0.3"/>
    <row r="29" spans="2:8" ht="18.75" x14ac:dyDescent="0.3">
      <c r="B29" s="116" t="s">
        <v>43</v>
      </c>
      <c r="C29" s="117"/>
      <c r="D29" s="117"/>
      <c r="E29" s="117"/>
      <c r="F29" s="117"/>
      <c r="G29" s="117"/>
      <c r="H29" s="118"/>
    </row>
    <row r="30" spans="2:8" x14ac:dyDescent="0.25">
      <c r="B30" s="2"/>
      <c r="C30" t="s">
        <v>5</v>
      </c>
      <c r="D30" s="69">
        <v>3.2500000000000001E-2</v>
      </c>
      <c r="F30" s="69"/>
      <c r="H30" s="3"/>
    </row>
    <row r="31" spans="2:8" x14ac:dyDescent="0.25">
      <c r="B31" s="2"/>
      <c r="C31" t="s">
        <v>27</v>
      </c>
      <c r="D31" s="55" t="s">
        <v>6</v>
      </c>
      <c r="H31" s="3"/>
    </row>
    <row r="32" spans="2:8" x14ac:dyDescent="0.25">
      <c r="B32" s="2"/>
      <c r="F32" s="57"/>
      <c r="H32" s="3"/>
    </row>
    <row r="33" spans="2:8" x14ac:dyDescent="0.25">
      <c r="B33" s="2"/>
      <c r="C33" s="23"/>
      <c r="D33" s="88" t="s">
        <v>32</v>
      </c>
      <c r="E33" s="89" t="s">
        <v>33</v>
      </c>
      <c r="F33" s="89" t="s">
        <v>34</v>
      </c>
      <c r="G33" s="89" t="s">
        <v>35</v>
      </c>
      <c r="H33" s="90" t="s">
        <v>36</v>
      </c>
    </row>
    <row r="34" spans="2:8" x14ac:dyDescent="0.25">
      <c r="B34" s="130"/>
      <c r="C34" s="91">
        <f>D$2</f>
        <v>3.2500000000000001E-2</v>
      </c>
      <c r="D34" s="85">
        <f>-PMT($C34/12,LEFT(D$22,2)*12,MID(D$22,4,10))</f>
        <v>3908.7611586074222</v>
      </c>
      <c r="E34" s="81">
        <f t="shared" ref="E34:H34" si="2">-PMT($C34/12,LEFT(E$22,2)*12,MID(E$22,4,10))</f>
        <v>3162.009460139473</v>
      </c>
      <c r="F34" s="81">
        <f t="shared" si="2"/>
        <v>2835.9788074717289</v>
      </c>
      <c r="G34" s="81">
        <f t="shared" si="2"/>
        <v>2680.2392393699906</v>
      </c>
      <c r="H34" s="82">
        <f t="shared" si="2"/>
        <v>2611.237914434284</v>
      </c>
    </row>
    <row r="35" spans="2:8" x14ac:dyDescent="0.25">
      <c r="B35" s="130"/>
      <c r="C35" s="91">
        <f>C34+0.005</f>
        <v>3.7499999999999999E-2</v>
      </c>
      <c r="D35" s="81">
        <f t="shared" ref="D35:H38" si="3">-PMT($C35/12,LEFT(D$22,2)*12,MID(D$22,4,10))</f>
        <v>4002.449727879507</v>
      </c>
      <c r="E35" s="81">
        <f t="shared" si="3"/>
        <v>3272.5009919645522</v>
      </c>
      <c r="F35" s="81">
        <f t="shared" si="3"/>
        <v>2964.441574801112</v>
      </c>
      <c r="G35" s="81">
        <f t="shared" si="3"/>
        <v>2827.7215978129543</v>
      </c>
      <c r="H35" s="82">
        <f t="shared" si="3"/>
        <v>2778.6935494327663</v>
      </c>
    </row>
    <row r="36" spans="2:8" x14ac:dyDescent="0.25">
      <c r="B36" s="130"/>
      <c r="C36" s="91">
        <f>C35+0.005</f>
        <v>4.2499999999999996E-2</v>
      </c>
      <c r="D36" s="81">
        <f t="shared" si="3"/>
        <v>4097.5013341726599</v>
      </c>
      <c r="E36" s="81">
        <f t="shared" si="3"/>
        <v>3385.2528499918094</v>
      </c>
      <c r="F36" s="81">
        <f t="shared" si="3"/>
        <v>3096.1723458730889</v>
      </c>
      <c r="G36" s="81">
        <f t="shared" si="3"/>
        <v>2979.5595553930607</v>
      </c>
      <c r="H36" s="82">
        <f t="shared" si="3"/>
        <v>2951.6393464769021</v>
      </c>
    </row>
    <row r="37" spans="2:8" x14ac:dyDescent="0.25">
      <c r="B37" s="130"/>
      <c r="C37" s="91">
        <f t="shared" ref="C37:C38" si="4">C36+0.005</f>
        <v>4.7499999999999994E-2</v>
      </c>
      <c r="D37" s="81">
        <f t="shared" si="3"/>
        <v>4193.9097350718548</v>
      </c>
      <c r="E37" s="81">
        <f t="shared" si="3"/>
        <v>3500.2436296963988</v>
      </c>
      <c r="F37" s="81">
        <f t="shared" si="3"/>
        <v>3231.1181388811156</v>
      </c>
      <c r="G37" s="81">
        <f t="shared" si="3"/>
        <v>3135.6454875959894</v>
      </c>
      <c r="H37" s="82">
        <f t="shared" si="3"/>
        <v>3129.8840190186647</v>
      </c>
    </row>
    <row r="38" spans="2:8" ht="15.75" thickBot="1" x14ac:dyDescent="0.3">
      <c r="B38" s="131"/>
      <c r="C38" s="92">
        <f t="shared" si="4"/>
        <v>5.2499999999999991E-2</v>
      </c>
      <c r="D38" s="83">
        <f t="shared" si="3"/>
        <v>4291.6680560300956</v>
      </c>
      <c r="E38" s="83">
        <f t="shared" si="3"/>
        <v>3617.4497195029298</v>
      </c>
      <c r="F38" s="83">
        <f t="shared" si="3"/>
        <v>3369.22083172566</v>
      </c>
      <c r="G38" s="83">
        <f t="shared" si="3"/>
        <v>3295.8624334420169</v>
      </c>
      <c r="H38" s="84">
        <f t="shared" si="3"/>
        <v>3313.2222128513899</v>
      </c>
    </row>
  </sheetData>
  <mergeCells count="8">
    <mergeCell ref="D7:H7"/>
    <mergeCell ref="B9:B13"/>
    <mergeCell ref="B1:H1"/>
    <mergeCell ref="B15:H15"/>
    <mergeCell ref="D21:H21"/>
    <mergeCell ref="B23:B27"/>
    <mergeCell ref="B29:H29"/>
    <mergeCell ref="B34:B38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7D11-A795-403C-A0D1-AA74579C3CEA}">
  <dimension ref="B1:D12"/>
  <sheetViews>
    <sheetView workbookViewId="0"/>
  </sheetViews>
  <sheetFormatPr defaultRowHeight="15" x14ac:dyDescent="0.25"/>
  <cols>
    <col min="1" max="1" width="2.7109375" customWidth="1"/>
    <col min="2" max="2" width="11.42578125" customWidth="1"/>
    <col min="3" max="3" width="10.5703125" bestFit="1" customWidth="1"/>
  </cols>
  <sheetData>
    <row r="1" spans="2:4" ht="18.75" x14ac:dyDescent="0.3">
      <c r="B1" s="116" t="s">
        <v>17</v>
      </c>
      <c r="C1" s="117"/>
      <c r="D1" s="118"/>
    </row>
    <row r="2" spans="2:4" x14ac:dyDescent="0.25">
      <c r="B2" s="2"/>
      <c r="D2" s="3"/>
    </row>
    <row r="3" spans="2:4" x14ac:dyDescent="0.25">
      <c r="B3" s="97" t="s">
        <v>7</v>
      </c>
      <c r="C3" s="98" t="s">
        <v>44</v>
      </c>
      <c r="D3" s="3"/>
    </row>
    <row r="4" spans="2:4" x14ac:dyDescent="0.25">
      <c r="B4" s="99">
        <v>45292</v>
      </c>
      <c r="C4" s="100">
        <v>4354231</v>
      </c>
      <c r="D4" s="3"/>
    </row>
    <row r="5" spans="2:4" x14ac:dyDescent="0.25">
      <c r="B5" s="99">
        <v>45323</v>
      </c>
      <c r="C5" s="100">
        <v>3132885</v>
      </c>
      <c r="D5" s="3"/>
    </row>
    <row r="6" spans="2:4" x14ac:dyDescent="0.25">
      <c r="B6" s="99">
        <v>45352</v>
      </c>
      <c r="C6" s="100">
        <v>3818843</v>
      </c>
      <c r="D6" s="3"/>
    </row>
    <row r="7" spans="2:4" x14ac:dyDescent="0.25">
      <c r="B7" s="99">
        <v>45383</v>
      </c>
      <c r="C7" s="100">
        <v>2015657</v>
      </c>
      <c r="D7" s="3"/>
    </row>
    <row r="8" spans="2:4" x14ac:dyDescent="0.25">
      <c r="B8" s="99">
        <v>45413</v>
      </c>
      <c r="C8" s="100">
        <v>3732166</v>
      </c>
      <c r="D8" s="3"/>
    </row>
    <row r="9" spans="2:4" x14ac:dyDescent="0.25">
      <c r="B9" s="99">
        <v>45444</v>
      </c>
      <c r="C9" s="100">
        <v>3988677</v>
      </c>
      <c r="D9" s="3"/>
    </row>
    <row r="10" spans="2:4" x14ac:dyDescent="0.25">
      <c r="B10" s="99">
        <v>45474</v>
      </c>
      <c r="C10" s="100">
        <v>4539375</v>
      </c>
      <c r="D10" s="3"/>
    </row>
    <row r="11" spans="2:4" x14ac:dyDescent="0.25">
      <c r="B11" s="99">
        <v>45505</v>
      </c>
      <c r="C11" s="100">
        <v>2738448</v>
      </c>
      <c r="D11" s="3"/>
    </row>
    <row r="12" spans="2:4" ht="15.75" thickBot="1" x14ac:dyDescent="0.3">
      <c r="B12" s="101">
        <v>45536</v>
      </c>
      <c r="C12" s="102">
        <v>4713454</v>
      </c>
      <c r="D12" s="6"/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BF03-11CE-41DC-8561-62AE52622044}">
  <dimension ref="B1:D6"/>
  <sheetViews>
    <sheetView workbookViewId="0">
      <selection activeCell="C4" sqref="C4"/>
    </sheetView>
  </sheetViews>
  <sheetFormatPr defaultRowHeight="15" x14ac:dyDescent="0.25"/>
  <cols>
    <col min="1" max="1" width="2.7109375" customWidth="1"/>
    <col min="2" max="2" width="12.85546875" bestFit="1" customWidth="1"/>
    <col min="3" max="3" width="12.28515625" customWidth="1"/>
    <col min="4" max="4" width="50.140625" bestFit="1" customWidth="1"/>
  </cols>
  <sheetData>
    <row r="1" spans="2:4" ht="19.5" thickBot="1" x14ac:dyDescent="0.35">
      <c r="B1" s="114" t="s">
        <v>26</v>
      </c>
      <c r="C1" s="115"/>
      <c r="D1" s="115"/>
    </row>
    <row r="2" spans="2:4" x14ac:dyDescent="0.25">
      <c r="B2" s="10" t="s">
        <v>0</v>
      </c>
      <c r="C2" s="13">
        <v>5.2499999999999998E-2</v>
      </c>
      <c r="D2" s="12"/>
    </row>
    <row r="3" spans="2:4" x14ac:dyDescent="0.25">
      <c r="B3" s="2" t="s">
        <v>1</v>
      </c>
      <c r="C3">
        <v>4</v>
      </c>
      <c r="D3" s="3" t="s">
        <v>13</v>
      </c>
    </row>
    <row r="4" spans="2:4" x14ac:dyDescent="0.25">
      <c r="B4" s="2" t="s">
        <v>2</v>
      </c>
      <c r="C4" s="39"/>
      <c r="D4" s="36" t="s">
        <v>24</v>
      </c>
    </row>
    <row r="5" spans="2:4" ht="15.75" x14ac:dyDescent="0.25">
      <c r="B5" s="2" t="s">
        <v>3</v>
      </c>
      <c r="C5" s="38">
        <f>-PMT(C2/12,C3*12,C4)</f>
        <v>0</v>
      </c>
      <c r="D5" s="36" t="s">
        <v>25</v>
      </c>
    </row>
    <row r="6" spans="2:4" ht="16.5" thickBot="1" x14ac:dyDescent="0.3">
      <c r="B6" s="4" t="s">
        <v>4</v>
      </c>
      <c r="C6" s="37">
        <f>IFERROR(-CUMIPMT(C2/12,C3,C4,1,C3,0),0)</f>
        <v>0</v>
      </c>
      <c r="D6" s="6"/>
    </row>
  </sheetData>
  <mergeCells count="1">
    <mergeCell ref="B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PMT-CUMIPMT functions</vt:lpstr>
      <vt:lpstr>Scenario Manager</vt:lpstr>
      <vt:lpstr>Merge Scenarios</vt:lpstr>
      <vt:lpstr>Goal Seek</vt:lpstr>
      <vt:lpstr>Data Table - One Input</vt:lpstr>
      <vt:lpstr>Data Table - Two Inputs</vt:lpstr>
      <vt:lpstr>Data Table - Three Inputs</vt:lpstr>
      <vt:lpstr>Forecast Sheet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2022-04-27T16:45:52Z</dcterms:created>
  <dcterms:modified xsi:type="dcterms:W3CDTF">2022-06-28T19:51:25Z</dcterms:modified>
</cp:coreProperties>
</file>