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Packt\Chapter 7\"/>
    </mc:Choice>
  </mc:AlternateContent>
  <xr:revisionPtr revIDLastSave="0" documentId="8_{386348F2-152B-4FEE-971D-7BC408CB009F}" xr6:coauthVersionLast="47" xr6:coauthVersionMax="47" xr10:uidLastSave="{00000000-0000-0000-0000-000000000000}"/>
  <bookViews>
    <workbookView xWindow="-120" yWindow="-120" windowWidth="15600" windowHeight="11760" tabRatio="844" xr2:uid="{9831CE84-50EA-4E94-8153-D12FDC0424F1}"/>
  </bookViews>
  <sheets>
    <sheet name="Excel's Unwritten Rule" sheetId="23" r:id="rId1"/>
    <sheet name="Feature Comparison" sheetId="12" r:id="rId2"/>
    <sheet name="Format as Table " sheetId="5" r:id="rId3"/>
    <sheet name="Insert Table" sheetId="6" r:id="rId4"/>
    <sheet name="Formula References" sheetId="21" r:id="rId5"/>
    <sheet name="PivotTable Data" sheetId="10" r:id="rId6"/>
    <sheet name="Charts" sheetId="15" r:id="rId7"/>
  </sheets>
  <definedNames>
    <definedName name="Table8">Charts!$B$4:$F$5</definedName>
  </definedName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21" l="1"/>
  <c r="P4" i="21"/>
  <c r="M4" i="21" l="1"/>
  <c r="M5" i="21"/>
  <c r="M6" i="21"/>
  <c r="M7" i="21"/>
  <c r="M8" i="21"/>
  <c r="M9" i="21"/>
  <c r="M10" i="21"/>
  <c r="M11" i="21"/>
  <c r="X4" i="21"/>
  <c r="X5" i="21"/>
  <c r="X6" i="21"/>
  <c r="X7" i="21"/>
  <c r="D11" i="21"/>
  <c r="D5" i="21"/>
  <c r="D6" i="21"/>
  <c r="D7" i="21"/>
  <c r="D8" i="21"/>
  <c r="D9" i="21"/>
  <c r="D10" i="21"/>
  <c r="D4" i="21"/>
  <c r="W4" i="21"/>
  <c r="Q8" i="21"/>
  <c r="Y4" i="21"/>
  <c r="W6" i="21"/>
  <c r="H4" i="21"/>
  <c r="H5" i="21"/>
  <c r="Q5" i="21"/>
  <c r="Q4" i="21"/>
  <c r="W7" i="21"/>
  <c r="Y5" i="21"/>
  <c r="Y6" i="21"/>
  <c r="W5" i="21"/>
  <c r="Q9" i="21"/>
  <c r="Y7" i="21"/>
  <c r="P9" i="21" l="1"/>
  <c r="P8" i="21"/>
  <c r="G5" i="21"/>
  <c r="G4" i="21"/>
  <c r="U8" i="12" l="1"/>
  <c r="U9" i="12"/>
  <c r="U10" i="12" s="1"/>
  <c r="U11" i="12" s="1"/>
  <c r="U12" i="12" s="1"/>
  <c r="V8" i="12"/>
  <c r="W8" i="12" s="1"/>
  <c r="X8" i="12" s="1"/>
  <c r="Y8" i="12" s="1"/>
  <c r="Z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U8" authorId="0" shapeId="0" xr:uid="{F37E8F9C-B9D2-4813-AEB5-80FB68F8613D}">
      <text/>
    </comment>
    <comment ref="Z12" authorId="0" shapeId="0" xr:uid="{650F426A-1A07-45B8-81D0-4B82EF801BE1}">
      <text/>
    </comment>
  </commentList>
</comments>
</file>

<file path=xl/sharedStrings.xml><?xml version="1.0" encoding="utf-8"?>
<sst xmlns="http://schemas.openxmlformats.org/spreadsheetml/2006/main" count="301" uniqueCount="89">
  <si>
    <t>Danyang–Kunshan Grand Bridge</t>
  </si>
  <si>
    <t>High-speed rail</t>
  </si>
  <si>
    <t>Weinan Weihe Grand Bridge</t>
  </si>
  <si>
    <t>Bang Na Expressway</t>
  </si>
  <si>
    <t>Expressway</t>
  </si>
  <si>
    <t>Beijing Grand Bridge</t>
  </si>
  <si>
    <t>Metro Manila Skyway System</t>
  </si>
  <si>
    <t>Lake Pontchartrain Causeway</t>
  </si>
  <si>
    <t>Highway</t>
  </si>
  <si>
    <t>Metro</t>
  </si>
  <si>
    <t>Manchac Swamp Bridge</t>
  </si>
  <si>
    <t>Sheikh Mohammed bin Zayed Skyway</t>
  </si>
  <si>
    <t>Hangzhou Bay Bridge</t>
  </si>
  <si>
    <t>Runyang Bridge</t>
  </si>
  <si>
    <t>Line 1 - Lima Metro</t>
  </si>
  <si>
    <t>Donghai Bridge</t>
  </si>
  <si>
    <t>Temburong Bridge</t>
  </si>
  <si>
    <t>Shanghai Maglev line</t>
  </si>
  <si>
    <t>Maglev</t>
  </si>
  <si>
    <t>Atchafalaya Basin Bridge</t>
  </si>
  <si>
    <t>Jiaozhou Bay Bridge</t>
  </si>
  <si>
    <t>Road</t>
  </si>
  <si>
    <t>Name</t>
  </si>
  <si>
    <t>Country</t>
  </si>
  <si>
    <t>Kita-Yaita Viaduct Tohoku Shinkansen</t>
  </si>
  <si>
    <t>Line 1, Wuhan Metro Bridge</t>
  </si>
  <si>
    <t>China</t>
  </si>
  <si>
    <t>Changhua–Kaohsiung Viaduct</t>
  </si>
  <si>
    <t xml:space="preserve">Taiwan </t>
  </si>
  <si>
    <t xml:space="preserve">Japan </t>
  </si>
  <si>
    <t>Tianjin Grand Bridge</t>
  </si>
  <si>
    <t>Cangde Grand Bridge</t>
  </si>
  <si>
    <t>Sheikh Jaber Al-Ahmad Al-Sabah Causeway</t>
  </si>
  <si>
    <t>Yangcun Bridge</t>
  </si>
  <si>
    <t>Peru</t>
  </si>
  <si>
    <t>Brunei Darussaleam</t>
  </si>
  <si>
    <t>Dwarka Sector 8 Metro Station</t>
  </si>
  <si>
    <t>India</t>
  </si>
  <si>
    <t>United States</t>
  </si>
  <si>
    <t>Yanshi Bridge</t>
  </si>
  <si>
    <t>Thailand</t>
  </si>
  <si>
    <t>Kuwait</t>
  </si>
  <si>
    <t>Type Of Bridge</t>
  </si>
  <si>
    <t>Indonesia</t>
  </si>
  <si>
    <t>Row Labels</t>
  </si>
  <si>
    <t>Grand Total</t>
  </si>
  <si>
    <t>Count of Type Of Bridge</t>
  </si>
  <si>
    <t>Column Labels</t>
  </si>
  <si>
    <t>Philippines</t>
  </si>
  <si>
    <t>Interest</t>
  </si>
  <si>
    <t>Principal</t>
  </si>
  <si>
    <t>Years</t>
  </si>
  <si>
    <t>Table - World's Longest Bridges</t>
  </si>
  <si>
    <t>Data Table - Compare Mortgage Payments</t>
  </si>
  <si>
    <t>PivotTable - Worlds Longest Bridges</t>
  </si>
  <si>
    <t>Self-Resizing Charts</t>
  </si>
  <si>
    <t>Fruit</t>
  </si>
  <si>
    <t>Apples</t>
  </si>
  <si>
    <t>Oranges</t>
  </si>
  <si>
    <t>January</t>
  </si>
  <si>
    <t>February</t>
  </si>
  <si>
    <t>Feet</t>
  </si>
  <si>
    <t>Meters</t>
  </si>
  <si>
    <t>Length</t>
  </si>
  <si>
    <t>PivotTables summarize lists of data into reports, in this case the data from the adjacent table.</t>
  </si>
  <si>
    <t>Tables transform normal cell ranges into self-expanding lists that unlock layers of automation.</t>
  </si>
  <si>
    <t>Data Tables create comparisons by swapping  one or more inputs through a formula.</t>
  </si>
  <si>
    <t>SUM</t>
  </si>
  <si>
    <t>AVERAGE</t>
  </si>
  <si>
    <t>Function</t>
  </si>
  <si>
    <t>Result</t>
  </si>
  <si>
    <t>Formula</t>
  </si>
  <si>
    <t>Item</t>
  </si>
  <si>
    <t>Amount</t>
  </si>
  <si>
    <t>Formulas Refencing a Table</t>
  </si>
  <si>
    <t>Formulas Referencing a Normal Range of Cells</t>
  </si>
  <si>
    <t>Type of Bridge</t>
  </si>
  <si>
    <t>Count</t>
  </si>
  <si>
    <t>Structured Reference Formula</t>
  </si>
  <si>
    <t>Cell Reference Formula</t>
  </si>
  <si>
    <t>Count1</t>
  </si>
  <si>
    <t>Structured Table/Column Reference</t>
  </si>
  <si>
    <t>Initial Data Set</t>
  </si>
  <si>
    <t>Ten More Rows</t>
  </si>
  <si>
    <t>Five More Rows</t>
  </si>
  <si>
    <t>In Feet</t>
  </si>
  <si>
    <t>In Meters</t>
  </si>
  <si>
    <t>Type of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</si>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</sst>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9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43" fontId="0" fillId="0" borderId="0" xfId="1" applyFont="1" applyBorder="1"/>
    <xf numFmtId="10" fontId="0" fillId="6" borderId="0" xfId="2" applyNumberFormat="1" applyFont="1" applyFill="1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4" fillId="0" borderId="0" xfId="0" applyFont="1" applyAlignment="1">
      <alignment horizontal="center"/>
    </xf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Border="1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3" fillId="0" borderId="0" xfId="0" applyFont="1" applyBorder="1"/>
    <xf numFmtId="0" fontId="0" fillId="5" borderId="0" xfId="0" applyFill="1" applyBorder="1"/>
    <xf numFmtId="3" fontId="0" fillId="0" borderId="0" xfId="0" applyNumberFormat="1" applyBorder="1"/>
    <xf numFmtId="0" fontId="2" fillId="2" borderId="0" xfId="0" applyFont="1" applyFill="1" applyBorder="1" applyAlignment="1">
      <alignment horizontal="centerContinuous"/>
    </xf>
    <xf numFmtId="8" fontId="5" fillId="3" borderId="0" xfId="0" applyNumberFormat="1" applyFont="1" applyFill="1" applyBorder="1"/>
    <xf numFmtId="0" fontId="3" fillId="5" borderId="0" xfId="0" applyFont="1" applyFill="1" applyBorder="1" applyAlignment="1">
      <alignment horizontal="center"/>
    </xf>
    <xf numFmtId="10" fontId="0" fillId="6" borderId="0" xfId="0" applyNumberFormat="1" applyFill="1" applyBorder="1" applyAlignment="1">
      <alignment horizontal="center"/>
    </xf>
    <xf numFmtId="0" fontId="3" fillId="4" borderId="6" xfId="0" applyFont="1" applyFill="1" applyBorder="1" applyAlignment="1">
      <alignment horizontal="centerContinuous" wrapText="1"/>
    </xf>
    <xf numFmtId="0" fontId="3" fillId="4" borderId="7" xfId="0" applyFont="1" applyFill="1" applyBorder="1" applyAlignment="1">
      <alignment horizontal="centerContinuous" wrapText="1"/>
    </xf>
    <xf numFmtId="0" fontId="3" fillId="4" borderId="8" xfId="0" applyFont="1" applyFill="1" applyBorder="1" applyAlignment="1">
      <alignment horizontal="centerContinuous" wrapText="1"/>
    </xf>
    <xf numFmtId="0" fontId="4" fillId="0" borderId="0" xfId="0" applyFont="1" applyBorder="1"/>
    <xf numFmtId="164" fontId="0" fillId="0" borderId="0" xfId="1" applyNumberFormat="1" applyFont="1" applyBorder="1"/>
    <xf numFmtId="0" fontId="3" fillId="4" borderId="6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centerContinuous"/>
    </xf>
    <xf numFmtId="0" fontId="3" fillId="4" borderId="8" xfId="0" applyFont="1" applyFill="1" applyBorder="1" applyAlignment="1">
      <alignment horizontal="centerContinuous"/>
    </xf>
    <xf numFmtId="43" fontId="5" fillId="3" borderId="0" xfId="1" applyFont="1" applyFill="1" applyBorder="1"/>
    <xf numFmtId="0" fontId="0" fillId="0" borderId="0" xfId="0" applyFont="1" applyBorder="1"/>
    <xf numFmtId="0" fontId="8" fillId="2" borderId="2" xfId="0" applyFont="1" applyFill="1" applyBorder="1" applyAlignment="1">
      <alignment horizontal="centerContinuous"/>
    </xf>
    <xf numFmtId="0" fontId="7" fillId="2" borderId="2" xfId="0" applyFont="1" applyFill="1" applyBorder="1" applyAlignment="1">
      <alignment horizontal="centerContinuous"/>
    </xf>
    <xf numFmtId="0" fontId="7" fillId="2" borderId="3" xfId="0" applyFon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3" fillId="4" borderId="15" xfId="0" applyFont="1" applyFill="1" applyBorder="1" applyAlignment="1">
      <alignment horizontal="centerContinuous"/>
    </xf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3" fillId="0" borderId="16" xfId="0" applyFont="1" applyBorder="1" applyAlignment="1">
      <alignment horizontal="centerContinuous"/>
    </xf>
    <xf numFmtId="0" fontId="3" fillId="0" borderId="17" xfId="0" applyFont="1" applyBorder="1" applyAlignment="1">
      <alignment horizontal="centerContinuous"/>
    </xf>
    <xf numFmtId="164" fontId="0" fillId="0" borderId="0" xfId="0" applyNumberFormat="1"/>
    <xf numFmtId="0" fontId="0" fillId="2" borderId="2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0" fillId="0" borderId="0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textRotation="90"/>
    </xf>
    <xf numFmtId="0" fontId="0" fillId="0" borderId="0" xfId="0" applyAlignment="1">
      <alignment textRotation="90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Font="1" applyBorder="1" applyAlignment="1">
      <alignment horizontal="center"/>
    </xf>
    <xf numFmtId="164" fontId="0" fillId="0" borderId="0" xfId="1" applyNumberFormat="1" applyFont="1"/>
    <xf numFmtId="0" fontId="4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Charts!$C$4:$D$4</c:f>
              <c:numCache>
                <c:formatCode>General</c:formatCode>
                <c:ptCount val="2"/>
                <c:pt idx="0">
                  <c:v>100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D-4B86-92B3-AA33923DDAEF}"/>
            </c:ext>
          </c:extLst>
        </c:ser>
        <c:ser>
          <c:idx val="1"/>
          <c:order val="1"/>
          <c:tx>
            <c:strRef>
              <c:f>Charts!$B$5</c:f>
              <c:strCache>
                <c:ptCount val="1"/>
                <c:pt idx="0">
                  <c:v>Oranges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Charts!$C$5:$D$5</c:f>
              <c:numCache>
                <c:formatCode>General</c:formatCode>
                <c:ptCount val="2"/>
                <c:pt idx="0">
                  <c:v>400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D-4B86-92B3-AA33923DD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309784"/>
        <c:axId val="1138745928"/>
      </c:barChart>
      <c:catAx>
        <c:axId val="95430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45928"/>
        <c:crosses val="autoZero"/>
        <c:auto val="1"/>
        <c:lblAlgn val="ctr"/>
        <c:lblOffset val="100"/>
        <c:noMultiLvlLbl val="0"/>
      </c:catAx>
      <c:valAx>
        <c:axId val="113874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30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147637</xdr:rowOff>
    </xdr:from>
    <xdr:to>
      <xdr:col>13</xdr:col>
      <xdr:colOff>238125</xdr:colOff>
      <xdr:row>12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58473A-F590-3C0B-A9F3-129461180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vid Ringstrom" refreshedDate="44784.738935300928" missingItemsLimit="0" createdVersion="8" refreshedVersion="8" minRefreshableVersion="3" recordCount="11" xr:uid="{F288DA49-1BF6-4D18-86A5-0F50471835A7}">
  <cacheSource type="worksheet">
    <worksheetSource name="Bridges"/>
  </cacheSource>
  <cacheFields count="5">
    <cacheField name="Name" numFmtId="0">
      <sharedItems/>
    </cacheField>
    <cacheField name="Country" numFmtId="0">
      <sharedItems count="6">
        <s v="China"/>
        <s v="Taiwan "/>
        <s v="Japan "/>
        <s v="Thailand"/>
        <s v="Philippines"/>
        <s v="United States"/>
      </sharedItems>
    </cacheField>
    <cacheField name="Type Of Bridge" numFmtId="0">
      <sharedItems count="4">
        <s v="High-speed rail"/>
        <s v="Expressway"/>
        <s v="Highway"/>
        <s v="Metro"/>
      </sharedItems>
    </cacheField>
    <cacheField name="Feet" numFmtId="164">
      <sharedItems containsSemiMixedTypes="0" containsString="0" containsNumber="1" containsInteger="1" minValue="123976" maxValue="540700"/>
    </cacheField>
    <cacheField name="Meters" numFmtId="164">
      <sharedItems containsSemiMixedTypes="0" containsString="0" containsNumber="1" containsInteger="1" minValue="37788" maxValue="16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Danyang–Kunshan Grand Bridge"/>
    <x v="0"/>
    <x v="0"/>
    <n v="540700"/>
    <n v="164800"/>
  </r>
  <r>
    <s v="Changhua–Kaohsiung Viaduct"/>
    <x v="1"/>
    <x v="0"/>
    <n v="516132"/>
    <n v="157317"/>
  </r>
  <r>
    <s v="Kita-Yaita Viaduct Tohoku Shinkansen"/>
    <x v="2"/>
    <x v="0"/>
    <n v="375407"/>
    <n v="114424"/>
  </r>
  <r>
    <s v="Tianjin Grand Bridge"/>
    <x v="0"/>
    <x v="0"/>
    <n v="373000"/>
    <n v="113700"/>
  </r>
  <r>
    <s v="Cangde Grand Bridge"/>
    <x v="0"/>
    <x v="0"/>
    <n v="380200"/>
    <n v="115900"/>
  </r>
  <r>
    <s v="Weinan Weihe Grand Bridge"/>
    <x v="0"/>
    <x v="0"/>
    <n v="261588"/>
    <n v="79732"/>
  </r>
  <r>
    <s v="Bang Na Expressway"/>
    <x v="3"/>
    <x v="1"/>
    <n v="177000"/>
    <n v="54000"/>
  </r>
  <r>
    <s v="Beijing Grand Bridge"/>
    <x v="0"/>
    <x v="0"/>
    <n v="157982"/>
    <n v="48153"/>
  </r>
  <r>
    <s v="Metro Manila Skyway System"/>
    <x v="4"/>
    <x v="1"/>
    <n v="128600"/>
    <n v="39200"/>
  </r>
  <r>
    <s v="Lake Pontchartrain Causeway"/>
    <x v="5"/>
    <x v="2"/>
    <n v="126122"/>
    <n v="38442"/>
  </r>
  <r>
    <s v="Line 1, Wuhan Metro Bridge"/>
    <x v="0"/>
    <x v="3"/>
    <n v="123976"/>
    <n v="377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F4A7D-854C-4677-B049-32029F47A77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ustomListSort="0">
  <location ref="K3:P11" firstHeaderRow="1" firstDataRow="2" firstDataCol="1"/>
  <pivotFields count="5">
    <pivotField showAll="0"/>
    <pivotField axis="axisRow" showAll="0" sortType="ascending">
      <items count="7">
        <item x="0"/>
        <item x="2"/>
        <item x="4"/>
        <item x="1"/>
        <item x="3"/>
        <item x="5"/>
        <item t="default"/>
      </items>
    </pivotField>
    <pivotField axis="axisCol" dataField="1" showAll="0">
      <items count="5">
        <item x="1"/>
        <item x="0"/>
        <item x="2"/>
        <item x="3"/>
        <item t="default"/>
      </items>
    </pivotField>
    <pivotField numFmtId="164" showAll="0"/>
    <pivotField numFmtId="16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ype Of Bridge" fld="2" subtotal="count" baseField="0" baseItem="0"/>
  </dataFields>
  <formats count="2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2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90FFC6-1B4D-4EA0-9489-83FB83BCB725}" name="Bridges" displayName="Bridges" ref="C4:G15">
  <autoFilter ref="C4:G15" xr:uid="{5390FFC6-1B4D-4EA0-9489-83FB83BCB725}"/>
  <tableColumns count="5">
    <tableColumn id="1" xr3:uid="{44013D06-90CC-4871-A692-7B662FD64C95}" name="Name" totalsRowLabel="Total"/>
    <tableColumn id="2" xr3:uid="{B24633AC-0C08-4A38-9AFD-12122390B9CA}" name="Country"/>
    <tableColumn id="3" xr3:uid="{ED701BEB-C6E4-4C8C-B0FF-41D595850B9B}" name="Type Of Bridge"/>
    <tableColumn id="4" xr3:uid="{3745FCC9-D6B0-4F28-89D8-7ABB1526AC2E}" name="Feet" dataDxfId="9" totalsRowDxfId="2" dataCellStyle="Comma"/>
    <tableColumn id="5" xr3:uid="{42D0EB87-D1A4-4896-BC4C-272014810088}" name="Meters" totalsRowFunction="sum" dataDxfId="8" totalsRowDxfId="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5AD61A-D898-40A8-9330-E403330186EE}" name="Items" displayName="Items" ref="L3:M11" totalsRowShown="0">
  <autoFilter ref="L3:M11" xr:uid="{DC5AD61A-D898-40A8-9330-E403330186EE}"/>
  <tableColumns count="2">
    <tableColumn id="1" xr3:uid="{0D77DDD1-D81B-4FA7-A96F-ACDADE0DAC2B}" name="Item"/>
    <tableColumn id="2" xr3:uid="{5F458371-3E03-49AF-BB3C-19B2E040BB2C}" name="Amount" dataDxfId="0">
      <calculatedColumnFormula>(ROW(L4)-ROW($C$4)+1)*100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BF85A59-CFBC-4F33-9FA8-64F9D368DFB5}" name="BridgeCounts" displayName="BridgeCounts" ref="U3:Y7" totalsRowShown="0" headerRowDxfId="7">
  <autoFilter ref="U3:Y7" xr:uid="{3BF85A59-CFBC-4F33-9FA8-64F9D368DFB5}"/>
  <tableColumns count="5">
    <tableColumn id="1" xr3:uid="{3C7B6417-DC18-4EA2-9198-78F4F955C2BE}" name="Type of Bridge"/>
    <tableColumn id="2" xr3:uid="{9A7D3640-D56A-4801-B149-B88E9DC42528}" name="Count" dataDxfId="1"/>
    <tableColumn id="3" xr3:uid="{30A7F641-7AD5-4E0B-B536-A06234838D23}" name="Structured Reference Formula" dataDxfId="6">
      <calculatedColumnFormula>_xlfn.IFNA(_xlfn.FORMULATEXT(BridgeCounts[[#This Row],[Count]]),"")</calculatedColumnFormula>
    </tableColumn>
    <tableColumn id="4" xr3:uid="{564A42FE-2690-4FC8-90D4-C6D85D2D1255}" name="Count1" dataDxfId="5">
      <calculatedColumnFormula>COUNTIF('Feature Comparison'!$E$4:$E$15,U4)</calculatedColumnFormula>
    </tableColumn>
    <tableColumn id="5" xr3:uid="{95309AD2-82DF-4FFD-9A51-EE2A50DA2127}" name="Cell Reference Formula" dataDxfId="4">
      <calculatedColumnFormula>_xlfn.FORMULATEXT(BridgeCounts[[#This Row],[Count1]])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A510-EA84-40A9-8CCE-44B8D36C86DC}">
  <dimension ref="A1:E13"/>
  <sheetViews>
    <sheetView tabSelected="1" zoomScaleNormal="100" workbookViewId="0"/>
  </sheetViews>
  <sheetFormatPr defaultRowHeight="15" x14ac:dyDescent="0.25"/>
  <cols>
    <col min="1" max="1" width="35" bestFit="1" customWidth="1"/>
    <col min="2" max="2" width="12.85546875" bestFit="1" customWidth="1"/>
    <col min="3" max="3" width="14.5703125" bestFit="1" customWidth="1"/>
    <col min="4" max="4" width="9" customWidth="1"/>
    <col min="5" max="5" width="9.7109375" customWidth="1"/>
  </cols>
  <sheetData>
    <row r="1" spans="1:5" x14ac:dyDescent="0.25">
      <c r="C1" t="s">
        <v>87</v>
      </c>
      <c r="D1" t="s">
        <v>63</v>
      </c>
      <c r="E1" t="s">
        <v>63</v>
      </c>
    </row>
    <row r="2" spans="1:5" x14ac:dyDescent="0.25">
      <c r="A2" t="s">
        <v>22</v>
      </c>
      <c r="B2" t="s">
        <v>23</v>
      </c>
      <c r="C2" t="s">
        <v>88</v>
      </c>
      <c r="D2" t="s">
        <v>85</v>
      </c>
      <c r="E2" t="s">
        <v>86</v>
      </c>
    </row>
    <row r="3" spans="1:5" x14ac:dyDescent="0.25">
      <c r="A3" t="s">
        <v>0</v>
      </c>
      <c r="B3" t="s">
        <v>26</v>
      </c>
      <c r="C3" t="s">
        <v>1</v>
      </c>
      <c r="D3" s="77">
        <v>540700</v>
      </c>
      <c r="E3" s="77">
        <v>164800</v>
      </c>
    </row>
    <row r="4" spans="1:5" x14ac:dyDescent="0.25">
      <c r="A4" t="s">
        <v>27</v>
      </c>
      <c r="B4" t="s">
        <v>28</v>
      </c>
      <c r="C4" t="s">
        <v>1</v>
      </c>
      <c r="D4" s="77">
        <v>516132</v>
      </c>
      <c r="E4" s="77">
        <v>157317</v>
      </c>
    </row>
    <row r="5" spans="1:5" x14ac:dyDescent="0.25">
      <c r="A5" t="s">
        <v>24</v>
      </c>
      <c r="B5" t="s">
        <v>29</v>
      </c>
      <c r="C5" t="s">
        <v>1</v>
      </c>
      <c r="D5" s="77">
        <v>375407</v>
      </c>
      <c r="E5" s="77">
        <v>114424</v>
      </c>
    </row>
    <row r="6" spans="1:5" x14ac:dyDescent="0.25">
      <c r="A6" t="s">
        <v>30</v>
      </c>
      <c r="B6" t="s">
        <v>26</v>
      </c>
      <c r="C6" t="s">
        <v>1</v>
      </c>
      <c r="D6" s="77">
        <v>373000</v>
      </c>
      <c r="E6" s="77">
        <v>113700</v>
      </c>
    </row>
    <row r="7" spans="1:5" x14ac:dyDescent="0.25">
      <c r="A7" t="s">
        <v>31</v>
      </c>
      <c r="B7" t="s">
        <v>26</v>
      </c>
      <c r="C7" t="s">
        <v>1</v>
      </c>
      <c r="D7" s="77">
        <v>380200</v>
      </c>
      <c r="E7" s="77">
        <v>115900</v>
      </c>
    </row>
    <row r="8" spans="1:5" x14ac:dyDescent="0.25">
      <c r="A8" t="s">
        <v>2</v>
      </c>
      <c r="B8" t="s">
        <v>26</v>
      </c>
      <c r="C8" t="s">
        <v>1</v>
      </c>
      <c r="D8" s="77">
        <v>261588</v>
      </c>
      <c r="E8" s="77">
        <v>79732</v>
      </c>
    </row>
    <row r="9" spans="1:5" x14ac:dyDescent="0.25">
      <c r="A9" t="s">
        <v>3</v>
      </c>
      <c r="B9" t="s">
        <v>40</v>
      </c>
      <c r="C9" t="s">
        <v>4</v>
      </c>
      <c r="D9" s="77">
        <v>177000</v>
      </c>
      <c r="E9" s="77">
        <v>54000</v>
      </c>
    </row>
    <row r="10" spans="1:5" x14ac:dyDescent="0.25">
      <c r="A10" t="s">
        <v>5</v>
      </c>
      <c r="B10" t="s">
        <v>26</v>
      </c>
      <c r="C10" t="s">
        <v>1</v>
      </c>
      <c r="D10" s="77">
        <v>157982</v>
      </c>
      <c r="E10" s="77">
        <v>48153</v>
      </c>
    </row>
    <row r="11" spans="1:5" x14ac:dyDescent="0.25">
      <c r="A11" t="s">
        <v>6</v>
      </c>
      <c r="B11" t="s">
        <v>48</v>
      </c>
      <c r="C11" t="s">
        <v>4</v>
      </c>
      <c r="D11" s="77">
        <v>128600</v>
      </c>
      <c r="E11" s="77">
        <v>39200</v>
      </c>
    </row>
    <row r="12" spans="1:5" x14ac:dyDescent="0.25">
      <c r="A12" t="s">
        <v>7</v>
      </c>
      <c r="B12" t="s">
        <v>38</v>
      </c>
      <c r="C12" t="s">
        <v>8</v>
      </c>
      <c r="D12" s="77">
        <v>126122</v>
      </c>
      <c r="E12" s="77">
        <v>38442</v>
      </c>
    </row>
    <row r="13" spans="1:5" x14ac:dyDescent="0.25">
      <c r="A13" t="s">
        <v>25</v>
      </c>
      <c r="B13" t="s">
        <v>26</v>
      </c>
      <c r="C13" t="s">
        <v>9</v>
      </c>
      <c r="D13" s="77">
        <v>123976</v>
      </c>
      <c r="E13" s="77">
        <v>37788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96D-913D-4212-BE4D-1C4FD7A5101C}">
  <dimension ref="B1:AB18"/>
  <sheetViews>
    <sheetView zoomScaleNormal="100" workbookViewId="0"/>
  </sheetViews>
  <sheetFormatPr defaultRowHeight="15" x14ac:dyDescent="0.25"/>
  <cols>
    <col min="1" max="2" width="2.7109375" customWidth="1"/>
    <col min="3" max="3" width="35" bestFit="1" customWidth="1"/>
    <col min="4" max="4" width="12.85546875" bestFit="1" customWidth="1"/>
    <col min="5" max="5" width="16.140625" customWidth="1"/>
    <col min="6" max="7" width="11.5703125" bestFit="1" customWidth="1"/>
    <col min="8" max="10" width="2.7109375" customWidth="1"/>
    <col min="11" max="11" width="22.42578125" bestFit="1" customWidth="1"/>
    <col min="12" max="12" width="16.28515625" bestFit="1" customWidth="1"/>
    <col min="13" max="13" width="14.5703125" bestFit="1" customWidth="1"/>
    <col min="14" max="14" width="8.5703125" bestFit="1" customWidth="1"/>
    <col min="15" max="15" width="6.5703125" bestFit="1" customWidth="1"/>
    <col min="16" max="16" width="11.28515625" bestFit="1" customWidth="1"/>
    <col min="17" max="19" width="2.7109375" customWidth="1"/>
    <col min="20" max="20" width="4.28515625" customWidth="1"/>
    <col min="21" max="21" width="9.85546875" bestFit="1" customWidth="1"/>
    <col min="22" max="22" width="14.28515625" bestFit="1" customWidth="1"/>
    <col min="23" max="26" width="9.5703125" bestFit="1" customWidth="1"/>
    <col min="27" max="27" width="9.5703125" customWidth="1"/>
    <col min="28" max="28" width="2.7109375" customWidth="1"/>
  </cols>
  <sheetData>
    <row r="1" spans="2:28" ht="19.5" thickBot="1" x14ac:dyDescent="0.35">
      <c r="B1" s="34" t="s">
        <v>52</v>
      </c>
      <c r="C1" s="54"/>
      <c r="D1" s="55"/>
      <c r="E1" s="55"/>
      <c r="F1" s="56"/>
      <c r="G1" s="57"/>
      <c r="H1" s="58"/>
      <c r="J1" s="34" t="s">
        <v>54</v>
      </c>
      <c r="K1" s="35"/>
      <c r="L1" s="35"/>
      <c r="M1" s="35"/>
      <c r="N1" s="35"/>
      <c r="O1" s="35"/>
      <c r="P1" s="35"/>
      <c r="Q1" s="36"/>
      <c r="R1" s="33"/>
      <c r="S1" s="34"/>
      <c r="T1" s="35" t="s">
        <v>53</v>
      </c>
      <c r="U1" s="35"/>
      <c r="V1" s="35"/>
      <c r="W1" s="35"/>
      <c r="X1" s="35"/>
      <c r="Y1" s="35"/>
      <c r="Z1" s="35"/>
      <c r="AA1" s="35"/>
      <c r="AB1" s="36"/>
    </row>
    <row r="2" spans="2:28" ht="15.75" thickBot="1" x14ac:dyDescent="0.3">
      <c r="B2" s="1"/>
      <c r="C2" s="53"/>
      <c r="D2" s="53"/>
      <c r="E2" s="53"/>
      <c r="F2" s="53"/>
      <c r="G2" s="53"/>
      <c r="H2" s="2"/>
      <c r="J2" s="9"/>
      <c r="K2" s="10"/>
      <c r="L2" s="10"/>
      <c r="M2" s="10"/>
      <c r="N2" s="10"/>
      <c r="O2" s="10"/>
      <c r="P2" s="10"/>
      <c r="Q2" s="11"/>
      <c r="R2" s="33"/>
      <c r="S2" s="1"/>
      <c r="T2" s="33"/>
      <c r="U2" s="33"/>
      <c r="V2" s="33"/>
      <c r="W2" s="33"/>
      <c r="X2" s="33"/>
      <c r="Y2" s="33"/>
      <c r="Z2" s="33"/>
      <c r="AA2" s="33"/>
      <c r="AB2" s="2"/>
    </row>
    <row r="3" spans="2:28" ht="15.75" thickBot="1" x14ac:dyDescent="0.3">
      <c r="B3" s="1"/>
      <c r="F3" s="62" t="s">
        <v>63</v>
      </c>
      <c r="G3" s="63"/>
      <c r="H3" s="2"/>
      <c r="J3" s="1"/>
      <c r="K3" s="14" t="s">
        <v>46</v>
      </c>
      <c r="L3" s="14" t="s">
        <v>47</v>
      </c>
      <c r="M3" s="15"/>
      <c r="N3" s="16"/>
      <c r="O3" s="16"/>
      <c r="P3" s="17"/>
      <c r="Q3" s="2"/>
      <c r="R3" s="33"/>
      <c r="S3" s="1"/>
      <c r="T3" s="33"/>
      <c r="U3" s="37" t="s">
        <v>49</v>
      </c>
      <c r="V3" s="13">
        <v>3.2500000000000001E-2</v>
      </c>
      <c r="W3" s="33"/>
      <c r="X3" s="33"/>
      <c r="Y3" s="33"/>
      <c r="Z3" s="33"/>
      <c r="AA3" s="33"/>
      <c r="AB3" s="2"/>
    </row>
    <row r="4" spans="2:28" ht="15.75" thickBot="1" x14ac:dyDescent="0.3">
      <c r="B4" s="1"/>
      <c r="C4" s="33" t="s">
        <v>22</v>
      </c>
      <c r="D4" s="33" t="s">
        <v>23</v>
      </c>
      <c r="E4" s="33" t="s">
        <v>42</v>
      </c>
      <c r="F4" s="61" t="s">
        <v>61</v>
      </c>
      <c r="G4" s="61" t="s">
        <v>62</v>
      </c>
      <c r="H4" s="2"/>
      <c r="J4" s="1"/>
      <c r="K4" s="14" t="s">
        <v>44</v>
      </c>
      <c r="L4" s="15" t="s">
        <v>4</v>
      </c>
      <c r="M4" s="16" t="s">
        <v>1</v>
      </c>
      <c r="N4" s="16" t="s">
        <v>8</v>
      </c>
      <c r="O4" s="17" t="s">
        <v>9</v>
      </c>
      <c r="P4" s="22" t="s">
        <v>45</v>
      </c>
      <c r="Q4" s="2"/>
      <c r="R4" s="33"/>
      <c r="S4" s="1"/>
      <c r="T4" s="33"/>
      <c r="U4" s="37" t="s">
        <v>51</v>
      </c>
      <c r="V4" s="38">
        <v>10</v>
      </c>
      <c r="W4" s="33"/>
      <c r="X4" s="33"/>
      <c r="Y4" s="33"/>
      <c r="Z4" s="33"/>
      <c r="AA4" s="33"/>
      <c r="AB4" s="2"/>
    </row>
    <row r="5" spans="2:28" x14ac:dyDescent="0.25">
      <c r="B5" s="1"/>
      <c r="C5" s="33" t="s">
        <v>0</v>
      </c>
      <c r="D5" s="33" t="s">
        <v>26</v>
      </c>
      <c r="E5" s="33" t="s">
        <v>1</v>
      </c>
      <c r="F5" s="48">
        <v>540700</v>
      </c>
      <c r="G5" s="48">
        <v>164800</v>
      </c>
      <c r="H5" s="2"/>
      <c r="J5" s="1"/>
      <c r="K5" s="18" t="s">
        <v>26</v>
      </c>
      <c r="L5" s="28"/>
      <c r="M5" s="29">
        <v>5</v>
      </c>
      <c r="N5" s="29"/>
      <c r="O5" s="29">
        <v>1</v>
      </c>
      <c r="P5" s="30">
        <v>6</v>
      </c>
      <c r="Q5" s="2"/>
      <c r="R5" s="33"/>
      <c r="S5" s="1"/>
      <c r="T5" s="33"/>
      <c r="U5" s="37" t="s">
        <v>50</v>
      </c>
      <c r="V5" s="39">
        <v>500000</v>
      </c>
      <c r="W5" s="33"/>
      <c r="X5" s="33"/>
      <c r="Y5" s="33"/>
      <c r="Z5" s="33"/>
      <c r="AA5" s="33"/>
      <c r="AB5" s="2"/>
    </row>
    <row r="6" spans="2:28" x14ac:dyDescent="0.25">
      <c r="B6" s="1"/>
      <c r="C6" s="33" t="s">
        <v>27</v>
      </c>
      <c r="D6" s="33" t="s">
        <v>28</v>
      </c>
      <c r="E6" s="33" t="s">
        <v>1</v>
      </c>
      <c r="F6" s="48">
        <v>516132</v>
      </c>
      <c r="G6" s="48">
        <v>157317</v>
      </c>
      <c r="H6" s="2"/>
      <c r="J6" s="1"/>
      <c r="K6" s="19" t="s">
        <v>29</v>
      </c>
      <c r="L6" s="31"/>
      <c r="M6" s="24">
        <v>1</v>
      </c>
      <c r="N6" s="24"/>
      <c r="O6" s="24"/>
      <c r="P6" s="25">
        <v>1</v>
      </c>
      <c r="Q6" s="2"/>
      <c r="R6" s="33"/>
      <c r="S6" s="1"/>
      <c r="T6" s="33"/>
      <c r="U6" s="33"/>
      <c r="V6" s="33"/>
      <c r="W6" s="33"/>
      <c r="X6" s="33"/>
      <c r="Y6" s="33"/>
      <c r="Z6" s="33"/>
      <c r="AA6" s="33"/>
      <c r="AB6" s="2"/>
    </row>
    <row r="7" spans="2:28" ht="18.75" x14ac:dyDescent="0.3">
      <c r="B7" s="1"/>
      <c r="C7" s="33" t="s">
        <v>24</v>
      </c>
      <c r="D7" s="33" t="s">
        <v>29</v>
      </c>
      <c r="E7" s="33" t="s">
        <v>1</v>
      </c>
      <c r="F7" s="48">
        <v>375407</v>
      </c>
      <c r="G7" s="48">
        <v>114424</v>
      </c>
      <c r="H7" s="2"/>
      <c r="J7" s="1"/>
      <c r="K7" s="19" t="s">
        <v>48</v>
      </c>
      <c r="L7" s="31">
        <v>1</v>
      </c>
      <c r="M7" s="24"/>
      <c r="N7" s="24"/>
      <c r="O7" s="24"/>
      <c r="P7" s="25">
        <v>1</v>
      </c>
      <c r="Q7" s="2"/>
      <c r="R7" s="33"/>
      <c r="S7" s="1"/>
      <c r="T7" s="33"/>
      <c r="U7" s="33"/>
      <c r="V7" s="40" t="s">
        <v>51</v>
      </c>
      <c r="W7" s="40"/>
      <c r="X7" s="40"/>
      <c r="Y7" s="40"/>
      <c r="Z7" s="40"/>
      <c r="AA7" s="33"/>
      <c r="AB7" s="2"/>
    </row>
    <row r="8" spans="2:28" x14ac:dyDescent="0.25">
      <c r="B8" s="1"/>
      <c r="C8" s="33" t="s">
        <v>30</v>
      </c>
      <c r="D8" s="33" t="s">
        <v>26</v>
      </c>
      <c r="E8" s="33" t="s">
        <v>1</v>
      </c>
      <c r="F8" s="48">
        <v>373000</v>
      </c>
      <c r="G8" s="48">
        <v>113700</v>
      </c>
      <c r="H8" s="2"/>
      <c r="J8" s="1"/>
      <c r="K8" s="19" t="s">
        <v>28</v>
      </c>
      <c r="L8" s="31"/>
      <c r="M8" s="24">
        <v>1</v>
      </c>
      <c r="N8" s="24"/>
      <c r="O8" s="24"/>
      <c r="P8" s="25">
        <v>1</v>
      </c>
      <c r="Q8" s="2"/>
      <c r="R8" s="33"/>
      <c r="S8" s="1"/>
      <c r="T8" s="60"/>
      <c r="U8" s="41">
        <f>-PMT(V3/12,V4*12,V5)</f>
        <v>4885.9514482592776</v>
      </c>
      <c r="V8" s="42">
        <f>V4</f>
        <v>10</v>
      </c>
      <c r="W8" s="42">
        <f>V8+5</f>
        <v>15</v>
      </c>
      <c r="X8" s="42">
        <f t="shared" ref="X8:Z8" si="0">W8+5</f>
        <v>20</v>
      </c>
      <c r="Y8" s="42">
        <f t="shared" si="0"/>
        <v>25</v>
      </c>
      <c r="Z8" s="42">
        <f t="shared" si="0"/>
        <v>30</v>
      </c>
      <c r="AA8" s="33"/>
      <c r="AB8" s="2"/>
    </row>
    <row r="9" spans="2:28" ht="15" customHeight="1" x14ac:dyDescent="0.25">
      <c r="B9" s="1"/>
      <c r="C9" s="33" t="s">
        <v>31</v>
      </c>
      <c r="D9" s="33" t="s">
        <v>26</v>
      </c>
      <c r="E9" s="33" t="s">
        <v>1</v>
      </c>
      <c r="F9" s="48">
        <v>380200</v>
      </c>
      <c r="G9" s="48">
        <v>115900</v>
      </c>
      <c r="H9" s="2"/>
      <c r="J9" s="1"/>
      <c r="K9" s="19" t="s">
        <v>40</v>
      </c>
      <c r="L9" s="31">
        <v>1</v>
      </c>
      <c r="M9" s="24"/>
      <c r="N9" s="24"/>
      <c r="O9" s="24"/>
      <c r="P9" s="25">
        <v>1</v>
      </c>
      <c r="Q9" s="2"/>
      <c r="R9" s="33"/>
      <c r="S9" s="1"/>
      <c r="T9" s="71" t="s">
        <v>49</v>
      </c>
      <c r="U9" s="43">
        <f>V3</f>
        <v>3.2500000000000001E-2</v>
      </c>
      <c r="V9" s="12">
        <f t="dataTable" ref="V9:Z12" dt2D="1" dtr="1" r1="V4" r2="V3" ca="1"/>
        <v>4885.9514482592776</v>
      </c>
      <c r="W9" s="12">
        <v>3513.3438445994148</v>
      </c>
      <c r="X9" s="12">
        <v>2436.5811266999917</v>
      </c>
      <c r="Y9" s="12">
        <v>1862.7061598798809</v>
      </c>
      <c r="Z9" s="12">
        <v>1579.4786331067569</v>
      </c>
      <c r="AA9" s="33"/>
      <c r="AB9" s="2"/>
    </row>
    <row r="10" spans="2:28" ht="15.75" thickBot="1" x14ac:dyDescent="0.3">
      <c r="B10" s="1"/>
      <c r="C10" s="33" t="s">
        <v>2</v>
      </c>
      <c r="D10" s="33" t="s">
        <v>26</v>
      </c>
      <c r="E10" s="33" t="s">
        <v>1</v>
      </c>
      <c r="F10" s="48">
        <v>261588</v>
      </c>
      <c r="G10" s="48">
        <v>79732</v>
      </c>
      <c r="H10" s="2"/>
      <c r="J10" s="1"/>
      <c r="K10" s="20" t="s">
        <v>38</v>
      </c>
      <c r="L10" s="31"/>
      <c r="M10" s="24"/>
      <c r="N10" s="24">
        <v>1</v>
      </c>
      <c r="O10" s="24"/>
      <c r="P10" s="25">
        <v>1</v>
      </c>
      <c r="Q10" s="2"/>
      <c r="R10" s="33"/>
      <c r="S10" s="1"/>
      <c r="T10" s="72"/>
      <c r="U10" s="43">
        <f>U9+0.005</f>
        <v>3.7499999999999999E-2</v>
      </c>
      <c r="V10" s="12">
        <v>1747.3126431217197</v>
      </c>
      <c r="W10" s="12">
        <v>1712.7262277515717</v>
      </c>
      <c r="X10" s="12">
        <v>1662.7976421545836</v>
      </c>
      <c r="Y10" s="12">
        <v>1618.1626343957023</v>
      </c>
      <c r="Z10" s="12">
        <v>1588.3387644653635</v>
      </c>
      <c r="AA10" s="33"/>
      <c r="AB10" s="2"/>
    </row>
    <row r="11" spans="2:28" ht="15" customHeight="1" thickBot="1" x14ac:dyDescent="0.3">
      <c r="B11" s="1"/>
      <c r="C11" s="33" t="s">
        <v>3</v>
      </c>
      <c r="D11" s="33" t="s">
        <v>40</v>
      </c>
      <c r="E11" s="33" t="s">
        <v>4</v>
      </c>
      <c r="F11" s="48">
        <v>177000</v>
      </c>
      <c r="G11" s="48">
        <v>54000</v>
      </c>
      <c r="H11" s="2"/>
      <c r="J11" s="1"/>
      <c r="K11" s="21" t="s">
        <v>45</v>
      </c>
      <c r="L11" s="32">
        <v>2</v>
      </c>
      <c r="M11" s="26">
        <v>7</v>
      </c>
      <c r="N11" s="26">
        <v>1</v>
      </c>
      <c r="O11" s="26">
        <v>1</v>
      </c>
      <c r="P11" s="27">
        <v>11</v>
      </c>
      <c r="Q11" s="2"/>
      <c r="R11" s="33"/>
      <c r="S11" s="1"/>
      <c r="T11" s="72"/>
      <c r="U11" s="43">
        <f t="shared" ref="U11:U12" si="1">U10+0.005</f>
        <v>4.2499999999999996E-2</v>
      </c>
      <c r="V11" s="12">
        <v>1989.9845006449136</v>
      </c>
      <c r="W11" s="12">
        <v>1987.6917437872632</v>
      </c>
      <c r="X11" s="12">
        <v>1984.4646425496078</v>
      </c>
      <c r="Y11" s="12">
        <v>1981.7649993662305</v>
      </c>
      <c r="Z11" s="12">
        <v>1980.1726257472199</v>
      </c>
      <c r="AA11" s="33"/>
      <c r="AB11" s="2"/>
    </row>
    <row r="12" spans="2:28" x14ac:dyDescent="0.25">
      <c r="B12" s="1"/>
      <c r="C12" s="33" t="s">
        <v>5</v>
      </c>
      <c r="D12" s="33" t="s">
        <v>26</v>
      </c>
      <c r="E12" s="33" t="s">
        <v>1</v>
      </c>
      <c r="F12" s="48">
        <v>157982</v>
      </c>
      <c r="G12" s="48">
        <v>48153</v>
      </c>
      <c r="H12" s="2"/>
      <c r="J12" s="1"/>
      <c r="Q12" s="2"/>
      <c r="R12" s="33"/>
      <c r="S12" s="1"/>
      <c r="T12" s="72"/>
      <c r="U12" s="43">
        <f t="shared" si="1"/>
        <v>4.7499999999999994E-2</v>
      </c>
      <c r="V12" s="12">
        <v>2604.2880096944332</v>
      </c>
      <c r="W12" s="12">
        <v>2604.2555140394015</v>
      </c>
      <c r="X12" s="12">
        <v>2604.2142996826237</v>
      </c>
      <c r="Y12" s="12">
        <v>2604.185365254139</v>
      </c>
      <c r="Z12" s="52">
        <v>2604.1720412809909</v>
      </c>
      <c r="AA12" s="33"/>
      <c r="AB12" s="2"/>
    </row>
    <row r="13" spans="2:28" x14ac:dyDescent="0.25">
      <c r="B13" s="1"/>
      <c r="C13" s="33" t="s">
        <v>6</v>
      </c>
      <c r="D13" s="33" t="s">
        <v>48</v>
      </c>
      <c r="E13" s="33" t="s">
        <v>4</v>
      </c>
      <c r="F13" s="48">
        <v>128600</v>
      </c>
      <c r="G13" s="48">
        <v>39200</v>
      </c>
      <c r="H13" s="2"/>
      <c r="J13" s="1"/>
      <c r="Q13" s="2"/>
      <c r="R13" s="33"/>
      <c r="S13" s="1"/>
      <c r="T13" s="33"/>
      <c r="U13" s="33"/>
      <c r="V13" s="33"/>
      <c r="W13" s="33"/>
      <c r="X13" s="33"/>
      <c r="Y13" s="33"/>
      <c r="Z13" s="33"/>
      <c r="AA13" s="33"/>
      <c r="AB13" s="2"/>
    </row>
    <row r="14" spans="2:28" x14ac:dyDescent="0.25">
      <c r="B14" s="1"/>
      <c r="C14" s="33" t="s">
        <v>7</v>
      </c>
      <c r="D14" s="33" t="s">
        <v>38</v>
      </c>
      <c r="E14" s="33" t="s">
        <v>8</v>
      </c>
      <c r="F14" s="48">
        <v>126122</v>
      </c>
      <c r="G14" s="48">
        <v>38442</v>
      </c>
      <c r="H14" s="2"/>
      <c r="J14" s="1"/>
      <c r="Q14" s="2"/>
      <c r="R14" s="33"/>
      <c r="S14" s="1"/>
      <c r="AA14" s="33"/>
      <c r="AB14" s="2"/>
    </row>
    <row r="15" spans="2:28" ht="15.75" customHeight="1" x14ac:dyDescent="0.25">
      <c r="B15" s="1"/>
      <c r="C15" s="33" t="s">
        <v>25</v>
      </c>
      <c r="D15" s="33" t="s">
        <v>26</v>
      </c>
      <c r="E15" s="33" t="s">
        <v>9</v>
      </c>
      <c r="F15" s="48">
        <v>123976</v>
      </c>
      <c r="G15" s="48">
        <v>37788</v>
      </c>
      <c r="H15" s="2"/>
      <c r="J15" s="1"/>
      <c r="Q15" s="2"/>
      <c r="R15" s="33"/>
      <c r="S15" s="1"/>
      <c r="AA15" s="33"/>
      <c r="AB15" s="2"/>
    </row>
    <row r="16" spans="2:28" x14ac:dyDescent="0.25">
      <c r="B16" s="1"/>
      <c r="C16" s="53"/>
      <c r="D16" s="53"/>
      <c r="E16" s="53"/>
      <c r="F16" s="53"/>
      <c r="G16" s="53"/>
      <c r="H16" s="2"/>
      <c r="J16" s="1"/>
      <c r="Q16" s="2"/>
      <c r="S16" s="1"/>
      <c r="T16" s="33"/>
      <c r="U16" s="33"/>
      <c r="V16" s="33"/>
      <c r="W16" s="33"/>
      <c r="X16" s="33"/>
      <c r="Y16" s="33"/>
      <c r="Z16" s="33"/>
      <c r="AA16" s="33"/>
      <c r="AB16" s="2"/>
    </row>
    <row r="17" spans="2:28" x14ac:dyDescent="0.25">
      <c r="B17" s="1"/>
      <c r="C17" s="53"/>
      <c r="D17" s="53"/>
      <c r="E17" s="53"/>
      <c r="F17" s="53"/>
      <c r="G17" s="53"/>
      <c r="H17" s="2"/>
      <c r="J17" s="1"/>
      <c r="K17" s="33"/>
      <c r="L17" s="33"/>
      <c r="M17" s="33"/>
      <c r="N17" s="33"/>
      <c r="O17" s="33"/>
      <c r="P17" s="33"/>
      <c r="Q17" s="2"/>
      <c r="S17" s="1"/>
      <c r="T17" s="33"/>
      <c r="U17" s="33"/>
      <c r="V17" s="33"/>
      <c r="W17" s="33"/>
      <c r="X17" s="33"/>
      <c r="Y17" s="33"/>
      <c r="Z17" s="33"/>
      <c r="AA17" s="33"/>
      <c r="AB17" s="2"/>
    </row>
    <row r="18" spans="2:28" ht="18" customHeight="1" thickBot="1" x14ac:dyDescent="0.3">
      <c r="B18" s="49" t="s">
        <v>65</v>
      </c>
      <c r="C18" s="49"/>
      <c r="D18" s="49"/>
      <c r="E18" s="49"/>
      <c r="F18" s="49"/>
      <c r="G18" s="49"/>
      <c r="H18" s="59"/>
      <c r="J18" s="49" t="s">
        <v>64</v>
      </c>
      <c r="K18" s="50"/>
      <c r="L18" s="50"/>
      <c r="M18" s="50"/>
      <c r="N18" s="50"/>
      <c r="O18" s="50"/>
      <c r="P18" s="50"/>
      <c r="Q18" s="51"/>
      <c r="S18" s="44" t="s">
        <v>66</v>
      </c>
      <c r="T18" s="50"/>
      <c r="U18" s="45"/>
      <c r="V18" s="45"/>
      <c r="W18" s="45"/>
      <c r="X18" s="45"/>
      <c r="Y18" s="45"/>
      <c r="Z18" s="45"/>
      <c r="AA18" s="45"/>
      <c r="AB18" s="46"/>
    </row>
  </sheetData>
  <mergeCells count="1">
    <mergeCell ref="T9:T12"/>
  </mergeCells>
  <pageMargins left="0.7" right="0.7" top="0.75" bottom="0.75" header="0.3" footer="0.3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311D-6F11-4A7E-9766-C602735CF018}">
  <dimension ref="A1:E20"/>
  <sheetViews>
    <sheetView workbookViewId="0"/>
  </sheetViews>
  <sheetFormatPr defaultColWidth="8.85546875" defaultRowHeight="15" x14ac:dyDescent="0.25"/>
  <cols>
    <col min="1" max="1" width="35" bestFit="1" customWidth="1"/>
    <col min="2" max="2" width="12.85546875" bestFit="1" customWidth="1"/>
    <col min="3" max="3" width="14.5703125" bestFit="1" customWidth="1"/>
    <col min="4" max="5" width="12.42578125" customWidth="1"/>
  </cols>
  <sheetData>
    <row r="1" spans="1:5" x14ac:dyDescent="0.25">
      <c r="A1" t="s">
        <v>0</v>
      </c>
      <c r="B1" t="s">
        <v>26</v>
      </c>
      <c r="C1" t="s">
        <v>1</v>
      </c>
      <c r="D1" s="64">
        <v>540700</v>
      </c>
      <c r="E1" s="64">
        <v>164800</v>
      </c>
    </row>
    <row r="2" spans="1:5" x14ac:dyDescent="0.25">
      <c r="A2" t="s">
        <v>27</v>
      </c>
      <c r="B2" t="s">
        <v>28</v>
      </c>
      <c r="C2" t="s">
        <v>1</v>
      </c>
      <c r="D2" s="64">
        <v>516132</v>
      </c>
      <c r="E2" s="64">
        <v>157317</v>
      </c>
    </row>
    <row r="3" spans="1:5" x14ac:dyDescent="0.25">
      <c r="A3" t="s">
        <v>24</v>
      </c>
      <c r="B3" t="s">
        <v>29</v>
      </c>
      <c r="C3" t="s">
        <v>1</v>
      </c>
      <c r="D3" s="64">
        <v>375407</v>
      </c>
      <c r="E3" s="64">
        <v>114424</v>
      </c>
    </row>
    <row r="4" spans="1:5" x14ac:dyDescent="0.25">
      <c r="A4" t="s">
        <v>30</v>
      </c>
      <c r="B4" t="s">
        <v>26</v>
      </c>
      <c r="C4" t="s">
        <v>1</v>
      </c>
      <c r="D4" s="64">
        <v>373000</v>
      </c>
      <c r="E4" s="64">
        <v>113700</v>
      </c>
    </row>
    <row r="5" spans="1:5" x14ac:dyDescent="0.25">
      <c r="A5" t="s">
        <v>31</v>
      </c>
      <c r="B5" t="s">
        <v>26</v>
      </c>
      <c r="C5" t="s">
        <v>1</v>
      </c>
      <c r="D5" s="64">
        <v>380200</v>
      </c>
      <c r="E5" s="64">
        <v>115900</v>
      </c>
    </row>
    <row r="6" spans="1:5" x14ac:dyDescent="0.25">
      <c r="A6" t="s">
        <v>2</v>
      </c>
      <c r="B6" t="s">
        <v>26</v>
      </c>
      <c r="C6" t="s">
        <v>1</v>
      </c>
      <c r="D6" s="64">
        <v>261588</v>
      </c>
      <c r="E6" s="64">
        <v>79732</v>
      </c>
    </row>
    <row r="7" spans="1:5" x14ac:dyDescent="0.25">
      <c r="A7" t="s">
        <v>3</v>
      </c>
      <c r="B7" t="s">
        <v>40</v>
      </c>
      <c r="C7" t="s">
        <v>4</v>
      </c>
      <c r="D7" s="64">
        <v>177000</v>
      </c>
      <c r="E7" s="64">
        <v>54000</v>
      </c>
    </row>
    <row r="8" spans="1:5" x14ac:dyDescent="0.25">
      <c r="A8" t="s">
        <v>5</v>
      </c>
      <c r="B8" t="s">
        <v>26</v>
      </c>
      <c r="C8" t="s">
        <v>1</v>
      </c>
      <c r="D8" s="64">
        <v>157982</v>
      </c>
      <c r="E8" s="64">
        <v>48153</v>
      </c>
    </row>
    <row r="9" spans="1:5" x14ac:dyDescent="0.25">
      <c r="A9" t="s">
        <v>6</v>
      </c>
      <c r="B9" t="s">
        <v>48</v>
      </c>
      <c r="C9" t="s">
        <v>4</v>
      </c>
      <c r="D9" s="64">
        <v>128600</v>
      </c>
      <c r="E9" s="64">
        <v>39200</v>
      </c>
    </row>
    <row r="10" spans="1:5" x14ac:dyDescent="0.25">
      <c r="A10" t="s">
        <v>7</v>
      </c>
      <c r="B10" t="s">
        <v>38</v>
      </c>
      <c r="C10" t="s">
        <v>8</v>
      </c>
      <c r="D10" s="64">
        <v>126122</v>
      </c>
      <c r="E10" s="64">
        <v>38442</v>
      </c>
    </row>
    <row r="11" spans="1:5" x14ac:dyDescent="0.25">
      <c r="D11" s="3"/>
      <c r="E11" s="3"/>
    </row>
    <row r="12" spans="1:5" x14ac:dyDescent="0.25">
      <c r="D12" s="3"/>
      <c r="E12" s="3"/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448-226D-4986-8EBE-FA960DD21F0A}">
  <dimension ref="A1:E22"/>
  <sheetViews>
    <sheetView workbookViewId="0"/>
  </sheetViews>
  <sheetFormatPr defaultColWidth="8.85546875" defaultRowHeight="15" x14ac:dyDescent="0.25"/>
  <cols>
    <col min="1" max="1" width="35" bestFit="1" customWidth="1"/>
    <col min="2" max="2" width="12.85546875" bestFit="1" customWidth="1"/>
    <col min="3" max="3" width="16.140625" customWidth="1"/>
    <col min="4" max="5" width="11.5703125" bestFit="1" customWidth="1"/>
  </cols>
  <sheetData>
    <row r="1" spans="1:5" x14ac:dyDescent="0.25">
      <c r="A1" s="33" t="s">
        <v>22</v>
      </c>
      <c r="B1" s="33" t="s">
        <v>23</v>
      </c>
      <c r="C1" s="33" t="s">
        <v>42</v>
      </c>
      <c r="D1" s="76" t="s">
        <v>61</v>
      </c>
      <c r="E1" s="61" t="s">
        <v>62</v>
      </c>
    </row>
    <row r="2" spans="1:5" x14ac:dyDescent="0.25">
      <c r="A2" s="33" t="s">
        <v>0</v>
      </c>
      <c r="B2" s="33" t="s">
        <v>26</v>
      </c>
      <c r="C2" s="33" t="s">
        <v>1</v>
      </c>
      <c r="D2" s="48">
        <v>540700</v>
      </c>
      <c r="E2" s="48">
        <v>164800</v>
      </c>
    </row>
    <row r="3" spans="1:5" x14ac:dyDescent="0.25">
      <c r="A3" s="33" t="s">
        <v>27</v>
      </c>
      <c r="B3" s="33" t="s">
        <v>28</v>
      </c>
      <c r="C3" s="33" t="s">
        <v>1</v>
      </c>
      <c r="D3" s="48">
        <v>516132</v>
      </c>
      <c r="E3" s="48">
        <v>157317</v>
      </c>
    </row>
    <row r="4" spans="1:5" x14ac:dyDescent="0.25">
      <c r="A4" s="33" t="s">
        <v>24</v>
      </c>
      <c r="B4" s="33" t="s">
        <v>29</v>
      </c>
      <c r="C4" s="33" t="s">
        <v>1</v>
      </c>
      <c r="D4" s="48">
        <v>375407</v>
      </c>
      <c r="E4" s="48">
        <v>114424</v>
      </c>
    </row>
    <row r="5" spans="1:5" x14ac:dyDescent="0.25">
      <c r="A5" s="33" t="s">
        <v>30</v>
      </c>
      <c r="B5" s="33" t="s">
        <v>26</v>
      </c>
      <c r="C5" s="33" t="s">
        <v>1</v>
      </c>
      <c r="D5" s="48">
        <v>373000</v>
      </c>
      <c r="E5" s="48">
        <v>113700</v>
      </c>
    </row>
    <row r="6" spans="1:5" x14ac:dyDescent="0.25">
      <c r="A6" s="33" t="s">
        <v>31</v>
      </c>
      <c r="B6" s="33" t="s">
        <v>26</v>
      </c>
      <c r="C6" s="33" t="s">
        <v>1</v>
      </c>
      <c r="D6" s="48">
        <v>380200</v>
      </c>
      <c r="E6" s="48">
        <v>115900</v>
      </c>
    </row>
    <row r="7" spans="1:5" x14ac:dyDescent="0.25">
      <c r="A7" s="33" t="s">
        <v>2</v>
      </c>
      <c r="B7" s="33" t="s">
        <v>26</v>
      </c>
      <c r="C7" s="33" t="s">
        <v>1</v>
      </c>
      <c r="D7" s="48">
        <v>261588</v>
      </c>
      <c r="E7" s="48">
        <v>79732</v>
      </c>
    </row>
    <row r="8" spans="1:5" x14ac:dyDescent="0.25">
      <c r="A8" s="33" t="s">
        <v>3</v>
      </c>
      <c r="B8" s="33" t="s">
        <v>40</v>
      </c>
      <c r="C8" s="33" t="s">
        <v>4</v>
      </c>
      <c r="D8" s="48">
        <v>177000</v>
      </c>
      <c r="E8" s="48">
        <v>54000</v>
      </c>
    </row>
    <row r="9" spans="1:5" x14ac:dyDescent="0.25">
      <c r="A9" s="33" t="s">
        <v>5</v>
      </c>
      <c r="B9" s="33" t="s">
        <v>26</v>
      </c>
      <c r="C9" s="33" t="s">
        <v>1</v>
      </c>
      <c r="D9" s="48">
        <v>157982</v>
      </c>
      <c r="E9" s="48">
        <v>48153</v>
      </c>
    </row>
    <row r="10" spans="1:5" x14ac:dyDescent="0.25">
      <c r="A10" s="33" t="s">
        <v>6</v>
      </c>
      <c r="B10" s="33" t="s">
        <v>48</v>
      </c>
      <c r="C10" s="33" t="s">
        <v>4</v>
      </c>
      <c r="D10" s="48">
        <v>128600</v>
      </c>
      <c r="E10" s="48">
        <v>39200</v>
      </c>
    </row>
    <row r="11" spans="1:5" x14ac:dyDescent="0.25">
      <c r="A11" s="33" t="s">
        <v>7</v>
      </c>
      <c r="B11" s="33" t="s">
        <v>38</v>
      </c>
      <c r="C11" s="33" t="s">
        <v>8</v>
      </c>
      <c r="D11" s="48">
        <v>126122</v>
      </c>
      <c r="E11" s="48">
        <v>38442</v>
      </c>
    </row>
    <row r="12" spans="1:5" x14ac:dyDescent="0.25">
      <c r="A12" s="33"/>
      <c r="B12" s="33"/>
      <c r="C12" s="33"/>
      <c r="D12" s="48"/>
      <c r="E12" s="48"/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CB83-98CF-4840-9B99-DE5F3A3E0133}">
  <dimension ref="B1:Z15"/>
  <sheetViews>
    <sheetView workbookViewId="0"/>
  </sheetViews>
  <sheetFormatPr defaultRowHeight="15" x14ac:dyDescent="0.25"/>
  <cols>
    <col min="1" max="1" width="1.42578125" customWidth="1"/>
    <col min="2" max="2" width="1.5703125" customWidth="1"/>
    <col min="3" max="3" width="5.140625" bestFit="1" customWidth="1"/>
    <col min="4" max="4" width="8.140625" bestFit="1" customWidth="1"/>
    <col min="5" max="5" width="1.85546875" customWidth="1"/>
    <col min="6" max="6" width="9.28515625" bestFit="1" customWidth="1"/>
    <col min="7" max="7" width="6.5703125" bestFit="1" customWidth="1"/>
    <col min="8" max="8" width="17.28515625" customWidth="1"/>
    <col min="9" max="9" width="4.85546875" customWidth="1"/>
    <col min="10" max="10" width="1.7109375" style="68" customWidth="1"/>
    <col min="11" max="11" width="1.7109375" customWidth="1"/>
    <col min="12" max="12" width="7.42578125" bestFit="1" customWidth="1"/>
    <col min="13" max="13" width="10.42578125" bestFit="1" customWidth="1"/>
    <col min="14" max="14" width="1.140625" customWidth="1"/>
    <col min="16" max="16" width="6.5703125" bestFit="1" customWidth="1"/>
    <col min="17" max="17" width="25.42578125" customWidth="1"/>
    <col min="18" max="18" width="1.7109375" customWidth="1"/>
    <col min="19" max="19" width="1.28515625" customWidth="1"/>
    <col min="20" max="20" width="2.7109375" customWidth="1"/>
    <col min="21" max="21" width="15.85546875" customWidth="1"/>
    <col min="22" max="22" width="8.5703125" bestFit="1" customWidth="1"/>
    <col min="23" max="23" width="36" bestFit="1" customWidth="1"/>
    <col min="24" max="24" width="9.5703125" bestFit="1" customWidth="1"/>
    <col min="25" max="25" width="44.28515625" bestFit="1" customWidth="1"/>
    <col min="26" max="26" width="2.7109375" customWidth="1"/>
  </cols>
  <sheetData>
    <row r="1" spans="2:26" ht="18.75" x14ac:dyDescent="0.3">
      <c r="B1" s="69" t="s">
        <v>75</v>
      </c>
      <c r="C1" s="35"/>
      <c r="D1" s="65"/>
      <c r="E1" s="57"/>
      <c r="F1" s="57"/>
      <c r="G1" s="57"/>
      <c r="H1" s="57"/>
      <c r="I1" s="58"/>
      <c r="J1" s="66"/>
      <c r="K1" s="34" t="s">
        <v>74</v>
      </c>
      <c r="L1" s="57"/>
      <c r="M1" s="65"/>
      <c r="N1" s="57"/>
      <c r="O1" s="57"/>
      <c r="P1" s="57"/>
      <c r="Q1" s="57"/>
      <c r="R1" s="58"/>
      <c r="T1" s="34" t="s">
        <v>81</v>
      </c>
      <c r="U1" s="57"/>
      <c r="V1" s="65"/>
      <c r="W1" s="57"/>
      <c r="X1" s="57"/>
      <c r="Y1" s="57"/>
      <c r="Z1" s="58"/>
    </row>
    <row r="2" spans="2:26" x14ac:dyDescent="0.25">
      <c r="B2" s="1"/>
      <c r="C2" s="33"/>
      <c r="D2" s="33"/>
      <c r="E2" s="33"/>
      <c r="F2" s="33"/>
      <c r="G2" s="33"/>
      <c r="H2" s="33"/>
      <c r="I2" s="2"/>
      <c r="J2" s="67"/>
      <c r="K2" s="1"/>
      <c r="L2" s="33"/>
      <c r="M2" s="33"/>
      <c r="N2" s="33"/>
      <c r="O2" s="33"/>
      <c r="P2" s="33"/>
      <c r="Q2" s="33"/>
      <c r="R2" s="2"/>
      <c r="T2" s="1"/>
      <c r="U2" s="33"/>
      <c r="V2" s="33"/>
      <c r="W2" s="33"/>
      <c r="X2" s="33"/>
      <c r="Y2" s="33"/>
      <c r="Z2" s="2"/>
    </row>
    <row r="3" spans="2:26" x14ac:dyDescent="0.25">
      <c r="B3" s="1"/>
      <c r="C3" s="47" t="s">
        <v>72</v>
      </c>
      <c r="D3" s="47" t="s">
        <v>73</v>
      </c>
      <c r="E3" s="33"/>
      <c r="F3" s="47" t="s">
        <v>69</v>
      </c>
      <c r="G3" s="47" t="s">
        <v>70</v>
      </c>
      <c r="H3" s="47" t="s">
        <v>71</v>
      </c>
      <c r="I3" s="2"/>
      <c r="J3" s="67"/>
      <c r="K3" s="1"/>
      <c r="L3" s="33" t="s">
        <v>72</v>
      </c>
      <c r="M3" s="33" t="s">
        <v>73</v>
      </c>
      <c r="N3" s="33"/>
      <c r="O3" s="47" t="s">
        <v>69</v>
      </c>
      <c r="P3" s="47" t="s">
        <v>70</v>
      </c>
      <c r="Q3" s="47" t="s">
        <v>71</v>
      </c>
      <c r="R3" s="2"/>
      <c r="T3" s="1"/>
      <c r="U3" s="37" t="s">
        <v>76</v>
      </c>
      <c r="V3" s="37" t="s">
        <v>77</v>
      </c>
      <c r="W3" s="37" t="s">
        <v>78</v>
      </c>
      <c r="X3" s="37" t="s">
        <v>80</v>
      </c>
      <c r="Y3" s="37" t="s">
        <v>79</v>
      </c>
      <c r="Z3" s="2"/>
    </row>
    <row r="4" spans="2:26" x14ac:dyDescent="0.25">
      <c r="B4" s="1"/>
      <c r="C4" s="33">
        <v>1</v>
      </c>
      <c r="D4" s="33">
        <f>(ROW(L4)-ROW($C$4)+1)*10</f>
        <v>10</v>
      </c>
      <c r="E4" s="33"/>
      <c r="F4" s="33" t="s">
        <v>67</v>
      </c>
      <c r="G4" s="33">
        <f>SUM(D4:D11)</f>
        <v>360</v>
      </c>
      <c r="H4" s="33" t="str">
        <f ca="1">_xlfn.IFNA(_xlfn.FORMULATEXT(G4),"")</f>
        <v>=SUM(D4:D11)</v>
      </c>
      <c r="I4" s="2"/>
      <c r="J4" s="67"/>
      <c r="K4" s="1"/>
      <c r="L4" s="33">
        <v>1</v>
      </c>
      <c r="M4" s="33">
        <f t="shared" ref="M4:M14" si="0">(ROW(L4)-ROW($C$4)+1)*100</f>
        <v>100</v>
      </c>
      <c r="N4" s="33"/>
      <c r="O4" s="33" t="s">
        <v>67</v>
      </c>
      <c r="P4" s="33">
        <f>SUM(M4:M11)</f>
        <v>3600</v>
      </c>
      <c r="Q4" s="33" t="str">
        <f ca="1">_xlfn.IFNA(_xlfn.FORMULATEXT(P4),"")</f>
        <v>=SUM(M4:M11)</v>
      </c>
      <c r="R4" s="2"/>
      <c r="T4" s="1"/>
      <c r="U4" s="33" t="s">
        <v>1</v>
      </c>
      <c r="V4" s="33"/>
      <c r="W4" s="33" t="str">
        <f ca="1">_xlfn.IFNA(_xlfn.FORMULATEXT(BridgeCounts[[#This Row],[Count]]),"")</f>
        <v/>
      </c>
      <c r="X4" s="33">
        <f>COUNTIF('Feature Comparison'!$E$4:$E$15,U4)</f>
        <v>7</v>
      </c>
      <c r="Y4" s="24" t="str">
        <f ca="1">_xlfn.FORMULATEXT(BridgeCounts[[#This Row],[Count1]])</f>
        <v>=COUNTIF('Feature Comparison'!$E$4:$E$15,U4)</v>
      </c>
      <c r="Z4" s="2"/>
    </row>
    <row r="5" spans="2:26" x14ac:dyDescent="0.25">
      <c r="B5" s="1"/>
      <c r="C5" s="33">
        <v>2</v>
      </c>
      <c r="D5" s="33">
        <f t="shared" ref="D5:D13" si="1">(ROW(L5)-ROW($C$4)+1)*10</f>
        <v>20</v>
      </c>
      <c r="E5" s="33"/>
      <c r="F5" s="33" t="s">
        <v>68</v>
      </c>
      <c r="G5" s="33">
        <f>AVERAGE(D4:D11)</f>
        <v>45</v>
      </c>
      <c r="H5" s="33" t="str">
        <f ca="1">_xlfn.IFNA(_xlfn.FORMULATEXT(G5),"")</f>
        <v>=AVERAGE(D4:D11)</v>
      </c>
      <c r="I5" s="2"/>
      <c r="J5" s="67"/>
      <c r="K5" s="1"/>
      <c r="L5" s="33">
        <v>2</v>
      </c>
      <c r="M5" s="33">
        <f t="shared" si="0"/>
        <v>200</v>
      </c>
      <c r="N5" s="33"/>
      <c r="O5" s="33" t="s">
        <v>68</v>
      </c>
      <c r="P5" s="33">
        <f>AVERAGE(M4:M11)</f>
        <v>450</v>
      </c>
      <c r="Q5" s="33" t="str">
        <f ca="1">_xlfn.IFNA(_xlfn.FORMULATEXT(P5),"")</f>
        <v>=AVERAGE(M4:M11)</v>
      </c>
      <c r="R5" s="2"/>
      <c r="T5" s="1"/>
      <c r="U5" s="33" t="s">
        <v>4</v>
      </c>
      <c r="V5" s="33"/>
      <c r="W5" s="33" t="str">
        <f ca="1">_xlfn.IFNA(_xlfn.FORMULATEXT(BridgeCounts[[#This Row],[Count]]),"")</f>
        <v/>
      </c>
      <c r="X5" s="33">
        <f>COUNTIF('Feature Comparison'!$E$4:$E$15,U5)</f>
        <v>2</v>
      </c>
      <c r="Y5" s="24" t="str">
        <f ca="1">_xlfn.FORMULATEXT(BridgeCounts[[#This Row],[Count1]])</f>
        <v>=COUNTIF('Feature Comparison'!$E$4:$E$15,U5)</v>
      </c>
      <c r="Z5" s="2"/>
    </row>
    <row r="6" spans="2:26" x14ac:dyDescent="0.25">
      <c r="B6" s="1"/>
      <c r="C6" s="33">
        <v>3</v>
      </c>
      <c r="D6" s="33">
        <f t="shared" si="1"/>
        <v>30</v>
      </c>
      <c r="E6" s="33"/>
      <c r="F6" s="33"/>
      <c r="G6" s="33"/>
      <c r="H6" s="33"/>
      <c r="I6" s="2"/>
      <c r="J6" s="67"/>
      <c r="K6" s="1"/>
      <c r="L6" s="33">
        <v>3</v>
      </c>
      <c r="M6" s="33">
        <f t="shared" si="0"/>
        <v>300</v>
      </c>
      <c r="N6" s="33"/>
      <c r="O6" s="33"/>
      <c r="P6" s="33"/>
      <c r="Q6" s="33"/>
      <c r="R6" s="2"/>
      <c r="T6" s="1"/>
      <c r="U6" s="33" t="s">
        <v>8</v>
      </c>
      <c r="V6" s="33"/>
      <c r="W6" s="33" t="str">
        <f ca="1">_xlfn.IFNA(_xlfn.FORMULATEXT(BridgeCounts[[#This Row],[Count]]),"")</f>
        <v/>
      </c>
      <c r="X6" s="33">
        <f>COUNTIF('Feature Comparison'!$E$4:$E$15,U6)</f>
        <v>1</v>
      </c>
      <c r="Y6" s="24" t="str">
        <f ca="1">_xlfn.FORMULATEXT(BridgeCounts[[#This Row],[Count1]])</f>
        <v>=COUNTIF('Feature Comparison'!$E$4:$E$15,U6)</v>
      </c>
      <c r="Z6" s="2"/>
    </row>
    <row r="7" spans="2:26" x14ac:dyDescent="0.25">
      <c r="B7" s="1"/>
      <c r="C7" s="33">
        <v>4</v>
      </c>
      <c r="D7" s="33">
        <f t="shared" si="1"/>
        <v>40</v>
      </c>
      <c r="E7" s="33"/>
      <c r="F7" s="33"/>
      <c r="G7" s="33"/>
      <c r="H7" s="33"/>
      <c r="I7" s="2"/>
      <c r="J7" s="67"/>
      <c r="K7" s="1"/>
      <c r="L7" s="33">
        <v>4</v>
      </c>
      <c r="M7" s="33">
        <f t="shared" si="0"/>
        <v>400</v>
      </c>
      <c r="N7" s="33"/>
      <c r="O7" s="47" t="s">
        <v>69</v>
      </c>
      <c r="P7" s="47" t="s">
        <v>70</v>
      </c>
      <c r="Q7" s="47" t="s">
        <v>71</v>
      </c>
      <c r="R7" s="2"/>
      <c r="T7" s="1"/>
      <c r="U7" s="33" t="s">
        <v>9</v>
      </c>
      <c r="V7" s="33"/>
      <c r="W7" s="33" t="str">
        <f ca="1">_xlfn.IFNA(_xlfn.FORMULATEXT(BridgeCounts[[#This Row],[Count]]),"")</f>
        <v/>
      </c>
      <c r="X7" s="33">
        <f>COUNTIF('Feature Comparison'!$E$4:$E$15,U7)</f>
        <v>1</v>
      </c>
      <c r="Y7" s="24" t="str">
        <f ca="1">_xlfn.FORMULATEXT(BridgeCounts[[#This Row],[Count1]])</f>
        <v>=COUNTIF('Feature Comparison'!$E$4:$E$15,U7)</v>
      </c>
      <c r="Z7" s="2"/>
    </row>
    <row r="8" spans="2:26" x14ac:dyDescent="0.25">
      <c r="B8" s="1"/>
      <c r="C8" s="33">
        <v>5</v>
      </c>
      <c r="D8" s="33">
        <f t="shared" si="1"/>
        <v>50</v>
      </c>
      <c r="E8" s="33"/>
      <c r="F8" s="33"/>
      <c r="G8" s="33"/>
      <c r="H8" s="33"/>
      <c r="I8" s="2"/>
      <c r="J8" s="67"/>
      <c r="K8" s="1"/>
      <c r="L8" s="33">
        <v>5</v>
      </c>
      <c r="M8" s="33">
        <f t="shared" si="0"/>
        <v>500</v>
      </c>
      <c r="N8" s="33"/>
      <c r="O8" s="33" t="s">
        <v>67</v>
      </c>
      <c r="P8" s="33">
        <f>SUM(Items[Amount])</f>
        <v>3600</v>
      </c>
      <c r="Q8" s="33" t="str">
        <f ca="1">_xlfn.IFNA(_xlfn.FORMULATEXT(P8),"")</f>
        <v>=SUM(Items[Amount])</v>
      </c>
      <c r="R8" s="2"/>
      <c r="T8" s="1"/>
      <c r="U8" s="33"/>
      <c r="V8" s="33"/>
      <c r="W8" s="33"/>
      <c r="X8" s="33"/>
      <c r="Y8" s="33"/>
      <c r="Z8" s="2"/>
    </row>
    <row r="9" spans="2:26" x14ac:dyDescent="0.25">
      <c r="B9" s="1"/>
      <c r="C9" s="33">
        <v>6</v>
      </c>
      <c r="D9" s="33">
        <f t="shared" si="1"/>
        <v>60</v>
      </c>
      <c r="E9" s="33"/>
      <c r="F9" s="33"/>
      <c r="G9" s="33"/>
      <c r="H9" s="33"/>
      <c r="I9" s="2"/>
      <c r="J9" s="67"/>
      <c r="K9" s="1"/>
      <c r="L9" s="33">
        <v>6</v>
      </c>
      <c r="M9" s="33">
        <f t="shared" si="0"/>
        <v>600</v>
      </c>
      <c r="N9" s="33"/>
      <c r="O9" s="33" t="s">
        <v>68</v>
      </c>
      <c r="P9" s="33">
        <f>AVERAGE(Items[Amount])</f>
        <v>450</v>
      </c>
      <c r="Q9" s="33" t="str">
        <f ca="1">_xlfn.IFNA(_xlfn.FORMULATEXT(P9),"")</f>
        <v>=AVERAGE(Items[Amount])</v>
      </c>
      <c r="R9" s="2"/>
      <c r="T9" s="1"/>
      <c r="U9" s="33"/>
      <c r="V9" s="33"/>
      <c r="W9" s="33"/>
      <c r="X9" s="33"/>
      <c r="Y9" s="33"/>
      <c r="Z9" s="2"/>
    </row>
    <row r="10" spans="2:26" x14ac:dyDescent="0.25">
      <c r="B10" s="1"/>
      <c r="C10" s="33">
        <v>7</v>
      </c>
      <c r="D10" s="33">
        <f t="shared" si="1"/>
        <v>70</v>
      </c>
      <c r="E10" s="33"/>
      <c r="F10" s="33"/>
      <c r="G10" s="33"/>
      <c r="H10" s="33"/>
      <c r="I10" s="2"/>
      <c r="J10" s="67"/>
      <c r="K10" s="1"/>
      <c r="L10" s="33">
        <v>7</v>
      </c>
      <c r="M10" s="33">
        <f t="shared" si="0"/>
        <v>700</v>
      </c>
      <c r="N10" s="33"/>
      <c r="O10" s="33"/>
      <c r="P10" s="33"/>
      <c r="Q10" s="33"/>
      <c r="R10" s="2"/>
      <c r="T10" s="1"/>
      <c r="U10" s="33"/>
      <c r="V10" s="33"/>
      <c r="W10" s="33"/>
      <c r="X10" s="33"/>
      <c r="Y10" s="33"/>
      <c r="Z10" s="2"/>
    </row>
    <row r="11" spans="2:26" x14ac:dyDescent="0.25">
      <c r="B11" s="1"/>
      <c r="C11" s="33">
        <v>8</v>
      </c>
      <c r="D11" s="33">
        <f t="shared" si="1"/>
        <v>80</v>
      </c>
      <c r="E11" s="33"/>
      <c r="F11" s="33"/>
      <c r="G11" s="33"/>
      <c r="H11" s="33"/>
      <c r="I11" s="2"/>
      <c r="J11" s="67"/>
      <c r="K11" s="1"/>
      <c r="L11" s="33">
        <v>8</v>
      </c>
      <c r="M11" s="33">
        <f t="shared" si="0"/>
        <v>800</v>
      </c>
      <c r="N11" s="33"/>
      <c r="O11" s="33"/>
      <c r="P11" s="33"/>
      <c r="Q11" s="33"/>
      <c r="R11" s="2"/>
      <c r="T11" s="1"/>
      <c r="U11" s="33"/>
      <c r="V11" s="33"/>
      <c r="W11" s="33"/>
      <c r="X11" s="33"/>
      <c r="Y11" s="33"/>
      <c r="Z11" s="2"/>
    </row>
    <row r="12" spans="2:26" x14ac:dyDescent="0.25">
      <c r="B12" s="1"/>
      <c r="C12" s="33"/>
      <c r="D12" s="33"/>
      <c r="E12" s="33"/>
      <c r="F12" s="33"/>
      <c r="G12" s="33"/>
      <c r="H12" s="33"/>
      <c r="I12" s="2"/>
      <c r="J12" s="67"/>
      <c r="K12" s="1"/>
      <c r="L12" s="33"/>
      <c r="M12" s="33"/>
      <c r="N12" s="33"/>
      <c r="O12" s="33"/>
      <c r="P12" s="33"/>
      <c r="Q12" s="33"/>
      <c r="R12" s="2"/>
      <c r="T12" s="1"/>
      <c r="U12" s="33"/>
      <c r="V12" s="33"/>
      <c r="W12" s="33"/>
      <c r="X12" s="33"/>
      <c r="Y12" s="33"/>
      <c r="Z12" s="2"/>
    </row>
    <row r="13" spans="2:26" x14ac:dyDescent="0.25">
      <c r="B13" s="1"/>
      <c r="C13" s="33"/>
      <c r="D13" s="33"/>
      <c r="E13" s="33"/>
      <c r="F13" s="33"/>
      <c r="G13" s="33"/>
      <c r="H13" s="33"/>
      <c r="I13" s="2"/>
      <c r="J13" s="67"/>
      <c r="K13" s="1"/>
      <c r="L13" s="33"/>
      <c r="M13" s="33"/>
      <c r="N13" s="33"/>
      <c r="O13" s="33"/>
      <c r="P13" s="33"/>
      <c r="Q13" s="33"/>
      <c r="R13" s="2"/>
      <c r="T13" s="1"/>
      <c r="U13" s="33"/>
      <c r="V13" s="33"/>
      <c r="W13" s="33"/>
      <c r="X13" s="33"/>
      <c r="Y13" s="33"/>
      <c r="Z13" s="2"/>
    </row>
    <row r="14" spans="2:26" x14ac:dyDescent="0.25">
      <c r="B14" s="1"/>
      <c r="C14" s="33"/>
      <c r="D14" s="33"/>
      <c r="E14" s="33"/>
      <c r="F14" s="33"/>
      <c r="G14" s="33"/>
      <c r="H14" s="33"/>
      <c r="I14" s="2"/>
      <c r="J14" s="67"/>
      <c r="K14" s="1"/>
      <c r="M14" s="75"/>
      <c r="N14" s="33"/>
      <c r="O14" s="33"/>
      <c r="P14" s="33"/>
      <c r="Q14" s="33"/>
      <c r="R14" s="2"/>
      <c r="T14" s="1"/>
      <c r="U14" s="33"/>
      <c r="V14" s="33"/>
      <c r="W14" s="33"/>
      <c r="X14" s="33"/>
      <c r="Y14" s="33"/>
      <c r="Z14" s="2"/>
    </row>
    <row r="15" spans="2:26" ht="15.75" thickBot="1" x14ac:dyDescent="0.3">
      <c r="B15" s="4"/>
      <c r="C15" s="5"/>
      <c r="D15" s="5"/>
      <c r="E15" s="5"/>
      <c r="F15" s="5"/>
      <c r="G15" s="5"/>
      <c r="H15" s="5"/>
      <c r="I15" s="6"/>
      <c r="J15" s="67"/>
      <c r="K15" s="4"/>
      <c r="L15" s="5"/>
      <c r="M15" s="5"/>
      <c r="N15" s="5"/>
      <c r="O15" s="5"/>
      <c r="P15" s="5"/>
      <c r="Q15" s="5"/>
      <c r="R15" s="6"/>
      <c r="T15" s="4"/>
      <c r="U15" s="5"/>
      <c r="V15" s="5"/>
      <c r="W15" s="5"/>
      <c r="X15" s="5"/>
      <c r="Y15" s="5"/>
      <c r="Z15" s="6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9EF-9828-4720-BCCB-6A2C5EBD01DC}">
  <dimension ref="A1:Q23"/>
  <sheetViews>
    <sheetView workbookViewId="0"/>
  </sheetViews>
  <sheetFormatPr defaultColWidth="8.85546875" defaultRowHeight="15" x14ac:dyDescent="0.25"/>
  <cols>
    <col min="1" max="1" width="37.42578125" customWidth="1"/>
    <col min="2" max="2" width="18.85546875" bestFit="1" customWidth="1"/>
    <col min="3" max="3" width="16.140625" customWidth="1"/>
    <col min="4" max="4" width="9.85546875" customWidth="1"/>
    <col min="5" max="5" width="11.5703125" customWidth="1"/>
    <col min="7" max="7" width="40" bestFit="1" customWidth="1"/>
    <col min="8" max="8" width="18.85546875" bestFit="1" customWidth="1"/>
    <col min="9" max="9" width="16.140625" customWidth="1"/>
    <col min="10" max="10" width="10.28515625" customWidth="1"/>
    <col min="11" max="11" width="11.85546875" customWidth="1"/>
    <col min="13" max="13" width="35" bestFit="1" customWidth="1"/>
    <col min="14" max="14" width="18.85546875" bestFit="1" customWidth="1"/>
    <col min="15" max="15" width="16.140625" customWidth="1"/>
    <col min="16" max="16" width="10.28515625" customWidth="1"/>
    <col min="17" max="17" width="11.85546875" customWidth="1"/>
  </cols>
  <sheetData>
    <row r="1" spans="1:17" ht="18.75" x14ac:dyDescent="0.3">
      <c r="A1" s="35" t="s">
        <v>82</v>
      </c>
      <c r="B1" s="70"/>
      <c r="C1" s="70"/>
      <c r="D1" s="70"/>
      <c r="E1" s="70"/>
      <c r="G1" s="35" t="s">
        <v>83</v>
      </c>
      <c r="H1" s="70"/>
      <c r="I1" s="70"/>
      <c r="J1" s="70"/>
      <c r="K1" s="70"/>
      <c r="M1" s="35" t="s">
        <v>84</v>
      </c>
      <c r="N1" s="70"/>
      <c r="O1" s="70"/>
      <c r="P1" s="70"/>
      <c r="Q1" s="70"/>
    </row>
    <row r="3" spans="1:17" x14ac:dyDescent="0.25">
      <c r="A3" s="8" t="s">
        <v>22</v>
      </c>
      <c r="B3" s="8" t="s">
        <v>23</v>
      </c>
      <c r="C3" s="8" t="s">
        <v>42</v>
      </c>
      <c r="D3" s="8" t="s">
        <v>61</v>
      </c>
      <c r="E3" s="8" t="s">
        <v>62</v>
      </c>
      <c r="G3" s="8" t="s">
        <v>22</v>
      </c>
      <c r="H3" s="8" t="s">
        <v>23</v>
      </c>
      <c r="I3" s="8" t="s">
        <v>42</v>
      </c>
      <c r="J3" s="8" t="s">
        <v>61</v>
      </c>
      <c r="K3" s="8" t="s">
        <v>62</v>
      </c>
      <c r="M3" s="8" t="s">
        <v>22</v>
      </c>
      <c r="N3" s="8" t="s">
        <v>23</v>
      </c>
      <c r="O3" s="8" t="s">
        <v>42</v>
      </c>
      <c r="P3" s="8" t="s">
        <v>61</v>
      </c>
      <c r="Q3" s="8" t="s">
        <v>62</v>
      </c>
    </row>
    <row r="4" spans="1:17" x14ac:dyDescent="0.25">
      <c r="A4" t="s">
        <v>0</v>
      </c>
      <c r="B4" t="s">
        <v>26</v>
      </c>
      <c r="C4" t="s">
        <v>1</v>
      </c>
      <c r="D4" s="3">
        <v>540700</v>
      </c>
      <c r="E4" s="3">
        <v>164800</v>
      </c>
      <c r="G4" t="s">
        <v>25</v>
      </c>
      <c r="H4" t="s">
        <v>26</v>
      </c>
      <c r="I4" t="s">
        <v>9</v>
      </c>
      <c r="J4" s="3">
        <v>123976</v>
      </c>
      <c r="K4" s="3">
        <v>37788</v>
      </c>
      <c r="M4" t="s">
        <v>17</v>
      </c>
      <c r="N4" t="s">
        <v>26</v>
      </c>
      <c r="O4" t="s">
        <v>18</v>
      </c>
      <c r="P4" s="3">
        <v>98123</v>
      </c>
      <c r="Q4" s="3">
        <v>29908</v>
      </c>
    </row>
    <row r="5" spans="1:17" x14ac:dyDescent="0.25">
      <c r="A5" t="s">
        <v>27</v>
      </c>
      <c r="B5" t="s">
        <v>28</v>
      </c>
      <c r="C5" t="s">
        <v>1</v>
      </c>
      <c r="D5" s="3">
        <v>516132</v>
      </c>
      <c r="E5" s="3">
        <v>157317</v>
      </c>
      <c r="G5" t="s">
        <v>10</v>
      </c>
      <c r="H5" t="s">
        <v>38</v>
      </c>
      <c r="I5" t="s">
        <v>8</v>
      </c>
      <c r="J5" s="3">
        <v>120440</v>
      </c>
      <c r="K5" s="3">
        <v>36710</v>
      </c>
      <c r="M5" t="s">
        <v>36</v>
      </c>
      <c r="N5" t="s">
        <v>37</v>
      </c>
      <c r="O5" t="s">
        <v>9</v>
      </c>
      <c r="P5" s="3">
        <v>97795</v>
      </c>
      <c r="Q5" s="3">
        <v>29808</v>
      </c>
    </row>
    <row r="6" spans="1:17" x14ac:dyDescent="0.25">
      <c r="A6" t="s">
        <v>24</v>
      </c>
      <c r="B6" t="s">
        <v>29</v>
      </c>
      <c r="C6" t="s">
        <v>1</v>
      </c>
      <c r="D6" s="3">
        <v>375407</v>
      </c>
      <c r="E6" s="3">
        <v>114424</v>
      </c>
      <c r="G6" t="s">
        <v>11</v>
      </c>
      <c r="H6" t="s">
        <v>43</v>
      </c>
      <c r="I6" t="s">
        <v>8</v>
      </c>
      <c r="J6" s="3">
        <v>119400</v>
      </c>
      <c r="K6" s="3">
        <v>36400</v>
      </c>
      <c r="M6" t="s">
        <v>19</v>
      </c>
      <c r="N6" t="s">
        <v>38</v>
      </c>
      <c r="O6" t="s">
        <v>8</v>
      </c>
      <c r="P6" s="3">
        <v>96100</v>
      </c>
      <c r="Q6" s="3">
        <v>29290</v>
      </c>
    </row>
    <row r="7" spans="1:17" x14ac:dyDescent="0.25">
      <c r="A7" t="s">
        <v>30</v>
      </c>
      <c r="B7" t="s">
        <v>26</v>
      </c>
      <c r="C7" t="s">
        <v>1</v>
      </c>
      <c r="D7" s="3">
        <v>373000</v>
      </c>
      <c r="E7" s="3">
        <v>113700</v>
      </c>
      <c r="G7" t="s">
        <v>32</v>
      </c>
      <c r="H7" t="s">
        <v>41</v>
      </c>
      <c r="I7" t="s">
        <v>8</v>
      </c>
      <c r="J7" s="3">
        <v>118570</v>
      </c>
      <c r="K7" s="3">
        <v>36140</v>
      </c>
      <c r="M7" t="s">
        <v>39</v>
      </c>
      <c r="N7" t="s">
        <v>26</v>
      </c>
      <c r="O7" t="s">
        <v>1</v>
      </c>
      <c r="P7" s="3">
        <v>93645</v>
      </c>
      <c r="Q7" s="3">
        <v>28543</v>
      </c>
    </row>
    <row r="8" spans="1:17" x14ac:dyDescent="0.25">
      <c r="A8" t="s">
        <v>31</v>
      </c>
      <c r="B8" t="s">
        <v>26</v>
      </c>
      <c r="C8" t="s">
        <v>1</v>
      </c>
      <c r="D8" s="3">
        <v>380200</v>
      </c>
      <c r="E8" s="3">
        <v>115900</v>
      </c>
      <c r="G8" t="s">
        <v>33</v>
      </c>
      <c r="H8" t="s">
        <v>26</v>
      </c>
      <c r="I8" t="s">
        <v>1</v>
      </c>
      <c r="J8" s="3">
        <v>117493</v>
      </c>
      <c r="K8" s="3">
        <v>35812</v>
      </c>
      <c r="M8" t="s">
        <v>20</v>
      </c>
      <c r="N8" t="s">
        <v>26</v>
      </c>
      <c r="O8" t="s">
        <v>21</v>
      </c>
      <c r="P8" s="3">
        <v>87621</v>
      </c>
      <c r="Q8" s="3">
        <v>26707</v>
      </c>
    </row>
    <row r="9" spans="1:17" x14ac:dyDescent="0.25">
      <c r="A9" t="s">
        <v>2</v>
      </c>
      <c r="B9" t="s">
        <v>26</v>
      </c>
      <c r="C9" t="s">
        <v>1</v>
      </c>
      <c r="D9" s="3">
        <v>261588</v>
      </c>
      <c r="E9" s="3">
        <v>79732</v>
      </c>
      <c r="G9" t="s">
        <v>12</v>
      </c>
      <c r="H9" t="s">
        <v>26</v>
      </c>
      <c r="I9" t="s">
        <v>4</v>
      </c>
      <c r="J9" s="3">
        <v>117037</v>
      </c>
      <c r="K9" s="3">
        <v>35673</v>
      </c>
    </row>
    <row r="10" spans="1:17" x14ac:dyDescent="0.25">
      <c r="A10" t="s">
        <v>3</v>
      </c>
      <c r="B10" t="s">
        <v>40</v>
      </c>
      <c r="C10" t="s">
        <v>4</v>
      </c>
      <c r="D10" s="3">
        <v>177000</v>
      </c>
      <c r="E10" s="3">
        <v>54000</v>
      </c>
      <c r="G10" t="s">
        <v>13</v>
      </c>
      <c r="H10" t="s">
        <v>26</v>
      </c>
      <c r="I10" t="s">
        <v>4</v>
      </c>
      <c r="J10" s="3">
        <v>116990</v>
      </c>
      <c r="K10" s="3">
        <v>35660</v>
      </c>
    </row>
    <row r="11" spans="1:17" x14ac:dyDescent="0.25">
      <c r="A11" t="s">
        <v>5</v>
      </c>
      <c r="B11" t="s">
        <v>26</v>
      </c>
      <c r="C11" t="s">
        <v>1</v>
      </c>
      <c r="D11" s="3">
        <v>157982</v>
      </c>
      <c r="E11" s="3">
        <v>48153</v>
      </c>
      <c r="G11" t="s">
        <v>14</v>
      </c>
      <c r="H11" t="s">
        <v>34</v>
      </c>
      <c r="I11" t="s">
        <v>9</v>
      </c>
      <c r="J11" s="3">
        <v>113500</v>
      </c>
      <c r="K11" s="3">
        <v>34600</v>
      </c>
    </row>
    <row r="12" spans="1:17" x14ac:dyDescent="0.25">
      <c r="A12" t="s">
        <v>6</v>
      </c>
      <c r="B12" t="s">
        <v>48</v>
      </c>
      <c r="C12" t="s">
        <v>4</v>
      </c>
      <c r="D12" s="3">
        <v>128600</v>
      </c>
      <c r="E12" s="3">
        <v>39200</v>
      </c>
      <c r="G12" t="s">
        <v>15</v>
      </c>
      <c r="H12" t="s">
        <v>26</v>
      </c>
      <c r="I12" t="s">
        <v>4</v>
      </c>
      <c r="J12" s="3">
        <v>106600</v>
      </c>
      <c r="K12" s="3">
        <v>32500</v>
      </c>
    </row>
    <row r="13" spans="1:17" x14ac:dyDescent="0.25">
      <c r="A13" t="s">
        <v>7</v>
      </c>
      <c r="B13" t="s">
        <v>38</v>
      </c>
      <c r="C13" t="s">
        <v>8</v>
      </c>
      <c r="D13" s="3">
        <v>126122</v>
      </c>
      <c r="E13" s="3">
        <v>38442</v>
      </c>
      <c r="G13" t="s">
        <v>16</v>
      </c>
      <c r="H13" t="s">
        <v>35</v>
      </c>
      <c r="I13" t="s">
        <v>8</v>
      </c>
      <c r="J13" s="3">
        <v>98000</v>
      </c>
      <c r="K13" s="3">
        <v>30000</v>
      </c>
    </row>
    <row r="14" spans="1:17" x14ac:dyDescent="0.25">
      <c r="D14" s="3"/>
      <c r="E14" s="3"/>
    </row>
    <row r="15" spans="1:17" x14ac:dyDescent="0.25">
      <c r="D15" s="3"/>
      <c r="E15" s="3"/>
    </row>
    <row r="16" spans="1:17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EC04-2234-426B-8896-6E4810670EF2}">
  <dimension ref="B1:N14"/>
  <sheetViews>
    <sheetView workbookViewId="0"/>
  </sheetViews>
  <sheetFormatPr defaultRowHeight="15" x14ac:dyDescent="0.25"/>
  <cols>
    <col min="1" max="1" width="2.7109375" customWidth="1"/>
    <col min="3" max="3" width="9.85546875" customWidth="1"/>
    <col min="4" max="4" width="11" customWidth="1"/>
  </cols>
  <sheetData>
    <row r="1" spans="2:14" ht="19.5" thickBot="1" x14ac:dyDescent="0.35">
      <c r="B1" s="73" t="s">
        <v>55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2:14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2:14" x14ac:dyDescent="0.25">
      <c r="B3" s="7" t="s">
        <v>56</v>
      </c>
      <c r="C3" s="8" t="s">
        <v>59</v>
      </c>
      <c r="D3" s="23" t="s">
        <v>60</v>
      </c>
      <c r="E3" s="78"/>
      <c r="F3" s="68"/>
      <c r="N3" s="2"/>
    </row>
    <row r="4" spans="2:14" x14ac:dyDescent="0.25">
      <c r="B4" s="1" t="s">
        <v>57</v>
      </c>
      <c r="C4">
        <v>100</v>
      </c>
      <c r="D4">
        <v>200</v>
      </c>
      <c r="E4" s="68"/>
      <c r="F4" s="68"/>
      <c r="N4" s="2"/>
    </row>
    <row r="5" spans="2:14" x14ac:dyDescent="0.25">
      <c r="B5" s="1" t="s">
        <v>58</v>
      </c>
      <c r="C5">
        <v>400</v>
      </c>
      <c r="D5">
        <v>500</v>
      </c>
      <c r="E5" s="68"/>
      <c r="F5" s="68"/>
      <c r="N5" s="2"/>
    </row>
    <row r="6" spans="2:14" x14ac:dyDescent="0.25">
      <c r="B6" s="1"/>
      <c r="N6" s="2"/>
    </row>
    <row r="7" spans="2:14" x14ac:dyDescent="0.25">
      <c r="B7" s="1"/>
      <c r="N7" s="2"/>
    </row>
    <row r="8" spans="2:14" x14ac:dyDescent="0.25">
      <c r="B8" s="1"/>
      <c r="N8" s="2"/>
    </row>
    <row r="9" spans="2:14" x14ac:dyDescent="0.25">
      <c r="B9" s="1"/>
      <c r="N9" s="2"/>
    </row>
    <row r="10" spans="2:14" x14ac:dyDescent="0.25">
      <c r="B10" s="1"/>
      <c r="N10" s="2"/>
    </row>
    <row r="11" spans="2:14" x14ac:dyDescent="0.25">
      <c r="B11" s="1"/>
      <c r="N11" s="2"/>
    </row>
    <row r="12" spans="2:14" x14ac:dyDescent="0.25">
      <c r="B12" s="1"/>
      <c r="N12" s="2"/>
    </row>
    <row r="13" spans="2:14" x14ac:dyDescent="0.25">
      <c r="B13" s="1"/>
      <c r="N13" s="2"/>
    </row>
    <row r="14" spans="2:14" ht="15.75" thickBo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</sheetData>
  <mergeCells count="1">
    <mergeCell ref="B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Excel's Unwritten Rule</vt:lpstr>
      <vt:lpstr>Feature Comparison</vt:lpstr>
      <vt:lpstr>Format as Table </vt:lpstr>
      <vt:lpstr>Insert Table</vt:lpstr>
      <vt:lpstr>Formula References</vt:lpstr>
      <vt:lpstr>PivotTable Data</vt:lpstr>
      <vt:lpstr>Charts</vt:lpstr>
      <vt:lpstr>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Lummus</dc:creator>
  <cp:lastModifiedBy>David Ringstrom</cp:lastModifiedBy>
  <dcterms:created xsi:type="dcterms:W3CDTF">2022-04-18T17:30:35Z</dcterms:created>
  <dcterms:modified xsi:type="dcterms:W3CDTF">2022-08-12T06:17:30Z</dcterms:modified>
</cp:coreProperties>
</file>