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ackt\Chapter 10\"/>
    </mc:Choice>
  </mc:AlternateContent>
  <xr:revisionPtr revIDLastSave="0" documentId="8_{6F441B8C-00A0-4979-906F-173BDAEAFA83}" xr6:coauthVersionLast="47" xr6:coauthVersionMax="47" xr10:uidLastSave="{00000000-0000-0000-0000-000000000000}"/>
  <bookViews>
    <workbookView showHorizontalScroll="0" showVerticalScroll="0" xWindow="5265" yWindow="-11355" windowWidth="13380" windowHeight="7185" xr2:uid="{34308FCB-668B-4E5F-B915-B3DC17B557AA}"/>
  </bookViews>
  <sheets>
    <sheet name="World's Longest Beaches" sheetId="1" r:id="rId1"/>
    <sheet name="XLOOKUP vs. SUMIF" sheetId="2" r:id="rId2"/>
    <sheet name="XLOOKUP Monthly Sales" sheetId="5" r:id="rId3"/>
    <sheet name="XLOOKUP Search Mode" sheetId="6" r:id="rId4"/>
    <sheet name="XLOOKUP Multiple Columns" sheetId="25" r:id="rId5"/>
    <sheet name="INDEX-MATCH" sheetId="8" r:id="rId6"/>
    <sheet name="UNIQUE" sheetId="9" r:id="rId7"/>
    <sheet name="SORT" sheetId="10" r:id="rId8"/>
    <sheet name="FILTER" sheetId="11" r:id="rId9"/>
    <sheet name="RANDARRAY" sheetId="14" r:id="rId10"/>
    <sheet name="Spilled Range Operator" sheetId="16" r:id="rId11"/>
    <sheet name="Dynamic Amortization Table" sheetId="18" r:id="rId12"/>
    <sheet name="#SPILL! and #CALC! Errors" sheetId="27" r:id="rId13"/>
  </sheets>
  <definedNames>
    <definedName name="_xlnm._FilterDatabase" localSheetId="0" hidden="1">'World''s Longest Beaches'!$B$1:$B$11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27" l="1" a="1"/>
  <c r="J4" i="27" s="1"/>
  <c r="H2" i="27" a="1"/>
  <c r="H2" i="27" s="1"/>
  <c r="F2" i="27" a="1"/>
  <c r="F2" i="27" s="1"/>
  <c r="H6" i="25" a="1"/>
  <c r="H6" i="25" s="1"/>
  <c r="H2" i="25" a="1"/>
  <c r="H2" i="25" s="1"/>
  <c r="J4" i="11" a="1"/>
  <c r="J4" i="11" s="1"/>
  <c r="A8" i="18" a="1"/>
  <c r="A8" i="18" s="1"/>
  <c r="B4" i="18"/>
  <c r="F4" i="16" a="1"/>
  <c r="F4" i="16" s="1"/>
  <c r="G4" i="16" s="1" a="1"/>
  <c r="G4" i="16" s="1"/>
  <c r="A5" i="14"/>
  <c r="H8" i="14" a="1"/>
  <c r="H8" i="14" s="1"/>
  <c r="F8" i="14" a="1"/>
  <c r="F8" i="14" s="1"/>
  <c r="C8" i="14" a="1"/>
  <c r="C8" i="14" s="1"/>
  <c r="A8" i="14" a="1"/>
  <c r="A8" i="14" s="1"/>
  <c r="A2" i="14"/>
  <c r="F11" i="11" a="1"/>
  <c r="F11" i="11" s="1"/>
  <c r="F4" i="11" a="1"/>
  <c r="F4" i="11" s="1"/>
  <c r="N3" i="10" a="1"/>
  <c r="N3" i="10" s="1"/>
  <c r="J3" i="10" a="1"/>
  <c r="J3" i="10" s="1"/>
  <c r="F3" i="10" a="1"/>
  <c r="F3" i="10" s="1"/>
  <c r="J2" i="9" a="1"/>
  <c r="J2" i="9" s="1"/>
  <c r="H2" i="9" a="1"/>
  <c r="H2" i="9" s="1"/>
  <c r="F2" i="9" a="1"/>
  <c r="F2" i="9" s="1"/>
  <c r="H9" i="8"/>
  <c r="G9" i="8"/>
  <c r="G5" i="8"/>
  <c r="G2" i="8"/>
  <c r="G6" i="6" a="1"/>
  <c r="G6" i="6" s="1"/>
  <c r="G2" i="6" a="1"/>
  <c r="G2" i="6" s="1"/>
  <c r="N3" i="5"/>
  <c r="N4" i="5"/>
  <c r="N5" i="5"/>
  <c r="N6" i="5"/>
  <c r="N2" i="5"/>
  <c r="B11" i="5"/>
  <c r="B8" i="5" a="1"/>
  <c r="B8" i="5" s="1"/>
  <c r="O11" i="2" a="1"/>
  <c r="O11" i="2" s="1"/>
  <c r="O7" i="2" a="1"/>
  <c r="O7" i="2" s="1"/>
  <c r="O3" i="2"/>
  <c r="L5" i="2"/>
  <c r="L2" i="2"/>
  <c r="I5" i="2"/>
  <c r="I2" i="2"/>
  <c r="F5" i="2"/>
  <c r="F2" i="2"/>
  <c r="D8" i="18" l="1" a="1"/>
  <c r="D8" i="18" s="1"/>
  <c r="E8" i="18" s="1" a="1"/>
  <c r="E8" i="18" s="1"/>
  <c r="B8" i="18" a="1"/>
  <c r="B8" i="18" s="1"/>
  <c r="C8" i="18" a="1"/>
  <c r="C8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F2" authorId="0" shapeId="0" xr:uid="{D5EB76D7-6357-4A97-B40A-DB0E502F0802}">
      <text/>
    </comment>
    <comment ref="I2" authorId="0" shapeId="0" xr:uid="{79EC02CC-2424-4B94-B701-9B17ADA479D5}">
      <text/>
    </comment>
    <comment ref="L2" authorId="0" shapeId="0" xr:uid="{D59035C4-9E36-499A-A214-770C2024C778}">
      <text/>
    </comment>
    <comment ref="O3" authorId="0" shapeId="0" xr:uid="{586817B8-B39A-4872-B21A-0515609A3ECB}">
      <text/>
    </comment>
    <comment ref="F5" authorId="0" shapeId="0" xr:uid="{AE61039B-037F-4792-9B83-DE2B01FC6F0A}">
      <text/>
    </comment>
    <comment ref="I5" authorId="0" shapeId="0" xr:uid="{A77B1D67-05A8-4622-96F5-24D9C5A87AAB}">
      <text/>
    </comment>
    <comment ref="L5" authorId="0" shapeId="0" xr:uid="{A7212692-4B63-4B44-9D6A-AF989F1D166F}">
      <text/>
    </comment>
    <comment ref="O7" authorId="0" shapeId="0" xr:uid="{D03CF15E-3429-4759-8C2B-92EEED75A16D}">
      <text/>
    </comment>
    <comment ref="O11" authorId="0" shapeId="0" xr:uid="{91009397-E0CA-4BA5-8DC2-3DB3E52139D2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8" authorId="0" shapeId="0" xr:uid="{2C9A596E-F282-4F89-B14B-DB8080B95C34}">
      <text/>
    </comment>
    <comment ref="B11" authorId="0" shapeId="0" xr:uid="{021FFD70-A270-48FC-A381-87F1F6C54D29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2" authorId="0" shapeId="0" xr:uid="{5B760E99-5782-4933-92E1-AE769CBA0DD2}">
      <text/>
    </comment>
    <comment ref="G6" authorId="0" shapeId="0" xr:uid="{F2C103B7-57F8-4DFF-A242-F6C20436201F}">
      <text/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2" authorId="0" shapeId="0" xr:uid="{A8EEE5F5-4AB6-4303-BDE9-C4B4CF9A9941}">
      <text/>
    </comment>
    <comment ref="H6" authorId="0" shapeId="0" xr:uid="{C3AAE527-F4BC-47E9-B8B6-CFDB3B855875}">
      <text/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2" authorId="0" shapeId="0" xr:uid="{C3B73A5C-1567-42BC-9EDA-5DEF4F2FE921}">
      <text/>
    </comment>
    <comment ref="G5" authorId="0" shapeId="0" xr:uid="{D065A467-3924-4EC9-86D9-1B2928F7C0C1}">
      <text/>
    </comment>
    <comment ref="G9" authorId="0" shapeId="0" xr:uid="{349AA13F-3E6C-44AC-A55D-16A44A359B56}">
      <text/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F2" authorId="0" shapeId="0" xr:uid="{CA6C62A0-F655-4F9C-AD07-24BB5902EF81}">
      <text/>
    </comment>
    <comment ref="H2" authorId="0" shapeId="0" xr:uid="{48488C20-DFA2-46CF-9CB2-2111AA8FBED1}">
      <text/>
    </comment>
    <comment ref="J2" authorId="0" shapeId="0" xr:uid="{8C031D21-08E6-4E09-AEAF-5C0522CBD55E}">
      <text/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F3" authorId="0" shapeId="0" xr:uid="{0873FC8F-BEF4-4C9F-B09A-3A7B85966B0D}">
      <text/>
    </comment>
    <comment ref="J3" authorId="0" shapeId="0" xr:uid="{1F7EA287-54A6-44DA-BD23-13070785A1BD}">
      <text/>
    </comment>
    <comment ref="N3" authorId="0" shapeId="0" xr:uid="{C9F7F03B-E26E-4A93-B915-F0D19C55CB45}">
      <text/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F4" authorId="0" shapeId="0" xr:uid="{A728649D-6D06-4F5B-AAC7-8970338EE89B}">
      <text/>
    </comment>
    <comment ref="J4" authorId="0" shapeId="0" xr:uid="{6400DF43-0B0A-44BD-97B2-064BB339FF44}">
      <text/>
    </comment>
    <comment ref="F11" authorId="0" shapeId="0" xr:uid="{C108ECED-151C-4BF7-9177-38F9DF27663A}">
      <text/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A2" authorId="0" shapeId="0" xr:uid="{7A686B5C-F01D-471D-99C3-421E068E3D42}">
      <text/>
    </comment>
    <comment ref="A5" authorId="0" shapeId="0" xr:uid="{3709AD22-AB39-4042-9522-09FC88D0A078}">
      <text/>
    </comment>
    <comment ref="A8" authorId="0" shapeId="0" xr:uid="{2C790135-B3B5-4F75-A7D2-8210E6C3EF8F}">
      <text/>
    </comment>
    <comment ref="C8" authorId="0" shapeId="0" xr:uid="{D3BD33C7-E29B-4C97-B9EC-3604B9846CB2}">
      <text/>
    </comment>
    <comment ref="F8" authorId="0" shapeId="0" xr:uid="{4FFAE02C-D531-47D0-836B-4971AA6D498C}">
      <text/>
    </comment>
    <comment ref="H8" authorId="0" shapeId="0" xr:uid="{E1522873-DBA0-4204-B764-D01A27A22C41}">
      <text/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F4" authorId="0" shapeId="0" xr:uid="{925A8EF9-50EE-4BB0-AC29-E8AD7FE63080}">
      <text/>
    </comment>
    <comment ref="G4" authorId="0" shapeId="0" xr:uid="{A55F78FF-82C2-4E70-AEF1-B2D5B9C461A3}">
      <text/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4" authorId="0" shapeId="0" xr:uid="{1B2CB5DF-61B4-4BB0-8D84-F251AC0E5A1E}">
      <text/>
    </comment>
    <comment ref="A8" authorId="0" shapeId="0" xr:uid="{8CAE1FEE-698C-4CDA-BC60-E94EE14E0E2F}">
      <text/>
    </comment>
    <comment ref="B8" authorId="0" shapeId="0" xr:uid="{3A6C0261-742B-4B48-A208-C00997331629}">
      <text/>
    </comment>
    <comment ref="C8" authorId="0" shapeId="0" xr:uid="{675E77A2-DA6B-4C05-B63C-1E2087E35F1F}">
      <text/>
    </comment>
    <comment ref="D8" authorId="0" shapeId="0" xr:uid="{60E7553D-894A-49C2-9687-1467DDF0D46D}">
      <text/>
    </comment>
    <comment ref="E8" authorId="0" shapeId="0" xr:uid="{0537EE27-ABF2-4ED5-B2F7-67D037EE1782}">
      <text/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F2" authorId="0" shapeId="0" xr:uid="{9F8A4F09-CD0E-4343-B45A-D497F1DBD855}">
      <text/>
    </comment>
    <comment ref="H2" authorId="0" shapeId="0" xr:uid="{47844035-ED72-49F5-B021-EAE40028DBC8}">
      <text/>
    </comment>
    <comment ref="J4" authorId="0" shapeId="0" xr:uid="{EBCB8023-E2BF-4679-AC23-6EEC6FE206D2}">
      <text/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<sst xmlns="http://schemas.openxmlformats.org/spreadsheetml/2006/main" count="342" uniqueCount="87">
  <si>
    <t>Beach</t>
  </si>
  <si>
    <t>Country</t>
  </si>
  <si>
    <t>Praia do Cassino Beach</t>
  </si>
  <si>
    <t xml:space="preserve"> Brazil</t>
  </si>
  <si>
    <t>Ninety Mile Beach</t>
  </si>
  <si>
    <t xml:space="preserve"> Australia</t>
  </si>
  <si>
    <t>Cox's Bazar</t>
  </si>
  <si>
    <t xml:space="preserve"> Bangladesh</t>
  </si>
  <si>
    <t>Padre Island National Seashore</t>
  </si>
  <si>
    <t xml:space="preserve"> United States</t>
  </si>
  <si>
    <t>Playa Novillero</t>
  </si>
  <si>
    <t xml:space="preserve"> Mexico</t>
  </si>
  <si>
    <t xml:space="preserve"> New Zealand</t>
  </si>
  <si>
    <t>Virginia Beach</t>
  </si>
  <si>
    <t>Long Beach</t>
  </si>
  <si>
    <t>Muizenberg</t>
  </si>
  <si>
    <t xml:space="preserve"> South Africa</t>
  </si>
  <si>
    <t>Stockton Beach</t>
  </si>
  <si>
    <t>Length (Miles)</t>
  </si>
  <si>
    <t>Ninety-One Mile Beach</t>
  </si>
  <si>
    <t>Length (Kilometers)</t>
  </si>
  <si>
    <t>Match Found</t>
  </si>
  <si>
    <t>No Match Found</t>
  </si>
  <si>
    <t>Error-Handling</t>
  </si>
  <si>
    <t>Approximate Matches</t>
  </si>
  <si>
    <t>Beach less than or equal to 50 miles in length</t>
  </si>
  <si>
    <t>Beach longer than 50 miles in length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</si>
  <si>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</si>
  <si>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</si>
  <si>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</si>
  <si>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</si>
  <si>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</si>
  <si>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</si>
  <si>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</si>
  <si>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</si>
  <si>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</si>
  <si>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</si>
  <si>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</si>
  <si>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</si>
  <si>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Team</t>
  </si>
  <si>
    <t>Red</t>
  </si>
  <si>
    <t>White</t>
  </si>
  <si>
    <t>Blue</t>
  </si>
  <si>
    <t>Yellow</t>
  </si>
  <si>
    <t>Green</t>
  </si>
  <si>
    <t>Total</t>
  </si>
  <si>
    <t>Find first instance of Ninety-Mile Beach</t>
  </si>
  <si>
    <t>Find last instance of Ninety-Mile Beach</t>
  </si>
  <si>
    <t>Match on Beach and Country</t>
  </si>
  <si>
    <t>New Zealand</t>
  </si>
  <si>
    <t>Miles</t>
  </si>
  <si>
    <t>Kilometers</t>
  </si>
  <si>
    <t>Unique List of Countries</t>
  </si>
  <si>
    <t>Duplication of the orginal list</t>
  </si>
  <si>
    <t>Inadvertent Removal of Duplicates</t>
  </si>
  <si>
    <t>Sort Alphabetically Based Upon Beach Name</t>
  </si>
  <si>
    <t>Sort Ascending Based upon Length in Miles</t>
  </si>
  <si>
    <t>Sort Alphabetically by Country, then By Length in Miles</t>
  </si>
  <si>
    <t>Alternative: =SORTBY(A2:C11,B2:B11,1,C2:C11,-1)</t>
  </si>
  <si>
    <t>United States</t>
  </si>
  <si>
    <t>Australia</t>
  </si>
  <si>
    <t>Bangladesh</t>
  </si>
  <si>
    <t>South Africa</t>
  </si>
  <si>
    <t>Mexico</t>
  </si>
  <si>
    <t>Brazil</t>
  </si>
  <si>
    <t>Cuba</t>
  </si>
  <si>
    <t>Random number between 0 and 1</t>
  </si>
  <si>
    <t>Random number between 100 and 500</t>
  </si>
  <si>
    <t>10 Random Numbers in 5 rows and 2 columns</t>
  </si>
  <si>
    <t>5 Random Numbers Between 0 and 1</t>
  </si>
  <si>
    <t>5 Random Numbers Between 100 and 500 with Decimals</t>
  </si>
  <si>
    <t>5 Random Whole Numbers Between 100 and 500</t>
  </si>
  <si>
    <t>Beaches</t>
  </si>
  <si>
    <t>Length in Miles</t>
  </si>
  <si>
    <t>Interest</t>
  </si>
  <si>
    <t>Term</t>
  </si>
  <si>
    <t>Principal</t>
  </si>
  <si>
    <t>Start Date</t>
  </si>
  <si>
    <t>Payment</t>
  </si>
  <si>
    <t>Period #</t>
  </si>
  <si>
    <t>Date</t>
  </si>
  <si>
    <t>Balance</t>
  </si>
  <si>
    <t>Same Formula doesn't match due to extra space after New Zealand</t>
  </si>
  <si>
    <t xml:space="preserve">New Zealand </t>
  </si>
  <si>
    <t>Obstruction blocking UNIQUE</t>
  </si>
  <si>
    <t>United States of America</t>
  </si>
  <si>
    <t>The formula result in H3 has been overwritten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</si>
</sst>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1B406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 applyFill="1"/>
    <xf numFmtId="1" fontId="0" fillId="0" borderId="0" xfId="0" applyNumberFormat="1"/>
    <xf numFmtId="0" fontId="6" fillId="0" borderId="0" xfId="0" applyFont="1" applyFill="1"/>
    <xf numFmtId="164" fontId="2" fillId="2" borderId="0" xfId="1" applyNumberFormat="1" applyFont="1" applyFill="1"/>
    <xf numFmtId="164" fontId="0" fillId="0" borderId="0" xfId="1" applyNumberFormat="1" applyFont="1"/>
    <xf numFmtId="0" fontId="8" fillId="0" borderId="0" xfId="0" applyFont="1" applyAlignment="1">
      <alignment horizontal="center"/>
    </xf>
    <xf numFmtId="43" fontId="2" fillId="2" borderId="0" xfId="1" applyFont="1" applyFill="1"/>
    <xf numFmtId="0" fontId="0" fillId="0" borderId="0" xfId="0" applyFont="1"/>
    <xf numFmtId="0" fontId="9" fillId="0" borderId="0" xfId="0" applyFont="1"/>
    <xf numFmtId="0" fontId="1" fillId="0" borderId="0" xfId="0" applyFont="1" applyAlignment="1">
      <alignment wrapText="1"/>
    </xf>
    <xf numFmtId="43" fontId="0" fillId="0" borderId="0" xfId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10" fontId="0" fillId="0" borderId="0" xfId="0" applyNumberFormat="1"/>
    <xf numFmtId="3" fontId="0" fillId="0" borderId="0" xfId="0" applyNumberFormat="1"/>
    <xf numFmtId="14" fontId="0" fillId="0" borderId="0" xfId="0" applyNumberFormat="1"/>
    <xf numFmtId="8" fontId="2" fillId="2" borderId="0" xfId="0" applyNumberFormat="1" applyFont="1" applyFill="1"/>
    <xf numFmtId="14" fontId="2" fillId="2" borderId="0" xfId="0" applyNumberFormat="1" applyFont="1" applyFill="1"/>
    <xf numFmtId="0" fontId="1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1.jpeg"/><Relationship Id="rId1" Type="http://schemas.openxmlformats.org/officeDocument/2006/relationships/image" Target="../media/image10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3.jpeg"/><Relationship Id="rId1" Type="http://schemas.openxmlformats.org/officeDocument/2006/relationships/image" Target="../media/image12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5.jpeg"/><Relationship Id="rId1" Type="http://schemas.openxmlformats.org/officeDocument/2006/relationships/image" Target="../media/image14.jpeg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jpeg"/><Relationship Id="rId2" Type="http://schemas.openxmlformats.org/officeDocument/2006/relationships/image" Target="../media/image17.jpeg"/><Relationship Id="rId1" Type="http://schemas.openxmlformats.org/officeDocument/2006/relationships/image" Target="../media/image16.jpeg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jpeg"/><Relationship Id="rId2" Type="http://schemas.openxmlformats.org/officeDocument/2006/relationships/image" Target="../media/image20.jpeg"/><Relationship Id="rId1" Type="http://schemas.openxmlformats.org/officeDocument/2006/relationships/image" Target="../media/image19.jpeg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24.jpeg"/><Relationship Id="rId2" Type="http://schemas.openxmlformats.org/officeDocument/2006/relationships/image" Target="../media/image23.jpeg"/><Relationship Id="rId1" Type="http://schemas.openxmlformats.org/officeDocument/2006/relationships/image" Target="../media/image22.jpeg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jpeg"/><Relationship Id="rId2" Type="http://schemas.openxmlformats.org/officeDocument/2006/relationships/image" Target="../media/image26.jpeg"/><Relationship Id="rId1" Type="http://schemas.openxmlformats.org/officeDocument/2006/relationships/image" Target="../media/image25.jpeg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30.jpeg"/><Relationship Id="rId2" Type="http://schemas.openxmlformats.org/officeDocument/2006/relationships/image" Target="../media/image29.jpeg"/><Relationship Id="rId1" Type="http://schemas.openxmlformats.org/officeDocument/2006/relationships/image" Target="../media/image28.jpeg"/><Relationship Id="rId6" Type="http://schemas.openxmlformats.org/officeDocument/2006/relationships/image" Target="../media/image33.jpeg"/><Relationship Id="rId5" Type="http://schemas.openxmlformats.org/officeDocument/2006/relationships/image" Target="../media/image32.jpeg"/><Relationship Id="rId4" Type="http://schemas.openxmlformats.org/officeDocument/2006/relationships/image" Target="../media/image31.jpe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35.jpeg"/><Relationship Id="rId1" Type="http://schemas.openxmlformats.org/officeDocument/2006/relationships/image" Target="../media/image34.jpeg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8.jpeg"/><Relationship Id="rId2" Type="http://schemas.openxmlformats.org/officeDocument/2006/relationships/image" Target="../media/image37.jpeg"/><Relationship Id="rId1" Type="http://schemas.openxmlformats.org/officeDocument/2006/relationships/image" Target="../media/image36.jpeg"/><Relationship Id="rId6" Type="http://schemas.openxmlformats.org/officeDocument/2006/relationships/image" Target="../media/image41.jpeg"/><Relationship Id="rId5" Type="http://schemas.openxmlformats.org/officeDocument/2006/relationships/image" Target="../media/image40.jpeg"/><Relationship Id="rId4" Type="http://schemas.openxmlformats.org/officeDocument/2006/relationships/image" Target="../media/image39.jpe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3.jpeg"/><Relationship Id="rId1" Type="http://schemas.openxmlformats.org/officeDocument/2006/relationships/image" Target="../media/image42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6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1A22-C14B-4868-AE32-07F132382A1C}">
  <sheetPr codeName="Sheet1"/>
  <dimension ref="A1:L11"/>
  <sheetViews>
    <sheetView tabSelected="1" zoomScaleNormal="100" workbookViewId="0"/>
  </sheetViews>
  <sheetFormatPr defaultColWidth="8.85546875" defaultRowHeight="15" x14ac:dyDescent="0.25"/>
  <cols>
    <col min="1" max="1" width="29" bestFit="1" customWidth="1"/>
    <col min="2" max="2" width="15" customWidth="1"/>
    <col min="3" max="3" width="14.42578125" customWidth="1"/>
    <col min="4" max="4" width="18.85546875" bestFit="1" customWidth="1"/>
    <col min="5" max="5" width="9.140625" customWidth="1"/>
    <col min="6" max="6" width="13.42578125" style="3" bestFit="1" customWidth="1"/>
    <col min="7" max="7" width="8.85546875" style="3"/>
    <col min="8" max="8" width="13.42578125" style="3" bestFit="1" customWidth="1"/>
    <col min="9" max="9" width="8.85546875" style="3"/>
    <col min="10" max="10" width="13.42578125" style="3" bestFit="1" customWidth="1"/>
    <col min="11" max="12" width="8.85546875" style="3"/>
  </cols>
  <sheetData>
    <row r="1" spans="1:5" x14ac:dyDescent="0.25">
      <c r="A1" s="1" t="s">
        <v>0</v>
      </c>
      <c r="B1" s="1" t="s">
        <v>1</v>
      </c>
      <c r="C1" s="1" t="s">
        <v>18</v>
      </c>
      <c r="D1" s="1" t="s">
        <v>20</v>
      </c>
      <c r="E1" s="1"/>
    </row>
    <row r="2" spans="1:5" x14ac:dyDescent="0.25">
      <c r="A2" t="s">
        <v>6</v>
      </c>
      <c r="B2" t="s">
        <v>7</v>
      </c>
      <c r="C2">
        <v>75</v>
      </c>
      <c r="D2" s="4">
        <v>120.7008</v>
      </c>
    </row>
    <row r="3" spans="1:5" x14ac:dyDescent="0.25">
      <c r="A3" t="s">
        <v>14</v>
      </c>
      <c r="B3" t="s">
        <v>9</v>
      </c>
      <c r="C3">
        <v>28</v>
      </c>
      <c r="D3" s="4">
        <v>45.061631999999996</v>
      </c>
    </row>
    <row r="4" spans="1:5" x14ac:dyDescent="0.25">
      <c r="A4" t="s">
        <v>15</v>
      </c>
      <c r="B4" t="s">
        <v>16</v>
      </c>
      <c r="C4">
        <v>25</v>
      </c>
      <c r="D4" s="4">
        <v>40.233599999999996</v>
      </c>
    </row>
    <row r="5" spans="1:5" x14ac:dyDescent="0.25">
      <c r="A5" t="s">
        <v>4</v>
      </c>
      <c r="B5" t="s">
        <v>5</v>
      </c>
      <c r="C5">
        <v>94</v>
      </c>
      <c r="D5" s="4">
        <v>151.27833600000002</v>
      </c>
    </row>
    <row r="6" spans="1:5" x14ac:dyDescent="0.25">
      <c r="A6" t="s">
        <v>4</v>
      </c>
      <c r="B6" t="s">
        <v>12</v>
      </c>
      <c r="C6">
        <v>55</v>
      </c>
      <c r="D6" s="4">
        <v>88.513919999999999</v>
      </c>
    </row>
    <row r="7" spans="1:5" x14ac:dyDescent="0.25">
      <c r="A7" t="s">
        <v>8</v>
      </c>
      <c r="B7" t="s">
        <v>9</v>
      </c>
      <c r="C7">
        <v>70</v>
      </c>
      <c r="D7" s="4">
        <v>112.65408000000001</v>
      </c>
    </row>
    <row r="8" spans="1:5" x14ac:dyDescent="0.25">
      <c r="A8" t="s">
        <v>10</v>
      </c>
      <c r="B8" t="s">
        <v>11</v>
      </c>
      <c r="C8">
        <v>56</v>
      </c>
      <c r="D8" s="4">
        <v>90.123263999999992</v>
      </c>
    </row>
    <row r="9" spans="1:5" x14ac:dyDescent="0.25">
      <c r="A9" t="s">
        <v>2</v>
      </c>
      <c r="B9" t="s">
        <v>3</v>
      </c>
      <c r="C9">
        <v>150</v>
      </c>
      <c r="D9" s="4">
        <v>241.4016</v>
      </c>
    </row>
    <row r="10" spans="1:5" x14ac:dyDescent="0.25">
      <c r="A10" t="s">
        <v>17</v>
      </c>
      <c r="B10" t="s">
        <v>5</v>
      </c>
      <c r="C10">
        <v>20</v>
      </c>
      <c r="D10" s="4">
        <v>32.186880000000002</v>
      </c>
    </row>
    <row r="11" spans="1:5" x14ac:dyDescent="0.25">
      <c r="A11" t="s">
        <v>13</v>
      </c>
      <c r="B11" t="s">
        <v>9</v>
      </c>
      <c r="C11">
        <v>35</v>
      </c>
      <c r="D11" s="4">
        <v>56.327040000000004</v>
      </c>
    </row>
  </sheetData>
  <sortState xmlns:xlrd2="http://schemas.microsoft.com/office/spreadsheetml/2017/richdata2" ref="A2:C11">
    <sortCondition ref="A2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1440-5C92-4C7E-8991-FC882F26CDD2}">
  <sheetPr codeName="Sheet2"/>
  <dimension ref="A1:P11"/>
  <sheetViews>
    <sheetView zoomScaleNormal="100" workbookViewId="0">
      <pane xSplit="3" topLeftCell="D1" activePane="topRight" state="frozen"/>
      <selection pane="topRight" activeCell="D3" sqref="D3"/>
    </sheetView>
  </sheetViews>
  <sheetFormatPr defaultColWidth="8.85546875" defaultRowHeight="15" x14ac:dyDescent="0.25"/>
  <cols>
    <col min="1" max="1" width="29" bestFit="1" customWidth="1"/>
    <col min="2" max="2" width="13.42578125" bestFit="1" customWidth="1"/>
    <col min="3" max="3" width="14" bestFit="1" customWidth="1"/>
    <col min="5" max="5" width="22" customWidth="1"/>
    <col min="6" max="7" width="8.85546875" customWidth="1"/>
    <col min="8" max="8" width="22" customWidth="1"/>
    <col min="9" max="10" width="8.85546875" customWidth="1"/>
    <col min="11" max="11" width="22" bestFit="1" customWidth="1"/>
    <col min="12" max="12" width="10.28515625" bestFit="1" customWidth="1"/>
    <col min="15" max="16" width="31" bestFit="1" customWidth="1"/>
    <col min="17" max="17" width="19.7109375" customWidth="1"/>
  </cols>
  <sheetData>
    <row r="1" spans="1:16" x14ac:dyDescent="0.25">
      <c r="A1" s="5" t="s">
        <v>0</v>
      </c>
      <c r="B1" s="1" t="s">
        <v>1</v>
      </c>
      <c r="C1" s="1" t="s">
        <v>18</v>
      </c>
      <c r="E1" s="1" t="s">
        <v>21</v>
      </c>
      <c r="H1" s="1" t="s">
        <v>22</v>
      </c>
      <c r="K1" s="1" t="s">
        <v>23</v>
      </c>
      <c r="N1" s="1" t="s">
        <v>24</v>
      </c>
    </row>
    <row r="2" spans="1:16" x14ac:dyDescent="0.25">
      <c r="A2" t="s">
        <v>6</v>
      </c>
      <c r="B2" t="s">
        <v>7</v>
      </c>
      <c r="C2">
        <v>75</v>
      </c>
      <c r="E2" t="s">
        <v>4</v>
      </c>
      <c r="F2" s="2">
        <f>_xlfn.XLOOKUP(E2,A2:A11,C2:C11)</f>
        <v>55</v>
      </c>
      <c r="H2" t="s">
        <v>19</v>
      </c>
      <c r="I2" s="2" t="e">
        <f>_xlfn.XLOOKUP(H2,A2:A11,C2:C11)</f>
        <v>#N/A</v>
      </c>
      <c r="K2" t="s">
        <v>19</v>
      </c>
      <c r="L2" s="2" t="str">
        <f>_xlfn.IFNA(_xlfn.XLOOKUP(K2,A2:A11,C2:C11),"Not Found")</f>
        <v>Not Found</v>
      </c>
      <c r="N2" t="s">
        <v>25</v>
      </c>
    </row>
    <row r="3" spans="1:16" x14ac:dyDescent="0.25">
      <c r="A3" t="s">
        <v>14</v>
      </c>
      <c r="B3" t="s">
        <v>9</v>
      </c>
      <c r="C3">
        <v>28</v>
      </c>
      <c r="N3">
        <v>50</v>
      </c>
      <c r="O3" s="2" t="str">
        <f>_xlfn.XLOOKUP(N3,C2:C11,A2:A11,,-1)</f>
        <v>Virginia Beach</v>
      </c>
    </row>
    <row r="4" spans="1:16" x14ac:dyDescent="0.25">
      <c r="A4" t="s">
        <v>15</v>
      </c>
      <c r="B4" t="s">
        <v>16</v>
      </c>
      <c r="C4">
        <v>25</v>
      </c>
    </row>
    <row r="5" spans="1:16" x14ac:dyDescent="0.25">
      <c r="A5" t="s">
        <v>4</v>
      </c>
      <c r="B5" t="s">
        <v>12</v>
      </c>
      <c r="C5">
        <v>55</v>
      </c>
      <c r="E5" t="s">
        <v>4</v>
      </c>
      <c r="F5" s="2">
        <f>SUMIF(A2:A11,E2,C2:C11)</f>
        <v>149</v>
      </c>
      <c r="G5" s="3"/>
      <c r="H5" t="s">
        <v>19</v>
      </c>
      <c r="I5" s="2">
        <f>SUMIF(A2:A11,H5,C2:C11)</f>
        <v>0</v>
      </c>
      <c r="K5" t="s">
        <v>19</v>
      </c>
      <c r="L5" s="2" t="str">
        <f>_xlfn.XLOOKUP(K5,A2:A11,C2:C11,"Not Found")</f>
        <v>Not Found</v>
      </c>
    </row>
    <row r="6" spans="1:16" x14ac:dyDescent="0.25">
      <c r="A6" t="s">
        <v>4</v>
      </c>
      <c r="B6" t="s">
        <v>5</v>
      </c>
      <c r="C6">
        <v>94</v>
      </c>
      <c r="E6" s="1"/>
      <c r="N6" t="s">
        <v>26</v>
      </c>
    </row>
    <row r="7" spans="1:16" x14ac:dyDescent="0.25">
      <c r="A7" t="s">
        <v>8</v>
      </c>
      <c r="B7" t="s">
        <v>9</v>
      </c>
      <c r="C7">
        <v>70</v>
      </c>
      <c r="N7">
        <v>50</v>
      </c>
      <c r="O7" s="2" t="str" cm="1">
        <f t="array" ref="O7">_xlfn.XLOOKUP(N7,C2:C11,A2:A11&amp;", "&amp;B2:B11,,1)</f>
        <v>Ninety Mile Beach,  New Zealand</v>
      </c>
    </row>
    <row r="8" spans="1:16" x14ac:dyDescent="0.25">
      <c r="A8" t="s">
        <v>10</v>
      </c>
      <c r="B8" t="s">
        <v>11</v>
      </c>
      <c r="C8">
        <v>56</v>
      </c>
    </row>
    <row r="9" spans="1:16" x14ac:dyDescent="0.25">
      <c r="A9" t="s">
        <v>2</v>
      </c>
      <c r="B9" t="s">
        <v>3</v>
      </c>
      <c r="C9">
        <v>150</v>
      </c>
    </row>
    <row r="10" spans="1:16" x14ac:dyDescent="0.25">
      <c r="A10" t="s">
        <v>17</v>
      </c>
      <c r="B10" t="s">
        <v>5</v>
      </c>
      <c r="C10">
        <v>20</v>
      </c>
      <c r="N10" t="s">
        <v>26</v>
      </c>
    </row>
    <row r="11" spans="1:16" x14ac:dyDescent="0.25">
      <c r="A11" t="s">
        <v>13</v>
      </c>
      <c r="B11" t="s">
        <v>9</v>
      </c>
      <c r="C11">
        <v>35</v>
      </c>
      <c r="N11">
        <v>50</v>
      </c>
      <c r="O11" s="2" t="str" cm="1">
        <f t="array" ref="O11:P11">_xlfn.XLOOKUP(N11,C2:C11,A2:B11,,1)</f>
        <v>Ninety Mile Beach</v>
      </c>
      <c r="P11" s="2" t="str">
        <v xml:space="preserve"> New Zealand</v>
      </c>
    </row>
  </sheetData>
  <sortState xmlns:xlrd2="http://schemas.microsoft.com/office/spreadsheetml/2017/richdata2" ref="A2:C11">
    <sortCondition ref="A5:A11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5781-3298-4E8E-9F13-11517EB2B60A}">
  <dimension ref="A1:N11"/>
  <sheetViews>
    <sheetView workbookViewId="0"/>
  </sheetViews>
  <sheetFormatPr defaultRowHeight="15" x14ac:dyDescent="0.25"/>
  <cols>
    <col min="2" max="13" width="8.5703125" customWidth="1"/>
    <col min="14" max="14" width="9.5703125" bestFit="1" customWidth="1"/>
  </cols>
  <sheetData>
    <row r="1" spans="1:14" x14ac:dyDescent="0.25">
      <c r="A1" s="8" t="s">
        <v>39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36</v>
      </c>
      <c r="L1" s="8" t="s">
        <v>37</v>
      </c>
      <c r="M1" s="8" t="s">
        <v>38</v>
      </c>
      <c r="N1" s="8" t="s">
        <v>45</v>
      </c>
    </row>
    <row r="2" spans="1:14" x14ac:dyDescent="0.25">
      <c r="A2" t="s">
        <v>40</v>
      </c>
      <c r="B2">
        <v>255</v>
      </c>
      <c r="C2">
        <v>344</v>
      </c>
      <c r="D2">
        <v>250</v>
      </c>
      <c r="E2">
        <v>401</v>
      </c>
      <c r="F2">
        <v>176</v>
      </c>
      <c r="G2">
        <v>232</v>
      </c>
      <c r="H2">
        <v>196</v>
      </c>
      <c r="I2">
        <v>146</v>
      </c>
      <c r="J2">
        <v>319</v>
      </c>
      <c r="K2">
        <v>142</v>
      </c>
      <c r="L2">
        <v>479</v>
      </c>
      <c r="M2">
        <v>193</v>
      </c>
      <c r="N2" s="7">
        <f>SUM(B2:M2)</f>
        <v>3133</v>
      </c>
    </row>
    <row r="3" spans="1:14" x14ac:dyDescent="0.25">
      <c r="A3" t="s">
        <v>41</v>
      </c>
      <c r="B3">
        <v>339</v>
      </c>
      <c r="C3">
        <v>258</v>
      </c>
      <c r="D3">
        <v>311</v>
      </c>
      <c r="E3">
        <v>161</v>
      </c>
      <c r="F3">
        <v>367</v>
      </c>
      <c r="G3">
        <v>136</v>
      </c>
      <c r="H3">
        <v>183</v>
      </c>
      <c r="I3">
        <v>458</v>
      </c>
      <c r="J3">
        <v>318</v>
      </c>
      <c r="K3">
        <v>250</v>
      </c>
      <c r="L3">
        <v>179</v>
      </c>
      <c r="M3">
        <v>310</v>
      </c>
      <c r="N3" s="7">
        <f t="shared" ref="N3:N6" si="0">SUM(B3:M3)</f>
        <v>3270</v>
      </c>
    </row>
    <row r="4" spans="1:14" x14ac:dyDescent="0.25">
      <c r="A4" t="s">
        <v>42</v>
      </c>
      <c r="B4">
        <v>269</v>
      </c>
      <c r="C4">
        <v>327</v>
      </c>
      <c r="D4">
        <v>341</v>
      </c>
      <c r="E4">
        <v>488</v>
      </c>
      <c r="F4">
        <v>214</v>
      </c>
      <c r="G4">
        <v>474</v>
      </c>
      <c r="H4">
        <v>451</v>
      </c>
      <c r="I4">
        <v>217</v>
      </c>
      <c r="J4">
        <v>325</v>
      </c>
      <c r="K4">
        <v>123</v>
      </c>
      <c r="L4">
        <v>301</v>
      </c>
      <c r="M4">
        <v>433</v>
      </c>
      <c r="N4" s="7">
        <f t="shared" si="0"/>
        <v>3963</v>
      </c>
    </row>
    <row r="5" spans="1:14" x14ac:dyDescent="0.25">
      <c r="A5" t="s">
        <v>43</v>
      </c>
      <c r="B5">
        <v>272</v>
      </c>
      <c r="C5">
        <v>470</v>
      </c>
      <c r="D5">
        <v>233</v>
      </c>
      <c r="E5">
        <v>127</v>
      </c>
      <c r="F5">
        <v>410</v>
      </c>
      <c r="G5">
        <v>168</v>
      </c>
      <c r="H5">
        <v>271</v>
      </c>
      <c r="I5">
        <v>426</v>
      </c>
      <c r="J5">
        <v>320</v>
      </c>
      <c r="K5">
        <v>154</v>
      </c>
      <c r="L5">
        <v>231</v>
      </c>
      <c r="M5">
        <v>322</v>
      </c>
      <c r="N5" s="7">
        <f t="shared" si="0"/>
        <v>3404</v>
      </c>
    </row>
    <row r="6" spans="1:14" x14ac:dyDescent="0.25">
      <c r="A6" t="s">
        <v>44</v>
      </c>
      <c r="B6">
        <v>209</v>
      </c>
      <c r="C6">
        <v>423</v>
      </c>
      <c r="D6">
        <v>455</v>
      </c>
      <c r="E6">
        <v>314</v>
      </c>
      <c r="F6">
        <v>345</v>
      </c>
      <c r="G6">
        <v>295</v>
      </c>
      <c r="H6">
        <v>296</v>
      </c>
      <c r="I6">
        <v>262</v>
      </c>
      <c r="J6">
        <v>109</v>
      </c>
      <c r="K6">
        <v>225</v>
      </c>
      <c r="L6">
        <v>309</v>
      </c>
      <c r="M6">
        <v>420</v>
      </c>
      <c r="N6" s="7">
        <f t="shared" si="0"/>
        <v>3662</v>
      </c>
    </row>
    <row r="8" spans="1:14" x14ac:dyDescent="0.25">
      <c r="A8" t="s">
        <v>42</v>
      </c>
      <c r="B8" s="2" cm="1">
        <f t="array" ref="B8:M8">_xlfn.XLOOKUP(A8,A2:A6,B2:M6)</f>
        <v>269</v>
      </c>
      <c r="C8">
        <v>327</v>
      </c>
      <c r="D8">
        <v>341</v>
      </c>
      <c r="E8">
        <v>488</v>
      </c>
      <c r="F8">
        <v>214</v>
      </c>
      <c r="G8">
        <v>474</v>
      </c>
      <c r="H8">
        <v>451</v>
      </c>
      <c r="I8">
        <v>217</v>
      </c>
      <c r="J8">
        <v>325</v>
      </c>
      <c r="K8">
        <v>123</v>
      </c>
      <c r="L8">
        <v>301</v>
      </c>
      <c r="M8">
        <v>433</v>
      </c>
    </row>
    <row r="11" spans="1:14" x14ac:dyDescent="0.25">
      <c r="A11" t="s">
        <v>42</v>
      </c>
      <c r="B11" s="6">
        <f>SUM(_xlfn.XLOOKUP(A11,A2:A6,B2:M6))</f>
        <v>3963</v>
      </c>
    </row>
  </sheetData>
  <phoneticPr fontId="7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01E0-FA2A-4BFC-9352-567BBD7CAB95}">
  <dimension ref="A1:G11"/>
  <sheetViews>
    <sheetView workbookViewId="0"/>
  </sheetViews>
  <sheetFormatPr defaultRowHeight="15" x14ac:dyDescent="0.25"/>
  <cols>
    <col min="1" max="1" width="29" bestFit="1" customWidth="1"/>
    <col min="2" max="2" width="13.42578125" bestFit="1" customWidth="1"/>
    <col min="3" max="3" width="14" bestFit="1" customWidth="1"/>
    <col min="4" max="4" width="18.85546875" customWidth="1"/>
    <col min="6" max="6" width="21.42578125" customWidth="1"/>
    <col min="7" max="7" width="16.140625" bestFit="1" customWidth="1"/>
  </cols>
  <sheetData>
    <row r="1" spans="1:7" x14ac:dyDescent="0.25">
      <c r="A1" s="1" t="s">
        <v>0</v>
      </c>
      <c r="B1" s="1" t="s">
        <v>1</v>
      </c>
      <c r="C1" s="1" t="s">
        <v>18</v>
      </c>
      <c r="D1" s="1" t="s">
        <v>20</v>
      </c>
      <c r="F1" s="1" t="s">
        <v>46</v>
      </c>
    </row>
    <row r="2" spans="1:7" x14ac:dyDescent="0.25">
      <c r="A2" t="s">
        <v>6</v>
      </c>
      <c r="B2" t="s">
        <v>7</v>
      </c>
      <c r="C2">
        <v>75</v>
      </c>
      <c r="D2" s="4">
        <v>120.7008</v>
      </c>
      <c r="F2" t="s">
        <v>4</v>
      </c>
      <c r="G2" s="2" t="str" cm="1">
        <f t="array" ref="G2">_xlfn.XLOOKUP(F2,A2:A11,B2:B11&amp;": "&amp;C2:C11,"Not found",1,1)</f>
        <v xml:space="preserve"> Australia: 94</v>
      </c>
    </row>
    <row r="3" spans="1:7" x14ac:dyDescent="0.25">
      <c r="A3" t="s">
        <v>14</v>
      </c>
      <c r="B3" t="s">
        <v>9</v>
      </c>
      <c r="C3">
        <v>28</v>
      </c>
      <c r="D3" s="4">
        <v>45.061631999999996</v>
      </c>
    </row>
    <row r="4" spans="1:7" x14ac:dyDescent="0.25">
      <c r="A4" t="s">
        <v>15</v>
      </c>
      <c r="B4" t="s">
        <v>16</v>
      </c>
      <c r="C4">
        <v>25</v>
      </c>
      <c r="D4" s="4">
        <v>40.233599999999996</v>
      </c>
    </row>
    <row r="5" spans="1:7" x14ac:dyDescent="0.25">
      <c r="A5" t="s">
        <v>4</v>
      </c>
      <c r="B5" t="s">
        <v>5</v>
      </c>
      <c r="C5">
        <v>94</v>
      </c>
      <c r="D5" s="4">
        <v>151.27833600000002</v>
      </c>
      <c r="F5" s="1" t="s">
        <v>47</v>
      </c>
    </row>
    <row r="6" spans="1:7" x14ac:dyDescent="0.25">
      <c r="A6" t="s">
        <v>4</v>
      </c>
      <c r="B6" t="s">
        <v>12</v>
      </c>
      <c r="C6">
        <v>55</v>
      </c>
      <c r="D6" s="4">
        <v>88.513919999999999</v>
      </c>
      <c r="F6" t="s">
        <v>4</v>
      </c>
      <c r="G6" s="2" t="str" cm="1">
        <f t="array" ref="G6">_xlfn.XLOOKUP(F6,A2:A11,B2:B11&amp;": "&amp;C2:C11,"Not found",1,-1)</f>
        <v xml:space="preserve"> New Zealand: 55</v>
      </c>
    </row>
    <row r="7" spans="1:7" x14ac:dyDescent="0.25">
      <c r="A7" t="s">
        <v>8</v>
      </c>
      <c r="B7" t="s">
        <v>9</v>
      </c>
      <c r="C7">
        <v>70</v>
      </c>
      <c r="D7" s="4">
        <v>112.65408000000001</v>
      </c>
    </row>
    <row r="8" spans="1:7" x14ac:dyDescent="0.25">
      <c r="A8" t="s">
        <v>10</v>
      </c>
      <c r="B8" t="s">
        <v>11</v>
      </c>
      <c r="C8">
        <v>56</v>
      </c>
      <c r="D8" s="4">
        <v>90.123263999999992</v>
      </c>
    </row>
    <row r="9" spans="1:7" x14ac:dyDescent="0.25">
      <c r="A9" t="s">
        <v>2</v>
      </c>
      <c r="B9" t="s">
        <v>3</v>
      </c>
      <c r="C9">
        <v>150</v>
      </c>
      <c r="D9" s="4">
        <v>241.4016</v>
      </c>
    </row>
    <row r="10" spans="1:7" x14ac:dyDescent="0.25">
      <c r="A10" t="s">
        <v>17</v>
      </c>
      <c r="B10" t="s">
        <v>5</v>
      </c>
      <c r="C10">
        <v>20</v>
      </c>
      <c r="D10" s="4">
        <v>32.186880000000002</v>
      </c>
    </row>
    <row r="11" spans="1:7" x14ac:dyDescent="0.25">
      <c r="A11" t="s">
        <v>13</v>
      </c>
      <c r="B11" t="s">
        <v>9</v>
      </c>
      <c r="C11">
        <v>35</v>
      </c>
      <c r="D11" s="4">
        <v>56.327040000000004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3DBE-7C08-4DB4-A73E-01EA90597356}">
  <dimension ref="A1:H11"/>
  <sheetViews>
    <sheetView workbookViewId="0"/>
  </sheetViews>
  <sheetFormatPr defaultRowHeight="15" x14ac:dyDescent="0.25"/>
  <cols>
    <col min="1" max="1" width="29" bestFit="1" customWidth="1"/>
    <col min="2" max="2" width="13.42578125" bestFit="1" customWidth="1"/>
    <col min="3" max="3" width="14" bestFit="1" customWidth="1"/>
    <col min="4" max="4" width="18.85546875" customWidth="1"/>
    <col min="5" max="5" width="6.85546875" customWidth="1"/>
    <col min="6" max="6" width="19.42578125" customWidth="1"/>
    <col min="7" max="7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18</v>
      </c>
      <c r="D1" s="1" t="s">
        <v>20</v>
      </c>
      <c r="F1" s="1" t="s">
        <v>48</v>
      </c>
    </row>
    <row r="2" spans="1:8" x14ac:dyDescent="0.25">
      <c r="A2" t="s">
        <v>6</v>
      </c>
      <c r="B2" t="s">
        <v>61</v>
      </c>
      <c r="C2">
        <v>75</v>
      </c>
      <c r="D2" s="4">
        <v>120.7008</v>
      </c>
      <c r="F2" t="s">
        <v>4</v>
      </c>
      <c r="G2" t="s">
        <v>49</v>
      </c>
      <c r="H2" s="2" cm="1">
        <f t="array" ref="H2">_xlfn.XLOOKUP(F2&amp;G2,A2:A11&amp;B2:B11,C2:C11)</f>
        <v>55</v>
      </c>
    </row>
    <row r="3" spans="1:8" x14ac:dyDescent="0.25">
      <c r="A3" t="s">
        <v>14</v>
      </c>
      <c r="B3" t="s">
        <v>59</v>
      </c>
      <c r="C3">
        <v>28</v>
      </c>
      <c r="D3" s="4">
        <v>45.061631999999996</v>
      </c>
    </row>
    <row r="4" spans="1:8" x14ac:dyDescent="0.25">
      <c r="A4" t="s">
        <v>15</v>
      </c>
      <c r="B4" t="s">
        <v>62</v>
      </c>
      <c r="C4">
        <v>25</v>
      </c>
      <c r="D4" s="4">
        <v>40.233599999999996</v>
      </c>
    </row>
    <row r="5" spans="1:8" x14ac:dyDescent="0.25">
      <c r="A5" t="s">
        <v>4</v>
      </c>
      <c r="B5" t="s">
        <v>60</v>
      </c>
      <c r="C5">
        <v>94</v>
      </c>
      <c r="D5" s="4">
        <v>151.27833600000002</v>
      </c>
      <c r="F5" s="1" t="s">
        <v>82</v>
      </c>
    </row>
    <row r="6" spans="1:8" x14ac:dyDescent="0.25">
      <c r="A6" t="s">
        <v>4</v>
      </c>
      <c r="B6" t="s">
        <v>49</v>
      </c>
      <c r="C6">
        <v>55</v>
      </c>
      <c r="D6" s="4">
        <v>88.513919999999999</v>
      </c>
      <c r="F6" t="s">
        <v>4</v>
      </c>
      <c r="G6" t="s">
        <v>83</v>
      </c>
      <c r="H6" s="2" t="e" cm="1">
        <f t="array" ref="H6">_xlfn.XLOOKUP(F6&amp;G6,A2:A11&amp;B2:B11,C2:C11)</f>
        <v>#N/A</v>
      </c>
    </row>
    <row r="7" spans="1:8" x14ac:dyDescent="0.25">
      <c r="A7" t="s">
        <v>8</v>
      </c>
      <c r="B7" t="s">
        <v>59</v>
      </c>
      <c r="C7">
        <v>70</v>
      </c>
      <c r="D7" s="4">
        <v>112.65408000000001</v>
      </c>
    </row>
    <row r="8" spans="1:8" x14ac:dyDescent="0.25">
      <c r="A8" t="s">
        <v>10</v>
      </c>
      <c r="B8" t="s">
        <v>63</v>
      </c>
      <c r="C8">
        <v>56</v>
      </c>
      <c r="D8" s="4">
        <v>90.123263999999992</v>
      </c>
    </row>
    <row r="9" spans="1:8" x14ac:dyDescent="0.25">
      <c r="A9" t="s">
        <v>2</v>
      </c>
      <c r="B9" t="s">
        <v>64</v>
      </c>
      <c r="C9">
        <v>150</v>
      </c>
      <c r="D9" s="4">
        <v>241.4016</v>
      </c>
    </row>
    <row r="10" spans="1:8" x14ac:dyDescent="0.25">
      <c r="A10" t="s">
        <v>17</v>
      </c>
      <c r="B10" t="s">
        <v>60</v>
      </c>
      <c r="C10">
        <v>20</v>
      </c>
      <c r="D10" s="4">
        <v>32.186880000000002</v>
      </c>
    </row>
    <row r="11" spans="1:8" x14ac:dyDescent="0.25">
      <c r="A11" t="s">
        <v>13</v>
      </c>
      <c r="B11" t="s">
        <v>59</v>
      </c>
      <c r="C11">
        <v>35</v>
      </c>
      <c r="D11" s="4">
        <v>56.327040000000004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4A45-7D4E-4D7F-ADF0-3E46D9008A3C}">
  <dimension ref="A1:H11"/>
  <sheetViews>
    <sheetView zoomScale="101" zoomScaleNormal="100" workbookViewId="0"/>
  </sheetViews>
  <sheetFormatPr defaultRowHeight="15" x14ac:dyDescent="0.25"/>
  <cols>
    <col min="1" max="1" width="29" bestFit="1" customWidth="1"/>
    <col min="2" max="2" width="13.42578125" bestFit="1" customWidth="1"/>
    <col min="3" max="3" width="14" bestFit="1" customWidth="1"/>
    <col min="4" max="4" width="18.85546875" customWidth="1"/>
    <col min="6" max="6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18</v>
      </c>
      <c r="D1" s="1" t="s">
        <v>20</v>
      </c>
    </row>
    <row r="2" spans="1:8" x14ac:dyDescent="0.25">
      <c r="A2" t="s">
        <v>6</v>
      </c>
      <c r="B2" t="s">
        <v>7</v>
      </c>
      <c r="C2">
        <v>75</v>
      </c>
      <c r="D2" s="4">
        <v>120.7008</v>
      </c>
      <c r="F2" t="s">
        <v>17</v>
      </c>
      <c r="G2" s="2">
        <f>MATCH(F2,A1:A11,0)</f>
        <v>10</v>
      </c>
    </row>
    <row r="3" spans="1:8" x14ac:dyDescent="0.25">
      <c r="A3" t="s">
        <v>14</v>
      </c>
      <c r="B3" t="s">
        <v>9</v>
      </c>
      <c r="C3">
        <v>28</v>
      </c>
      <c r="D3" s="4">
        <v>45.061631999999996</v>
      </c>
    </row>
    <row r="4" spans="1:8" x14ac:dyDescent="0.25">
      <c r="A4" t="s">
        <v>15</v>
      </c>
      <c r="B4" t="s">
        <v>16</v>
      </c>
      <c r="C4">
        <v>25</v>
      </c>
      <c r="D4" s="4">
        <v>40.233599999999996</v>
      </c>
    </row>
    <row r="5" spans="1:8" x14ac:dyDescent="0.25">
      <c r="A5" t="s">
        <v>4</v>
      </c>
      <c r="B5" t="s">
        <v>5</v>
      </c>
      <c r="C5">
        <v>94</v>
      </c>
      <c r="D5" s="4">
        <v>151.27833600000002</v>
      </c>
      <c r="F5" t="s">
        <v>17</v>
      </c>
      <c r="G5" s="2">
        <f>INDEX(C1:C11,MATCH(F2,A1:A11,0))</f>
        <v>20</v>
      </c>
    </row>
    <row r="6" spans="1:8" x14ac:dyDescent="0.25">
      <c r="A6" t="s">
        <v>4</v>
      </c>
      <c r="B6" t="s">
        <v>12</v>
      </c>
      <c r="C6">
        <v>55</v>
      </c>
      <c r="D6" s="4">
        <v>88.513919999999999</v>
      </c>
    </row>
    <row r="7" spans="1:8" x14ac:dyDescent="0.25">
      <c r="A7" t="s">
        <v>8</v>
      </c>
      <c r="B7" t="s">
        <v>9</v>
      </c>
      <c r="C7">
        <v>70</v>
      </c>
      <c r="D7" s="4">
        <v>112.65408000000001</v>
      </c>
    </row>
    <row r="8" spans="1:8" x14ac:dyDescent="0.25">
      <c r="A8" t="s">
        <v>10</v>
      </c>
      <c r="B8" t="s">
        <v>11</v>
      </c>
      <c r="C8">
        <v>56</v>
      </c>
      <c r="D8" s="4">
        <v>90.123263999999992</v>
      </c>
      <c r="G8" t="s">
        <v>50</v>
      </c>
      <c r="H8" t="s">
        <v>51</v>
      </c>
    </row>
    <row r="9" spans="1:8" x14ac:dyDescent="0.25">
      <c r="A9" t="s">
        <v>2</v>
      </c>
      <c r="B9" t="s">
        <v>3</v>
      </c>
      <c r="C9">
        <v>150</v>
      </c>
      <c r="D9" s="4">
        <v>241.4016</v>
      </c>
      <c r="F9" t="s">
        <v>17</v>
      </c>
      <c r="G9" s="6">
        <f>INDEX($A$1:$D$11,MATCH($F9,$A$1:$A$11,0),MATCH("*"&amp;G$8&amp;"*",$A$1:$D$1,0))</f>
        <v>20</v>
      </c>
      <c r="H9" s="6">
        <f>INDEX($A$1:$D$11,MATCH($F9,$A$1:$A$11,0),MATCH("*"&amp;H$8&amp;"*",$A$1:$D$1,0))</f>
        <v>32.186880000000002</v>
      </c>
    </row>
    <row r="10" spans="1:8" x14ac:dyDescent="0.25">
      <c r="A10" t="s">
        <v>17</v>
      </c>
      <c r="B10" t="s">
        <v>5</v>
      </c>
      <c r="C10">
        <v>20</v>
      </c>
      <c r="D10" s="4">
        <v>32.186880000000002</v>
      </c>
    </row>
    <row r="11" spans="1:8" x14ac:dyDescent="0.25">
      <c r="A11" t="s">
        <v>13</v>
      </c>
      <c r="B11" t="s">
        <v>9</v>
      </c>
      <c r="C11">
        <v>35</v>
      </c>
      <c r="D11" s="4">
        <v>56.327040000000004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1E5B-134D-429F-8443-D053AAA10AC9}">
  <dimension ref="A1:J11"/>
  <sheetViews>
    <sheetView zoomScaleNormal="100" workbookViewId="0"/>
  </sheetViews>
  <sheetFormatPr defaultRowHeight="15" x14ac:dyDescent="0.25"/>
  <cols>
    <col min="1" max="1" width="29" customWidth="1"/>
    <col min="2" max="2" width="13.42578125" bestFit="1" customWidth="1"/>
    <col min="3" max="3" width="14" customWidth="1"/>
    <col min="4" max="4" width="18.85546875" customWidth="1"/>
    <col min="6" max="6" width="22.7109375" bestFit="1" customWidth="1"/>
    <col min="8" max="8" width="27.140625" bestFit="1" customWidth="1"/>
    <col min="10" max="10" width="32.28515625" bestFit="1" customWidth="1"/>
  </cols>
  <sheetData>
    <row r="1" spans="1:10" x14ac:dyDescent="0.25">
      <c r="A1" s="1" t="s">
        <v>0</v>
      </c>
      <c r="B1" s="1" t="s">
        <v>1</v>
      </c>
      <c r="C1" s="1" t="s">
        <v>18</v>
      </c>
      <c r="D1" s="1" t="s">
        <v>20</v>
      </c>
      <c r="F1" s="1" t="s">
        <v>52</v>
      </c>
      <c r="H1" s="1" t="s">
        <v>53</v>
      </c>
      <c r="J1" s="1" t="s">
        <v>54</v>
      </c>
    </row>
    <row r="2" spans="1:10" x14ac:dyDescent="0.25">
      <c r="A2" t="s">
        <v>6</v>
      </c>
      <c r="B2" t="s">
        <v>7</v>
      </c>
      <c r="C2">
        <v>75</v>
      </c>
      <c r="D2" s="4">
        <v>120.7008</v>
      </c>
      <c r="F2" s="2" t="str" cm="1">
        <f t="array" ref="F2:F8">_xlfn.UNIQUE(B2:B11)</f>
        <v xml:space="preserve"> Bangladesh</v>
      </c>
      <c r="H2" s="2" t="str" cm="1">
        <f t="array" ref="H2:H11">_xlfn.UNIQUE(B2:B11,TRUE,FALSE)</f>
        <v xml:space="preserve"> Bangladesh</v>
      </c>
      <c r="J2" s="2" t="str" cm="1">
        <f t="array" ref="J2:J8">_xlfn.UNIQUE(B2:B11,,FALSE)</f>
        <v xml:space="preserve"> Bangladesh</v>
      </c>
    </row>
    <row r="3" spans="1:10" x14ac:dyDescent="0.25">
      <c r="A3" t="s">
        <v>14</v>
      </c>
      <c r="B3" t="s">
        <v>9</v>
      </c>
      <c r="C3">
        <v>28</v>
      </c>
      <c r="D3" s="4">
        <v>45.061631999999996</v>
      </c>
      <c r="F3" s="2" t="str">
        <v xml:space="preserve"> United States</v>
      </c>
      <c r="H3" s="2" t="str">
        <v xml:space="preserve"> United States</v>
      </c>
      <c r="J3" s="2" t="str">
        <v xml:space="preserve"> United States</v>
      </c>
    </row>
    <row r="4" spans="1:10" x14ac:dyDescent="0.25">
      <c r="A4" t="s">
        <v>15</v>
      </c>
      <c r="B4" t="s">
        <v>16</v>
      </c>
      <c r="C4">
        <v>25</v>
      </c>
      <c r="D4" s="4">
        <v>40.233599999999996</v>
      </c>
      <c r="F4" s="2" t="str">
        <v xml:space="preserve"> South Africa</v>
      </c>
      <c r="H4" s="2" t="str">
        <v xml:space="preserve"> South Africa</v>
      </c>
      <c r="J4" s="2" t="str">
        <v xml:space="preserve"> South Africa</v>
      </c>
    </row>
    <row r="5" spans="1:10" x14ac:dyDescent="0.25">
      <c r="A5" t="s">
        <v>4</v>
      </c>
      <c r="B5" t="s">
        <v>5</v>
      </c>
      <c r="C5">
        <v>94</v>
      </c>
      <c r="D5" s="4">
        <v>151.27833600000002</v>
      </c>
      <c r="F5" s="2" t="str">
        <v xml:space="preserve"> Australia</v>
      </c>
      <c r="H5" s="2" t="str">
        <v xml:space="preserve"> Australia</v>
      </c>
      <c r="J5" s="2" t="str">
        <v xml:space="preserve"> Australia</v>
      </c>
    </row>
    <row r="6" spans="1:10" x14ac:dyDescent="0.25">
      <c r="A6" t="s">
        <v>4</v>
      </c>
      <c r="B6" t="s">
        <v>12</v>
      </c>
      <c r="C6">
        <v>55</v>
      </c>
      <c r="D6" s="4">
        <v>88.513919999999999</v>
      </c>
      <c r="F6" s="2" t="str">
        <v xml:space="preserve"> New Zealand</v>
      </c>
      <c r="H6" s="2" t="str">
        <v xml:space="preserve"> New Zealand</v>
      </c>
      <c r="J6" s="2" t="str">
        <v xml:space="preserve"> New Zealand</v>
      </c>
    </row>
    <row r="7" spans="1:10" x14ac:dyDescent="0.25">
      <c r="A7" t="s">
        <v>8</v>
      </c>
      <c r="B7" t="s">
        <v>9</v>
      </c>
      <c r="C7">
        <v>70</v>
      </c>
      <c r="D7" s="4">
        <v>112.65408000000001</v>
      </c>
      <c r="F7" s="2" t="str">
        <v xml:space="preserve"> Mexico</v>
      </c>
      <c r="H7" s="2" t="str">
        <v xml:space="preserve"> United States</v>
      </c>
      <c r="J7" s="2" t="str">
        <v xml:space="preserve"> Mexico</v>
      </c>
    </row>
    <row r="8" spans="1:10" x14ac:dyDescent="0.25">
      <c r="A8" t="s">
        <v>10</v>
      </c>
      <c r="B8" t="s">
        <v>11</v>
      </c>
      <c r="C8">
        <v>56</v>
      </c>
      <c r="D8" s="4">
        <v>90.123263999999992</v>
      </c>
      <c r="F8" s="2" t="str">
        <v xml:space="preserve"> Brazil</v>
      </c>
      <c r="H8" s="2" t="str">
        <v xml:space="preserve"> Mexico</v>
      </c>
      <c r="J8" s="2" t="str">
        <v xml:space="preserve"> Brazil</v>
      </c>
    </row>
    <row r="9" spans="1:10" x14ac:dyDescent="0.25">
      <c r="A9" t="s">
        <v>2</v>
      </c>
      <c r="B9" t="s">
        <v>3</v>
      </c>
      <c r="C9">
        <v>150</v>
      </c>
      <c r="D9" s="4">
        <v>241.4016</v>
      </c>
      <c r="H9" s="2" t="str">
        <v xml:space="preserve"> Brazil</v>
      </c>
    </row>
    <row r="10" spans="1:10" x14ac:dyDescent="0.25">
      <c r="A10" t="s">
        <v>17</v>
      </c>
      <c r="B10" t="s">
        <v>5</v>
      </c>
      <c r="C10">
        <v>20</v>
      </c>
      <c r="D10" s="4">
        <v>32.186880000000002</v>
      </c>
      <c r="H10" s="2" t="str">
        <v xml:space="preserve"> Australia</v>
      </c>
    </row>
    <row r="11" spans="1:10" x14ac:dyDescent="0.25">
      <c r="A11" t="s">
        <v>13</v>
      </c>
      <c r="B11" t="s">
        <v>9</v>
      </c>
      <c r="C11">
        <v>35</v>
      </c>
      <c r="D11" s="4">
        <v>56.327040000000004</v>
      </c>
      <c r="H11" s="2" t="str">
        <v xml:space="preserve"> United States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652-C19F-46F4-80B5-5F60C9F4588A}">
  <dimension ref="A1:P15"/>
  <sheetViews>
    <sheetView zoomScaleNormal="100" workbookViewId="0">
      <pane xSplit="4" topLeftCell="E1" activePane="topRight" state="frozen"/>
      <selection activeCell="B11" sqref="B11"/>
      <selection pane="topRight"/>
    </sheetView>
  </sheetViews>
  <sheetFormatPr defaultRowHeight="15" x14ac:dyDescent="0.25"/>
  <cols>
    <col min="1" max="1" width="29" bestFit="1" customWidth="1"/>
    <col min="2" max="2" width="13.42578125" bestFit="1" customWidth="1"/>
    <col min="3" max="3" width="8.140625" customWidth="1"/>
    <col min="4" max="4" width="12.85546875" customWidth="1"/>
    <col min="6" max="6" width="29" bestFit="1" customWidth="1"/>
    <col min="7" max="7" width="13.42578125" bestFit="1" customWidth="1"/>
    <col min="8" max="8" width="15.140625" customWidth="1"/>
    <col min="9" max="9" width="12.140625" customWidth="1"/>
    <col min="10" max="10" width="29" bestFit="1" customWidth="1"/>
    <col min="11" max="11" width="13.42578125" bestFit="1" customWidth="1"/>
    <col min="12" max="12" width="15.140625" customWidth="1"/>
    <col min="14" max="14" width="29" bestFit="1" customWidth="1"/>
    <col min="15" max="15" width="13.42578125" bestFit="1" customWidth="1"/>
    <col min="16" max="16" width="15.140625" customWidth="1"/>
  </cols>
  <sheetData>
    <row r="1" spans="1:16" ht="30" x14ac:dyDescent="0.25">
      <c r="A1" s="12" t="s">
        <v>0</v>
      </c>
      <c r="B1" s="12" t="s">
        <v>1</v>
      </c>
      <c r="C1" s="12" t="s">
        <v>18</v>
      </c>
      <c r="D1" s="12" t="s">
        <v>20</v>
      </c>
      <c r="F1" s="14" t="s">
        <v>55</v>
      </c>
      <c r="I1" s="12"/>
      <c r="J1" s="14" t="s">
        <v>56</v>
      </c>
      <c r="N1" s="14" t="s">
        <v>57</v>
      </c>
    </row>
    <row r="2" spans="1:16" x14ac:dyDescent="0.25">
      <c r="A2" t="s">
        <v>2</v>
      </c>
      <c r="B2" t="s">
        <v>3</v>
      </c>
      <c r="C2">
        <v>150</v>
      </c>
      <c r="D2" s="4">
        <v>241.4016</v>
      </c>
      <c r="F2" s="12" t="s">
        <v>0</v>
      </c>
      <c r="G2" s="12" t="s">
        <v>1</v>
      </c>
      <c r="H2" s="12" t="s">
        <v>18</v>
      </c>
      <c r="I2" s="7"/>
      <c r="J2" s="12" t="s">
        <v>0</v>
      </c>
      <c r="K2" s="12" t="s">
        <v>1</v>
      </c>
      <c r="L2" s="12" t="s">
        <v>18</v>
      </c>
      <c r="N2" s="12" t="s">
        <v>0</v>
      </c>
      <c r="O2" s="12" t="s">
        <v>1</v>
      </c>
      <c r="P2" s="12" t="s">
        <v>18</v>
      </c>
    </row>
    <row r="3" spans="1:16" x14ac:dyDescent="0.25">
      <c r="A3" t="s">
        <v>4</v>
      </c>
      <c r="B3" t="s">
        <v>5</v>
      </c>
      <c r="C3">
        <v>94</v>
      </c>
      <c r="D3" s="4">
        <v>151.27833600000002</v>
      </c>
      <c r="F3" s="2" t="str" cm="1">
        <f t="array" ref="F3:H12">_xlfn._xlws.SORT(A2:C11)</f>
        <v>Cox's Bazar</v>
      </c>
      <c r="G3" s="2" t="str">
        <v xml:space="preserve"> Bangladesh</v>
      </c>
      <c r="H3" s="2">
        <v>75</v>
      </c>
      <c r="I3" s="7"/>
      <c r="J3" s="2" t="str" cm="1">
        <f t="array" ref="J3:L12">_xlfn._xlws.SORT(A2:C11,3,1)</f>
        <v>Stockton Beach</v>
      </c>
      <c r="K3" s="2" t="str">
        <v xml:space="preserve"> Australia</v>
      </c>
      <c r="L3" s="2">
        <v>20</v>
      </c>
      <c r="N3" s="2" t="str" cm="1">
        <f t="array" ref="N3:P12">_xlfn._xlws.SORT(_xlfn._xlws.SORT(A2:C11,3,-1),2)</f>
        <v>Ninety Mile Beach</v>
      </c>
      <c r="O3" s="2" t="str">
        <v xml:space="preserve"> Australia</v>
      </c>
      <c r="P3" s="2">
        <v>94</v>
      </c>
    </row>
    <row r="4" spans="1:16" x14ac:dyDescent="0.25">
      <c r="A4" t="s">
        <v>6</v>
      </c>
      <c r="B4" t="s">
        <v>7</v>
      </c>
      <c r="C4">
        <v>75</v>
      </c>
      <c r="D4" s="4">
        <v>120.7008</v>
      </c>
      <c r="F4" s="2" t="str">
        <v>Long Beach</v>
      </c>
      <c r="G4" s="2" t="str">
        <v xml:space="preserve"> United States</v>
      </c>
      <c r="H4" s="2">
        <v>28</v>
      </c>
      <c r="I4" s="7"/>
      <c r="J4" s="2" t="str">
        <v>Muizenberg</v>
      </c>
      <c r="K4" s="2" t="str">
        <v xml:space="preserve"> South Africa</v>
      </c>
      <c r="L4" s="2">
        <v>25</v>
      </c>
      <c r="N4" s="2" t="str">
        <v>Stockton Beach</v>
      </c>
      <c r="O4" s="2" t="str">
        <v xml:space="preserve"> Australia</v>
      </c>
      <c r="P4" s="2">
        <v>20</v>
      </c>
    </row>
    <row r="5" spans="1:16" x14ac:dyDescent="0.25">
      <c r="A5" t="s">
        <v>8</v>
      </c>
      <c r="B5" t="s">
        <v>9</v>
      </c>
      <c r="C5">
        <v>70</v>
      </c>
      <c r="D5" s="4">
        <v>112.65408000000001</v>
      </c>
      <c r="F5" s="2" t="str">
        <v>Muizenberg</v>
      </c>
      <c r="G5" s="2" t="str">
        <v xml:space="preserve"> South Africa</v>
      </c>
      <c r="H5" s="2">
        <v>25</v>
      </c>
      <c r="I5" s="7"/>
      <c r="J5" s="2" t="str">
        <v>Long Beach</v>
      </c>
      <c r="K5" s="2" t="str">
        <v xml:space="preserve"> United States</v>
      </c>
      <c r="L5" s="2">
        <v>28</v>
      </c>
      <c r="N5" s="2" t="str">
        <v>Cox's Bazar</v>
      </c>
      <c r="O5" s="2" t="str">
        <v xml:space="preserve"> Bangladesh</v>
      </c>
      <c r="P5" s="2">
        <v>75</v>
      </c>
    </row>
    <row r="6" spans="1:16" x14ac:dyDescent="0.25">
      <c r="A6" t="s">
        <v>10</v>
      </c>
      <c r="B6" t="s">
        <v>11</v>
      </c>
      <c r="C6">
        <v>56</v>
      </c>
      <c r="D6" s="4">
        <v>90.123263999999992</v>
      </c>
      <c r="F6" s="2" t="str">
        <v>Ninety Mile Beach</v>
      </c>
      <c r="G6" s="2" t="str">
        <v xml:space="preserve"> Australia</v>
      </c>
      <c r="H6" s="2">
        <v>94</v>
      </c>
      <c r="I6" s="7"/>
      <c r="J6" s="2" t="str">
        <v>Virginia Beach</v>
      </c>
      <c r="K6" s="2" t="str">
        <v xml:space="preserve"> United States</v>
      </c>
      <c r="L6" s="2">
        <v>35</v>
      </c>
      <c r="N6" s="2" t="str">
        <v>Praia do Cassino Beach</v>
      </c>
      <c r="O6" s="2" t="str">
        <v xml:space="preserve"> Brazil</v>
      </c>
      <c r="P6" s="2">
        <v>150</v>
      </c>
    </row>
    <row r="7" spans="1:16" x14ac:dyDescent="0.25">
      <c r="A7" t="s">
        <v>4</v>
      </c>
      <c r="B7" t="s">
        <v>12</v>
      </c>
      <c r="C7">
        <v>55</v>
      </c>
      <c r="D7" s="4">
        <v>88.513919999999999</v>
      </c>
      <c r="F7" s="2" t="str">
        <v>Ninety Mile Beach</v>
      </c>
      <c r="G7" s="2" t="str">
        <v xml:space="preserve"> New Zealand</v>
      </c>
      <c r="H7" s="2">
        <v>55</v>
      </c>
      <c r="I7" s="7"/>
      <c r="J7" s="2" t="str">
        <v>Ninety Mile Beach</v>
      </c>
      <c r="K7" s="2" t="str">
        <v xml:space="preserve"> New Zealand</v>
      </c>
      <c r="L7" s="2">
        <v>55</v>
      </c>
      <c r="N7" s="2" t="str">
        <v>Playa Novillero</v>
      </c>
      <c r="O7" s="2" t="str">
        <v xml:space="preserve"> Mexico</v>
      </c>
      <c r="P7" s="2">
        <v>56</v>
      </c>
    </row>
    <row r="8" spans="1:16" x14ac:dyDescent="0.25">
      <c r="A8" t="s">
        <v>13</v>
      </c>
      <c r="B8" t="s">
        <v>9</v>
      </c>
      <c r="C8">
        <v>35</v>
      </c>
      <c r="D8" s="4">
        <v>56.327040000000004</v>
      </c>
      <c r="F8" s="2" t="str">
        <v>Padre Island National Seashore</v>
      </c>
      <c r="G8" s="2" t="str">
        <v xml:space="preserve"> United States</v>
      </c>
      <c r="H8" s="2">
        <v>70</v>
      </c>
      <c r="I8" s="7"/>
      <c r="J8" s="2" t="str">
        <v>Playa Novillero</v>
      </c>
      <c r="K8" s="2" t="str">
        <v xml:space="preserve"> Mexico</v>
      </c>
      <c r="L8" s="2">
        <v>56</v>
      </c>
      <c r="N8" s="2" t="str">
        <v>Ninety Mile Beach</v>
      </c>
      <c r="O8" s="2" t="str">
        <v xml:space="preserve"> New Zealand</v>
      </c>
      <c r="P8" s="2">
        <v>55</v>
      </c>
    </row>
    <row r="9" spans="1:16" x14ac:dyDescent="0.25">
      <c r="A9" t="s">
        <v>14</v>
      </c>
      <c r="B9" t="s">
        <v>9</v>
      </c>
      <c r="C9">
        <v>28</v>
      </c>
      <c r="D9" s="4">
        <v>45.061631999999996</v>
      </c>
      <c r="F9" s="2" t="str">
        <v>Playa Novillero</v>
      </c>
      <c r="G9" s="2" t="str">
        <v xml:space="preserve"> Mexico</v>
      </c>
      <c r="H9" s="2">
        <v>56</v>
      </c>
      <c r="I9" s="7"/>
      <c r="J9" s="2" t="str">
        <v>Padre Island National Seashore</v>
      </c>
      <c r="K9" s="2" t="str">
        <v xml:space="preserve"> United States</v>
      </c>
      <c r="L9" s="2">
        <v>70</v>
      </c>
      <c r="N9" s="2" t="str">
        <v>Muizenberg</v>
      </c>
      <c r="O9" s="2" t="str">
        <v xml:space="preserve"> South Africa</v>
      </c>
      <c r="P9" s="2">
        <v>25</v>
      </c>
    </row>
    <row r="10" spans="1:16" x14ac:dyDescent="0.25">
      <c r="A10" t="s">
        <v>15</v>
      </c>
      <c r="B10" t="s">
        <v>16</v>
      </c>
      <c r="C10">
        <v>25</v>
      </c>
      <c r="D10" s="4">
        <v>40.233599999999996</v>
      </c>
      <c r="F10" s="2" t="str">
        <v>Praia do Cassino Beach</v>
      </c>
      <c r="G10" s="2" t="str">
        <v xml:space="preserve"> Brazil</v>
      </c>
      <c r="H10" s="2">
        <v>150</v>
      </c>
      <c r="I10" s="7"/>
      <c r="J10" s="2" t="str">
        <v>Cox's Bazar</v>
      </c>
      <c r="K10" s="2" t="str">
        <v xml:space="preserve"> Bangladesh</v>
      </c>
      <c r="L10" s="2">
        <v>75</v>
      </c>
      <c r="N10" s="2" t="str">
        <v>Padre Island National Seashore</v>
      </c>
      <c r="O10" s="2" t="str">
        <v xml:space="preserve"> United States</v>
      </c>
      <c r="P10" s="2">
        <v>70</v>
      </c>
    </row>
    <row r="11" spans="1:16" x14ac:dyDescent="0.25">
      <c r="A11" t="s">
        <v>17</v>
      </c>
      <c r="B11" t="s">
        <v>5</v>
      </c>
      <c r="C11">
        <v>20</v>
      </c>
      <c r="D11" s="4">
        <v>32.186880000000002</v>
      </c>
      <c r="F11" s="2" t="str">
        <v>Stockton Beach</v>
      </c>
      <c r="G11" s="2" t="str">
        <v xml:space="preserve"> Australia</v>
      </c>
      <c r="H11" s="2">
        <v>20</v>
      </c>
      <c r="I11" s="7"/>
      <c r="J11" s="2" t="str">
        <v>Ninety Mile Beach</v>
      </c>
      <c r="K11" s="2" t="str">
        <v xml:space="preserve"> Australia</v>
      </c>
      <c r="L11" s="2">
        <v>94</v>
      </c>
      <c r="N11" s="2" t="str">
        <v>Virginia Beach</v>
      </c>
      <c r="O11" s="2" t="str">
        <v xml:space="preserve"> United States</v>
      </c>
      <c r="P11" s="2">
        <v>35</v>
      </c>
    </row>
    <row r="12" spans="1:16" x14ac:dyDescent="0.25">
      <c r="F12" s="2" t="str">
        <v>Virginia Beach</v>
      </c>
      <c r="G12" s="2" t="str">
        <v xml:space="preserve"> United States</v>
      </c>
      <c r="H12" s="2">
        <v>35</v>
      </c>
      <c r="J12" s="2" t="str">
        <v>Praia do Cassino Beach</v>
      </c>
      <c r="K12" s="2" t="str">
        <v xml:space="preserve"> Brazil</v>
      </c>
      <c r="L12" s="2">
        <v>150</v>
      </c>
      <c r="N12" s="2" t="str">
        <v>Long Beach</v>
      </c>
      <c r="O12" s="2" t="str">
        <v xml:space="preserve"> United States</v>
      </c>
      <c r="P12" s="2">
        <v>28</v>
      </c>
    </row>
    <row r="15" spans="1:16" x14ac:dyDescent="0.25">
      <c r="N15" s="11" t="s">
        <v>58</v>
      </c>
    </row>
  </sheetData>
  <sortState xmlns:xlrd2="http://schemas.microsoft.com/office/spreadsheetml/2017/richdata2" ref="A2:D11">
    <sortCondition descending="1" ref="C2:C11"/>
  </sortState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5069-3EA1-4319-B117-3D9BEE493990}">
  <dimension ref="A1:L13"/>
  <sheetViews>
    <sheetView workbookViewId="0">
      <pane xSplit="4" topLeftCell="E1" activePane="topRight" state="frozen"/>
      <selection activeCell="B11" sqref="B11"/>
      <selection pane="topRight" activeCell="E1" sqref="E1"/>
    </sheetView>
  </sheetViews>
  <sheetFormatPr defaultRowHeight="15" x14ac:dyDescent="0.25"/>
  <cols>
    <col min="1" max="1" width="29" bestFit="1" customWidth="1"/>
    <col min="2" max="2" width="15" customWidth="1"/>
    <col min="3" max="3" width="14.42578125" customWidth="1"/>
    <col min="4" max="4" width="18.85546875" customWidth="1"/>
    <col min="5" max="5" width="6.140625" customWidth="1"/>
    <col min="6" max="6" width="29" bestFit="1" customWidth="1"/>
    <col min="7" max="7" width="15" customWidth="1"/>
    <col min="8" max="8" width="14.42578125" customWidth="1"/>
    <col min="9" max="9" width="6.28515625" customWidth="1"/>
    <col min="10" max="10" width="29" bestFit="1" customWidth="1"/>
    <col min="11" max="11" width="15" customWidth="1"/>
    <col min="12" max="12" width="14.42578125" customWidth="1"/>
  </cols>
  <sheetData>
    <row r="1" spans="1:12" x14ac:dyDescent="0.25">
      <c r="A1" s="1" t="s">
        <v>0</v>
      </c>
      <c r="B1" s="1" t="s">
        <v>1</v>
      </c>
      <c r="C1" s="1" t="s">
        <v>18</v>
      </c>
      <c r="D1" s="1" t="s">
        <v>20</v>
      </c>
      <c r="F1" s="10" t="s">
        <v>59</v>
      </c>
      <c r="J1" t="s">
        <v>59</v>
      </c>
      <c r="K1">
        <v>35</v>
      </c>
    </row>
    <row r="2" spans="1:12" x14ac:dyDescent="0.25">
      <c r="A2" t="s">
        <v>6</v>
      </c>
      <c r="B2" t="s">
        <v>61</v>
      </c>
      <c r="C2">
        <v>75</v>
      </c>
      <c r="D2" s="4">
        <v>120.7008</v>
      </c>
    </row>
    <row r="3" spans="1:12" x14ac:dyDescent="0.25">
      <c r="A3" t="s">
        <v>14</v>
      </c>
      <c r="B3" t="s">
        <v>59</v>
      </c>
      <c r="C3">
        <v>28</v>
      </c>
      <c r="D3" s="4">
        <v>45.061631999999996</v>
      </c>
      <c r="F3" s="1" t="s">
        <v>0</v>
      </c>
      <c r="G3" s="1" t="s">
        <v>1</v>
      </c>
      <c r="H3" s="1" t="s">
        <v>18</v>
      </c>
      <c r="J3" s="1" t="s">
        <v>0</v>
      </c>
      <c r="K3" s="1" t="s">
        <v>1</v>
      </c>
      <c r="L3" s="1" t="s">
        <v>18</v>
      </c>
    </row>
    <row r="4" spans="1:12" x14ac:dyDescent="0.25">
      <c r="A4" t="s">
        <v>15</v>
      </c>
      <c r="B4" t="s">
        <v>62</v>
      </c>
      <c r="C4">
        <v>25</v>
      </c>
      <c r="D4" s="4">
        <v>40.233599999999996</v>
      </c>
      <c r="F4" s="2" t="str" cm="1">
        <f t="array" ref="F4:H6">_xlfn._xlws.FILTER(A1:C11,B1:B11=F1,"No matches found")</f>
        <v>Long Beach</v>
      </c>
      <c r="G4" s="2" t="str">
        <v>United States</v>
      </c>
      <c r="H4" s="2">
        <v>28</v>
      </c>
      <c r="J4" s="2" t="str" cm="1">
        <f t="array" ref="J4:L5">_xlfn._xlws.FILTER(A2:C11,(B2:B11=J1)*(C2:C11&gt;=K1))</f>
        <v>Padre Island National Seashore</v>
      </c>
      <c r="K4" t="str">
        <v>United States</v>
      </c>
      <c r="L4">
        <v>70</v>
      </c>
    </row>
    <row r="5" spans="1:12" x14ac:dyDescent="0.25">
      <c r="A5" t="s">
        <v>4</v>
      </c>
      <c r="B5" t="s">
        <v>60</v>
      </c>
      <c r="C5">
        <v>94</v>
      </c>
      <c r="D5" s="4">
        <v>151.27833600000002</v>
      </c>
      <c r="F5" s="2" t="str">
        <v>Padre Island National Seashore</v>
      </c>
      <c r="G5" s="2" t="str">
        <v>United States</v>
      </c>
      <c r="H5" s="2">
        <v>70</v>
      </c>
      <c r="J5" t="str">
        <v>Virginia Beach</v>
      </c>
      <c r="K5" t="str">
        <v>United States</v>
      </c>
      <c r="L5">
        <v>35</v>
      </c>
    </row>
    <row r="6" spans="1:12" x14ac:dyDescent="0.25">
      <c r="A6" t="s">
        <v>4</v>
      </c>
      <c r="B6" t="s">
        <v>49</v>
      </c>
      <c r="C6">
        <v>55</v>
      </c>
      <c r="D6" s="4">
        <v>88.513919999999999</v>
      </c>
      <c r="F6" s="2" t="str">
        <v>Virginia Beach</v>
      </c>
      <c r="G6" s="2" t="str">
        <v>United States</v>
      </c>
      <c r="H6" s="2">
        <v>35</v>
      </c>
    </row>
    <row r="7" spans="1:12" x14ac:dyDescent="0.25">
      <c r="A7" t="s">
        <v>8</v>
      </c>
      <c r="B7" t="s">
        <v>59</v>
      </c>
      <c r="C7">
        <v>70</v>
      </c>
      <c r="D7" s="4">
        <v>112.65408000000001</v>
      </c>
    </row>
    <row r="8" spans="1:12" x14ac:dyDescent="0.25">
      <c r="A8" t="s">
        <v>10</v>
      </c>
      <c r="B8" t="s">
        <v>63</v>
      </c>
      <c r="C8">
        <v>56</v>
      </c>
      <c r="D8" s="4">
        <v>90.123263999999992</v>
      </c>
    </row>
    <row r="9" spans="1:12" x14ac:dyDescent="0.25">
      <c r="A9" t="s">
        <v>2</v>
      </c>
      <c r="B9" t="s">
        <v>64</v>
      </c>
      <c r="C9">
        <v>150</v>
      </c>
      <c r="D9" s="4">
        <v>241.4016</v>
      </c>
    </row>
    <row r="10" spans="1:12" x14ac:dyDescent="0.25">
      <c r="A10" t="s">
        <v>17</v>
      </c>
      <c r="B10" t="s">
        <v>60</v>
      </c>
      <c r="C10">
        <v>20</v>
      </c>
      <c r="D10" s="4">
        <v>32.186880000000002</v>
      </c>
      <c r="F10" s="1" t="s">
        <v>0</v>
      </c>
      <c r="G10" s="1" t="s">
        <v>1</v>
      </c>
      <c r="H10" s="1" t="s">
        <v>18</v>
      </c>
    </row>
    <row r="11" spans="1:12" x14ac:dyDescent="0.25">
      <c r="A11" t="s">
        <v>13</v>
      </c>
      <c r="B11" t="s">
        <v>59</v>
      </c>
      <c r="C11">
        <v>35</v>
      </c>
      <c r="D11" s="4">
        <v>56.327040000000004</v>
      </c>
      <c r="F11" s="2" t="str" cm="1">
        <f t="array" ref="F11:H13">_xlfn._xlws.SORT(_xlfn._xlws.FILTER(A2:C11,B2:B11=F1),3,-1)</f>
        <v>Padre Island National Seashore</v>
      </c>
      <c r="G11" s="2" t="str">
        <v>United States</v>
      </c>
      <c r="H11" s="2">
        <v>70</v>
      </c>
    </row>
    <row r="12" spans="1:12" x14ac:dyDescent="0.25">
      <c r="F12" s="2" t="str">
        <v>Virginia Beach</v>
      </c>
      <c r="G12" s="2" t="str">
        <v>United States</v>
      </c>
      <c r="H12" s="2">
        <v>35</v>
      </c>
    </row>
    <row r="13" spans="1:12" x14ac:dyDescent="0.25">
      <c r="F13" s="2" t="str">
        <v>Long Beach</v>
      </c>
      <c r="G13" s="2" t="str">
        <v>United States</v>
      </c>
      <c r="H13" s="2">
        <v>28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E103-7344-457F-A89F-85ECF13F18EB}">
  <dimension ref="A1:H12"/>
  <sheetViews>
    <sheetView workbookViewId="0">
      <selection activeCell="B11" sqref="B11"/>
    </sheetView>
  </sheetViews>
  <sheetFormatPr defaultRowHeight="15" x14ac:dyDescent="0.25"/>
  <cols>
    <col min="1" max="1" width="15.28515625" customWidth="1"/>
    <col min="2" max="2" width="6" customWidth="1"/>
    <col min="6" max="6" width="18.85546875" customWidth="1"/>
    <col min="8" max="8" width="18.42578125" customWidth="1"/>
  </cols>
  <sheetData>
    <row r="1" spans="1:8" x14ac:dyDescent="0.25">
      <c r="A1" s="1" t="s">
        <v>66</v>
      </c>
    </row>
    <row r="2" spans="1:8" x14ac:dyDescent="0.25">
      <c r="A2" s="2">
        <f ca="1">RAND()</f>
        <v>0.79744060556040086</v>
      </c>
      <c r="E2" s="3"/>
    </row>
    <row r="4" spans="1:8" x14ac:dyDescent="0.25">
      <c r="A4" s="1" t="s">
        <v>67</v>
      </c>
    </row>
    <row r="5" spans="1:8" x14ac:dyDescent="0.25">
      <c r="A5" s="2">
        <f ca="1">RANDBETWEEN(100,500)</f>
        <v>319</v>
      </c>
    </row>
    <row r="7" spans="1:8" ht="45" customHeight="1" x14ac:dyDescent="0.25">
      <c r="A7" s="15" t="s">
        <v>69</v>
      </c>
      <c r="C7" s="21" t="s">
        <v>68</v>
      </c>
      <c r="D7" s="21"/>
      <c r="F7" s="15" t="s">
        <v>70</v>
      </c>
      <c r="H7" s="15" t="s">
        <v>71</v>
      </c>
    </row>
    <row r="8" spans="1:8" x14ac:dyDescent="0.25">
      <c r="A8" s="2" cm="1">
        <f t="array" aca="1" ref="A8:A12" ca="1">_xlfn.RANDARRAY(5)</f>
        <v>0.28965506108994887</v>
      </c>
      <c r="C8" s="2" cm="1">
        <f t="array" aca="1" ref="C8:D12" ca="1">_xlfn.RANDARRAY(5,2)</f>
        <v>0.76831364401000779</v>
      </c>
      <c r="D8" s="2">
        <f ca="1"/>
        <v>0.23125500892409101</v>
      </c>
      <c r="F8" s="2" cm="1">
        <f t="array" aca="1" ref="F8:F12" ca="1">_xlfn.RANDARRAY(5,1,100,500)</f>
        <v>484.10556417469149</v>
      </c>
      <c r="H8" s="2" cm="1">
        <f t="array" aca="1" ref="H8:H12" ca="1">_xlfn.RANDARRAY(5,1,100,500,TRUE)</f>
        <v>282</v>
      </c>
    </row>
    <row r="9" spans="1:8" x14ac:dyDescent="0.25">
      <c r="A9" s="2">
        <f ca="1"/>
        <v>0.55307523522217306</v>
      </c>
      <c r="C9" s="2">
        <f ca="1"/>
        <v>0.31415277044478773</v>
      </c>
      <c r="D9" s="2">
        <f ca="1"/>
        <v>0.7734570336312061</v>
      </c>
      <c r="F9" s="2">
        <f ca="1"/>
        <v>118.90135741183695</v>
      </c>
      <c r="H9" s="2">
        <f ca="1"/>
        <v>499</v>
      </c>
    </row>
    <row r="10" spans="1:8" x14ac:dyDescent="0.25">
      <c r="A10" s="2">
        <f ca="1"/>
        <v>0.39883900497105951</v>
      </c>
      <c r="C10" s="2">
        <f ca="1"/>
        <v>0.72636245138919908</v>
      </c>
      <c r="D10" s="2">
        <f ca="1"/>
        <v>0.73571597789531706</v>
      </c>
      <c r="F10" s="2">
        <f ca="1"/>
        <v>272.61948646692116</v>
      </c>
      <c r="H10" s="2">
        <f ca="1"/>
        <v>137</v>
      </c>
    </row>
    <row r="11" spans="1:8" x14ac:dyDescent="0.25">
      <c r="A11" s="2">
        <f ca="1"/>
        <v>0.51617856353031932</v>
      </c>
      <c r="C11" s="2">
        <f ca="1"/>
        <v>0.49687569289552869</v>
      </c>
      <c r="D11" s="2">
        <f ca="1"/>
        <v>0.85621692932867077</v>
      </c>
      <c r="F11" s="2">
        <f ca="1"/>
        <v>459.6262735984829</v>
      </c>
      <c r="H11" s="2">
        <f ca="1"/>
        <v>248</v>
      </c>
    </row>
    <row r="12" spans="1:8" x14ac:dyDescent="0.25">
      <c r="A12" s="2">
        <f ca="1"/>
        <v>0.52298062469665307</v>
      </c>
      <c r="C12" s="2">
        <f ca="1"/>
        <v>9.7395029438926972E-2</v>
      </c>
      <c r="D12" s="2">
        <f ca="1"/>
        <v>0.25657299408938949</v>
      </c>
      <c r="F12" s="2">
        <f ca="1"/>
        <v>384.41916409522196</v>
      </c>
      <c r="H12" s="2">
        <f ca="1"/>
        <v>182</v>
      </c>
    </row>
  </sheetData>
  <mergeCells count="1">
    <mergeCell ref="C7:D7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623D-D469-43C7-9759-56619D9C5553}">
  <dimension ref="A1:I11"/>
  <sheetViews>
    <sheetView zoomScaleNormal="100" workbookViewId="0">
      <selection activeCell="B11" sqref="B11"/>
    </sheetView>
  </sheetViews>
  <sheetFormatPr defaultRowHeight="15" x14ac:dyDescent="0.25"/>
  <cols>
    <col min="1" max="1" width="29" bestFit="1" customWidth="1"/>
    <col min="2" max="2" width="15" customWidth="1"/>
    <col min="3" max="3" width="14.42578125" customWidth="1"/>
    <col min="4" max="4" width="18.85546875" bestFit="1" customWidth="1"/>
    <col min="6" max="6" width="14.7109375" bestFit="1" customWidth="1"/>
  </cols>
  <sheetData>
    <row r="1" spans="1:9" x14ac:dyDescent="0.25">
      <c r="A1" s="1" t="s">
        <v>0</v>
      </c>
      <c r="B1" s="1" t="s">
        <v>1</v>
      </c>
      <c r="C1" s="1" t="s">
        <v>18</v>
      </c>
      <c r="D1" s="1" t="s">
        <v>20</v>
      </c>
      <c r="F1" s="1" t="s">
        <v>73</v>
      </c>
      <c r="G1" s="10">
        <v>50</v>
      </c>
    </row>
    <row r="2" spans="1:9" x14ac:dyDescent="0.25">
      <c r="A2" t="s">
        <v>6</v>
      </c>
      <c r="B2" t="s">
        <v>7</v>
      </c>
      <c r="C2">
        <v>75</v>
      </c>
      <c r="D2" s="4">
        <v>120.7008</v>
      </c>
    </row>
    <row r="3" spans="1:9" x14ac:dyDescent="0.25">
      <c r="A3" t="s">
        <v>14</v>
      </c>
      <c r="B3" t="s">
        <v>9</v>
      </c>
      <c r="C3">
        <v>28</v>
      </c>
      <c r="D3" s="4">
        <v>45.061631999999996</v>
      </c>
      <c r="F3" s="1" t="s">
        <v>1</v>
      </c>
      <c r="G3" s="1" t="s">
        <v>72</v>
      </c>
      <c r="H3" s="1"/>
      <c r="I3" s="1"/>
    </row>
    <row r="4" spans="1:9" x14ac:dyDescent="0.25">
      <c r="A4" t="s">
        <v>15</v>
      </c>
      <c r="B4" t="s">
        <v>16</v>
      </c>
      <c r="C4">
        <v>25</v>
      </c>
      <c r="D4" s="4">
        <v>40.233599999999996</v>
      </c>
      <c r="F4" s="2" t="str" cm="1">
        <f t="array" ref="F4:F9">_xlfn._xlws.SORT(_xlfn.UNIQUE(_xlfn._xlws.FILTER(B2:B11,C2:C11&gt;G1)))</f>
        <v xml:space="preserve"> Australia</v>
      </c>
      <c r="G4" s="2" cm="1">
        <f t="array" ref="G4:G9">COUNTIFS(B2:B11,_xlfn.ANCHORARRAY(F4),C2:C11,"&gt;="&amp;G1)</f>
        <v>1</v>
      </c>
    </row>
    <row r="5" spans="1:9" x14ac:dyDescent="0.25">
      <c r="A5" t="s">
        <v>4</v>
      </c>
      <c r="B5" t="s">
        <v>5</v>
      </c>
      <c r="C5">
        <v>94</v>
      </c>
      <c r="D5" s="4">
        <v>151.27833600000002</v>
      </c>
      <c r="F5" t="str">
        <v xml:space="preserve"> Bangladesh</v>
      </c>
      <c r="G5">
        <v>1</v>
      </c>
    </row>
    <row r="6" spans="1:9" x14ac:dyDescent="0.25">
      <c r="A6" t="s">
        <v>4</v>
      </c>
      <c r="B6" t="s">
        <v>12</v>
      </c>
      <c r="C6">
        <v>55</v>
      </c>
      <c r="D6" s="4">
        <v>88.513919999999999</v>
      </c>
      <c r="F6" t="str">
        <v xml:space="preserve"> Brazil</v>
      </c>
      <c r="G6">
        <v>1</v>
      </c>
    </row>
    <row r="7" spans="1:9" x14ac:dyDescent="0.25">
      <c r="A7" t="s">
        <v>8</v>
      </c>
      <c r="B7" t="s">
        <v>9</v>
      </c>
      <c r="C7">
        <v>70</v>
      </c>
      <c r="D7" s="4">
        <v>112.65408000000001</v>
      </c>
      <c r="F7" t="str">
        <v xml:space="preserve"> Mexico</v>
      </c>
      <c r="G7">
        <v>1</v>
      </c>
    </row>
    <row r="8" spans="1:9" x14ac:dyDescent="0.25">
      <c r="A8" t="s">
        <v>10</v>
      </c>
      <c r="B8" t="s">
        <v>11</v>
      </c>
      <c r="C8">
        <v>56</v>
      </c>
      <c r="D8" s="4">
        <v>90.123263999999992</v>
      </c>
      <c r="F8" t="str">
        <v xml:space="preserve"> New Zealand</v>
      </c>
      <c r="G8">
        <v>1</v>
      </c>
    </row>
    <row r="9" spans="1:9" x14ac:dyDescent="0.25">
      <c r="A9" t="s">
        <v>2</v>
      </c>
      <c r="B9" t="s">
        <v>3</v>
      </c>
      <c r="C9">
        <v>150</v>
      </c>
      <c r="D9" s="4">
        <v>241.4016</v>
      </c>
      <c r="F9" t="str">
        <v xml:space="preserve"> United States</v>
      </c>
      <c r="G9">
        <v>1</v>
      </c>
    </row>
    <row r="10" spans="1:9" x14ac:dyDescent="0.25">
      <c r="A10" t="s">
        <v>17</v>
      </c>
      <c r="B10" t="s">
        <v>5</v>
      </c>
      <c r="C10">
        <v>20</v>
      </c>
      <c r="D10" s="4">
        <v>32.186880000000002</v>
      </c>
    </row>
    <row r="11" spans="1:9" x14ac:dyDescent="0.25">
      <c r="A11" t="s">
        <v>13</v>
      </c>
      <c r="B11" t="s">
        <v>9</v>
      </c>
      <c r="C11">
        <v>35</v>
      </c>
      <c r="D11" s="4">
        <v>56.327040000000004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FA5D-3DB8-4110-8467-9D05E8FDD814}">
  <dimension ref="A1:E127"/>
  <sheetViews>
    <sheetView workbookViewId="0">
      <selection activeCell="B11" sqref="B11"/>
    </sheetView>
  </sheetViews>
  <sheetFormatPr defaultRowHeight="15" x14ac:dyDescent="0.25"/>
  <cols>
    <col min="1" max="1" width="11.28515625" customWidth="1"/>
    <col min="2" max="2" width="10.5703125" bestFit="1" customWidth="1"/>
    <col min="3" max="3" width="10.7109375" bestFit="1" customWidth="1"/>
    <col min="4" max="4" width="10.5703125" bestFit="1" customWidth="1"/>
    <col min="5" max="5" width="11.5703125" bestFit="1" customWidth="1"/>
  </cols>
  <sheetData>
    <row r="1" spans="1:5" x14ac:dyDescent="0.25">
      <c r="A1" t="s">
        <v>74</v>
      </c>
      <c r="B1" s="16">
        <v>5.2499999999999998E-2</v>
      </c>
    </row>
    <row r="2" spans="1:5" x14ac:dyDescent="0.25">
      <c r="A2" t="s">
        <v>75</v>
      </c>
      <c r="B2">
        <v>6</v>
      </c>
    </row>
    <row r="3" spans="1:5" x14ac:dyDescent="0.25">
      <c r="A3" t="s">
        <v>76</v>
      </c>
      <c r="B3" s="17">
        <v>300000</v>
      </c>
    </row>
    <row r="4" spans="1:5" x14ac:dyDescent="0.25">
      <c r="A4" t="s">
        <v>78</v>
      </c>
      <c r="B4" s="19">
        <f>-PMT(B1/12,B2,B3)</f>
        <v>50768.410220106547</v>
      </c>
    </row>
    <row r="5" spans="1:5" x14ac:dyDescent="0.25">
      <c r="A5" t="s">
        <v>77</v>
      </c>
      <c r="B5" s="18">
        <v>45292</v>
      </c>
    </row>
    <row r="7" spans="1:5" x14ac:dyDescent="0.25">
      <c r="A7" s="1" t="s">
        <v>79</v>
      </c>
      <c r="B7" s="1" t="s">
        <v>80</v>
      </c>
      <c r="C7" s="1" t="s">
        <v>74</v>
      </c>
      <c r="D7" s="1" t="s">
        <v>76</v>
      </c>
      <c r="E7" s="1" t="s">
        <v>81</v>
      </c>
    </row>
    <row r="8" spans="1:5" x14ac:dyDescent="0.25">
      <c r="A8" s="2" cm="1">
        <f t="array" ref="A8:A13">_xlfn.SEQUENCE(B2)</f>
        <v>1</v>
      </c>
      <c r="B8" s="20" cm="1">
        <f t="array" ref="B8:B13">EOMONTH(B$5,_xlfn.ANCHORARRAY(A8)-1)+1</f>
        <v>45323</v>
      </c>
      <c r="C8" s="9" cm="1">
        <f t="array" ref="C8:C13">-IPMT(B1/12,_xlfn.ANCHORARRAY(A8),B2,B3)</f>
        <v>1312.4999999999998</v>
      </c>
      <c r="D8" s="9" cm="1">
        <f t="array" ref="D8:D13">-PPMT(B1/12,_xlfn.ANCHORARRAY(A8),B2,B3)</f>
        <v>49455.910220106547</v>
      </c>
      <c r="E8" s="9" cm="1">
        <f t="array" ref="E8:E13">SUMIF(_xlfn.ANCHORARRAY(A8),"&gt;"&amp;_xlfn.ANCHORARRAY(A8),_xlfn.ANCHORARRAY(D8))</f>
        <v>250544.08977989343</v>
      </c>
    </row>
    <row r="9" spans="1:5" x14ac:dyDescent="0.25">
      <c r="A9">
        <v>2</v>
      </c>
      <c r="B9" s="18">
        <v>45352</v>
      </c>
      <c r="C9" s="13">
        <v>1096.1303927870335</v>
      </c>
      <c r="D9" s="13">
        <v>49672.279827319515</v>
      </c>
      <c r="E9" s="13">
        <v>200871.80995257388</v>
      </c>
    </row>
    <row r="10" spans="1:5" x14ac:dyDescent="0.25">
      <c r="A10">
        <v>3</v>
      </c>
      <c r="B10" s="18">
        <v>45383</v>
      </c>
      <c r="C10" s="13">
        <v>878.81416854251086</v>
      </c>
      <c r="D10" s="13">
        <v>49889.59605156404</v>
      </c>
      <c r="E10" s="13">
        <v>150982.21390100985</v>
      </c>
    </row>
    <row r="11" spans="1:5" x14ac:dyDescent="0.25">
      <c r="A11">
        <v>4</v>
      </c>
      <c r="B11" s="18">
        <v>45413</v>
      </c>
      <c r="C11" s="13">
        <v>660.54718581691805</v>
      </c>
      <c r="D11" s="13">
        <v>50107.863034289636</v>
      </c>
      <c r="E11" s="13">
        <v>100874.3508667202</v>
      </c>
    </row>
    <row r="12" spans="1:5" x14ac:dyDescent="0.25">
      <c r="A12">
        <v>5</v>
      </c>
      <c r="B12" s="18">
        <v>45444</v>
      </c>
      <c r="C12" s="13">
        <v>441.32528504190088</v>
      </c>
      <c r="D12" s="13">
        <v>50327.084935064646</v>
      </c>
      <c r="E12" s="13">
        <v>50547.265931655558</v>
      </c>
    </row>
    <row r="13" spans="1:5" x14ac:dyDescent="0.25">
      <c r="A13">
        <v>6</v>
      </c>
      <c r="B13" s="18">
        <v>45474</v>
      </c>
      <c r="C13" s="13">
        <v>221.14428845099309</v>
      </c>
      <c r="D13" s="13">
        <v>50547.265931655558</v>
      </c>
      <c r="E13" s="13">
        <v>0</v>
      </c>
    </row>
    <row r="14" spans="1:5" x14ac:dyDescent="0.25">
      <c r="B14" s="18"/>
      <c r="C14" s="13"/>
      <c r="D14" s="13"/>
      <c r="E14" s="13"/>
    </row>
    <row r="15" spans="1:5" x14ac:dyDescent="0.25">
      <c r="B15" s="18"/>
      <c r="C15" s="13"/>
      <c r="D15" s="13"/>
      <c r="E15" s="13"/>
    </row>
    <row r="16" spans="1:5" x14ac:dyDescent="0.25">
      <c r="B16" s="18"/>
      <c r="C16" s="13"/>
      <c r="D16" s="13"/>
      <c r="E16" s="13"/>
    </row>
    <row r="17" spans="2:5" x14ac:dyDescent="0.25">
      <c r="B17" s="18"/>
      <c r="C17" s="13"/>
      <c r="D17" s="13"/>
      <c r="E17" s="13"/>
    </row>
    <row r="18" spans="2:5" x14ac:dyDescent="0.25">
      <c r="B18" s="18"/>
      <c r="C18" s="13"/>
      <c r="D18" s="13"/>
      <c r="E18" s="13"/>
    </row>
    <row r="19" spans="2:5" x14ac:dyDescent="0.25">
      <c r="B19" s="18"/>
      <c r="C19" s="13"/>
      <c r="D19" s="13"/>
      <c r="E19" s="13"/>
    </row>
    <row r="20" spans="2:5" x14ac:dyDescent="0.25">
      <c r="B20" s="18"/>
      <c r="C20" s="13"/>
      <c r="D20" s="13"/>
      <c r="E20" s="13"/>
    </row>
    <row r="21" spans="2:5" x14ac:dyDescent="0.25">
      <c r="B21" s="18"/>
      <c r="C21" s="13"/>
      <c r="D21" s="13"/>
      <c r="E21" s="13"/>
    </row>
    <row r="22" spans="2:5" x14ac:dyDescent="0.25">
      <c r="B22" s="18"/>
      <c r="C22" s="13"/>
      <c r="D22" s="13"/>
      <c r="E22" s="13"/>
    </row>
    <row r="23" spans="2:5" x14ac:dyDescent="0.25">
      <c r="B23" s="18"/>
      <c r="C23" s="13"/>
      <c r="D23" s="13"/>
      <c r="E23" s="13"/>
    </row>
    <row r="24" spans="2:5" x14ac:dyDescent="0.25">
      <c r="B24" s="18"/>
      <c r="C24" s="13"/>
      <c r="D24" s="13"/>
      <c r="E24" s="13"/>
    </row>
    <row r="25" spans="2:5" x14ac:dyDescent="0.25">
      <c r="B25" s="18"/>
      <c r="C25" s="13"/>
      <c r="D25" s="13"/>
      <c r="E25" s="13"/>
    </row>
    <row r="26" spans="2:5" x14ac:dyDescent="0.25">
      <c r="B26" s="18"/>
      <c r="C26" s="13"/>
      <c r="D26" s="13"/>
      <c r="E26" s="13"/>
    </row>
    <row r="27" spans="2:5" x14ac:dyDescent="0.25">
      <c r="B27" s="18"/>
      <c r="C27" s="13"/>
      <c r="D27" s="13"/>
      <c r="E27" s="13"/>
    </row>
    <row r="28" spans="2:5" x14ac:dyDescent="0.25">
      <c r="B28" s="18"/>
      <c r="C28" s="13"/>
      <c r="D28" s="13"/>
      <c r="E28" s="13"/>
    </row>
    <row r="29" spans="2:5" x14ac:dyDescent="0.25">
      <c r="B29" s="18"/>
      <c r="C29" s="13"/>
      <c r="D29" s="13"/>
      <c r="E29" s="13"/>
    </row>
    <row r="30" spans="2:5" x14ac:dyDescent="0.25">
      <c r="B30" s="18"/>
      <c r="C30" s="13"/>
      <c r="D30" s="13"/>
      <c r="E30" s="13"/>
    </row>
    <row r="31" spans="2:5" x14ac:dyDescent="0.25">
      <c r="B31" s="18"/>
      <c r="C31" s="13"/>
      <c r="D31" s="13"/>
      <c r="E31" s="13"/>
    </row>
    <row r="32" spans="2:5" x14ac:dyDescent="0.25">
      <c r="B32" s="18"/>
      <c r="C32" s="13"/>
      <c r="D32" s="13"/>
      <c r="E32" s="13"/>
    </row>
    <row r="33" spans="2:5" x14ac:dyDescent="0.25">
      <c r="B33" s="18"/>
      <c r="C33" s="13"/>
      <c r="D33" s="13"/>
      <c r="E33" s="13"/>
    </row>
    <row r="34" spans="2:5" x14ac:dyDescent="0.25">
      <c r="B34" s="18"/>
      <c r="C34" s="13"/>
      <c r="D34" s="13"/>
      <c r="E34" s="13"/>
    </row>
    <row r="35" spans="2:5" x14ac:dyDescent="0.25">
      <c r="B35" s="18"/>
      <c r="C35" s="13"/>
      <c r="D35" s="13"/>
      <c r="E35" s="13"/>
    </row>
    <row r="36" spans="2:5" x14ac:dyDescent="0.25">
      <c r="B36" s="18"/>
      <c r="C36" s="13"/>
      <c r="D36" s="13"/>
      <c r="E36" s="13"/>
    </row>
    <row r="37" spans="2:5" x14ac:dyDescent="0.25">
      <c r="B37" s="18"/>
      <c r="C37" s="13"/>
      <c r="D37" s="13"/>
      <c r="E37" s="13"/>
    </row>
    <row r="38" spans="2:5" x14ac:dyDescent="0.25">
      <c r="B38" s="18"/>
      <c r="C38" s="13"/>
      <c r="D38" s="13"/>
      <c r="E38" s="13"/>
    </row>
    <row r="39" spans="2:5" x14ac:dyDescent="0.25">
      <c r="B39" s="18"/>
      <c r="C39" s="13"/>
      <c r="D39" s="13"/>
      <c r="E39" s="13"/>
    </row>
    <row r="40" spans="2:5" x14ac:dyDescent="0.25">
      <c r="B40" s="18"/>
      <c r="C40" s="13"/>
      <c r="D40" s="13"/>
      <c r="E40" s="13"/>
    </row>
    <row r="41" spans="2:5" x14ac:dyDescent="0.25">
      <c r="B41" s="18"/>
      <c r="C41" s="13"/>
      <c r="D41" s="13"/>
      <c r="E41" s="13"/>
    </row>
    <row r="42" spans="2:5" x14ac:dyDescent="0.25">
      <c r="B42" s="18"/>
      <c r="C42" s="13"/>
      <c r="D42" s="13"/>
      <c r="E42" s="13"/>
    </row>
    <row r="43" spans="2:5" x14ac:dyDescent="0.25">
      <c r="B43" s="18"/>
      <c r="C43" s="13"/>
      <c r="D43" s="13"/>
      <c r="E43" s="13"/>
    </row>
    <row r="44" spans="2:5" x14ac:dyDescent="0.25">
      <c r="B44" s="18"/>
      <c r="C44" s="13"/>
      <c r="D44" s="13"/>
      <c r="E44" s="13"/>
    </row>
    <row r="45" spans="2:5" x14ac:dyDescent="0.25">
      <c r="B45" s="18"/>
      <c r="C45" s="13"/>
      <c r="D45" s="13"/>
      <c r="E45" s="13"/>
    </row>
    <row r="46" spans="2:5" x14ac:dyDescent="0.25">
      <c r="B46" s="18"/>
      <c r="C46" s="13"/>
      <c r="D46" s="13"/>
      <c r="E46" s="13"/>
    </row>
    <row r="47" spans="2:5" x14ac:dyDescent="0.25">
      <c r="B47" s="18"/>
      <c r="C47" s="13"/>
      <c r="D47" s="13"/>
      <c r="E47" s="13"/>
    </row>
    <row r="48" spans="2:5" x14ac:dyDescent="0.25">
      <c r="B48" s="18"/>
      <c r="C48" s="13"/>
      <c r="D48" s="13"/>
      <c r="E48" s="13"/>
    </row>
    <row r="49" spans="2:5" x14ac:dyDescent="0.25">
      <c r="B49" s="18"/>
      <c r="C49" s="13"/>
      <c r="D49" s="13"/>
      <c r="E49" s="13"/>
    </row>
    <row r="50" spans="2:5" x14ac:dyDescent="0.25">
      <c r="B50" s="18"/>
      <c r="C50" s="13"/>
      <c r="D50" s="13"/>
      <c r="E50" s="13"/>
    </row>
    <row r="51" spans="2:5" x14ac:dyDescent="0.25">
      <c r="B51" s="18"/>
      <c r="C51" s="13"/>
      <c r="D51" s="13"/>
      <c r="E51" s="13"/>
    </row>
    <row r="52" spans="2:5" x14ac:dyDescent="0.25">
      <c r="B52" s="18"/>
      <c r="C52" s="13"/>
      <c r="D52" s="13"/>
      <c r="E52" s="13"/>
    </row>
    <row r="53" spans="2:5" x14ac:dyDescent="0.25">
      <c r="B53" s="18"/>
      <c r="C53" s="13"/>
      <c r="D53" s="13"/>
      <c r="E53" s="13"/>
    </row>
    <row r="54" spans="2:5" x14ac:dyDescent="0.25">
      <c r="B54" s="18"/>
      <c r="C54" s="13"/>
      <c r="D54" s="13"/>
      <c r="E54" s="13"/>
    </row>
    <row r="55" spans="2:5" x14ac:dyDescent="0.25">
      <c r="B55" s="18"/>
      <c r="C55" s="13"/>
      <c r="D55" s="13"/>
      <c r="E55" s="13"/>
    </row>
    <row r="56" spans="2:5" x14ac:dyDescent="0.25">
      <c r="B56" s="18"/>
      <c r="C56" s="13"/>
      <c r="D56" s="13"/>
      <c r="E56" s="13"/>
    </row>
    <row r="57" spans="2:5" x14ac:dyDescent="0.25">
      <c r="B57" s="18"/>
      <c r="C57" s="13"/>
      <c r="D57" s="13"/>
      <c r="E57" s="13"/>
    </row>
    <row r="58" spans="2:5" x14ac:dyDescent="0.25">
      <c r="B58" s="18"/>
      <c r="C58" s="13"/>
      <c r="D58" s="13"/>
      <c r="E58" s="13"/>
    </row>
    <row r="59" spans="2:5" x14ac:dyDescent="0.25">
      <c r="B59" s="18"/>
      <c r="C59" s="13"/>
      <c r="D59" s="13"/>
      <c r="E59" s="13"/>
    </row>
    <row r="60" spans="2:5" x14ac:dyDescent="0.25">
      <c r="B60" s="18"/>
      <c r="C60" s="13"/>
      <c r="D60" s="13"/>
      <c r="E60" s="13"/>
    </row>
    <row r="61" spans="2:5" x14ac:dyDescent="0.25">
      <c r="B61" s="18"/>
      <c r="C61" s="13"/>
      <c r="D61" s="13"/>
      <c r="E61" s="13"/>
    </row>
    <row r="62" spans="2:5" x14ac:dyDescent="0.25">
      <c r="B62" s="18"/>
      <c r="C62" s="13"/>
      <c r="D62" s="13"/>
      <c r="E62" s="13"/>
    </row>
    <row r="63" spans="2:5" x14ac:dyDescent="0.25">
      <c r="B63" s="18"/>
      <c r="C63" s="13"/>
      <c r="D63" s="13"/>
      <c r="E63" s="13"/>
    </row>
    <row r="64" spans="2:5" x14ac:dyDescent="0.25">
      <c r="B64" s="18"/>
      <c r="C64" s="13"/>
      <c r="D64" s="13"/>
      <c r="E64" s="13"/>
    </row>
    <row r="65" spans="2:5" x14ac:dyDescent="0.25">
      <c r="B65" s="18"/>
      <c r="C65" s="13"/>
      <c r="D65" s="13"/>
      <c r="E65" s="13"/>
    </row>
    <row r="66" spans="2:5" x14ac:dyDescent="0.25">
      <c r="B66" s="18"/>
      <c r="C66" s="13"/>
      <c r="D66" s="13"/>
      <c r="E66" s="13"/>
    </row>
    <row r="67" spans="2:5" x14ac:dyDescent="0.25">
      <c r="B67" s="18"/>
      <c r="C67" s="13"/>
      <c r="D67" s="13"/>
      <c r="E67" s="13"/>
    </row>
    <row r="68" spans="2:5" x14ac:dyDescent="0.25">
      <c r="B68" s="18"/>
      <c r="C68" s="13"/>
      <c r="D68" s="13"/>
      <c r="E68" s="13"/>
    </row>
    <row r="69" spans="2:5" x14ac:dyDescent="0.25">
      <c r="B69" s="18"/>
      <c r="C69" s="13"/>
      <c r="D69" s="13"/>
      <c r="E69" s="13"/>
    </row>
    <row r="70" spans="2:5" x14ac:dyDescent="0.25">
      <c r="B70" s="18"/>
      <c r="C70" s="13"/>
      <c r="D70" s="13"/>
      <c r="E70" s="13"/>
    </row>
    <row r="71" spans="2:5" x14ac:dyDescent="0.25">
      <c r="B71" s="18"/>
      <c r="C71" s="13"/>
      <c r="D71" s="13"/>
      <c r="E71" s="13"/>
    </row>
    <row r="72" spans="2:5" x14ac:dyDescent="0.25">
      <c r="B72" s="18"/>
      <c r="C72" s="13"/>
      <c r="D72" s="13"/>
      <c r="E72" s="13"/>
    </row>
    <row r="73" spans="2:5" x14ac:dyDescent="0.25">
      <c r="B73" s="18"/>
      <c r="C73" s="13"/>
      <c r="D73" s="13"/>
      <c r="E73" s="13"/>
    </row>
    <row r="74" spans="2:5" x14ac:dyDescent="0.25">
      <c r="B74" s="18"/>
      <c r="C74" s="13"/>
      <c r="D74" s="13"/>
      <c r="E74" s="13"/>
    </row>
    <row r="75" spans="2:5" x14ac:dyDescent="0.25">
      <c r="B75" s="18"/>
      <c r="C75" s="13"/>
      <c r="D75" s="13"/>
      <c r="E75" s="13"/>
    </row>
    <row r="76" spans="2:5" x14ac:dyDescent="0.25">
      <c r="B76" s="18"/>
      <c r="C76" s="13"/>
      <c r="D76" s="13"/>
      <c r="E76" s="13"/>
    </row>
    <row r="77" spans="2:5" x14ac:dyDescent="0.25">
      <c r="B77" s="18"/>
      <c r="C77" s="13"/>
      <c r="D77" s="13"/>
      <c r="E77" s="13"/>
    </row>
    <row r="78" spans="2:5" x14ac:dyDescent="0.25">
      <c r="B78" s="18"/>
      <c r="C78" s="13"/>
      <c r="D78" s="13"/>
      <c r="E78" s="13"/>
    </row>
    <row r="79" spans="2:5" x14ac:dyDescent="0.25">
      <c r="B79" s="18"/>
      <c r="C79" s="13"/>
      <c r="D79" s="13"/>
      <c r="E79" s="13"/>
    </row>
    <row r="80" spans="2:5" x14ac:dyDescent="0.25">
      <c r="B80" s="18"/>
      <c r="C80" s="13"/>
      <c r="D80" s="13"/>
      <c r="E80" s="13"/>
    </row>
    <row r="81" spans="2:5" x14ac:dyDescent="0.25">
      <c r="B81" s="18"/>
      <c r="C81" s="13"/>
      <c r="D81" s="13"/>
      <c r="E81" s="13"/>
    </row>
    <row r="82" spans="2:5" x14ac:dyDescent="0.25">
      <c r="B82" s="18"/>
      <c r="C82" s="13"/>
      <c r="D82" s="13"/>
      <c r="E82" s="13"/>
    </row>
    <row r="83" spans="2:5" x14ac:dyDescent="0.25">
      <c r="B83" s="18"/>
      <c r="C83" s="13"/>
      <c r="D83" s="13"/>
      <c r="E83" s="13"/>
    </row>
    <row r="84" spans="2:5" x14ac:dyDescent="0.25">
      <c r="B84" s="18"/>
      <c r="C84" s="13"/>
      <c r="D84" s="13"/>
      <c r="E84" s="13"/>
    </row>
    <row r="85" spans="2:5" x14ac:dyDescent="0.25">
      <c r="B85" s="18"/>
      <c r="C85" s="13"/>
      <c r="D85" s="13"/>
      <c r="E85" s="13"/>
    </row>
    <row r="86" spans="2:5" x14ac:dyDescent="0.25">
      <c r="B86" s="18"/>
      <c r="C86" s="13"/>
      <c r="D86" s="13"/>
      <c r="E86" s="13"/>
    </row>
    <row r="87" spans="2:5" x14ac:dyDescent="0.25">
      <c r="B87" s="18"/>
      <c r="C87" s="13"/>
      <c r="D87" s="13"/>
      <c r="E87" s="13"/>
    </row>
    <row r="88" spans="2:5" x14ac:dyDescent="0.25">
      <c r="B88" s="18"/>
      <c r="C88" s="13"/>
      <c r="D88" s="13"/>
      <c r="E88" s="13"/>
    </row>
    <row r="89" spans="2:5" x14ac:dyDescent="0.25">
      <c r="B89" s="18"/>
      <c r="C89" s="13"/>
      <c r="D89" s="13"/>
      <c r="E89" s="13"/>
    </row>
    <row r="90" spans="2:5" x14ac:dyDescent="0.25">
      <c r="B90" s="18"/>
      <c r="C90" s="13"/>
      <c r="D90" s="13"/>
      <c r="E90" s="13"/>
    </row>
    <row r="91" spans="2:5" x14ac:dyDescent="0.25">
      <c r="B91" s="18"/>
      <c r="C91" s="13"/>
      <c r="D91" s="13"/>
      <c r="E91" s="13"/>
    </row>
    <row r="92" spans="2:5" x14ac:dyDescent="0.25">
      <c r="B92" s="18"/>
      <c r="C92" s="13"/>
      <c r="D92" s="13"/>
      <c r="E92" s="13"/>
    </row>
    <row r="93" spans="2:5" x14ac:dyDescent="0.25">
      <c r="B93" s="18"/>
      <c r="C93" s="13"/>
      <c r="D93" s="13"/>
      <c r="E93" s="13"/>
    </row>
    <row r="94" spans="2:5" x14ac:dyDescent="0.25">
      <c r="B94" s="18"/>
      <c r="C94" s="13"/>
      <c r="D94" s="13"/>
      <c r="E94" s="13"/>
    </row>
    <row r="95" spans="2:5" x14ac:dyDescent="0.25">
      <c r="B95" s="18"/>
      <c r="C95" s="13"/>
      <c r="D95" s="13"/>
      <c r="E95" s="13"/>
    </row>
    <row r="96" spans="2:5" x14ac:dyDescent="0.25">
      <c r="B96" s="18"/>
      <c r="C96" s="13"/>
      <c r="D96" s="13"/>
      <c r="E96" s="13"/>
    </row>
    <row r="97" spans="2:5" x14ac:dyDescent="0.25">
      <c r="B97" s="18"/>
      <c r="C97" s="13"/>
      <c r="D97" s="13"/>
      <c r="E97" s="13"/>
    </row>
    <row r="98" spans="2:5" x14ac:dyDescent="0.25">
      <c r="B98" s="18"/>
      <c r="C98" s="13"/>
      <c r="D98" s="13"/>
      <c r="E98" s="13"/>
    </row>
    <row r="99" spans="2:5" x14ac:dyDescent="0.25">
      <c r="B99" s="18"/>
      <c r="C99" s="13"/>
      <c r="D99" s="13"/>
      <c r="E99" s="13"/>
    </row>
    <row r="100" spans="2:5" x14ac:dyDescent="0.25">
      <c r="B100" s="18"/>
      <c r="C100" s="13"/>
      <c r="D100" s="13"/>
      <c r="E100" s="13"/>
    </row>
    <row r="101" spans="2:5" x14ac:dyDescent="0.25">
      <c r="B101" s="18"/>
      <c r="C101" s="13"/>
      <c r="D101" s="13"/>
      <c r="E101" s="13"/>
    </row>
    <row r="102" spans="2:5" x14ac:dyDescent="0.25">
      <c r="B102" s="18"/>
      <c r="C102" s="13"/>
      <c r="D102" s="13"/>
      <c r="E102" s="13"/>
    </row>
    <row r="103" spans="2:5" x14ac:dyDescent="0.25">
      <c r="B103" s="18"/>
      <c r="C103" s="13"/>
      <c r="D103" s="13"/>
      <c r="E103" s="13"/>
    </row>
    <row r="104" spans="2:5" x14ac:dyDescent="0.25">
      <c r="B104" s="18"/>
      <c r="C104" s="13"/>
      <c r="D104" s="13"/>
      <c r="E104" s="13"/>
    </row>
    <row r="105" spans="2:5" x14ac:dyDescent="0.25">
      <c r="B105" s="18"/>
      <c r="C105" s="13"/>
      <c r="D105" s="13"/>
      <c r="E105" s="13"/>
    </row>
    <row r="106" spans="2:5" x14ac:dyDescent="0.25">
      <c r="B106" s="18"/>
      <c r="C106" s="13"/>
      <c r="D106" s="13"/>
      <c r="E106" s="13"/>
    </row>
    <row r="107" spans="2:5" x14ac:dyDescent="0.25">
      <c r="B107" s="18"/>
      <c r="C107" s="13"/>
      <c r="D107" s="13"/>
      <c r="E107" s="13"/>
    </row>
    <row r="108" spans="2:5" x14ac:dyDescent="0.25">
      <c r="B108" s="18"/>
      <c r="C108" s="13"/>
      <c r="D108" s="13"/>
      <c r="E108" s="13"/>
    </row>
    <row r="109" spans="2:5" x14ac:dyDescent="0.25">
      <c r="B109" s="18"/>
      <c r="C109" s="13"/>
      <c r="D109" s="13"/>
      <c r="E109" s="13"/>
    </row>
    <row r="110" spans="2:5" x14ac:dyDescent="0.25">
      <c r="B110" s="18"/>
      <c r="C110" s="13"/>
      <c r="D110" s="13"/>
      <c r="E110" s="13"/>
    </row>
    <row r="111" spans="2:5" x14ac:dyDescent="0.25">
      <c r="B111" s="18"/>
      <c r="C111" s="13"/>
      <c r="D111" s="13"/>
      <c r="E111" s="13"/>
    </row>
    <row r="112" spans="2:5" x14ac:dyDescent="0.25">
      <c r="B112" s="18"/>
      <c r="C112" s="13"/>
      <c r="D112" s="13"/>
      <c r="E112" s="13"/>
    </row>
    <row r="113" spans="2:5" x14ac:dyDescent="0.25">
      <c r="B113" s="18"/>
      <c r="C113" s="13"/>
      <c r="D113" s="13"/>
      <c r="E113" s="13"/>
    </row>
    <row r="114" spans="2:5" x14ac:dyDescent="0.25">
      <c r="B114" s="18"/>
      <c r="C114" s="13"/>
      <c r="D114" s="13"/>
      <c r="E114" s="13"/>
    </row>
    <row r="115" spans="2:5" x14ac:dyDescent="0.25">
      <c r="B115" s="18"/>
      <c r="C115" s="13"/>
      <c r="D115" s="13"/>
      <c r="E115" s="13"/>
    </row>
    <row r="116" spans="2:5" x14ac:dyDescent="0.25">
      <c r="B116" s="18"/>
      <c r="C116" s="13"/>
      <c r="D116" s="13"/>
      <c r="E116" s="13"/>
    </row>
    <row r="117" spans="2:5" x14ac:dyDescent="0.25">
      <c r="B117" s="18"/>
      <c r="C117" s="13"/>
      <c r="D117" s="13"/>
      <c r="E117" s="13"/>
    </row>
    <row r="118" spans="2:5" x14ac:dyDescent="0.25">
      <c r="B118" s="18"/>
      <c r="C118" s="13"/>
      <c r="D118" s="13"/>
      <c r="E118" s="13"/>
    </row>
    <row r="119" spans="2:5" x14ac:dyDescent="0.25">
      <c r="B119" s="18"/>
      <c r="C119" s="13"/>
      <c r="D119" s="13"/>
      <c r="E119" s="13"/>
    </row>
    <row r="120" spans="2:5" x14ac:dyDescent="0.25">
      <c r="B120" s="18"/>
      <c r="C120" s="13"/>
      <c r="D120" s="13"/>
      <c r="E120" s="13"/>
    </row>
    <row r="121" spans="2:5" x14ac:dyDescent="0.25">
      <c r="B121" s="18"/>
      <c r="C121" s="13"/>
      <c r="D121" s="13"/>
      <c r="E121" s="13"/>
    </row>
    <row r="122" spans="2:5" x14ac:dyDescent="0.25">
      <c r="B122" s="18"/>
      <c r="C122" s="13"/>
      <c r="D122" s="13"/>
      <c r="E122" s="13"/>
    </row>
    <row r="123" spans="2:5" x14ac:dyDescent="0.25">
      <c r="B123" s="18"/>
      <c r="C123" s="13"/>
      <c r="D123" s="13"/>
      <c r="E123" s="13"/>
    </row>
    <row r="124" spans="2:5" x14ac:dyDescent="0.25">
      <c r="B124" s="18"/>
      <c r="C124" s="13"/>
      <c r="D124" s="13"/>
      <c r="E124" s="13"/>
    </row>
    <row r="125" spans="2:5" x14ac:dyDescent="0.25">
      <c r="B125" s="18"/>
      <c r="C125" s="13"/>
      <c r="D125" s="13"/>
      <c r="E125" s="13"/>
    </row>
    <row r="126" spans="2:5" x14ac:dyDescent="0.25">
      <c r="B126" s="18"/>
      <c r="C126" s="13"/>
      <c r="D126" s="13"/>
      <c r="E126" s="13"/>
    </row>
    <row r="127" spans="2:5" x14ac:dyDescent="0.25">
      <c r="B127" s="18"/>
      <c r="C127" s="13"/>
      <c r="D127" s="13"/>
      <c r="E127" s="13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CF5A-497B-4911-89FF-7C82876D781F}">
  <dimension ref="A1:L11"/>
  <sheetViews>
    <sheetView workbookViewId="0">
      <pane xSplit="3" topLeftCell="D1" activePane="topRight" state="frozen"/>
      <selection pane="topRight"/>
    </sheetView>
  </sheetViews>
  <sheetFormatPr defaultRowHeight="15" x14ac:dyDescent="0.25"/>
  <cols>
    <col min="1" max="1" width="29" bestFit="1" customWidth="1"/>
    <col min="2" max="2" width="15" customWidth="1"/>
    <col min="3" max="3" width="14.42578125" customWidth="1"/>
    <col min="4" max="4" width="18.85546875" bestFit="1" customWidth="1"/>
    <col min="6" max="6" width="27.28515625" bestFit="1" customWidth="1"/>
    <col min="8" max="8" width="42.7109375" bestFit="1" customWidth="1"/>
    <col min="10" max="10" width="29" bestFit="1" customWidth="1"/>
    <col min="11" max="11" width="12.85546875" customWidth="1"/>
    <col min="12" max="12" width="14.42578125" customWidth="1"/>
  </cols>
  <sheetData>
    <row r="1" spans="1:12" x14ac:dyDescent="0.25">
      <c r="A1" s="1" t="s">
        <v>0</v>
      </c>
      <c r="B1" s="1" t="s">
        <v>1</v>
      </c>
      <c r="C1" s="1" t="s">
        <v>18</v>
      </c>
      <c r="D1" s="1" t="s">
        <v>20</v>
      </c>
      <c r="F1" s="1" t="s">
        <v>52</v>
      </c>
      <c r="H1" s="1" t="s">
        <v>86</v>
      </c>
      <c r="J1" t="s">
        <v>65</v>
      </c>
    </row>
    <row r="2" spans="1:12" x14ac:dyDescent="0.25">
      <c r="A2" t="s">
        <v>6</v>
      </c>
      <c r="B2" t="s">
        <v>7</v>
      </c>
      <c r="C2">
        <v>75</v>
      </c>
      <c r="D2" s="4">
        <v>120.7008</v>
      </c>
      <c r="F2" s="2" t="e" cm="1" vm="1">
        <f t="array" aca="1" ref="F2" ca="1">_xlfn.UNIQUE(B2:B11)</f>
        <v>#VALUE!</v>
      </c>
      <c r="H2" s="2" t="e" cm="1" vm="1">
        <f t="array" aca="1" ref="H2" ca="1">_xlfn.UNIQUE(B2:B11)</f>
        <v>#VALUE!</v>
      </c>
    </row>
    <row r="3" spans="1:12" x14ac:dyDescent="0.25">
      <c r="A3" t="s">
        <v>14</v>
      </c>
      <c r="B3" t="s">
        <v>9</v>
      </c>
      <c r="C3">
        <v>28</v>
      </c>
      <c r="D3" s="4">
        <v>45.061631999999996</v>
      </c>
      <c r="H3" t="s">
        <v>85</v>
      </c>
      <c r="J3" s="1" t="s">
        <v>0</v>
      </c>
      <c r="K3" s="1" t="s">
        <v>1</v>
      </c>
      <c r="L3" s="1" t="s">
        <v>18</v>
      </c>
    </row>
    <row r="4" spans="1:12" x14ac:dyDescent="0.25">
      <c r="A4" t="s">
        <v>15</v>
      </c>
      <c r="B4" t="s">
        <v>16</v>
      </c>
      <c r="C4">
        <v>25</v>
      </c>
      <c r="D4" s="4">
        <v>40.233599999999996</v>
      </c>
      <c r="J4" s="2" t="e" cm="1" vm="2">
        <f t="array" ref="J4">_xlfn._xlws.FILTER(A2:C11,B2:B11=J1)</f>
        <v>#VALUE!</v>
      </c>
    </row>
    <row r="5" spans="1:12" x14ac:dyDescent="0.25">
      <c r="A5" t="s">
        <v>4</v>
      </c>
      <c r="B5" t="s">
        <v>5</v>
      </c>
      <c r="C5">
        <v>94</v>
      </c>
      <c r="D5" s="4">
        <v>151.27833600000002</v>
      </c>
    </row>
    <row r="6" spans="1:12" x14ac:dyDescent="0.25">
      <c r="A6" t="s">
        <v>4</v>
      </c>
      <c r="B6" t="s">
        <v>12</v>
      </c>
      <c r="C6">
        <v>55</v>
      </c>
      <c r="D6" s="4">
        <v>88.513919999999999</v>
      </c>
      <c r="F6" t="s">
        <v>84</v>
      </c>
    </row>
    <row r="7" spans="1:12" x14ac:dyDescent="0.25">
      <c r="A7" t="s">
        <v>8</v>
      </c>
      <c r="B7" t="s">
        <v>9</v>
      </c>
      <c r="C7">
        <v>70</v>
      </c>
      <c r="D7" s="4">
        <v>112.65408000000001</v>
      </c>
    </row>
    <row r="8" spans="1:12" x14ac:dyDescent="0.25">
      <c r="A8" t="s">
        <v>10</v>
      </c>
      <c r="B8" t="s">
        <v>11</v>
      </c>
      <c r="C8">
        <v>56</v>
      </c>
      <c r="D8" s="4">
        <v>90.123263999999992</v>
      </c>
    </row>
    <row r="9" spans="1:12" x14ac:dyDescent="0.25">
      <c r="A9" t="s">
        <v>2</v>
      </c>
      <c r="B9" t="s">
        <v>3</v>
      </c>
      <c r="C9">
        <v>150</v>
      </c>
      <c r="D9" s="4">
        <v>241.4016</v>
      </c>
    </row>
    <row r="10" spans="1:12" x14ac:dyDescent="0.25">
      <c r="A10" t="s">
        <v>17</v>
      </c>
      <c r="B10" t="s">
        <v>5</v>
      </c>
      <c r="C10">
        <v>20</v>
      </c>
      <c r="D10" s="4">
        <v>32.186880000000002</v>
      </c>
    </row>
    <row r="11" spans="1:12" x14ac:dyDescent="0.25">
      <c r="A11" t="s">
        <v>13</v>
      </c>
      <c r="B11" t="s">
        <v>9</v>
      </c>
      <c r="C11">
        <v>35</v>
      </c>
      <c r="D11" s="4">
        <v>56.327040000000004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World's Longest Beaches</vt:lpstr>
      <vt:lpstr>XLOOKUP vs. SUMIF</vt:lpstr>
      <vt:lpstr>XLOOKUP Monthly Sales</vt:lpstr>
      <vt:lpstr>XLOOKUP Search Mode</vt:lpstr>
      <vt:lpstr>XLOOKUP Multiple Columns</vt:lpstr>
      <vt:lpstr>INDEX-MATCH</vt:lpstr>
      <vt:lpstr>UNIQUE</vt:lpstr>
      <vt:lpstr>SORT</vt:lpstr>
      <vt:lpstr>FILTER</vt:lpstr>
      <vt:lpstr>RANDARRAY</vt:lpstr>
      <vt:lpstr>Spilled Range Operator</vt:lpstr>
      <vt:lpstr>Dynamic Amortization Table</vt:lpstr>
      <vt:lpstr>#SPILL! and #CALC!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2022-01-21T15:50:55Z</dcterms:created>
  <dcterms:modified xsi:type="dcterms:W3CDTF">2022-02-01T22:37:31Z</dcterms:modified>
</cp:coreProperties>
</file>