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12c65cee9b45e64e/Documents/SMO/FM BOOK BY SMO/"/>
    </mc:Choice>
  </mc:AlternateContent>
  <xr:revisionPtr revIDLastSave="28" documentId="8_{48848A1B-016A-4CBB-A8F6-62CD0A4B6105}" xr6:coauthVersionLast="47" xr6:coauthVersionMax="47" xr10:uidLastSave="{F679AAD0-CD93-4E94-B493-ED1058EF6077}"/>
  <bookViews>
    <workbookView xWindow="-120" yWindow="-120" windowWidth="24240" windowHeight="13140" tabRatio="746" firstSheet="4" activeTab="8" xr2:uid="{00000000-000D-0000-FFFF-FFFF00000000}"/>
  </bookViews>
  <sheets>
    <sheet name="Workings" sheetId="2" r:id="rId1"/>
    <sheet name="Formulas1" sheetId="23" r:id="rId2"/>
    <sheet name="Formulas2" sheetId="24" r:id="rId3"/>
    <sheet name="database" sheetId="12" state="hidden" r:id="rId4"/>
    <sheet name="RefFrmWrk" sheetId="15" r:id="rId5"/>
    <sheet name="Prod Dbase" sheetId="26" r:id="rId6"/>
    <sheet name="Prod Dbase (B)" sheetId="30" r:id="rId7"/>
    <sheet name="Sheet1" sheetId="28" r:id="rId8"/>
    <sheet name="SalesReport" sheetId="32" r:id="rId9"/>
    <sheet name="SalesReport1" sheetId="25" r:id="rId10"/>
    <sheet name="SalesReport2" sheetId="29" r:id="rId11"/>
    <sheet name="MaxMin Deprcn" sheetId="27" r:id="rId12"/>
    <sheet name="SampleData" sheetId="17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chart.v1.0" hidden="1">'MaxMin Deprcn'!$U$26:$U$36</definedName>
    <definedName name="_xlchart.v1.1" hidden="1">'MaxMin Deprcn'!$V$26:$W$26</definedName>
    <definedName name="_xlchart.v1.2" hidden="1">'MaxMin Deprcn'!$V$27:$W$27</definedName>
    <definedName name="aa">#REF!</definedName>
    <definedName name="abc">#REF!</definedName>
    <definedName name="Apr">'[1]Intersector Operator'!$C$11:$G$11</definedName>
    <definedName name="BoomName">[1]VLOOKUP!$B$31:$B$39</definedName>
    <definedName name="CCF">#REF!</definedName>
    <definedName name="CCFNew">#REF!</definedName>
    <definedName name="Costs_per_Unit">#REF!</definedName>
    <definedName name="_xlnm.Criteria">'[2]Any-Column Lookup'!#REF!</definedName>
    <definedName name="_xlnm.Database">#REF!</definedName>
    <definedName name="Dept03">'[1]Intersector Operator'!$E$8:$E$19</definedName>
    <definedName name="Dept04">'[1]Intersector Operator'!$F$8:$F$19</definedName>
    <definedName name="Fac">#REF!</definedName>
    <definedName name="FebSales">#REF!</definedName>
    <definedName name="iemr">#REF!</definedName>
    <definedName name="JanSales">#REF!</definedName>
    <definedName name="k">[0]!p</definedName>
    <definedName name="MarSales">#REF!</definedName>
    <definedName name="Max_CFA">#REF!</definedName>
    <definedName name="Max_FRMPRM">#REF!</definedName>
    <definedName name="May">'[1]Intersector Operator'!$C$12:$G$12</definedName>
    <definedName name="NAME">[1]Table1!$A$1:$B$4</definedName>
    <definedName name="NFB">#REF!</definedName>
    <definedName name="p">INDEX(#REF!,MATCH(#REF!,#REF!,0),1)</definedName>
    <definedName name="PRDPRC">[3]ADVFRML!$B$55:$C$58</definedName>
    <definedName name="Pristine_Course">#REF!</definedName>
    <definedName name="Pristine_Month">'[4]D-I'!$K$3:$K$5</definedName>
    <definedName name="Pristine_product">'[5]D-I'!$I$3:$I$6</definedName>
    <definedName name="pristine_region">'[5]D-I'!$G$3:$G$7</definedName>
    <definedName name="product">#REF!</definedName>
    <definedName name="Product_Flex">OFFSET('[6]Dynamic Chart - Offset'!$A$2,,,'[6]Dynamic Chart - Offset'!$D$2,1)</definedName>
    <definedName name="Prov">#REF!</definedName>
    <definedName name="RAROC">#REF!</definedName>
    <definedName name="Rating">#REF!</definedName>
    <definedName name="region">#REF!</definedName>
    <definedName name="RR">#REF!</definedName>
    <definedName name="RW">#REF!</definedName>
    <definedName name="Sales_Flex">OFFSET('[6]Dynamic Chart - Offset'!$B$2,,,'[6]Dynamic Chart - Offset'!$D$2,1)</definedName>
    <definedName name="ss">#REF!</definedName>
    <definedName name="Tax">[1]VLOOKUP!$I$70:$M$77</definedName>
    <definedName name="Tenor">#REF!</definedName>
    <definedName name="test">'[7]Scroll Bars and Spinners'!#REF!</definedName>
    <definedName name="TL">#REF!</definedName>
    <definedName name="Total_Costs">'[8]Break Even (Solver)'!$B$10:$C$10</definedName>
    <definedName name="Total_Revenue">#REF!</definedName>
    <definedName name="valuevx">42.314159</definedName>
    <definedName name="WC">#REF!</definedName>
    <definedName name="WCFB">#REF!</definedName>
  </definedNames>
  <calcPr calcId="191029"/>
  <pivotCaches>
    <pivotCache cacheId="1" r:id="rId22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32" l="1"/>
  <c r="G19" i="32"/>
  <c r="H19" i="32" s="1"/>
  <c r="G14" i="32"/>
  <c r="H14" i="32" s="1"/>
  <c r="G11" i="32"/>
  <c r="H11" i="32" s="1"/>
  <c r="AF9" i="32"/>
  <c r="G9" i="32"/>
  <c r="H9" i="32" s="1"/>
  <c r="AF8" i="32"/>
  <c r="G18" i="32" s="1"/>
  <c r="H18" i="32" s="1"/>
  <c r="AF7" i="32"/>
  <c r="G10" i="32" s="1"/>
  <c r="H10" i="32" s="1"/>
  <c r="G7" i="32"/>
  <c r="H7" i="32" s="1"/>
  <c r="AF6" i="32"/>
  <c r="G6" i="32" s="1"/>
  <c r="H6" i="32" s="1"/>
  <c r="AF5" i="32"/>
  <c r="G15" i="32" s="1"/>
  <c r="H15" i="32" s="1"/>
  <c r="U5" i="32"/>
  <c r="AF4" i="32"/>
  <c r="G20" i="32" s="1"/>
  <c r="H20" i="32" s="1"/>
  <c r="AF3" i="32"/>
  <c r="G8" i="32" s="1"/>
  <c r="H8" i="32" s="1"/>
  <c r="AF2" i="32"/>
  <c r="G12" i="32" s="1"/>
  <c r="H12" i="32" s="1"/>
  <c r="AF1" i="32"/>
  <c r="G17" i="32" s="1"/>
  <c r="H17" i="32" s="1"/>
  <c r="V26" i="27"/>
  <c r="G13" i="32" l="1"/>
  <c r="H13" i="32" s="1"/>
  <c r="G5" i="32"/>
  <c r="H5" i="32" s="1"/>
  <c r="G16" i="32"/>
  <c r="H16" i="32" s="1"/>
  <c r="P51" i="27"/>
  <c r="W35" i="27" s="1"/>
  <c r="P48" i="27"/>
  <c r="W34" i="27" s="1"/>
  <c r="P45" i="27"/>
  <c r="W33" i="27" s="1"/>
  <c r="P42" i="27"/>
  <c r="W32" i="27" s="1"/>
  <c r="P39" i="27"/>
  <c r="W31" i="27" s="1"/>
  <c r="P36" i="27"/>
  <c r="W30" i="27" s="1"/>
  <c r="P33" i="27"/>
  <c r="W29" i="27" s="1"/>
  <c r="P30" i="27"/>
  <c r="W28" i="27" s="1"/>
  <c r="P27" i="27"/>
  <c r="G27" i="27"/>
  <c r="D54" i="27"/>
  <c r="D51" i="27"/>
  <c r="D48" i="27"/>
  <c r="D45" i="27"/>
  <c r="D42" i="27"/>
  <c r="D39" i="27"/>
  <c r="D36" i="27"/>
  <c r="D33" i="27"/>
  <c r="D30" i="27"/>
  <c r="D27" i="27"/>
  <c r="D29" i="27" s="1"/>
  <c r="D32" i="27" s="1"/>
  <c r="L7" i="27"/>
  <c r="L9" i="27" s="1"/>
  <c r="D35" i="27" l="1"/>
  <c r="D38" i="27" s="1"/>
  <c r="D41" i="27" s="1"/>
  <c r="D44" i="27" s="1"/>
  <c r="D47" i="27" s="1"/>
  <c r="D50" i="27" s="1"/>
  <c r="D53" i="27" s="1"/>
  <c r="D56" i="27" s="1"/>
  <c r="G29" i="27"/>
  <c r="G30" i="27" s="1"/>
  <c r="Y27" i="27"/>
  <c r="P29" i="27"/>
  <c r="P32" i="27" s="1"/>
  <c r="P35" i="27" s="1"/>
  <c r="P38" i="27" s="1"/>
  <c r="P41" i="27" s="1"/>
  <c r="P44" i="27" s="1"/>
  <c r="P47" i="27" s="1"/>
  <c r="P50" i="27" s="1"/>
  <c r="P53" i="27" s="1"/>
  <c r="P54" i="27" s="1"/>
  <c r="W36" i="27" s="1"/>
  <c r="W27" i="27"/>
  <c r="G20" i="29"/>
  <c r="H20" i="29" s="1"/>
  <c r="I20" i="29" s="1"/>
  <c r="G19" i="29"/>
  <c r="H19" i="29" s="1"/>
  <c r="K19" i="29" s="1"/>
  <c r="G18" i="29"/>
  <c r="H18" i="29" s="1"/>
  <c r="G17" i="29"/>
  <c r="H17" i="29" s="1"/>
  <c r="I17" i="29" s="1"/>
  <c r="G16" i="29"/>
  <c r="H16" i="29" s="1"/>
  <c r="I16" i="29" s="1"/>
  <c r="G15" i="29"/>
  <c r="H15" i="29" s="1"/>
  <c r="I15" i="29" s="1"/>
  <c r="G14" i="29"/>
  <c r="H14" i="29" s="1"/>
  <c r="J14" i="29" s="1"/>
  <c r="G13" i="29"/>
  <c r="H13" i="29" s="1"/>
  <c r="I13" i="29" s="1"/>
  <c r="G12" i="29"/>
  <c r="H12" i="29" s="1"/>
  <c r="I12" i="29" s="1"/>
  <c r="G11" i="29"/>
  <c r="H11" i="29" s="1"/>
  <c r="K11" i="29" s="1"/>
  <c r="G10" i="29"/>
  <c r="H10" i="29" s="1"/>
  <c r="I10" i="29" s="1"/>
  <c r="G9" i="29"/>
  <c r="H9" i="29" s="1"/>
  <c r="I9" i="29" s="1"/>
  <c r="G8" i="29"/>
  <c r="H8" i="29" s="1"/>
  <c r="I8" i="29" s="1"/>
  <c r="G7" i="29"/>
  <c r="H7" i="29" s="1"/>
  <c r="I7" i="29" s="1"/>
  <c r="G6" i="29"/>
  <c r="H6" i="29" s="1"/>
  <c r="J6" i="29" s="1"/>
  <c r="G5" i="29"/>
  <c r="H5" i="29" s="1"/>
  <c r="J5" i="29" s="1"/>
  <c r="I18" i="29" l="1"/>
  <c r="J18" i="29"/>
  <c r="K18" i="29"/>
  <c r="J19" i="29"/>
  <c r="K16" i="29"/>
  <c r="I14" i="29"/>
  <c r="J11" i="29"/>
  <c r="K8" i="29"/>
  <c r="I6" i="29"/>
  <c r="I19" i="29"/>
  <c r="J16" i="29"/>
  <c r="K13" i="29"/>
  <c r="I11" i="29"/>
  <c r="J8" i="29"/>
  <c r="K20" i="29"/>
  <c r="I5" i="29"/>
  <c r="J13" i="29"/>
  <c r="K10" i="29"/>
  <c r="K5" i="29"/>
  <c r="K15" i="29"/>
  <c r="J10" i="29"/>
  <c r="K7" i="29"/>
  <c r="V27" i="27"/>
  <c r="V28" i="27"/>
  <c r="V36" i="27"/>
  <c r="V29" i="27"/>
  <c r="V30" i="27"/>
  <c r="V33" i="27"/>
  <c r="V34" i="27"/>
  <c r="V35" i="27"/>
  <c r="V31" i="27"/>
  <c r="V32" i="27"/>
  <c r="J15" i="29"/>
  <c r="K12" i="29"/>
  <c r="J7" i="29"/>
  <c r="J20" i="29"/>
  <c r="K17" i="29"/>
  <c r="J12" i="29"/>
  <c r="K9" i="29"/>
  <c r="J17" i="29"/>
  <c r="K14" i="29"/>
  <c r="J9" i="29"/>
  <c r="K6" i="29"/>
  <c r="G32" i="27"/>
  <c r="G33" i="27" s="1"/>
  <c r="Y29" i="27" s="1"/>
  <c r="Y28" i="27"/>
  <c r="A20" i="28"/>
  <c r="G35" i="27" l="1"/>
  <c r="G36" i="27" s="1"/>
  <c r="Y30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4" i="27"/>
  <c r="I5" i="25"/>
  <c r="J5" i="25" s="1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F6" i="26"/>
  <c r="AF1" i="25"/>
  <c r="G17" i="25" s="1"/>
  <c r="H17" i="25" s="1"/>
  <c r="AF2" i="25"/>
  <c r="G12" i="25" s="1"/>
  <c r="H12" i="25" s="1"/>
  <c r="AF3" i="25"/>
  <c r="G8" i="25" s="1"/>
  <c r="H8" i="25" s="1"/>
  <c r="AF4" i="25"/>
  <c r="G20" i="25" s="1"/>
  <c r="H20" i="25" s="1"/>
  <c r="AF5" i="25"/>
  <c r="G9" i="25" s="1"/>
  <c r="H9" i="25" s="1"/>
  <c r="AF6" i="25"/>
  <c r="G6" i="25" s="1"/>
  <c r="H6" i="25" s="1"/>
  <c r="AF7" i="25"/>
  <c r="G16" i="25" s="1"/>
  <c r="H16" i="25" s="1"/>
  <c r="AF8" i="25"/>
  <c r="G18" i="25" s="1"/>
  <c r="H18" i="25" s="1"/>
  <c r="AF9" i="25"/>
  <c r="G14" i="25" s="1"/>
  <c r="H14" i="25" s="1"/>
  <c r="G38" i="27" l="1"/>
  <c r="G39" i="27" s="1"/>
  <c r="Y31" i="27" s="1"/>
  <c r="G19" i="25"/>
  <c r="H19" i="25" s="1"/>
  <c r="G11" i="25"/>
  <c r="H11" i="25" s="1"/>
  <c r="G5" i="25"/>
  <c r="H5" i="25" s="1"/>
  <c r="U5" i="25" s="1"/>
  <c r="G15" i="25"/>
  <c r="H15" i="25" s="1"/>
  <c r="G13" i="25"/>
  <c r="H13" i="25" s="1"/>
  <c r="G7" i="25"/>
  <c r="H7" i="25" s="1"/>
  <c r="G10" i="25"/>
  <c r="H10" i="25" s="1"/>
  <c r="B10" i="17"/>
  <c r="B13" i="17"/>
  <c r="G41" i="27" l="1"/>
  <c r="G42" i="27" s="1"/>
  <c r="E12" i="2"/>
  <c r="E13" i="2"/>
  <c r="E14" i="2"/>
  <c r="E15" i="2"/>
  <c r="G44" i="27" l="1"/>
  <c r="Y32" i="27"/>
  <c r="G45" i="27"/>
  <c r="G47" i="27" l="1"/>
  <c r="Y33" i="27"/>
  <c r="G48" i="27"/>
  <c r="K1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F1" i="12"/>
  <c r="G50" i="27" l="1"/>
  <c r="G51" i="27" s="1"/>
  <c r="Y34" i="27"/>
  <c r="G53" i="27" l="1"/>
  <c r="G54" i="27" s="1"/>
  <c r="Y35" i="27"/>
  <c r="G56" i="27" l="1"/>
  <c r="Y36" i="27"/>
</calcChain>
</file>

<file path=xl/sharedStrings.xml><?xml version="1.0" encoding="utf-8"?>
<sst xmlns="http://schemas.openxmlformats.org/spreadsheetml/2006/main" count="851" uniqueCount="480">
  <si>
    <t>Idris</t>
  </si>
  <si>
    <t>Esther</t>
  </si>
  <si>
    <t>Grace</t>
  </si>
  <si>
    <t>Ruhwanya</t>
  </si>
  <si>
    <t>North</t>
  </si>
  <si>
    <t>Bronx Ent.</t>
  </si>
  <si>
    <t>Emmanuel</t>
  </si>
  <si>
    <t>Chengeni</t>
  </si>
  <si>
    <t>South</t>
  </si>
  <si>
    <t>Farida &amp; Co.</t>
  </si>
  <si>
    <t>James</t>
  </si>
  <si>
    <t>Cheyo</t>
  </si>
  <si>
    <t>East</t>
  </si>
  <si>
    <t>Sissoko Ventures</t>
  </si>
  <si>
    <t>Irene</t>
  </si>
  <si>
    <t>Chibulunge</t>
  </si>
  <si>
    <t>West</t>
  </si>
  <si>
    <t>Hope Tech.</t>
  </si>
  <si>
    <t>Neema</t>
  </si>
  <si>
    <t>Burian</t>
  </si>
  <si>
    <t>Mid-West</t>
  </si>
  <si>
    <t>Plantation Estates</t>
  </si>
  <si>
    <t>Joseph</t>
  </si>
  <si>
    <t>Bura</t>
  </si>
  <si>
    <t>South-East</t>
  </si>
  <si>
    <t>Magreth</t>
  </si>
  <si>
    <t>Blandes</t>
  </si>
  <si>
    <t>North-West</t>
  </si>
  <si>
    <t>Godfrey</t>
  </si>
  <si>
    <t>Daftari</t>
  </si>
  <si>
    <t>Mid-Central</t>
  </si>
  <si>
    <t>John</t>
  </si>
  <si>
    <t>Tungu</t>
  </si>
  <si>
    <t>South-West</t>
  </si>
  <si>
    <t>Maria</t>
  </si>
  <si>
    <t>Degera</t>
  </si>
  <si>
    <t>North-East</t>
  </si>
  <si>
    <t>Joyce</t>
  </si>
  <si>
    <t>Dewji</t>
  </si>
  <si>
    <t>Mary</t>
  </si>
  <si>
    <t>Diallo</t>
  </si>
  <si>
    <t>Zulfa</t>
  </si>
  <si>
    <t>Galinoma</t>
  </si>
  <si>
    <t>Samwel</t>
  </si>
  <si>
    <t>Genzabuke</t>
  </si>
  <si>
    <t>Frank</t>
  </si>
  <si>
    <t>Ghasia</t>
  </si>
  <si>
    <t>Kelvin</t>
  </si>
  <si>
    <t>hemed</t>
  </si>
  <si>
    <t>Eric</t>
  </si>
  <si>
    <t>Hoogan</t>
  </si>
  <si>
    <t>Beatrice</t>
  </si>
  <si>
    <t>Issa</t>
  </si>
  <si>
    <t>Erick</t>
  </si>
  <si>
    <t>Jecha</t>
  </si>
  <si>
    <t>Habiba</t>
  </si>
  <si>
    <t>Kaboyonga</t>
  </si>
  <si>
    <t>Rehema</t>
  </si>
  <si>
    <t>Mnyika</t>
  </si>
  <si>
    <t>Leyla</t>
  </si>
  <si>
    <t>Khamis</t>
  </si>
  <si>
    <t>Wilson</t>
  </si>
  <si>
    <t>Kumchaya</t>
  </si>
  <si>
    <t>Ibrahim</t>
  </si>
  <si>
    <t>Luhahula</t>
  </si>
  <si>
    <t>Saidy</t>
  </si>
  <si>
    <t>Lyamba</t>
  </si>
  <si>
    <t>Winfrida</t>
  </si>
  <si>
    <t>Madeje</t>
  </si>
  <si>
    <t>Chimpae</t>
  </si>
  <si>
    <t>Maghimbi</t>
  </si>
  <si>
    <t>Wenceslas</t>
  </si>
  <si>
    <t>Manyanya</t>
  </si>
  <si>
    <t>Japhari</t>
  </si>
  <si>
    <t>Mkanga</t>
  </si>
  <si>
    <t>Podensiana</t>
  </si>
  <si>
    <t>Nyawazwa</t>
  </si>
  <si>
    <t>Abigail</t>
  </si>
  <si>
    <t>michael</t>
  </si>
  <si>
    <t>Kebe</t>
  </si>
  <si>
    <t>victor</t>
  </si>
  <si>
    <t>Rose</t>
  </si>
  <si>
    <t>samuel</t>
  </si>
  <si>
    <t>Stephanie</t>
  </si>
  <si>
    <t>temitope</t>
  </si>
  <si>
    <t>sam</t>
  </si>
  <si>
    <t>Marie</t>
  </si>
  <si>
    <t>Peter</t>
  </si>
  <si>
    <t>linda</t>
  </si>
  <si>
    <t>Kingsley</t>
  </si>
  <si>
    <t>wendy</t>
  </si>
  <si>
    <t>isaac</t>
  </si>
  <si>
    <t>kemi</t>
  </si>
  <si>
    <t>Benjamin</t>
  </si>
  <si>
    <t>mercy</t>
  </si>
  <si>
    <t>kenneth</t>
  </si>
  <si>
    <t>Blessing</t>
  </si>
  <si>
    <t>Maris</t>
  </si>
  <si>
    <t>stephen</t>
  </si>
  <si>
    <t>Doris</t>
  </si>
  <si>
    <t>charles</t>
  </si>
  <si>
    <t>chinelo</t>
  </si>
  <si>
    <t>olawale</t>
  </si>
  <si>
    <t>dorcas</t>
  </si>
  <si>
    <t>Adewale</t>
  </si>
  <si>
    <t>Hannah</t>
  </si>
  <si>
    <t>paul</t>
  </si>
  <si>
    <t>Promise</t>
  </si>
  <si>
    <t>Dickson</t>
  </si>
  <si>
    <t>hadiza</t>
  </si>
  <si>
    <t>Godwin</t>
  </si>
  <si>
    <t>Stella</t>
  </si>
  <si>
    <t>David</t>
  </si>
  <si>
    <t>olabisi</t>
  </si>
  <si>
    <t>Solomon</t>
  </si>
  <si>
    <t>Gabriel</t>
  </si>
  <si>
    <t>Hellen</t>
  </si>
  <si>
    <t>sunday</t>
  </si>
  <si>
    <t>Ayomide</t>
  </si>
  <si>
    <t>kelvin</t>
  </si>
  <si>
    <t>Redeem</t>
  </si>
  <si>
    <t>MICHEAL</t>
  </si>
  <si>
    <t>Marc-aurelle</t>
  </si>
  <si>
    <t>patrick</t>
  </si>
  <si>
    <t>Deborah</t>
  </si>
  <si>
    <t>Ezekiel</t>
  </si>
  <si>
    <t>Olariche</t>
  </si>
  <si>
    <t>Miracle</t>
  </si>
  <si>
    <t>marvis</t>
  </si>
  <si>
    <t>azeez</t>
  </si>
  <si>
    <t>ogunjobi ifeoluwa</t>
  </si>
  <si>
    <t>promise</t>
  </si>
  <si>
    <t>Natalie</t>
  </si>
  <si>
    <t>desmond</t>
  </si>
  <si>
    <t>Joy</t>
  </si>
  <si>
    <t>israel</t>
  </si>
  <si>
    <t>Vivian</t>
  </si>
  <si>
    <t>andrew</t>
  </si>
  <si>
    <t>Winnifred</t>
  </si>
  <si>
    <t>Tajudeen</t>
  </si>
  <si>
    <t>olivia</t>
  </si>
  <si>
    <t>Lawrence</t>
  </si>
  <si>
    <t>Ada</t>
  </si>
  <si>
    <t>Ayodele</t>
  </si>
  <si>
    <t>barbra</t>
  </si>
  <si>
    <t>alex</t>
  </si>
  <si>
    <t>jessica</t>
  </si>
  <si>
    <t>Anthony</t>
  </si>
  <si>
    <t>olayinka</t>
  </si>
  <si>
    <t>uche</t>
  </si>
  <si>
    <t>Perfect</t>
  </si>
  <si>
    <t>George</t>
  </si>
  <si>
    <t>Olive</t>
  </si>
  <si>
    <t>Jonah</t>
  </si>
  <si>
    <t>eunice</t>
  </si>
  <si>
    <t>smart</t>
  </si>
  <si>
    <t>Pollyanna</t>
  </si>
  <si>
    <t>daniel</t>
  </si>
  <si>
    <t>Oluwakemi</t>
  </si>
  <si>
    <t>Verse</t>
  </si>
  <si>
    <t>Becca</t>
  </si>
  <si>
    <t>Ade</t>
  </si>
  <si>
    <t>Loveth</t>
  </si>
  <si>
    <t>Franklin</t>
  </si>
  <si>
    <t>Teni</t>
  </si>
  <si>
    <t>EDITH</t>
  </si>
  <si>
    <t>monday</t>
  </si>
  <si>
    <t>Adebukola</t>
  </si>
  <si>
    <t>ifeanyi</t>
  </si>
  <si>
    <t>Fatima</t>
  </si>
  <si>
    <t>Abubakar</t>
  </si>
  <si>
    <t>Clarion</t>
  </si>
  <si>
    <t>Joshua</t>
  </si>
  <si>
    <t>hanson</t>
  </si>
  <si>
    <t>Austin</t>
  </si>
  <si>
    <t>maria</t>
  </si>
  <si>
    <t>opeyemi</t>
  </si>
  <si>
    <t>devine</t>
  </si>
  <si>
    <t>Chris</t>
  </si>
  <si>
    <t>Adah</t>
  </si>
  <si>
    <t>ADEKAnMBI</t>
  </si>
  <si>
    <t>Damilola</t>
  </si>
  <si>
    <t>Gideon</t>
  </si>
  <si>
    <t>Noomi</t>
  </si>
  <si>
    <t>Prince</t>
  </si>
  <si>
    <t>Bola</t>
  </si>
  <si>
    <t>kela</t>
  </si>
  <si>
    <t>favour</t>
  </si>
  <si>
    <t>Tope</t>
  </si>
  <si>
    <t>Patricia</t>
  </si>
  <si>
    <t>jeleel</t>
  </si>
  <si>
    <t>joycee</t>
  </si>
  <si>
    <t>Maxwell</t>
  </si>
  <si>
    <t>Hadassah</t>
  </si>
  <si>
    <t>Giovanni</t>
  </si>
  <si>
    <t>toyin</t>
  </si>
  <si>
    <t>uzairu</t>
  </si>
  <si>
    <t>Bridget</t>
  </si>
  <si>
    <t>Oyediran</t>
  </si>
  <si>
    <t>chidinma</t>
  </si>
  <si>
    <t>Tammy</t>
  </si>
  <si>
    <t>Dopsy</t>
  </si>
  <si>
    <t>Gypsy</t>
  </si>
  <si>
    <t>Saeed</t>
  </si>
  <si>
    <t>collins</t>
  </si>
  <si>
    <t>Lydia</t>
  </si>
  <si>
    <t>odivri</t>
  </si>
  <si>
    <t>binitubo</t>
  </si>
  <si>
    <t>allison</t>
  </si>
  <si>
    <t>Enora</t>
  </si>
  <si>
    <t>nkemjika</t>
  </si>
  <si>
    <t>Sherifat</t>
  </si>
  <si>
    <t>tunbosun</t>
  </si>
  <si>
    <t>Andrella</t>
  </si>
  <si>
    <t>DEBO</t>
  </si>
  <si>
    <t>vera</t>
  </si>
  <si>
    <t>Nosa</t>
  </si>
  <si>
    <t>LILLIE</t>
  </si>
  <si>
    <t>Ruben</t>
  </si>
  <si>
    <t>Molly</t>
  </si>
  <si>
    <t>ayobamidele</t>
  </si>
  <si>
    <t>DIVINE</t>
  </si>
  <si>
    <t>katrine</t>
  </si>
  <si>
    <t>Amos</t>
  </si>
  <si>
    <t>Weneydarl</t>
  </si>
  <si>
    <t>kelly</t>
  </si>
  <si>
    <t>anna</t>
  </si>
  <si>
    <t>MinRee</t>
  </si>
  <si>
    <t>Wakajawaka Shashaq</t>
  </si>
  <si>
    <t>lil sha</t>
  </si>
  <si>
    <t>Eugene</t>
  </si>
  <si>
    <t>Marvellous</t>
  </si>
  <si>
    <t>OLAOYE</t>
  </si>
  <si>
    <t>Gloria</t>
  </si>
  <si>
    <t>zion</t>
  </si>
  <si>
    <t>eby</t>
  </si>
  <si>
    <t>chidozie</t>
  </si>
  <si>
    <t>Ijeoma</t>
  </si>
  <si>
    <t>onyedikachi</t>
  </si>
  <si>
    <t>claire</t>
  </si>
  <si>
    <t>jeffrey</t>
  </si>
  <si>
    <t>sheba</t>
  </si>
  <si>
    <t>Jerry</t>
  </si>
  <si>
    <t>jovi</t>
  </si>
  <si>
    <t>victory</t>
  </si>
  <si>
    <t>Maryjane</t>
  </si>
  <si>
    <t>FELIX</t>
  </si>
  <si>
    <t>horreholuwa</t>
  </si>
  <si>
    <t>Nasifuddeen</t>
  </si>
  <si>
    <t>Uka</t>
  </si>
  <si>
    <t>Augustine</t>
  </si>
  <si>
    <t>idowu</t>
  </si>
  <si>
    <t>Henry mario</t>
  </si>
  <si>
    <t>lizzy</t>
  </si>
  <si>
    <t>rex</t>
  </si>
  <si>
    <t>Victoria</t>
  </si>
  <si>
    <t>Gozie</t>
  </si>
  <si>
    <t>Laye</t>
  </si>
  <si>
    <t>Henry</t>
  </si>
  <si>
    <t>Jasmine</t>
  </si>
  <si>
    <t>Exboy Josba</t>
  </si>
  <si>
    <t>Margaret</t>
  </si>
  <si>
    <t>JAY</t>
  </si>
  <si>
    <t>William</t>
  </si>
  <si>
    <t>Dandy</t>
  </si>
  <si>
    <t>Kessie</t>
  </si>
  <si>
    <t>cammy</t>
  </si>
  <si>
    <t>Princess</t>
  </si>
  <si>
    <t>zizi</t>
  </si>
  <si>
    <t>Azikiwe</t>
  </si>
  <si>
    <t>Asari-Dokubo</t>
  </si>
  <si>
    <t>Awolowo</t>
  </si>
  <si>
    <t>Jomo-Gbomo</t>
  </si>
  <si>
    <t>Bello</t>
  </si>
  <si>
    <t>Anikulapo-Kuti</t>
  </si>
  <si>
    <t>Balewa</t>
  </si>
  <si>
    <t>Iwu</t>
  </si>
  <si>
    <t>Akintola</t>
  </si>
  <si>
    <t>Anenih</t>
  </si>
  <si>
    <t>Okotie-Eboh</t>
  </si>
  <si>
    <t>Bamgboshe</t>
  </si>
  <si>
    <t>Nzeogwu</t>
  </si>
  <si>
    <t>Biobaku</t>
  </si>
  <si>
    <t>Onwuatuegwu</t>
  </si>
  <si>
    <t>Tinibu</t>
  </si>
  <si>
    <t>Okafor</t>
  </si>
  <si>
    <t>Akinjide</t>
  </si>
  <si>
    <t>Okereke</t>
  </si>
  <si>
    <t>Akinyemi</t>
  </si>
  <si>
    <t>Okeke</t>
  </si>
  <si>
    <t>Akiloye</t>
  </si>
  <si>
    <t>Okonkwo</t>
  </si>
  <si>
    <t>Adeyemi</t>
  </si>
  <si>
    <t>Okoye</t>
  </si>
  <si>
    <t>Adesida</t>
  </si>
  <si>
    <t>Okorie</t>
  </si>
  <si>
    <t>Omehia</t>
  </si>
  <si>
    <t>Obasanjo</t>
  </si>
  <si>
    <t>Sekibo</t>
  </si>
  <si>
    <t>Babangida</t>
  </si>
  <si>
    <t>Okar</t>
  </si>
  <si>
    <t>Buhari</t>
  </si>
  <si>
    <t>Amaechi</t>
  </si>
  <si>
    <t>Dimka</t>
  </si>
  <si>
    <t>Bankole</t>
  </si>
  <si>
    <t>Diya</t>
  </si>
  <si>
    <t>Nnamani</t>
  </si>
  <si>
    <t>Odili</t>
  </si>
  <si>
    <t>Ayim</t>
  </si>
  <si>
    <t>Ibori</t>
  </si>
  <si>
    <t>Okadigbo</t>
  </si>
  <si>
    <t>Igbinedion</t>
  </si>
  <si>
    <t>Ironsi</t>
  </si>
  <si>
    <t>Alamieyeseigha</t>
  </si>
  <si>
    <t>Ojukwu</t>
  </si>
  <si>
    <t>Yar’Adua</t>
  </si>
  <si>
    <t>Danjuma</t>
  </si>
  <si>
    <t>Akpabio</t>
  </si>
  <si>
    <t>Effiong</t>
  </si>
  <si>
    <t>Attah</t>
  </si>
  <si>
    <t>Akenzua</t>
  </si>
  <si>
    <t>Chukwumereije</t>
  </si>
  <si>
    <t>Adeoye</t>
  </si>
  <si>
    <t>Akunyili</t>
  </si>
  <si>
    <t>Adesina</t>
  </si>
  <si>
    <t>Iweala</t>
  </si>
  <si>
    <t>Saro-Wiwa</t>
  </si>
  <si>
    <t>Okonjo</t>
  </si>
  <si>
    <t>Gowon</t>
  </si>
  <si>
    <t>Ezekwesili</t>
  </si>
  <si>
    <t>Ekwensi</t>
  </si>
  <si>
    <t>Achebe</t>
  </si>
  <si>
    <t>Egwu</t>
  </si>
  <si>
    <t>Soyinka</t>
  </si>
  <si>
    <t>Onobanjo</t>
  </si>
  <si>
    <t>Solarin</t>
  </si>
  <si>
    <t>Aguda</t>
  </si>
  <si>
    <t>Gbadamosi</t>
  </si>
  <si>
    <t>Okpara</t>
  </si>
  <si>
    <t>Olanrewaju</t>
  </si>
  <si>
    <t>Mbanefo</t>
  </si>
  <si>
    <t>Magoro</t>
  </si>
  <si>
    <t>Boro</t>
  </si>
  <si>
    <t>Madaki</t>
  </si>
  <si>
    <t>Akerele</t>
  </si>
  <si>
    <t>Jang</t>
  </si>
  <si>
    <t>Alakija</t>
  </si>
  <si>
    <t>Oyinlola</t>
  </si>
  <si>
    <t>Balogun</t>
  </si>
  <si>
    <t>Oyenusi</t>
  </si>
  <si>
    <t>Mbadinuju</t>
  </si>
  <si>
    <t>Onyejekwe</t>
  </si>
  <si>
    <t>Okiro</t>
  </si>
  <si>
    <t>Onwudiwe</t>
  </si>
  <si>
    <t>Okilo</t>
  </si>
  <si>
    <t>Jakande</t>
  </si>
  <si>
    <t>Jaja</t>
  </si>
  <si>
    <t>Kalejaiye</t>
  </si>
  <si>
    <t>Fagbure</t>
  </si>
  <si>
    <t>Igwe</t>
  </si>
  <si>
    <t>Falana</t>
  </si>
  <si>
    <t>Eze</t>
  </si>
  <si>
    <t>Ademola</t>
  </si>
  <si>
    <t>Obi</t>
  </si>
  <si>
    <t>Ohakim</t>
  </si>
  <si>
    <t>Ngige</t>
  </si>
  <si>
    <t>Orji</t>
  </si>
  <si>
    <t>Uba</t>
  </si>
  <si>
    <t>Kalu</t>
  </si>
  <si>
    <t>Fasasi</t>
  </si>
  <si>
    <t>SALESMAN</t>
  </si>
  <si>
    <t>Ahmed</t>
  </si>
  <si>
    <t>Tunrase</t>
  </si>
  <si>
    <t>Okon</t>
  </si>
  <si>
    <t>Ifeoma</t>
  </si>
  <si>
    <t>UNITS SOLD</t>
  </si>
  <si>
    <t>UNIT PRICE</t>
  </si>
  <si>
    <t>SALES</t>
  </si>
  <si>
    <t>COMMISSION</t>
  </si>
  <si>
    <t xml:space="preserve">COMMISSION </t>
  </si>
  <si>
    <t>SIX MONTHS DAILY SALES</t>
  </si>
  <si>
    <t>DAY</t>
  </si>
  <si>
    <t>January</t>
  </si>
  <si>
    <t>February</t>
  </si>
  <si>
    <t>March</t>
  </si>
  <si>
    <t>April</t>
  </si>
  <si>
    <t>May</t>
  </si>
  <si>
    <t>June</t>
  </si>
  <si>
    <t xml:space="preserve"> ABC COMPANY LTD</t>
  </si>
  <si>
    <t>SIX MONTHS SALES REPORT</t>
  </si>
  <si>
    <t>Month</t>
  </si>
  <si>
    <t>Total Sales</t>
  </si>
  <si>
    <t>Maximum</t>
  </si>
  <si>
    <t>Minimum</t>
  </si>
  <si>
    <t>Average</t>
  </si>
  <si>
    <t>NORTH</t>
  </si>
  <si>
    <t>SOUTH</t>
  </si>
  <si>
    <t>EAST</t>
  </si>
  <si>
    <t>WEST</t>
  </si>
  <si>
    <t>Dupe</t>
  </si>
  <si>
    <t>Lara</t>
  </si>
  <si>
    <t>Tunde</t>
  </si>
  <si>
    <t>Deji</t>
  </si>
  <si>
    <t>Mobola</t>
  </si>
  <si>
    <t>Iyabo</t>
  </si>
  <si>
    <t>Seun</t>
  </si>
  <si>
    <t>SK001</t>
  </si>
  <si>
    <t>SK002</t>
  </si>
  <si>
    <t>SK003</t>
  </si>
  <si>
    <t>PVC01</t>
  </si>
  <si>
    <t>PVC02</t>
  </si>
  <si>
    <t>PVC03</t>
  </si>
  <si>
    <t>BN001</t>
  </si>
  <si>
    <t>BN002</t>
  </si>
  <si>
    <t>BN003</t>
  </si>
  <si>
    <t>Washing Machine</t>
  </si>
  <si>
    <t>Cooker</t>
  </si>
  <si>
    <t>Microwave</t>
  </si>
  <si>
    <t>Hoover</t>
  </si>
  <si>
    <t>Desk Fan</t>
  </si>
  <si>
    <t>Standing Fan</t>
  </si>
  <si>
    <t>Laptop</t>
  </si>
  <si>
    <t>Ptinter</t>
  </si>
  <si>
    <t>Sales Report</t>
  </si>
  <si>
    <t>Date</t>
  </si>
  <si>
    <t>Product</t>
  </si>
  <si>
    <t>Salesperson</t>
  </si>
  <si>
    <t>Sales</t>
  </si>
  <si>
    <t>Unit Cost</t>
  </si>
  <si>
    <t>Units Sold</t>
  </si>
  <si>
    <t>Unit Price</t>
  </si>
  <si>
    <t>Cost of Sales</t>
  </si>
  <si>
    <t>Product Code</t>
  </si>
  <si>
    <t>Desktop PC</t>
  </si>
  <si>
    <t>Products Database</t>
  </si>
  <si>
    <t>Unit Cost N</t>
  </si>
  <si>
    <t>Index_Num</t>
  </si>
  <si>
    <t>IF</t>
  </si>
  <si>
    <t>MAX</t>
  </si>
  <si>
    <t>MIN</t>
  </si>
  <si>
    <t>Bonus on Sales</t>
  </si>
  <si>
    <t>Hurdle</t>
  </si>
  <si>
    <t>Commission</t>
  </si>
  <si>
    <t>Cash Balance</t>
  </si>
  <si>
    <t>Cash In Hand</t>
  </si>
  <si>
    <t>Overdraft</t>
  </si>
  <si>
    <t>Row Labels</t>
  </si>
  <si>
    <t>Grand Total</t>
  </si>
  <si>
    <t>Sum of Sales</t>
  </si>
  <si>
    <t>(All)</t>
  </si>
  <si>
    <t>MarkUp %</t>
  </si>
  <si>
    <t>COST</t>
  </si>
  <si>
    <t>SALES PROCEEDS</t>
  </si>
  <si>
    <t>NET BOOK VALUE</t>
  </si>
  <si>
    <t>ACCUMULATED DEPRECIATION</t>
  </si>
  <si>
    <t>PROFIT ON SALE</t>
  </si>
  <si>
    <t>Year1</t>
  </si>
  <si>
    <t>Cost</t>
  </si>
  <si>
    <t>Depreciation Rate</t>
  </si>
  <si>
    <t>Depreciation</t>
  </si>
  <si>
    <t>Net book value</t>
  </si>
  <si>
    <t>Year 1</t>
  </si>
  <si>
    <t>Year2</t>
  </si>
  <si>
    <t>Useful Life</t>
  </si>
  <si>
    <t>10years</t>
  </si>
  <si>
    <t>Straight Line</t>
  </si>
  <si>
    <t>Reducing Balance</t>
  </si>
  <si>
    <t>Year 3</t>
  </si>
  <si>
    <t>Year 4</t>
  </si>
  <si>
    <t>Year5</t>
  </si>
  <si>
    <t>Year 6</t>
  </si>
  <si>
    <t>Year 7</t>
  </si>
  <si>
    <t>Year 8</t>
  </si>
  <si>
    <t>Year 9</t>
  </si>
  <si>
    <t>Year 10</t>
  </si>
  <si>
    <t>Residual value</t>
  </si>
  <si>
    <t>Year 2</t>
  </si>
  <si>
    <t>Year 5</t>
  </si>
  <si>
    <t>Net Book Value</t>
  </si>
  <si>
    <t>Year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</si>
</sst>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;\(#,##0\);&quot;-&quot;"/>
    <numFmt numFmtId="165" formatCode="00"/>
    <numFmt numFmtId="166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theme="8"/>
      </patternFill>
    </fill>
    <fill>
      <patternFill patternType="solid">
        <fgColor theme="4" tint="-0.499984740745262"/>
        <bgColor theme="8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8" tint="0.79998168889431442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1">
      <alignment wrapText="1"/>
    </xf>
    <xf numFmtId="0" fontId="8" fillId="0" borderId="0"/>
    <xf numFmtId="43" fontId="10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0" fillId="0" borderId="0" xfId="0" applyBorder="1"/>
    <xf numFmtId="14" fontId="0" fillId="0" borderId="0" xfId="0" applyNumberFormat="1"/>
    <xf numFmtId="0" fontId="3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top" wrapText="1"/>
    </xf>
    <xf numFmtId="0" fontId="2" fillId="0" borderId="0" xfId="0" applyFont="1"/>
    <xf numFmtId="164" fontId="0" fillId="0" borderId="0" xfId="0" applyNumberFormat="1" applyBorder="1"/>
    <xf numFmtId="164" fontId="0" fillId="0" borderId="2" xfId="0" applyNumberFormat="1" applyBorder="1"/>
    <xf numFmtId="164" fontId="0" fillId="0" borderId="1" xfId="0" applyNumberFormat="1" applyBorder="1"/>
    <xf numFmtId="0" fontId="7" fillId="3" borderId="1" xfId="0" applyFont="1" applyFill="1" applyBorder="1"/>
    <xf numFmtId="9" fontId="0" fillId="0" borderId="1" xfId="0" applyNumberFormat="1" applyBorder="1"/>
    <xf numFmtId="0" fontId="5" fillId="0" borderId="0" xfId="0" applyFont="1"/>
    <xf numFmtId="0" fontId="7" fillId="4" borderId="5" xfId="0" applyFont="1" applyFill="1" applyBorder="1"/>
    <xf numFmtId="0" fontId="7" fillId="4" borderId="6" xfId="0" applyFont="1" applyFill="1" applyBorder="1"/>
    <xf numFmtId="165" fontId="4" fillId="5" borderId="5" xfId="0" applyNumberFormat="1" applyFont="1" applyFill="1" applyBorder="1"/>
    <xf numFmtId="164" fontId="0" fillId="6" borderId="5" xfId="0" applyNumberFormat="1" applyFont="1" applyFill="1" applyBorder="1"/>
    <xf numFmtId="164" fontId="0" fillId="6" borderId="6" xfId="0" applyNumberFormat="1" applyFont="1" applyFill="1" applyBorder="1"/>
    <xf numFmtId="165" fontId="4" fillId="3" borderId="5" xfId="0" applyNumberFormat="1" applyFont="1" applyFill="1" applyBorder="1"/>
    <xf numFmtId="164" fontId="0" fillId="0" borderId="5" xfId="0" applyNumberFormat="1" applyFont="1" applyBorder="1"/>
    <xf numFmtId="164" fontId="0" fillId="0" borderId="6" xfId="0" applyNumberFormat="1" applyFont="1" applyBorder="1"/>
    <xf numFmtId="164" fontId="0" fillId="7" borderId="6" xfId="0" applyNumberFormat="1" applyFont="1" applyFill="1" applyBorder="1"/>
    <xf numFmtId="164" fontId="0" fillId="0" borderId="7" xfId="0" applyNumberFormat="1" applyFont="1" applyBorder="1"/>
    <xf numFmtId="165" fontId="4" fillId="5" borderId="8" xfId="0" applyNumberFormat="1" applyFont="1" applyFill="1" applyBorder="1"/>
    <xf numFmtId="164" fontId="0" fillId="6" borderId="8" xfId="0" applyNumberFormat="1" applyFont="1" applyFill="1" applyBorder="1"/>
    <xf numFmtId="164" fontId="0" fillId="8" borderId="9" xfId="0" applyNumberFormat="1" applyFont="1" applyFill="1" applyBorder="1"/>
    <xf numFmtId="164" fontId="0" fillId="6" borderId="10" xfId="0" applyNumberFormat="1" applyFont="1" applyFill="1" applyBorder="1"/>
    <xf numFmtId="164" fontId="9" fillId="8" borderId="8" xfId="0" applyNumberFormat="1" applyFont="1" applyFill="1" applyBorder="1"/>
    <xf numFmtId="164" fontId="9" fillId="8" borderId="1" xfId="0" applyNumberFormat="1" applyFont="1" applyFill="1" applyBorder="1"/>
    <xf numFmtId="0" fontId="7" fillId="9" borderId="11" xfId="0" applyFont="1" applyFill="1" applyBorder="1"/>
    <xf numFmtId="0" fontId="7" fillId="9" borderId="12" xfId="0" applyFont="1" applyFill="1" applyBorder="1"/>
    <xf numFmtId="0" fontId="7" fillId="9" borderId="13" xfId="0" applyFont="1" applyFill="1" applyBorder="1"/>
    <xf numFmtId="0" fontId="4" fillId="10" borderId="14" xfId="0" applyFont="1" applyFill="1" applyBorder="1"/>
    <xf numFmtId="164" fontId="0" fillId="11" borderId="1" xfId="0" applyNumberFormat="1" applyFont="1" applyFill="1" applyBorder="1"/>
    <xf numFmtId="164" fontId="0" fillId="11" borderId="15" xfId="0" applyNumberFormat="1" applyFont="1" applyFill="1" applyBorder="1"/>
    <xf numFmtId="0" fontId="4" fillId="3" borderId="14" xfId="0" applyFont="1" applyFill="1" applyBorder="1"/>
    <xf numFmtId="164" fontId="0" fillId="0" borderId="1" xfId="0" applyNumberFormat="1" applyFont="1" applyBorder="1"/>
    <xf numFmtId="164" fontId="0" fillId="0" borderId="15" xfId="0" applyNumberFormat="1" applyFont="1" applyBorder="1"/>
    <xf numFmtId="0" fontId="4" fillId="3" borderId="16" xfId="0" applyFont="1" applyFill="1" applyBorder="1"/>
    <xf numFmtId="164" fontId="0" fillId="0" borderId="17" xfId="0" applyNumberFormat="1" applyFont="1" applyBorder="1"/>
    <xf numFmtId="164" fontId="0" fillId="0" borderId="18" xfId="0" applyNumberFormat="1" applyFont="1" applyBorder="1"/>
    <xf numFmtId="0" fontId="0" fillId="0" borderId="0" xfId="0" applyNumberFormat="1"/>
    <xf numFmtId="14" fontId="0" fillId="0" borderId="19" xfId="0" applyNumberFormat="1" applyFont="1" applyBorder="1"/>
    <xf numFmtId="0" fontId="0" fillId="0" borderId="20" xfId="0" applyFont="1" applyBorder="1"/>
    <xf numFmtId="166" fontId="0" fillId="0" borderId="20" xfId="3" applyNumberFormat="1" applyFont="1" applyBorder="1"/>
    <xf numFmtId="0" fontId="7" fillId="13" borderId="21" xfId="0" applyFont="1" applyFill="1" applyBorder="1"/>
    <xf numFmtId="0" fontId="7" fillId="13" borderId="22" xfId="0" applyFont="1" applyFill="1" applyBorder="1"/>
    <xf numFmtId="0" fontId="7" fillId="13" borderId="23" xfId="0" applyFont="1" applyFill="1" applyBorder="1"/>
    <xf numFmtId="14" fontId="0" fillId="11" borderId="21" xfId="0" applyNumberFormat="1" applyFont="1" applyFill="1" applyBorder="1"/>
    <xf numFmtId="0" fontId="0" fillId="11" borderId="22" xfId="0" applyFont="1" applyFill="1" applyBorder="1"/>
    <xf numFmtId="166" fontId="0" fillId="11" borderId="22" xfId="3" applyNumberFormat="1" applyFont="1" applyFill="1" applyBorder="1"/>
    <xf numFmtId="14" fontId="0" fillId="0" borderId="21" xfId="0" applyNumberFormat="1" applyFont="1" applyBorder="1"/>
    <xf numFmtId="0" fontId="0" fillId="0" borderId="22" xfId="0" applyFont="1" applyBorder="1"/>
    <xf numFmtId="166" fontId="0" fillId="0" borderId="22" xfId="3" applyNumberFormat="1" applyFont="1" applyBorder="1"/>
    <xf numFmtId="166" fontId="0" fillId="12" borderId="1" xfId="3" applyNumberFormat="1" applyFont="1" applyFill="1" applyBorder="1"/>
    <xf numFmtId="0" fontId="7" fillId="13" borderId="0" xfId="0" applyFont="1" applyFill="1" applyBorder="1"/>
    <xf numFmtId="43" fontId="0" fillId="0" borderId="24" xfId="3" applyFont="1" applyBorder="1"/>
    <xf numFmtId="9" fontId="0" fillId="0" borderId="4" xfId="0" applyNumberFormat="1" applyBorder="1"/>
    <xf numFmtId="0" fontId="7" fillId="14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7" fillId="13" borderId="23" xfId="0" applyNumberFormat="1" applyFont="1" applyFill="1" applyBorder="1" applyAlignment="1">
      <alignment horizontal="center"/>
    </xf>
    <xf numFmtId="0" fontId="7" fillId="13" borderId="1" xfId="0" applyFont="1" applyFill="1" applyBorder="1"/>
    <xf numFmtId="9" fontId="0" fillId="0" borderId="0" xfId="0" applyNumberFormat="1"/>
    <xf numFmtId="164" fontId="0" fillId="0" borderId="25" xfId="0" applyNumberFormat="1" applyBorder="1"/>
    <xf numFmtId="9" fontId="5" fillId="0" borderId="0" xfId="0" applyNumberFormat="1" applyFont="1"/>
    <xf numFmtId="0" fontId="4" fillId="15" borderId="1" xfId="0" applyFont="1" applyFill="1" applyBorder="1"/>
    <xf numFmtId="0" fontId="4" fillId="14" borderId="0" xfId="0" applyFont="1" applyFill="1" applyAlignment="1">
      <alignment horizontal="center"/>
    </xf>
    <xf numFmtId="9" fontId="7" fillId="13" borderId="22" xfId="0" applyNumberFormat="1" applyFont="1" applyFill="1" applyBorder="1" applyAlignment="1">
      <alignment horizontal="center"/>
    </xf>
    <xf numFmtId="9" fontId="7" fillId="13" borderId="23" xfId="0" applyNumberFormat="1" applyFont="1" applyFill="1" applyBorder="1" applyAlignment="1">
      <alignment horizontal="center"/>
    </xf>
  </cellXfs>
  <cellStyles count="4">
    <cellStyle name="blue" xfId="1" xr:uid="{00000000-0005-0000-0000-000000000000}"/>
    <cellStyle name="Comma" xfId="3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[WORKINGS FOR FM BOOK.xlsx]Sheet1!PivotTable1</c:name>
    <c:fmtId val="0"/>
  </c:pivotSource>
  <c:chart>
    <c:title>
      <c:tx>
        <c:strRef>
          <c:f>Sheet1!$A$20</c:f>
          <c:strCache>
            <c:ptCount val="1"/>
            <c:pt idx="0">
              <c:v>Product Sales - (All)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Sheet1!$A$20</c:f>
              <c:strCache>
                <c:ptCount val="9"/>
                <c:pt idx="0">
                  <c:v>Cooker</c:v>
                </c:pt>
                <c:pt idx="1">
                  <c:v>Desk Fan</c:v>
                </c:pt>
                <c:pt idx="2">
                  <c:v>Desktop PC</c:v>
                </c:pt>
                <c:pt idx="3">
                  <c:v>Hoover</c:v>
                </c:pt>
                <c:pt idx="4">
                  <c:v>Laptop</c:v>
                </c:pt>
                <c:pt idx="5">
                  <c:v>Microwave</c:v>
                </c:pt>
                <c:pt idx="6">
                  <c:v>Ptinter</c:v>
                </c:pt>
                <c:pt idx="7">
                  <c:v>Standing Fan</c:v>
                </c:pt>
                <c:pt idx="8">
                  <c:v>Washing Machine</c:v>
                </c:pt>
              </c:strCache>
            </c:strRef>
          </c:cat>
          <c:val>
            <c:numRef>
              <c:f>Sheet1!$A$20</c:f>
              <c:numCache>
                <c:formatCode>#,##0;\(#,##0\);"-"</c:formatCode>
                <c:ptCount val="9"/>
                <c:pt idx="0">
                  <c:v>5940000</c:v>
                </c:pt>
                <c:pt idx="1">
                  <c:v>1516800</c:v>
                </c:pt>
                <c:pt idx="2">
                  <c:v>8424000</c:v>
                </c:pt>
                <c:pt idx="3">
                  <c:v>1020000</c:v>
                </c:pt>
                <c:pt idx="4">
                  <c:v>3024000</c:v>
                </c:pt>
                <c:pt idx="5">
                  <c:v>1425600</c:v>
                </c:pt>
                <c:pt idx="6">
                  <c:v>3132000</c:v>
                </c:pt>
                <c:pt idx="7">
                  <c:v>1814400</c:v>
                </c:pt>
                <c:pt idx="8">
                  <c:v>4200000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9-4137-BD32-080F5ADC4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6241784"/>
        <c:axId val="556241464"/>
      </c:barChart>
      <c:catAx>
        <c:axId val="556241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41464"/>
        <c:crosses val="autoZero"/>
        <c:auto val="1"/>
        <c:lblAlgn val="ctr"/>
        <c:lblOffset val="100"/>
        <c:noMultiLvlLbl val="0"/>
      </c:catAx>
      <c:valAx>
        <c:axId val="5562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\K;\(#,##0\)\,\K;&quot;-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4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'MaxMin Deprcn'!$G$7</c:f>
              <c:strCache>
                <c:ptCount val="1"/>
                <c:pt idx="0">
                  <c:v>NET BOOK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'MaxMin Deprcn'!$L$7</c:f>
              <c:numCache>
                <c:formatCode>#,##0;\(#,##0\);"-"</c:formatCode>
                <c:ptCount val="1"/>
                <c:pt idx="0">
                  <c:v>30000000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E7-4891-8481-7176660BF5C5}"/>
            </c:ext>
          </c:extLst>
        </c:ser>
        <c:ser>
          <c:idx val="1"/>
          <c:order val="1"/>
          <c:tx>
            <c:strRef>
              <c:f>'MaxMin Deprcn'!$G$9</c:f>
              <c:strCache>
                <c:ptCount val="1"/>
                <c:pt idx="0">
                  <c:v>PROFIT ON SALE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'MaxMin Deprcn'!$L$9</c:f>
              <c:numCache>
                <c:formatCode>#,##0;\(#,##0\);"-"</c:formatCode>
                <c:ptCount val="1"/>
                <c:pt idx="0">
                  <c:v>15000000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E7-4891-8481-7176660BF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3392208"/>
        <c:axId val="57339348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'MaxMin Deprcn'!$L$6</c15:sqref>
                        </c15:formulaRef>
                      </c:ext>
                    </c:extLst>
                    <c:numCache>
                      <c:formatCode>#,##0;\(#,##0\);"-"</c:formatCode>
                      <c:ptCount val="1"/>
                      <c:pt idx="0">
                        <c:v>20000000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FE7-4891-8481-7176660BF5C5}"/>
                  </c:ext>
                </c:extLst>
              </c15:ser>
            </c15:filteredBarSeries>
          </c:ext>
        </c:extLst>
      </c:barChart>
      <c:catAx>
        <c:axId val="57339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93488"/>
        <c:crosses val="autoZero"/>
        <c:auto val="1"/>
        <c:lblAlgn val="ctr"/>
        <c:lblOffset val="100"/>
        <c:noMultiLvlLbl val="0"/>
      </c:catAx>
      <c:valAx>
        <c:axId val="5733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(#,##0\);&quot;-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3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0147984"/>
        <c:axId val="720145104"/>
      </c:barChart>
      <c:catAx>
        <c:axId val="72014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45104"/>
        <c:crosses val="autoZero"/>
        <c:auto val="1"/>
        <c:lblAlgn val="ctr"/>
        <c:lblOffset val="100"/>
        <c:noMultiLvlLbl val="0"/>
      </c:catAx>
      <c:valAx>
        <c:axId val="7201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4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'MaxMin Deprcn'!$U$26:$U$36</c:f>
              <c:strCache>
                <c:ptCount val="11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  <c:pt idx="6">
                  <c:v>Year 6</c:v>
                </c:pt>
                <c:pt idx="7">
                  <c:v>Year 7</c:v>
                </c:pt>
                <c:pt idx="8">
                  <c:v>Year 8</c:v>
                </c:pt>
                <c:pt idx="9">
                  <c:v>Year 9</c:v>
                </c:pt>
                <c:pt idx="10">
                  <c:v>Year 10</c:v>
                </c:pt>
              </c:strCache>
            </c:strRef>
          </c:cat>
          <c:val>
            <c:numRef>
              <c:f>'MaxMin Deprcn'!$V$26:$V$36</c:f>
              <c:numCache>
                <c:formatCode>#,##0;\(#,##0\);"-"</c:formatCode>
                <c:ptCount val="11"/>
                <c:pt idx="0">
                  <c:v>100000000</c:v>
                </c:pt>
                <c:pt idx="1">
                  <c:v>90000000</c:v>
                </c:pt>
                <c:pt idx="2">
                  <c:v>80000000</c:v>
                </c:pt>
                <c:pt idx="3">
                  <c:v>70000000</c:v>
                </c:pt>
                <c:pt idx="4">
                  <c:v>60000000</c:v>
                </c:pt>
                <c:pt idx="5">
                  <c:v>50000000</c:v>
                </c:pt>
                <c:pt idx="6">
                  <c:v>40000000</c:v>
                </c:pt>
                <c:pt idx="7">
                  <c:v>30000000</c:v>
                </c:pt>
                <c:pt idx="8">
                  <c:v>20000000</c:v>
                </c:pt>
                <c:pt idx="9">
                  <c:v>10000000</c:v>
                </c:pt>
                <c:pt idx="1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6-406D-A94D-6CE9445BE6F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'MaxMin Deprcn'!$U$26:$U$36</c:f>
              <c:strCache>
                <c:ptCount val="11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  <c:pt idx="6">
                  <c:v>Year 6</c:v>
                </c:pt>
                <c:pt idx="7">
                  <c:v>Year 7</c:v>
                </c:pt>
                <c:pt idx="8">
                  <c:v>Year 8</c:v>
                </c:pt>
                <c:pt idx="9">
                  <c:v>Year 9</c:v>
                </c:pt>
                <c:pt idx="10">
                  <c:v>Year 10</c:v>
                </c:pt>
              </c:strCache>
            </c:strRef>
          </c:cat>
          <c:val>
            <c:numRef>
              <c:f>'MaxMin Deprcn'!$W$26:$W$36</c:f>
              <c:numCache>
                <c:formatCode>#,##0;\(#,##0\);"-"</c:formatCode>
                <c:ptCount val="11"/>
                <c:pt idx="0">
                  <c:v>0</c:v>
                </c:pt>
                <c:pt idx="1">
                  <c:v>10000000</c:v>
                </c:pt>
                <c:pt idx="2">
                  <c:v>10000000</c:v>
                </c:pt>
                <c:pt idx="3">
                  <c:v>10000000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10000000</c:v>
                </c:pt>
                <c:pt idx="8">
                  <c:v>10000000</c:v>
                </c:pt>
                <c:pt idx="9">
                  <c:v>10000000</c:v>
                </c:pt>
                <c:pt idx="10">
                  <c:v>9999000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6-406D-A94D-6CE9445BE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7254712"/>
        <c:axId val="567254072"/>
      </c:barChart>
      <c:catAx>
        <c:axId val="56725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54072"/>
        <c:crosses val="autoZero"/>
        <c:auto val="1"/>
        <c:lblAlgn val="ctr"/>
        <c:lblOffset val="100"/>
        <c:noMultiLvlLbl val="0"/>
      </c:catAx>
      <c:valAx>
        <c:axId val="56725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(#,##0\);&quot;-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5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numDim type="val">
        <cx:f>_xlchart.v1.2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GB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waterfall" uniqueId="{00000002-3CDE-423A-A7FC-8F6C76AE47B6}" formatIdx="0">
          <cx:dataId val="0"/>
          <cx:layoutPr>
            <cx:subtotals/>
          </cx:layoutPr>
        </cx:series>
        <cx:series layoutId="waterfall" hidden="1" uniqueId="{00000003-3CDE-423A-A7FC-8F6C76AE47B6}" formatIdx="1">
          <cx:dataId val="1"/>
          <cx:layoutPr>
            <cx:visibility connectorLines="1"/>
            <cx:subtotals/>
          </cx:layoutPr>
        </cx:series>
      </cx:plotAreaRegion>
      <cx:axis id="0">
        <cx:catScaling/>
        <cx:tickLabels/>
      </cx:axis>
      <cx:axis id="1">
        <cx:valScaling max="100000000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1.xml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152400</xdr:rowOff>
    </xdr:from>
    <xdr:to>
      <xdr:col>5</xdr:col>
      <xdr:colOff>381000</xdr:colOff>
      <xdr:row>2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99A290B-4C49-4165-BCF0-397ADC60546C}"/>
            </a:ext>
          </a:extLst>
        </xdr:cNvPr>
        <xdr:cNvCxnSpPr/>
      </xdr:nvCxnSpPr>
      <xdr:spPr>
        <a:xfrm>
          <a:off x="2946400" y="336550"/>
          <a:ext cx="584200" cy="10795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0</xdr:row>
      <xdr:rowOff>76200</xdr:rowOff>
    </xdr:from>
    <xdr:to>
      <xdr:col>12</xdr:col>
      <xdr:colOff>276225</xdr:colOff>
      <xdr:row>1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97D6A00-95B7-4460-BB73-5FD3ECE06E95}"/>
            </a:ext>
          </a:extLst>
        </xdr:cNvPr>
        <xdr:cNvCxnSpPr/>
      </xdr:nvCxnSpPr>
      <xdr:spPr>
        <a:xfrm>
          <a:off x="7219950" y="76200"/>
          <a:ext cx="571500" cy="1143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23</xdr:row>
      <xdr:rowOff>157074</xdr:rowOff>
    </xdr:from>
    <xdr:to>
      <xdr:col>9</xdr:col>
      <xdr:colOff>342900</xdr:colOff>
      <xdr:row>24</xdr:row>
      <xdr:rowOff>144375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5A599B0-02E7-4B32-867A-9A0939AB5070}"/>
            </a:ext>
          </a:extLst>
        </xdr:cNvPr>
        <xdr:cNvCxnSpPr/>
      </xdr:nvCxnSpPr>
      <xdr:spPr>
        <a:xfrm>
          <a:off x="5790197" y="4461706"/>
          <a:ext cx="1056440" cy="17445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418575</xdr:colOff>
      <xdr:row>17</xdr:row>
      <xdr:rowOff>112653</xdr:rowOff>
    </xdr:from>
    <xdr:to>
      <xdr:col>6</xdr:col>
      <xdr:colOff>508504</xdr:colOff>
      <xdr:row>17</xdr:row>
      <xdr:rowOff>125353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25BD65E-26D0-4B0C-B274-CB38C3F1D3D8}"/>
            </a:ext>
          </a:extLst>
        </xdr:cNvPr>
        <xdr:cNvCxnSpPr/>
      </xdr:nvCxnSpPr>
      <xdr:spPr>
        <a:xfrm flipV="1">
          <a:off x="4636312" y="3294337"/>
          <a:ext cx="885350" cy="127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421770</xdr:colOff>
      <xdr:row>11</xdr:row>
      <xdr:rowOff>179120</xdr:rowOff>
    </xdr:from>
    <xdr:to>
      <xdr:col>12</xdr:col>
      <xdr:colOff>26066</xdr:colOff>
      <xdr:row>12</xdr:row>
      <xdr:rowOff>11012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A8FB1F4-8B84-43BB-B709-E03C71E4277F}"/>
            </a:ext>
          </a:extLst>
        </xdr:cNvPr>
        <xdr:cNvCxnSpPr/>
      </xdr:nvCxnSpPr>
      <xdr:spPr>
        <a:xfrm>
          <a:off x="8629981" y="2237857"/>
          <a:ext cx="961190" cy="1905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421105</xdr:colOff>
      <xdr:row>20</xdr:row>
      <xdr:rowOff>95589</xdr:rowOff>
    </xdr:from>
    <xdr:to>
      <xdr:col>9</xdr:col>
      <xdr:colOff>487947</xdr:colOff>
      <xdr:row>35</xdr:row>
      <xdr:rowOff>31421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0D6BCB5-1E41-4BAC-90AA-7ED5C85CC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530369</xdr:colOff>
      <xdr:row>25</xdr:row>
      <xdr:rowOff>0</xdr:rowOff>
    </xdr:from>
    <xdr:to>
      <xdr:col>10</xdr:col>
      <xdr:colOff>25256</xdr:colOff>
      <xdr:row>25</xdr:row>
      <xdr:rowOff>137967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B61D9BB-0050-4071-BCC3-1318D1F69299}"/>
            </a:ext>
          </a:extLst>
        </xdr:cNvPr>
        <xdr:cNvCxnSpPr/>
      </xdr:nvCxnSpPr>
      <xdr:spPr>
        <a:xfrm flipH="1" flipV="1">
          <a:off x="7284460" y="4881563"/>
          <a:ext cx="252557" cy="137967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281421</xdr:colOff>
      <xdr:row>24</xdr:row>
      <xdr:rowOff>14434</xdr:rowOff>
    </xdr:from>
    <xdr:to>
      <xdr:col>6</xdr:col>
      <xdr:colOff>288637</xdr:colOff>
      <xdr:row>26</xdr:row>
      <xdr:rowOff>68552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10826F0-67A8-4C36-A0EA-A2CF079C9C52}"/>
            </a:ext>
          </a:extLst>
        </xdr:cNvPr>
        <xdr:cNvCxnSpPr/>
      </xdr:nvCxnSpPr>
      <xdr:spPr>
        <a:xfrm flipH="1" flipV="1">
          <a:off x="4610966" y="4701167"/>
          <a:ext cx="7216" cy="443777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43296</xdr:colOff>
      <xdr:row>5</xdr:row>
      <xdr:rowOff>43296</xdr:rowOff>
    </xdr:from>
    <xdr:to>
      <xdr:col>10</xdr:col>
      <xdr:colOff>295853</xdr:colOff>
      <xdr:row>5</xdr:row>
      <xdr:rowOff>181263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46B639F-4E32-4F0E-BA08-ABC348A117FF}"/>
            </a:ext>
          </a:extLst>
        </xdr:cNvPr>
        <xdr:cNvCxnSpPr/>
      </xdr:nvCxnSpPr>
      <xdr:spPr>
        <a:xfrm flipH="1" flipV="1">
          <a:off x="7432387" y="995796"/>
          <a:ext cx="252557" cy="137967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43295</xdr:colOff>
      <xdr:row>0</xdr:row>
      <xdr:rowOff>57729</xdr:rowOff>
    </xdr:from>
    <xdr:to>
      <xdr:col>4</xdr:col>
      <xdr:colOff>50511</xdr:colOff>
      <xdr:row>2</xdr:row>
      <xdr:rowOff>101023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B6FEBFE-6878-4FAA-BDD9-E40E6A976489}"/>
            </a:ext>
          </a:extLst>
        </xdr:cNvPr>
        <xdr:cNvCxnSpPr/>
      </xdr:nvCxnSpPr>
      <xdr:spPr>
        <a:xfrm flipH="1" flipV="1">
          <a:off x="2980170" y="57729"/>
          <a:ext cx="7216" cy="432953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20</xdr:row>
      <xdr:rowOff>31750</xdr:rowOff>
    </xdr:from>
    <xdr:to>
      <xdr:col>7</xdr:col>
      <xdr:colOff>496166</xdr:colOff>
      <xdr:row>22</xdr:row>
      <xdr:rowOff>96403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CAF69F6-FAB2-4E57-835F-B8C2EAC92F8E}"/>
            </a:ext>
          </a:extLst>
        </xdr:cNvPr>
        <xdr:cNvCxnSpPr/>
      </xdr:nvCxnSpPr>
      <xdr:spPr>
        <a:xfrm flipH="1" flipV="1">
          <a:off x="4876800" y="3714750"/>
          <a:ext cx="7216" cy="432953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20</xdr:row>
      <xdr:rowOff>31750</xdr:rowOff>
    </xdr:from>
    <xdr:to>
      <xdr:col>10</xdr:col>
      <xdr:colOff>483466</xdr:colOff>
      <xdr:row>22</xdr:row>
      <xdr:rowOff>96403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C060590-CBC4-4013-9488-827BBCA5BFF8}"/>
            </a:ext>
          </a:extLst>
        </xdr:cNvPr>
        <xdr:cNvCxnSpPr/>
      </xdr:nvCxnSpPr>
      <xdr:spPr>
        <a:xfrm flipH="1" flipV="1">
          <a:off x="7397750" y="3714750"/>
          <a:ext cx="7216" cy="432953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3</xdr:row>
      <xdr:rowOff>76200</xdr:rowOff>
    </xdr:from>
    <xdr:to>
      <xdr:col>11</xdr:col>
      <xdr:colOff>381000</xdr:colOff>
      <xdr:row>3</xdr:row>
      <xdr:rowOff>76201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08DEE88-4AA0-47F3-807F-CA7D05210BAE}"/>
            </a:ext>
          </a:extLst>
        </xdr:cNvPr>
        <xdr:cNvCxnSpPr/>
      </xdr:nvCxnSpPr>
      <xdr:spPr>
        <a:xfrm flipH="1">
          <a:off x="7829550" y="628650"/>
          <a:ext cx="342900" cy="1"/>
        </a:xfrm>
        <a:prstGeom prst="straightConnector1">
          <a:avLst/>
        </a:prstGeom>
        <a:ln w="254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5</xdr:row>
      <xdr:rowOff>25400</xdr:rowOff>
    </xdr:from>
    <xdr:to>
      <xdr:col>19</xdr:col>
      <xdr:colOff>69850</xdr:colOff>
      <xdr:row>20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46DEC-9F47-4FCB-9816-459634FBB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279198</xdr:colOff>
      <xdr:row>57</xdr:row>
      <xdr:rowOff>69753</xdr:rowOff>
    </xdr:from>
    <xdr:to>
      <xdr:col>26</xdr:col>
      <xdr:colOff>537230</xdr:colOff>
      <xdr:row>72</xdr:row>
      <xdr:rowOff>91524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2CDDEE4-FC1D-4942-A4B6-EDD3A9FC71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42848" y="10937778"/>
              <a:ext cx="5906357" cy="28792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218722</xdr:colOff>
      <xdr:row>55</xdr:row>
      <xdr:rowOff>59670</xdr:rowOff>
    </xdr:from>
    <xdr:to>
      <xdr:col>26</xdr:col>
      <xdr:colOff>476754</xdr:colOff>
      <xdr:row>70</xdr:row>
      <xdr:rowOff>71362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DFE6AB-847F-413A-A5F8-F248E00B7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480785</xdr:colOff>
      <xdr:row>39</xdr:row>
      <xdr:rowOff>9274</xdr:rowOff>
    </xdr:from>
    <xdr:to>
      <xdr:col>24</xdr:col>
      <xdr:colOff>567468</xdr:colOff>
      <xdr:row>54</xdr:row>
      <xdr:rowOff>31045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BD20A6-A01D-4BCA-BB23-D4E2F35B9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D\Documents\Downloads\ExcelLookupFunctionsSeries1-15%20Finish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RISTINE\AppData\Local\Temp\Rar$DI29.6424\exercise-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mue_000/OneDrive/Documents/SMO/SMO%20Tutorials/Edupristine/Taga%20-%20Tanzania/Excel%20Excercises%20-%20Tanga%20-%20modified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RISTINE_PC\Desktop\PD\Mizuho\Day7\Ques-Day7-v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RISTINE_PC\Desktop\PD\Mizuho\Day7\Answers-Day7-v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mue_000/Documents/1.%20SMO%20DOCS/1%20PRATI/1.%20SMO/1.%20TUTORIALS/1.%20SMO%20Tutorials/EduPristine/ADV%20FM/Day%203/07%20Charting/Instructor/Ins-Chartin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RISTINE_PC\Desktop\PD\Mizuho\Day5\Ques-Day5-v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d\HP%20Laptop\PD\HSBC%20v2\Excel%20Books\Excel\examples%202003\Excel%20ExamplesConverted\Chapter14\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Details"/>
      <sheetName val="Table1"/>
      <sheetName val="VLOOKUP"/>
      <sheetName val="HLOOKUP"/>
      <sheetName val="LOOKUP"/>
      <sheetName val="MATCH"/>
      <sheetName val="INDEX"/>
      <sheetName val="MATCH &amp; INDEX"/>
      <sheetName val="CHOOSE"/>
      <sheetName val="Intersector Operator"/>
    </sheetNames>
    <sheetDataSet>
      <sheetData sheetId="0" refreshError="1"/>
      <sheetData sheetId="1">
        <row r="1">
          <cell r="A1">
            <v>1</v>
          </cell>
          <cell r="B1" t="str">
            <v>Suix</v>
          </cell>
        </row>
        <row r="2">
          <cell r="A2">
            <v>2</v>
          </cell>
          <cell r="B2" t="str">
            <v>Fred</v>
          </cell>
        </row>
        <row r="3">
          <cell r="A3">
            <v>3</v>
          </cell>
          <cell r="B3" t="str">
            <v>Chin</v>
          </cell>
        </row>
        <row r="4">
          <cell r="A4">
            <v>4</v>
          </cell>
          <cell r="B4" t="str">
            <v>Sheliadawn</v>
          </cell>
        </row>
      </sheetData>
      <sheetData sheetId="2">
        <row r="20">
          <cell r="B20" t="str">
            <v>Product 1</v>
          </cell>
        </row>
        <row r="31">
          <cell r="B31" t="str">
            <v>Boom01</v>
          </cell>
        </row>
        <row r="32">
          <cell r="B32" t="str">
            <v>Boom02</v>
          </cell>
        </row>
        <row r="33">
          <cell r="B33" t="str">
            <v>Boom03</v>
          </cell>
        </row>
        <row r="34">
          <cell r="B34" t="str">
            <v>Boom04</v>
          </cell>
        </row>
        <row r="35">
          <cell r="B35" t="str">
            <v>Boom05</v>
          </cell>
        </row>
        <row r="36">
          <cell r="B36" t="str">
            <v>Boom06</v>
          </cell>
        </row>
        <row r="37">
          <cell r="B37" t="str">
            <v>Boom07</v>
          </cell>
        </row>
        <row r="38">
          <cell r="B38" t="str">
            <v>Boom08</v>
          </cell>
        </row>
        <row r="39">
          <cell r="B39" t="str">
            <v>Boom09</v>
          </cell>
        </row>
        <row r="70">
          <cell r="I70">
            <v>0</v>
          </cell>
          <cell r="J70">
            <v>0</v>
          </cell>
          <cell r="K70">
            <v>50000</v>
          </cell>
          <cell r="M70">
            <v>0.15</v>
          </cell>
        </row>
        <row r="71">
          <cell r="I71">
            <v>50001</v>
          </cell>
          <cell r="J71">
            <v>50000</v>
          </cell>
          <cell r="K71">
            <v>75000</v>
          </cell>
          <cell r="L71">
            <v>7500</v>
          </cell>
          <cell r="M71">
            <v>0.25</v>
          </cell>
        </row>
        <row r="72">
          <cell r="I72">
            <v>75001</v>
          </cell>
          <cell r="J72">
            <v>75000</v>
          </cell>
          <cell r="K72">
            <v>100000</v>
          </cell>
          <cell r="L72">
            <v>13750</v>
          </cell>
          <cell r="M72">
            <v>0.34</v>
          </cell>
        </row>
        <row r="73">
          <cell r="I73">
            <v>100001</v>
          </cell>
          <cell r="J73">
            <v>100000</v>
          </cell>
          <cell r="K73">
            <v>335000</v>
          </cell>
          <cell r="L73">
            <v>22250</v>
          </cell>
          <cell r="M73">
            <v>0.39</v>
          </cell>
        </row>
        <row r="74">
          <cell r="I74">
            <v>335001</v>
          </cell>
          <cell r="J74">
            <v>335000</v>
          </cell>
          <cell r="K74">
            <v>10000000</v>
          </cell>
          <cell r="L74">
            <v>113900</v>
          </cell>
          <cell r="M74">
            <v>0.34</v>
          </cell>
        </row>
        <row r="75">
          <cell r="I75">
            <v>10000001</v>
          </cell>
          <cell r="J75">
            <v>10000000</v>
          </cell>
          <cell r="K75">
            <v>15000000</v>
          </cell>
          <cell r="L75">
            <v>3400000.0000000005</v>
          </cell>
          <cell r="M75">
            <v>0.35</v>
          </cell>
        </row>
        <row r="76">
          <cell r="I76">
            <v>15000001</v>
          </cell>
          <cell r="J76">
            <v>15000000</v>
          </cell>
          <cell r="K76">
            <v>18333333</v>
          </cell>
          <cell r="L76">
            <v>5150000</v>
          </cell>
          <cell r="M76">
            <v>0.38</v>
          </cell>
        </row>
        <row r="77">
          <cell r="I77">
            <v>18333334</v>
          </cell>
          <cell r="J77">
            <v>18333333</v>
          </cell>
          <cell r="L77">
            <v>6416666.54</v>
          </cell>
          <cell r="M77">
            <v>0.35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E8">
            <v>2709</v>
          </cell>
          <cell r="F8">
            <v>1623</v>
          </cell>
        </row>
        <row r="9">
          <cell r="E9">
            <v>3629</v>
          </cell>
          <cell r="F9">
            <v>2750</v>
          </cell>
        </row>
        <row r="10">
          <cell r="E10">
            <v>4783</v>
          </cell>
          <cell r="F10">
            <v>3708</v>
          </cell>
        </row>
        <row r="11">
          <cell r="C11">
            <v>7659</v>
          </cell>
          <cell r="D11">
            <v>6812</v>
          </cell>
          <cell r="E11">
            <v>5626</v>
          </cell>
          <cell r="F11">
            <v>5000</v>
          </cell>
          <cell r="G11">
            <v>3650</v>
          </cell>
        </row>
        <row r="12">
          <cell r="C12">
            <v>8816</v>
          </cell>
          <cell r="D12">
            <v>7938</v>
          </cell>
          <cell r="E12">
            <v>6596</v>
          </cell>
          <cell r="F12">
            <v>5864</v>
          </cell>
          <cell r="G12">
            <v>4679</v>
          </cell>
        </row>
        <row r="13">
          <cell r="E13">
            <v>7992</v>
          </cell>
          <cell r="F13">
            <v>6900</v>
          </cell>
        </row>
        <row r="14">
          <cell r="E14">
            <v>8761</v>
          </cell>
          <cell r="F14">
            <v>7914</v>
          </cell>
        </row>
        <row r="15">
          <cell r="E15">
            <v>9782</v>
          </cell>
          <cell r="F15">
            <v>8736</v>
          </cell>
        </row>
        <row r="16">
          <cell r="E16">
            <v>10937</v>
          </cell>
          <cell r="F16">
            <v>9746</v>
          </cell>
        </row>
        <row r="17">
          <cell r="E17">
            <v>11732</v>
          </cell>
          <cell r="F17">
            <v>10792</v>
          </cell>
        </row>
        <row r="18">
          <cell r="E18">
            <v>12904</v>
          </cell>
          <cell r="F18">
            <v>11667</v>
          </cell>
        </row>
        <row r="19">
          <cell r="E19">
            <v>13840</v>
          </cell>
          <cell r="F19">
            <v>12792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ting"/>
      <sheetName val="Any-Column Lookup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ORDEROFOPS"/>
      <sheetName val="ADVFRML"/>
      <sheetName val="ADVFLTR"/>
      <sheetName val="Sheet1"/>
      <sheetName val="database"/>
      <sheetName val="DataCleansing"/>
      <sheetName val="DataCleansing (2)"/>
      <sheetName val="Sheet7"/>
      <sheetName val="Sheet8"/>
      <sheetName val="DataCleansing (3)"/>
      <sheetName val="Histogram"/>
      <sheetName val="Radar Chart"/>
      <sheetName val="DataCleansingOLD"/>
      <sheetName val="DataCleansing (2)OLD"/>
      <sheetName val="CNDLFRMTNG"/>
      <sheetName val="C"/>
      <sheetName val="MXDREF"/>
      <sheetName val="A"/>
      <sheetName val="DATES"/>
      <sheetName val="WHATIF"/>
      <sheetName val="PVTTBL"/>
      <sheetName val="PVT2"/>
      <sheetName val="TRNSP"/>
      <sheetName val="VLOOK"/>
      <sheetName val="VHLKPINX"/>
      <sheetName val="VHLKPINX2"/>
      <sheetName val="Sheet13"/>
    </sheetNames>
    <sheetDataSet>
      <sheetData sheetId="0"/>
      <sheetData sheetId="1"/>
      <sheetData sheetId="2"/>
      <sheetData sheetId="3">
        <row r="55">
          <cell r="B55" t="str">
            <v>Gas Cooker</v>
          </cell>
          <cell r="C55">
            <v>45000</v>
          </cell>
        </row>
        <row r="56">
          <cell r="B56" t="str">
            <v>Fridge</v>
          </cell>
          <cell r="C56">
            <v>75000</v>
          </cell>
        </row>
        <row r="57">
          <cell r="B57" t="str">
            <v>MW Oven</v>
          </cell>
          <cell r="C57">
            <v>22000</v>
          </cell>
        </row>
        <row r="58">
          <cell r="B58" t="str">
            <v>Washing Mch.</v>
          </cell>
          <cell r="C58">
            <v>47000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-I"/>
      <sheetName val="DJan"/>
      <sheetName val="DFeb"/>
      <sheetName val="DMar"/>
      <sheetName val="DConsolidated"/>
      <sheetName val="E"/>
      <sheetName val="G"/>
      <sheetName val="H"/>
      <sheetName val="I"/>
      <sheetName val="J"/>
      <sheetName val="J-I"/>
      <sheetName val="J-II"/>
      <sheetName val="J-III"/>
      <sheetName val="J-IV"/>
      <sheetName val="J-V"/>
    </sheetNames>
    <sheetDataSet>
      <sheetData sheetId="0" refreshError="1"/>
      <sheetData sheetId="1" refreshError="1"/>
      <sheetData sheetId="2" refreshError="1"/>
      <sheetData sheetId="3">
        <row r="3">
          <cell r="K3" t="str">
            <v>Jan</v>
          </cell>
        </row>
        <row r="4">
          <cell r="K4" t="str">
            <v>Feb</v>
          </cell>
        </row>
        <row r="5">
          <cell r="K5" t="str">
            <v>Mar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D-I"/>
      <sheetName val="DJan"/>
      <sheetName val="DFeb"/>
      <sheetName val="DMar"/>
      <sheetName val="DConsolidated"/>
      <sheetName val="E"/>
      <sheetName val="G"/>
      <sheetName val="H"/>
      <sheetName val="I"/>
      <sheetName val="J"/>
      <sheetName val="J-I"/>
      <sheetName val="J-II"/>
      <sheetName val="J-III"/>
      <sheetName val="J-IV"/>
      <sheetName val="J-V"/>
    </sheetNames>
    <sheetDataSet>
      <sheetData sheetId="0" refreshError="1"/>
      <sheetData sheetId="1" refreshError="1"/>
      <sheetData sheetId="2">
        <row r="3">
          <cell r="G3" t="str">
            <v>Bombay</v>
          </cell>
          <cell r="I3" t="str">
            <v>FRM Comprehensive</v>
          </cell>
        </row>
        <row r="4">
          <cell r="G4" t="str">
            <v>Delhi</v>
          </cell>
          <cell r="I4" t="str">
            <v>CFA Comprehensive</v>
          </cell>
        </row>
        <row r="5">
          <cell r="G5" t="str">
            <v>Bangalore</v>
          </cell>
          <cell r="I5" t="str">
            <v>VisualizeFRM</v>
          </cell>
        </row>
        <row r="6">
          <cell r="G6" t="str">
            <v>Singapore</v>
          </cell>
          <cell r="I6" t="str">
            <v>Corporate Training</v>
          </cell>
        </row>
        <row r="7">
          <cell r="G7" t="str">
            <v>Online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Histogram"/>
      <sheetName val="Double Line Chart"/>
      <sheetName val="Grouped Chart"/>
      <sheetName val="Pyramid Chart"/>
      <sheetName val="Dynamic Chart - Table"/>
      <sheetName val="Dynamic Chart - Offset"/>
      <sheetName val="Radar Chart"/>
      <sheetName val="Waterfall"/>
      <sheetName val="Waterfall - Line Chart -Connect"/>
      <sheetName val="Football Field"/>
      <sheetName val="Mekko Chart"/>
    </sheetNames>
    <sheetDataSet>
      <sheetData sheetId="0"/>
      <sheetData sheetId="1">
        <row r="2">
          <cell r="C2" t="str">
            <v>Sales</v>
          </cell>
        </row>
      </sheetData>
      <sheetData sheetId="2"/>
      <sheetData sheetId="3"/>
      <sheetData sheetId="4"/>
      <sheetData sheetId="5"/>
      <sheetData sheetId="6">
        <row r="2">
          <cell r="A2" t="str">
            <v>A</v>
          </cell>
          <cell r="B2">
            <v>20</v>
          </cell>
          <cell r="D2">
            <v>9</v>
          </cell>
        </row>
      </sheetData>
      <sheetData sheetId="7">
        <row r="1">
          <cell r="B1" t="str">
            <v>Benchmark Construction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K Answer"/>
      <sheetName val="K Sensitivity"/>
      <sheetName val="K Limits"/>
      <sheetName val="L"/>
      <sheetName val="L-Sol"/>
      <sheetName val="M"/>
      <sheetName val="N"/>
      <sheetName val="O"/>
      <sheetName val="Scroll Bars and Spinner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>
        <row r="7">
          <cell r="C7">
            <v>7200</v>
          </cell>
        </row>
      </sheetData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ture Value"/>
      <sheetName val="Future Value (Data Table)"/>
      <sheetName val="Future Value (2-Inputs)"/>
      <sheetName val="Trend"/>
      <sheetName val="Iterate"/>
      <sheetName val="Correlation"/>
      <sheetName val="Descriptive"/>
      <sheetName val="Histogram"/>
      <sheetName val="Random (Dice Roll)"/>
      <sheetName val="Rank &amp; Percentile"/>
      <sheetName val="Goal Seek"/>
      <sheetName val="Margin"/>
      <sheetName val="Break Even"/>
      <sheetName val="Equations"/>
      <sheetName val="Chart Goal Seek"/>
      <sheetName val="Break Even (Goal Seek)"/>
      <sheetName val="Break Even (Solver)"/>
      <sheetName val="Sheet14"/>
      <sheetName val="Sheet15"/>
      <sheetName val="Sheet16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>
        <row r="10">
          <cell r="B10">
            <v>193224.57293287982</v>
          </cell>
          <cell r="C10">
            <v>135149.68966776197</v>
          </cell>
        </row>
      </sheetData>
      <sheetData sheetId="17" refreshError="1"/>
      <sheetData sheetId="18" refreshError="1"/>
      <sheetData sheetId="1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hmuel Oluwa" refreshedDate="43470.891837847223" createdVersion="6" refreshedVersion="6" minRefreshableVersion="3" recordCount="16" xr:uid="{8C3D712E-1305-41F1-BE02-C7599DD47F5C}">
  <cacheSource type="worksheet">
    <worksheetSource ref="B4:H20" sheet="SalesReport1"/>
  </cacheSource>
  <cacheFields count="8">
    <cacheField name="Date" numFmtId="14">
      <sharedItems containsSemiMixedTypes="0" containsNonDate="0" containsDate="1" containsString="0" minDate="2018-11-01T00:00:00" maxDate="2018-11-19T00:00:00" count="16">
        <d v="2018-11-01T00:00:00"/>
        <d v="2018-11-02T00:00:00"/>
        <d v="2018-11-03T00:00:00"/>
        <d v="2018-11-04T00:00:00"/>
        <d v="2018-11-06T00:00:00"/>
        <d v="2018-11-07T00:00:00"/>
        <d v="2018-11-08T00:00:00"/>
        <d v="2018-11-09T00:00:00"/>
        <d v="2018-11-10T00:00:00"/>
        <d v="2018-11-11T00:00:00"/>
        <d v="2018-11-13T00:00:00"/>
        <d v="2018-11-14T00:00:00"/>
        <d v="2018-11-15T00:00:00"/>
        <d v="2018-11-16T00:00:00"/>
        <d v="2018-11-17T00:00:00"/>
        <d v="2018-11-18T00:00:00"/>
      </sharedItems>
      <fieldGroup par="7" base="0">
        <rangePr groupBy="months" startDate="2018-11-01T00:00:00" endDate="2018-11-19T00:00:00"/>
        <groupItems count="14">
          <s v="&lt;01/1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1/2018"/>
        </groupItems>
      </fieldGroup>
    </cacheField>
    <cacheField name="Product" numFmtId="0">
      <sharedItems count="9">
        <s v="Desktop PC"/>
        <s v="Desk Fan"/>
        <s v="Ptinter"/>
        <s v="Microwave"/>
        <s v="Standing Fan"/>
        <s v="Cooker"/>
        <s v="Washing Machine"/>
        <s v="Laptop"/>
        <s v="Hoover"/>
      </sharedItems>
    </cacheField>
    <cacheField name="Product Code" numFmtId="0">
      <sharedItems/>
    </cacheField>
    <cacheField name="Salesperson" numFmtId="0">
      <sharedItems count="6">
        <s v="Mobola"/>
        <s v="Iyabo"/>
        <s v="Dupe"/>
        <s v="Deji"/>
        <s v="Lara"/>
        <s v="Tunde"/>
      </sharedItems>
    </cacheField>
    <cacheField name="Units Sold" numFmtId="0">
      <sharedItems containsSemiMixedTypes="0" containsString="0" containsNumber="1" containsInteger="1" minValue="25" maxValue="50"/>
    </cacheField>
    <cacheField name="Unit Price" numFmtId="166">
      <sharedItems containsSemiMixedTypes="0" containsString="0" containsNumber="1" containsInteger="1" minValue="19200" maxValue="84000"/>
    </cacheField>
    <cacheField name="Sales" numFmtId="166">
      <sharedItems containsSemiMixedTypes="0" containsString="0" containsNumber="1" containsInteger="1" minValue="540000" maxValue="4200000"/>
    </cacheField>
    <cacheField name="Years" numFmtId="0" databaseField="0">
      <fieldGroup base="0">
        <rangePr groupBy="years" startDate="2018-11-01T00:00:00" endDate="2018-11-19T00:00:00"/>
        <groupItems count="3">
          <s v="&lt;01/11/2018"/>
          <s v="2018"/>
          <s v="&gt;19/1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s v="BN001"/>
    <x v="0"/>
    <n v="30"/>
    <n v="78000"/>
    <n v="2340000"/>
  </r>
  <r>
    <x v="1"/>
    <x v="1"/>
    <s v="PVC03"/>
    <x v="1"/>
    <n v="36"/>
    <n v="19200"/>
    <n v="691200"/>
  </r>
  <r>
    <x v="2"/>
    <x v="2"/>
    <s v="BN003"/>
    <x v="2"/>
    <n v="27"/>
    <n v="54000"/>
    <n v="1458000"/>
  </r>
  <r>
    <x v="3"/>
    <x v="3"/>
    <s v="SK003"/>
    <x v="0"/>
    <n v="44"/>
    <n v="32400"/>
    <n v="1425600"/>
  </r>
  <r>
    <x v="4"/>
    <x v="4"/>
    <s v="PVC02"/>
    <x v="3"/>
    <n v="26"/>
    <n v="21600"/>
    <n v="561600"/>
  </r>
  <r>
    <x v="5"/>
    <x v="0"/>
    <s v="BN001"/>
    <x v="3"/>
    <n v="35"/>
    <n v="78000"/>
    <n v="2730000"/>
  </r>
  <r>
    <x v="6"/>
    <x v="5"/>
    <s v="SK002"/>
    <x v="4"/>
    <n v="42"/>
    <n v="66000"/>
    <n v="2772000"/>
  </r>
  <r>
    <x v="7"/>
    <x v="5"/>
    <s v="SK002"/>
    <x v="5"/>
    <n v="48"/>
    <n v="66000"/>
    <n v="3168000"/>
  </r>
  <r>
    <x v="8"/>
    <x v="1"/>
    <s v="PVC03"/>
    <x v="0"/>
    <n v="43"/>
    <n v="19200"/>
    <n v="825600"/>
  </r>
  <r>
    <x v="9"/>
    <x v="2"/>
    <s v="BN003"/>
    <x v="2"/>
    <n v="31"/>
    <n v="54000"/>
    <n v="1674000"/>
  </r>
  <r>
    <x v="10"/>
    <x v="4"/>
    <s v="PVC02"/>
    <x v="0"/>
    <n v="25"/>
    <n v="21600"/>
    <n v="540000"/>
  </r>
  <r>
    <x v="11"/>
    <x v="0"/>
    <s v="BN001"/>
    <x v="0"/>
    <n v="43"/>
    <n v="78000"/>
    <n v="3354000"/>
  </r>
  <r>
    <x v="12"/>
    <x v="6"/>
    <s v="SK001"/>
    <x v="2"/>
    <n v="50"/>
    <n v="84000"/>
    <n v="4200000"/>
  </r>
  <r>
    <x v="13"/>
    <x v="7"/>
    <s v="BN002"/>
    <x v="1"/>
    <n v="36"/>
    <n v="84000"/>
    <n v="3024000"/>
  </r>
  <r>
    <x v="14"/>
    <x v="4"/>
    <s v="PVC02"/>
    <x v="4"/>
    <n v="33"/>
    <n v="21600"/>
    <n v="712800"/>
  </r>
  <r>
    <x v="15"/>
    <x v="8"/>
    <s v="PVC01"/>
    <x v="2"/>
    <n v="34"/>
    <n v="30000"/>
    <n v="102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DF537-C30C-4AA8-97E5-F7B1CE794ADF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" firstHeaderRow="1" firstDataRow="1" firstDataCol="1" rowPageCount="1" colPageCount="1"/>
  <pivotFields count="8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0">
        <item x="5"/>
        <item x="1"/>
        <item x="0"/>
        <item x="8"/>
        <item x="7"/>
        <item x="3"/>
        <item x="2"/>
        <item x="4"/>
        <item x="6"/>
        <item t="default"/>
      </items>
    </pivotField>
    <pivotField showAll="0"/>
    <pivotField axis="axisPage" showAll="0">
      <items count="7">
        <item x="3"/>
        <item x="2"/>
        <item x="1"/>
        <item x="4"/>
        <item x="0"/>
        <item x="5"/>
        <item t="default"/>
      </items>
    </pivotField>
    <pivotField showAll="0"/>
    <pivotField numFmtId="166" showAll="0"/>
    <pivotField dataField="1" numFmtId="166" showAll="0"/>
    <pivotField showAll="0">
      <items count="4">
        <item x="0"/>
        <item x="1"/>
        <item x="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3" hier="-1"/>
  </pageFields>
  <dataFields count="1">
    <dataField name="Sum of Sales" fld="6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15"/>
  <sheetViews>
    <sheetView workbookViewId="0">
      <selection activeCell="H9" sqref="H9"/>
    </sheetView>
  </sheetViews>
  <sheetFormatPr defaultRowHeight="15" x14ac:dyDescent="0.25"/>
  <cols>
    <col min="2" max="2" width="10.7109375" bestFit="1" customWidth="1"/>
    <col min="3" max="3" width="11.42578125" bestFit="1" customWidth="1"/>
    <col min="4" max="4" width="10.85546875" bestFit="1" customWidth="1"/>
    <col min="7" max="7" width="9.42578125" customWidth="1"/>
    <col min="8" max="8" width="10.7109375" bestFit="1" customWidth="1"/>
    <col min="9" max="9" width="11.42578125" bestFit="1" customWidth="1"/>
    <col min="10" max="10" width="10.85546875" bestFit="1" customWidth="1"/>
    <col min="11" max="11" width="7.5703125" bestFit="1" customWidth="1"/>
  </cols>
  <sheetData>
    <row r="2" spans="2:14" x14ac:dyDescent="0.25">
      <c r="B2" s="11"/>
      <c r="C2" s="11" t="s">
        <v>371</v>
      </c>
      <c r="D2" s="11" t="s">
        <v>372</v>
      </c>
      <c r="E2" s="11" t="s">
        <v>373</v>
      </c>
      <c r="F2" s="11" t="s">
        <v>374</v>
      </c>
    </row>
    <row r="3" spans="2:14" x14ac:dyDescent="0.25">
      <c r="B3" s="11" t="s">
        <v>395</v>
      </c>
      <c r="C3" s="10">
        <v>501</v>
      </c>
      <c r="D3" s="10">
        <v>522</v>
      </c>
      <c r="E3" s="10">
        <v>648</v>
      </c>
      <c r="F3" s="10">
        <v>523</v>
      </c>
    </row>
    <row r="4" spans="2:14" x14ac:dyDescent="0.25">
      <c r="B4" s="11" t="s">
        <v>396</v>
      </c>
      <c r="C4" s="1">
        <v>623</v>
      </c>
      <c r="D4" s="1">
        <v>503</v>
      </c>
      <c r="E4" s="1">
        <v>525</v>
      </c>
      <c r="F4" s="1">
        <v>619</v>
      </c>
    </row>
    <row r="5" spans="2:14" x14ac:dyDescent="0.25">
      <c r="B5" s="11" t="s">
        <v>397</v>
      </c>
      <c r="C5" s="1">
        <v>673</v>
      </c>
      <c r="D5" s="1">
        <v>639</v>
      </c>
      <c r="E5" s="1">
        <v>549</v>
      </c>
      <c r="F5" s="1">
        <v>622</v>
      </c>
    </row>
    <row r="6" spans="2:14" x14ac:dyDescent="0.25">
      <c r="B6" s="11" t="s">
        <v>398</v>
      </c>
      <c r="C6" s="1">
        <v>594</v>
      </c>
      <c r="D6" s="1">
        <v>542</v>
      </c>
      <c r="E6" s="1">
        <v>650</v>
      </c>
      <c r="F6" s="1">
        <v>599</v>
      </c>
    </row>
    <row r="9" spans="2:14" x14ac:dyDescent="0.25">
      <c r="B9" s="13" t="s">
        <v>395</v>
      </c>
      <c r="H9" t="s">
        <v>396</v>
      </c>
      <c r="N9" t="s">
        <v>397</v>
      </c>
    </row>
    <row r="11" spans="2:14" x14ac:dyDescent="0.25">
      <c r="B11" s="11" t="s">
        <v>370</v>
      </c>
      <c r="C11" s="11" t="s">
        <v>375</v>
      </c>
      <c r="D11" s="11" t="s">
        <v>376</v>
      </c>
      <c r="E11" s="11" t="s">
        <v>377</v>
      </c>
    </row>
    <row r="12" spans="2:14" x14ac:dyDescent="0.25">
      <c r="B12" s="11" t="s">
        <v>371</v>
      </c>
      <c r="C12" s="10">
        <v>501</v>
      </c>
      <c r="D12" s="1">
        <v>500</v>
      </c>
      <c r="E12" s="10">
        <f t="shared" ref="E12:E15" si="0">C12*D12</f>
        <v>250500</v>
      </c>
    </row>
    <row r="13" spans="2:14" x14ac:dyDescent="0.25">
      <c r="B13" s="11" t="s">
        <v>372</v>
      </c>
      <c r="C13" s="10">
        <v>522</v>
      </c>
      <c r="D13" s="1">
        <v>500</v>
      </c>
      <c r="E13" s="10">
        <f t="shared" si="0"/>
        <v>261000</v>
      </c>
    </row>
    <row r="14" spans="2:14" x14ac:dyDescent="0.25">
      <c r="B14" s="11" t="s">
        <v>373</v>
      </c>
      <c r="C14" s="10">
        <v>648</v>
      </c>
      <c r="D14" s="1">
        <v>500</v>
      </c>
      <c r="E14" s="10">
        <f t="shared" si="0"/>
        <v>324000</v>
      </c>
    </row>
    <row r="15" spans="2:14" x14ac:dyDescent="0.25">
      <c r="B15" s="11" t="s">
        <v>374</v>
      </c>
      <c r="C15" s="10">
        <v>523</v>
      </c>
      <c r="D15" s="1">
        <v>500</v>
      </c>
      <c r="E15" s="10">
        <f t="shared" si="0"/>
        <v>261500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CF8E-7DC6-435B-BEB0-333B7FFEEB44}">
  <dimension ref="A1:AF20"/>
  <sheetViews>
    <sheetView showGridLines="0" zoomScale="88" zoomScaleNormal="88" workbookViewId="0">
      <selection activeCell="B26" sqref="B26:K44"/>
    </sheetView>
  </sheetViews>
  <sheetFormatPr defaultRowHeight="15" x14ac:dyDescent="0.25"/>
  <cols>
    <col min="1" max="1" width="3.7109375" customWidth="1"/>
    <col min="2" max="2" width="10.42578125" bestFit="1" customWidth="1"/>
    <col min="3" max="3" width="15.7109375" bestFit="1" customWidth="1"/>
    <col min="4" max="4" width="12.140625" bestFit="1" customWidth="1"/>
    <col min="5" max="5" width="10.85546875" bestFit="1" customWidth="1"/>
    <col min="6" max="6" width="9.140625" bestFit="1" customWidth="1"/>
    <col min="7" max="7" width="13.42578125" bestFit="1" customWidth="1"/>
    <col min="8" max="8" width="11.28515625" bestFit="1" customWidth="1"/>
    <col min="9" max="9" width="11.5703125" customWidth="1"/>
    <col min="10" max="10" width="11.42578125" bestFit="1" customWidth="1"/>
    <col min="11" max="11" width="11" bestFit="1" customWidth="1"/>
    <col min="12" max="12" width="10.5703125" customWidth="1"/>
    <col min="13" max="20" width="4.28515625" customWidth="1"/>
  </cols>
  <sheetData>
    <row r="1" spans="1:32" ht="15.75" thickBot="1" x14ac:dyDescent="0.3">
      <c r="AA1" t="s">
        <v>399</v>
      </c>
      <c r="AC1" t="s">
        <v>406</v>
      </c>
      <c r="AD1" t="s">
        <v>415</v>
      </c>
      <c r="AE1">
        <v>70000</v>
      </c>
      <c r="AF1">
        <f t="shared" ref="AF1:AF9" si="0">AE1*1.2</f>
        <v>84000</v>
      </c>
    </row>
    <row r="2" spans="1:32" ht="16.5" thickBot="1" x14ac:dyDescent="0.3">
      <c r="B2" s="7" t="s">
        <v>423</v>
      </c>
      <c r="G2" s="59" t="s">
        <v>440</v>
      </c>
      <c r="H2" s="58">
        <v>0.02</v>
      </c>
      <c r="Q2" s="59" t="s">
        <v>441</v>
      </c>
      <c r="R2" s="10">
        <v>300000</v>
      </c>
      <c r="U2" s="69" t="s">
        <v>442</v>
      </c>
      <c r="V2" s="69"/>
      <c r="W2" s="69"/>
      <c r="AA2" t="s">
        <v>400</v>
      </c>
      <c r="AC2" t="s">
        <v>407</v>
      </c>
      <c r="AD2" t="s">
        <v>416</v>
      </c>
      <c r="AE2">
        <v>55000</v>
      </c>
      <c r="AF2">
        <f t="shared" si="0"/>
        <v>66000</v>
      </c>
    </row>
    <row r="3" spans="1:32" x14ac:dyDescent="0.25">
      <c r="AA3" t="s">
        <v>401</v>
      </c>
      <c r="AC3" t="s">
        <v>408</v>
      </c>
      <c r="AD3" t="s">
        <v>417</v>
      </c>
      <c r="AE3">
        <v>27000</v>
      </c>
      <c r="AF3">
        <f t="shared" si="0"/>
        <v>32400</v>
      </c>
    </row>
    <row r="4" spans="1:32" x14ac:dyDescent="0.25">
      <c r="B4" s="46" t="s">
        <v>424</v>
      </c>
      <c r="C4" s="47" t="s">
        <v>425</v>
      </c>
      <c r="D4" s="47" t="s">
        <v>432</v>
      </c>
      <c r="E4" s="47" t="s">
        <v>426</v>
      </c>
      <c r="F4" s="47" t="s">
        <v>429</v>
      </c>
      <c r="G4" s="47" t="s">
        <v>430</v>
      </c>
      <c r="H4" s="47" t="s">
        <v>427</v>
      </c>
      <c r="I4" s="47" t="s">
        <v>428</v>
      </c>
      <c r="J4" s="47" t="s">
        <v>431</v>
      </c>
      <c r="K4" s="48" t="s">
        <v>442</v>
      </c>
      <c r="U4" s="56" t="s">
        <v>437</v>
      </c>
      <c r="V4" s="56" t="s">
        <v>438</v>
      </c>
      <c r="W4" s="56" t="s">
        <v>439</v>
      </c>
      <c r="AA4" t="s">
        <v>402</v>
      </c>
      <c r="AC4" t="s">
        <v>409</v>
      </c>
      <c r="AD4" t="s">
        <v>418</v>
      </c>
      <c r="AE4">
        <v>25000</v>
      </c>
      <c r="AF4">
        <f t="shared" si="0"/>
        <v>30000</v>
      </c>
    </row>
    <row r="5" spans="1:32" x14ac:dyDescent="0.25">
      <c r="A5" s="3"/>
      <c r="B5" s="49">
        <v>43405</v>
      </c>
      <c r="C5" s="50" t="s">
        <v>433</v>
      </c>
      <c r="D5" s="50" t="s">
        <v>412</v>
      </c>
      <c r="E5" s="50" t="s">
        <v>403</v>
      </c>
      <c r="F5" s="50">
        <v>30</v>
      </c>
      <c r="G5" s="51">
        <f t="shared" ref="G5:G20" si="1">VLOOKUP(D5,$AC$1:$AF$9,4,0)</f>
        <v>78000</v>
      </c>
      <c r="H5" s="51">
        <f t="shared" ref="H5:H20" si="2">G5*F5</f>
        <v>2340000</v>
      </c>
      <c r="I5" s="55">
        <f>INDEX('Prod Dbase'!$D$5:$D$13,MATCH(D5,'Prod Dbase'!$C$5:$C$13,0))</f>
        <v>65000</v>
      </c>
      <c r="J5" s="55">
        <f>F5*I5</f>
        <v>1950000</v>
      </c>
      <c r="K5" s="55"/>
      <c r="U5" s="10">
        <f>IF(K5&gt;$R$2,$H$5*H2,0)</f>
        <v>0</v>
      </c>
      <c r="V5" s="10"/>
      <c r="W5" s="10"/>
      <c r="AA5" t="s">
        <v>403</v>
      </c>
      <c r="AC5" t="s">
        <v>410</v>
      </c>
      <c r="AD5" t="s">
        <v>420</v>
      </c>
      <c r="AE5">
        <v>18000</v>
      </c>
      <c r="AF5">
        <f t="shared" si="0"/>
        <v>21600</v>
      </c>
    </row>
    <row r="6" spans="1:32" x14ac:dyDescent="0.25">
      <c r="A6" s="3"/>
      <c r="B6" s="52">
        <v>43406</v>
      </c>
      <c r="C6" s="53" t="s">
        <v>419</v>
      </c>
      <c r="D6" s="53" t="s">
        <v>411</v>
      </c>
      <c r="E6" s="53" t="s">
        <v>404</v>
      </c>
      <c r="F6" s="53">
        <v>36</v>
      </c>
      <c r="G6" s="54">
        <f t="shared" si="1"/>
        <v>19200</v>
      </c>
      <c r="H6" s="54">
        <f t="shared" si="2"/>
        <v>691200</v>
      </c>
      <c r="I6" s="55">
        <f>INDEX('Prod Dbase'!$D$5:$D$13,MATCH(D6,'Prod Dbase'!$C$5:$C$13,0))</f>
        <v>16000</v>
      </c>
      <c r="J6" s="55"/>
      <c r="K6" s="55"/>
      <c r="U6" s="10"/>
      <c r="V6" s="10"/>
      <c r="W6" s="10"/>
      <c r="AA6" t="s">
        <v>404</v>
      </c>
      <c r="AC6" t="s">
        <v>411</v>
      </c>
      <c r="AD6" t="s">
        <v>419</v>
      </c>
      <c r="AE6">
        <v>16000</v>
      </c>
      <c r="AF6">
        <f t="shared" si="0"/>
        <v>19200</v>
      </c>
    </row>
    <row r="7" spans="1:32" x14ac:dyDescent="0.25">
      <c r="A7" s="3"/>
      <c r="B7" s="49">
        <v>43407</v>
      </c>
      <c r="C7" s="50" t="s">
        <v>422</v>
      </c>
      <c r="D7" s="50" t="s">
        <v>414</v>
      </c>
      <c r="E7" s="50" t="s">
        <v>399</v>
      </c>
      <c r="F7" s="50">
        <v>27</v>
      </c>
      <c r="G7" s="51">
        <f t="shared" si="1"/>
        <v>54000</v>
      </c>
      <c r="H7" s="51">
        <f t="shared" si="2"/>
        <v>1458000</v>
      </c>
      <c r="I7" s="55">
        <f>INDEX('Prod Dbase'!$D$5:$D$13,MATCH(D7,'Prod Dbase'!$C$5:$C$13,0))</f>
        <v>45000</v>
      </c>
      <c r="J7" s="55"/>
      <c r="K7" s="55"/>
      <c r="U7" s="10"/>
      <c r="V7" s="10"/>
      <c r="W7" s="10"/>
      <c r="AA7" t="s">
        <v>405</v>
      </c>
      <c r="AC7" t="s">
        <v>412</v>
      </c>
      <c r="AD7" t="s">
        <v>433</v>
      </c>
      <c r="AE7">
        <v>65000</v>
      </c>
      <c r="AF7">
        <f t="shared" si="0"/>
        <v>78000</v>
      </c>
    </row>
    <row r="8" spans="1:32" x14ac:dyDescent="0.25">
      <c r="A8" s="3"/>
      <c r="B8" s="52">
        <v>43408</v>
      </c>
      <c r="C8" s="53" t="s">
        <v>417</v>
      </c>
      <c r="D8" s="53" t="s">
        <v>408</v>
      </c>
      <c r="E8" s="53" t="s">
        <v>403</v>
      </c>
      <c r="F8" s="53">
        <v>44</v>
      </c>
      <c r="G8" s="54">
        <f t="shared" si="1"/>
        <v>32400</v>
      </c>
      <c r="H8" s="54">
        <f t="shared" si="2"/>
        <v>1425600</v>
      </c>
      <c r="I8" s="55">
        <f>INDEX('Prod Dbase'!$D$5:$D$13,MATCH(D8,'Prod Dbase'!$C$5:$C$13,0))</f>
        <v>27000</v>
      </c>
      <c r="J8" s="55"/>
      <c r="K8" s="55"/>
      <c r="U8" s="10"/>
      <c r="V8" s="10"/>
      <c r="W8" s="10"/>
      <c r="AC8" t="s">
        <v>413</v>
      </c>
      <c r="AD8" t="s">
        <v>421</v>
      </c>
      <c r="AE8">
        <v>70000</v>
      </c>
      <c r="AF8">
        <f t="shared" si="0"/>
        <v>84000</v>
      </c>
    </row>
    <row r="9" spans="1:32" x14ac:dyDescent="0.25">
      <c r="A9" s="3"/>
      <c r="B9" s="49">
        <v>43410</v>
      </c>
      <c r="C9" s="50" t="s">
        <v>420</v>
      </c>
      <c r="D9" s="50" t="s">
        <v>410</v>
      </c>
      <c r="E9" s="50" t="s">
        <v>402</v>
      </c>
      <c r="F9" s="50">
        <v>26</v>
      </c>
      <c r="G9" s="51">
        <f t="shared" si="1"/>
        <v>21600</v>
      </c>
      <c r="H9" s="51">
        <f t="shared" si="2"/>
        <v>561600</v>
      </c>
      <c r="I9" s="55">
        <f>INDEX('Prod Dbase'!$D$5:$D$13,MATCH(D9,'Prod Dbase'!$C$5:$C$13,0))</f>
        <v>18000</v>
      </c>
      <c r="J9" s="55"/>
      <c r="K9" s="55"/>
      <c r="U9" s="10"/>
      <c r="V9" s="10"/>
      <c r="W9" s="10"/>
      <c r="AC9" t="s">
        <v>414</v>
      </c>
      <c r="AD9" t="s">
        <v>422</v>
      </c>
      <c r="AE9">
        <v>45000</v>
      </c>
      <c r="AF9">
        <f t="shared" si="0"/>
        <v>54000</v>
      </c>
    </row>
    <row r="10" spans="1:32" x14ac:dyDescent="0.25">
      <c r="A10" s="3"/>
      <c r="B10" s="52">
        <v>43411</v>
      </c>
      <c r="C10" s="53" t="s">
        <v>433</v>
      </c>
      <c r="D10" s="53" t="s">
        <v>412</v>
      </c>
      <c r="E10" s="53" t="s">
        <v>402</v>
      </c>
      <c r="F10" s="53">
        <v>35</v>
      </c>
      <c r="G10" s="54">
        <f t="shared" si="1"/>
        <v>78000</v>
      </c>
      <c r="H10" s="54">
        <f t="shared" si="2"/>
        <v>2730000</v>
      </c>
      <c r="I10" s="55">
        <f>INDEX('Prod Dbase'!$D$5:$D$13,MATCH(D10,'Prod Dbase'!$C$5:$C$13,0))</f>
        <v>65000</v>
      </c>
      <c r="J10" s="55"/>
      <c r="K10" s="55"/>
      <c r="U10" s="10"/>
      <c r="V10" s="10"/>
      <c r="W10" s="10"/>
    </row>
    <row r="11" spans="1:32" x14ac:dyDescent="0.25">
      <c r="A11" s="3"/>
      <c r="B11" s="49">
        <v>43412</v>
      </c>
      <c r="C11" s="50" t="s">
        <v>416</v>
      </c>
      <c r="D11" s="50" t="s">
        <v>407</v>
      </c>
      <c r="E11" s="50" t="s">
        <v>400</v>
      </c>
      <c r="F11" s="50">
        <v>42</v>
      </c>
      <c r="G11" s="51">
        <f t="shared" si="1"/>
        <v>66000</v>
      </c>
      <c r="H11" s="51">
        <f t="shared" si="2"/>
        <v>2772000</v>
      </c>
      <c r="I11" s="55">
        <f>INDEX('Prod Dbase'!$D$5:$D$13,MATCH(D11,'Prod Dbase'!$C$5:$C$13,0))</f>
        <v>55000</v>
      </c>
      <c r="J11" s="55"/>
      <c r="K11" s="55"/>
      <c r="U11" s="10"/>
      <c r="V11" s="10"/>
      <c r="W11" s="10"/>
    </row>
    <row r="12" spans="1:32" x14ac:dyDescent="0.25">
      <c r="A12" s="3"/>
      <c r="B12" s="52">
        <v>43413</v>
      </c>
      <c r="C12" s="53" t="s">
        <v>416</v>
      </c>
      <c r="D12" s="53" t="s">
        <v>407</v>
      </c>
      <c r="E12" s="53" t="s">
        <v>401</v>
      </c>
      <c r="F12" s="53">
        <v>48</v>
      </c>
      <c r="G12" s="54">
        <f t="shared" si="1"/>
        <v>66000</v>
      </c>
      <c r="H12" s="54">
        <f t="shared" si="2"/>
        <v>3168000</v>
      </c>
      <c r="I12" s="55">
        <f>INDEX('Prod Dbase'!$D$5:$D$13,MATCH(D12,'Prod Dbase'!$C$5:$C$13,0))</f>
        <v>55000</v>
      </c>
      <c r="J12" s="55"/>
      <c r="K12" s="55"/>
      <c r="U12" s="10"/>
      <c r="V12" s="10"/>
      <c r="W12" s="10"/>
    </row>
    <row r="13" spans="1:32" x14ac:dyDescent="0.25">
      <c r="A13" s="3"/>
      <c r="B13" s="49">
        <v>43414</v>
      </c>
      <c r="C13" s="50" t="s">
        <v>419</v>
      </c>
      <c r="D13" s="50" t="s">
        <v>411</v>
      </c>
      <c r="E13" s="50" t="s">
        <v>403</v>
      </c>
      <c r="F13" s="50">
        <v>43</v>
      </c>
      <c r="G13" s="51">
        <f t="shared" si="1"/>
        <v>19200</v>
      </c>
      <c r="H13" s="51">
        <f t="shared" si="2"/>
        <v>825600</v>
      </c>
      <c r="I13" s="55">
        <f>INDEX('Prod Dbase'!$D$5:$D$13,MATCH(D13,'Prod Dbase'!$C$5:$C$13,0))</f>
        <v>16000</v>
      </c>
      <c r="J13" s="55"/>
      <c r="K13" s="55"/>
      <c r="U13" s="10"/>
      <c r="V13" s="10"/>
      <c r="W13" s="10"/>
    </row>
    <row r="14" spans="1:32" x14ac:dyDescent="0.25">
      <c r="A14" s="3"/>
      <c r="B14" s="52">
        <v>43415</v>
      </c>
      <c r="C14" s="53" t="s">
        <v>422</v>
      </c>
      <c r="D14" s="53" t="s">
        <v>414</v>
      </c>
      <c r="E14" s="53" t="s">
        <v>399</v>
      </c>
      <c r="F14" s="53">
        <v>31</v>
      </c>
      <c r="G14" s="54">
        <f t="shared" si="1"/>
        <v>54000</v>
      </c>
      <c r="H14" s="54">
        <f t="shared" si="2"/>
        <v>1674000</v>
      </c>
      <c r="I14" s="55">
        <f>INDEX('Prod Dbase'!$D$5:$D$13,MATCH(D14,'Prod Dbase'!$C$5:$C$13,0))</f>
        <v>45000</v>
      </c>
      <c r="J14" s="55"/>
      <c r="K14" s="55"/>
      <c r="U14" s="10"/>
      <c r="V14" s="10"/>
      <c r="W14" s="10"/>
    </row>
    <row r="15" spans="1:32" x14ac:dyDescent="0.25">
      <c r="A15" s="3"/>
      <c r="B15" s="49">
        <v>43417</v>
      </c>
      <c r="C15" s="50" t="s">
        <v>420</v>
      </c>
      <c r="D15" s="50" t="s">
        <v>410</v>
      </c>
      <c r="E15" s="50" t="s">
        <v>403</v>
      </c>
      <c r="F15" s="50">
        <v>25</v>
      </c>
      <c r="G15" s="51">
        <f t="shared" si="1"/>
        <v>21600</v>
      </c>
      <c r="H15" s="51">
        <f t="shared" si="2"/>
        <v>540000</v>
      </c>
      <c r="I15" s="55">
        <f>INDEX('Prod Dbase'!$D$5:$D$13,MATCH(D15,'Prod Dbase'!$C$5:$C$13,0))</f>
        <v>18000</v>
      </c>
      <c r="J15" s="55"/>
      <c r="K15" s="55"/>
      <c r="U15" s="10"/>
      <c r="V15" s="10"/>
      <c r="W15" s="10"/>
    </row>
    <row r="16" spans="1:32" x14ac:dyDescent="0.25">
      <c r="A16" s="3"/>
      <c r="B16" s="52">
        <v>43418</v>
      </c>
      <c r="C16" s="53" t="s">
        <v>433</v>
      </c>
      <c r="D16" s="53" t="s">
        <v>412</v>
      </c>
      <c r="E16" s="53" t="s">
        <v>403</v>
      </c>
      <c r="F16" s="53">
        <v>43</v>
      </c>
      <c r="G16" s="54">
        <f t="shared" si="1"/>
        <v>78000</v>
      </c>
      <c r="H16" s="54">
        <f t="shared" si="2"/>
        <v>3354000</v>
      </c>
      <c r="I16" s="55">
        <f>INDEX('Prod Dbase'!$D$5:$D$13,MATCH(D16,'Prod Dbase'!$C$5:$C$13,0))</f>
        <v>65000</v>
      </c>
      <c r="J16" s="55"/>
      <c r="K16" s="55"/>
      <c r="U16" s="10"/>
      <c r="V16" s="10"/>
      <c r="W16" s="10"/>
    </row>
    <row r="17" spans="1:23" x14ac:dyDescent="0.25">
      <c r="A17" s="3"/>
      <c r="B17" s="49">
        <v>43419</v>
      </c>
      <c r="C17" s="50" t="s">
        <v>415</v>
      </c>
      <c r="D17" s="50" t="s">
        <v>406</v>
      </c>
      <c r="E17" s="50" t="s">
        <v>399</v>
      </c>
      <c r="F17" s="50">
        <v>50</v>
      </c>
      <c r="G17" s="51">
        <f t="shared" si="1"/>
        <v>84000</v>
      </c>
      <c r="H17" s="51">
        <f t="shared" si="2"/>
        <v>4200000</v>
      </c>
      <c r="I17" s="55">
        <f>INDEX('Prod Dbase'!$D$5:$D$13,MATCH(D17,'Prod Dbase'!$C$5:$C$13,0))</f>
        <v>70000</v>
      </c>
      <c r="J17" s="55"/>
      <c r="K17" s="55"/>
      <c r="U17" s="10"/>
      <c r="V17" s="10"/>
      <c r="W17" s="10"/>
    </row>
    <row r="18" spans="1:23" x14ac:dyDescent="0.25">
      <c r="A18" s="3"/>
      <c r="B18" s="52">
        <v>43420</v>
      </c>
      <c r="C18" s="53" t="s">
        <v>421</v>
      </c>
      <c r="D18" s="53" t="s">
        <v>413</v>
      </c>
      <c r="E18" s="53" t="s">
        <v>404</v>
      </c>
      <c r="F18" s="53">
        <v>36</v>
      </c>
      <c r="G18" s="54">
        <f t="shared" si="1"/>
        <v>84000</v>
      </c>
      <c r="H18" s="54">
        <f t="shared" si="2"/>
        <v>3024000</v>
      </c>
      <c r="I18" s="55">
        <f>INDEX('Prod Dbase'!$D$5:$D$13,MATCH(D18,'Prod Dbase'!$C$5:$C$13,0))</f>
        <v>70000</v>
      </c>
      <c r="J18" s="55"/>
      <c r="K18" s="55"/>
      <c r="U18" s="10"/>
      <c r="V18" s="10"/>
      <c r="W18" s="10"/>
    </row>
    <row r="19" spans="1:23" x14ac:dyDescent="0.25">
      <c r="A19" s="3"/>
      <c r="B19" s="49">
        <v>43421</v>
      </c>
      <c r="C19" s="50" t="s">
        <v>420</v>
      </c>
      <c r="D19" s="50" t="s">
        <v>410</v>
      </c>
      <c r="E19" s="50" t="s">
        <v>400</v>
      </c>
      <c r="F19" s="50">
        <v>33</v>
      </c>
      <c r="G19" s="51">
        <f t="shared" si="1"/>
        <v>21600</v>
      </c>
      <c r="H19" s="51">
        <f t="shared" si="2"/>
        <v>712800</v>
      </c>
      <c r="I19" s="55">
        <f>INDEX('Prod Dbase'!$D$5:$D$13,MATCH(D19,'Prod Dbase'!$C$5:$C$13,0))</f>
        <v>18000</v>
      </c>
      <c r="J19" s="55"/>
      <c r="K19" s="55"/>
      <c r="U19" s="10"/>
      <c r="V19" s="10"/>
      <c r="W19" s="10"/>
    </row>
    <row r="20" spans="1:23" x14ac:dyDescent="0.25">
      <c r="A20" s="42"/>
      <c r="B20" s="43">
        <v>43422</v>
      </c>
      <c r="C20" s="44" t="s">
        <v>418</v>
      </c>
      <c r="D20" s="44" t="s">
        <v>409</v>
      </c>
      <c r="E20" s="44" t="s">
        <v>399</v>
      </c>
      <c r="F20" s="44">
        <v>34</v>
      </c>
      <c r="G20" s="45">
        <f t="shared" si="1"/>
        <v>30000</v>
      </c>
      <c r="H20" s="45">
        <f t="shared" si="2"/>
        <v>1020000</v>
      </c>
      <c r="I20" s="55">
        <f>INDEX('Prod Dbase'!$D$5:$D$13,MATCH(D20,'Prod Dbase'!$C$5:$C$13,0))</f>
        <v>25000</v>
      </c>
      <c r="J20" s="55"/>
      <c r="K20" s="55"/>
      <c r="U20" s="10"/>
      <c r="V20" s="10"/>
      <c r="W20" s="10"/>
    </row>
  </sheetData>
  <mergeCells count="1">
    <mergeCell ref="U2:W2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C9548-22C8-4BA0-A7AE-8AF171E5DA58}">
  <dimension ref="B2:K20"/>
  <sheetViews>
    <sheetView workbookViewId="0">
      <selection activeCell="K20" sqref="K20"/>
    </sheetView>
  </sheetViews>
  <sheetFormatPr defaultRowHeight="15" x14ac:dyDescent="0.25"/>
  <cols>
    <col min="2" max="2" width="10.42578125" bestFit="1" customWidth="1"/>
    <col min="8" max="8" width="11.42578125" bestFit="1" customWidth="1"/>
    <col min="9" max="11" width="12.42578125" customWidth="1"/>
  </cols>
  <sheetData>
    <row r="2" spans="2:11" x14ac:dyDescent="0.25">
      <c r="I2" s="70" t="s">
        <v>450</v>
      </c>
      <c r="J2" s="70"/>
      <c r="K2" s="71"/>
    </row>
    <row r="4" spans="2:11" x14ac:dyDescent="0.25">
      <c r="B4" s="46" t="s">
        <v>424</v>
      </c>
      <c r="C4" s="47" t="s">
        <v>425</v>
      </c>
      <c r="D4" s="47" t="s">
        <v>432</v>
      </c>
      <c r="E4" s="47" t="s">
        <v>426</v>
      </c>
      <c r="F4" s="47" t="s">
        <v>429</v>
      </c>
      <c r="G4" s="47" t="s">
        <v>428</v>
      </c>
      <c r="H4" s="47" t="s">
        <v>431</v>
      </c>
      <c r="I4" s="63">
        <v>0.15</v>
      </c>
      <c r="J4" s="63">
        <v>0.2</v>
      </c>
      <c r="K4" s="63">
        <v>0.25</v>
      </c>
    </row>
    <row r="5" spans="2:11" x14ac:dyDescent="0.25">
      <c r="B5" s="49">
        <v>43405</v>
      </c>
      <c r="C5" s="50" t="s">
        <v>433</v>
      </c>
      <c r="D5" s="50" t="s">
        <v>412</v>
      </c>
      <c r="E5" s="50" t="s">
        <v>403</v>
      </c>
      <c r="F5" s="50">
        <v>30</v>
      </c>
      <c r="G5" s="55">
        <f>INDEX('Prod Dbase'!$D$5:$D$13,MATCH(D5,'Prod Dbase'!$C$5:$C$13,0))</f>
        <v>65000</v>
      </c>
      <c r="H5" s="55">
        <f t="shared" ref="H5:H20" si="0">F5*G5</f>
        <v>1950000</v>
      </c>
      <c r="I5" s="55">
        <f>$H5*(1+I$4)</f>
        <v>2242500</v>
      </c>
      <c r="J5" s="55">
        <f t="shared" ref="J5:K20" si="1">$H5*(1+J$4)</f>
        <v>2340000</v>
      </c>
      <c r="K5" s="55">
        <f t="shared" si="1"/>
        <v>2437500</v>
      </c>
    </row>
    <row r="6" spans="2:11" x14ac:dyDescent="0.25">
      <c r="B6" s="52">
        <v>43406</v>
      </c>
      <c r="C6" s="53" t="s">
        <v>419</v>
      </c>
      <c r="D6" s="53" t="s">
        <v>411</v>
      </c>
      <c r="E6" s="53" t="s">
        <v>404</v>
      </c>
      <c r="F6" s="53">
        <v>36</v>
      </c>
      <c r="G6" s="55">
        <f>INDEX('Prod Dbase'!$D$5:$D$13,MATCH(D6,'Prod Dbase'!$C$5:$C$13,0))</f>
        <v>16000</v>
      </c>
      <c r="H6" s="55">
        <f t="shared" si="0"/>
        <v>576000</v>
      </c>
      <c r="I6" s="55">
        <f t="shared" ref="I6:I20" si="2">$H6*(1+I$4)</f>
        <v>662400</v>
      </c>
      <c r="J6" s="55">
        <f t="shared" si="1"/>
        <v>691200</v>
      </c>
      <c r="K6" s="55">
        <f t="shared" si="1"/>
        <v>720000</v>
      </c>
    </row>
    <row r="7" spans="2:11" x14ac:dyDescent="0.25">
      <c r="B7" s="49">
        <v>43407</v>
      </c>
      <c r="C7" s="50" t="s">
        <v>422</v>
      </c>
      <c r="D7" s="50" t="s">
        <v>414</v>
      </c>
      <c r="E7" s="50" t="s">
        <v>399</v>
      </c>
      <c r="F7" s="50">
        <v>27</v>
      </c>
      <c r="G7" s="55">
        <f>INDEX('Prod Dbase'!$D$5:$D$13,MATCH(D7,'Prod Dbase'!$C$5:$C$13,0))</f>
        <v>45000</v>
      </c>
      <c r="H7" s="55">
        <f t="shared" si="0"/>
        <v>1215000</v>
      </c>
      <c r="I7" s="55">
        <f t="shared" si="2"/>
        <v>1397250</v>
      </c>
      <c r="J7" s="55">
        <f t="shared" si="1"/>
        <v>1458000</v>
      </c>
      <c r="K7" s="55">
        <f t="shared" si="1"/>
        <v>1518750</v>
      </c>
    </row>
    <row r="8" spans="2:11" x14ac:dyDescent="0.25">
      <c r="B8" s="52">
        <v>43408</v>
      </c>
      <c r="C8" s="53" t="s">
        <v>417</v>
      </c>
      <c r="D8" s="53" t="s">
        <v>408</v>
      </c>
      <c r="E8" s="53" t="s">
        <v>403</v>
      </c>
      <c r="F8" s="53">
        <v>44</v>
      </c>
      <c r="G8" s="55">
        <f>INDEX('Prod Dbase'!$D$5:$D$13,MATCH(D8,'Prod Dbase'!$C$5:$C$13,0))</f>
        <v>27000</v>
      </c>
      <c r="H8" s="55">
        <f t="shared" si="0"/>
        <v>1188000</v>
      </c>
      <c r="I8" s="55">
        <f t="shared" si="2"/>
        <v>1366200</v>
      </c>
      <c r="J8" s="55">
        <f t="shared" si="1"/>
        <v>1425600</v>
      </c>
      <c r="K8" s="55">
        <f t="shared" si="1"/>
        <v>1485000</v>
      </c>
    </row>
    <row r="9" spans="2:11" x14ac:dyDescent="0.25">
      <c r="B9" s="49">
        <v>43410</v>
      </c>
      <c r="C9" s="50" t="s">
        <v>420</v>
      </c>
      <c r="D9" s="50" t="s">
        <v>410</v>
      </c>
      <c r="E9" s="50" t="s">
        <v>402</v>
      </c>
      <c r="F9" s="50">
        <v>26</v>
      </c>
      <c r="G9" s="55">
        <f>INDEX('Prod Dbase'!$D$5:$D$13,MATCH(D9,'Prod Dbase'!$C$5:$C$13,0))</f>
        <v>18000</v>
      </c>
      <c r="H9" s="55">
        <f t="shared" si="0"/>
        <v>468000</v>
      </c>
      <c r="I9" s="55">
        <f t="shared" si="2"/>
        <v>538200</v>
      </c>
      <c r="J9" s="55">
        <f t="shared" si="1"/>
        <v>561600</v>
      </c>
      <c r="K9" s="55">
        <f t="shared" si="1"/>
        <v>585000</v>
      </c>
    </row>
    <row r="10" spans="2:11" x14ac:dyDescent="0.25">
      <c r="B10" s="52">
        <v>43411</v>
      </c>
      <c r="C10" s="53" t="s">
        <v>433</v>
      </c>
      <c r="D10" s="53" t="s">
        <v>412</v>
      </c>
      <c r="E10" s="53" t="s">
        <v>402</v>
      </c>
      <c r="F10" s="53">
        <v>35</v>
      </c>
      <c r="G10" s="55">
        <f>INDEX('Prod Dbase'!$D$5:$D$13,MATCH(D10,'Prod Dbase'!$C$5:$C$13,0))</f>
        <v>65000</v>
      </c>
      <c r="H10" s="55">
        <f t="shared" si="0"/>
        <v>2275000</v>
      </c>
      <c r="I10" s="55">
        <f t="shared" si="2"/>
        <v>2616250</v>
      </c>
      <c r="J10" s="55">
        <f t="shared" si="1"/>
        <v>2730000</v>
      </c>
      <c r="K10" s="55">
        <f t="shared" si="1"/>
        <v>2843750</v>
      </c>
    </row>
    <row r="11" spans="2:11" x14ac:dyDescent="0.25">
      <c r="B11" s="49">
        <v>43412</v>
      </c>
      <c r="C11" s="50" t="s">
        <v>416</v>
      </c>
      <c r="D11" s="50" t="s">
        <v>407</v>
      </c>
      <c r="E11" s="50" t="s">
        <v>400</v>
      </c>
      <c r="F11" s="50">
        <v>42</v>
      </c>
      <c r="G11" s="55">
        <f>INDEX('Prod Dbase'!$D$5:$D$13,MATCH(D11,'Prod Dbase'!$C$5:$C$13,0))</f>
        <v>55000</v>
      </c>
      <c r="H11" s="55">
        <f t="shared" si="0"/>
        <v>2310000</v>
      </c>
      <c r="I11" s="55">
        <f t="shared" si="2"/>
        <v>2656500</v>
      </c>
      <c r="J11" s="55">
        <f t="shared" si="1"/>
        <v>2772000</v>
      </c>
      <c r="K11" s="55">
        <f t="shared" si="1"/>
        <v>2887500</v>
      </c>
    </row>
    <row r="12" spans="2:11" x14ac:dyDescent="0.25">
      <c r="B12" s="52">
        <v>43413</v>
      </c>
      <c r="C12" s="53" t="s">
        <v>416</v>
      </c>
      <c r="D12" s="53" t="s">
        <v>407</v>
      </c>
      <c r="E12" s="53" t="s">
        <v>401</v>
      </c>
      <c r="F12" s="53">
        <v>48</v>
      </c>
      <c r="G12" s="55">
        <f>INDEX('Prod Dbase'!$D$5:$D$13,MATCH(D12,'Prod Dbase'!$C$5:$C$13,0))</f>
        <v>55000</v>
      </c>
      <c r="H12" s="55">
        <f t="shared" si="0"/>
        <v>2640000</v>
      </c>
      <c r="I12" s="55">
        <f t="shared" si="2"/>
        <v>3035999.9999999995</v>
      </c>
      <c r="J12" s="55">
        <f t="shared" si="1"/>
        <v>3168000</v>
      </c>
      <c r="K12" s="55">
        <f t="shared" si="1"/>
        <v>3300000</v>
      </c>
    </row>
    <row r="13" spans="2:11" x14ac:dyDescent="0.25">
      <c r="B13" s="49">
        <v>43414</v>
      </c>
      <c r="C13" s="50" t="s">
        <v>419</v>
      </c>
      <c r="D13" s="50" t="s">
        <v>411</v>
      </c>
      <c r="E13" s="50" t="s">
        <v>403</v>
      </c>
      <c r="F13" s="50">
        <v>43</v>
      </c>
      <c r="G13" s="55">
        <f>INDEX('Prod Dbase'!$D$5:$D$13,MATCH(D13,'Prod Dbase'!$C$5:$C$13,0))</f>
        <v>16000</v>
      </c>
      <c r="H13" s="55">
        <f t="shared" si="0"/>
        <v>688000</v>
      </c>
      <c r="I13" s="55">
        <f t="shared" si="2"/>
        <v>791199.99999999988</v>
      </c>
      <c r="J13" s="55">
        <f t="shared" si="1"/>
        <v>825600</v>
      </c>
      <c r="K13" s="55">
        <f t="shared" si="1"/>
        <v>860000</v>
      </c>
    </row>
    <row r="14" spans="2:11" x14ac:dyDescent="0.25">
      <c r="B14" s="52">
        <v>43415</v>
      </c>
      <c r="C14" s="53" t="s">
        <v>422</v>
      </c>
      <c r="D14" s="53" t="s">
        <v>414</v>
      </c>
      <c r="E14" s="53" t="s">
        <v>399</v>
      </c>
      <c r="F14" s="53">
        <v>31</v>
      </c>
      <c r="G14" s="55">
        <f>INDEX('Prod Dbase'!$D$5:$D$13,MATCH(D14,'Prod Dbase'!$C$5:$C$13,0))</f>
        <v>45000</v>
      </c>
      <c r="H14" s="55">
        <f t="shared" si="0"/>
        <v>1395000</v>
      </c>
      <c r="I14" s="55">
        <f t="shared" si="2"/>
        <v>1604249.9999999998</v>
      </c>
      <c r="J14" s="55">
        <f t="shared" si="1"/>
        <v>1674000</v>
      </c>
      <c r="K14" s="55">
        <f t="shared" si="1"/>
        <v>1743750</v>
      </c>
    </row>
    <row r="15" spans="2:11" x14ac:dyDescent="0.25">
      <c r="B15" s="49">
        <v>43417</v>
      </c>
      <c r="C15" s="50" t="s">
        <v>420</v>
      </c>
      <c r="D15" s="50" t="s">
        <v>410</v>
      </c>
      <c r="E15" s="50" t="s">
        <v>403</v>
      </c>
      <c r="F15" s="50">
        <v>25</v>
      </c>
      <c r="G15" s="55">
        <f>INDEX('Prod Dbase'!$D$5:$D$13,MATCH(D15,'Prod Dbase'!$C$5:$C$13,0))</f>
        <v>18000</v>
      </c>
      <c r="H15" s="55">
        <f t="shared" si="0"/>
        <v>450000</v>
      </c>
      <c r="I15" s="55">
        <f t="shared" si="2"/>
        <v>517499.99999999994</v>
      </c>
      <c r="J15" s="55">
        <f t="shared" si="1"/>
        <v>540000</v>
      </c>
      <c r="K15" s="55">
        <f t="shared" si="1"/>
        <v>562500</v>
      </c>
    </row>
    <row r="16" spans="2:11" x14ac:dyDescent="0.25">
      <c r="B16" s="52">
        <v>43418</v>
      </c>
      <c r="C16" s="53" t="s">
        <v>433</v>
      </c>
      <c r="D16" s="53" t="s">
        <v>412</v>
      </c>
      <c r="E16" s="53" t="s">
        <v>403</v>
      </c>
      <c r="F16" s="53">
        <v>43</v>
      </c>
      <c r="G16" s="55">
        <f>INDEX('Prod Dbase'!$D$5:$D$13,MATCH(D16,'Prod Dbase'!$C$5:$C$13,0))</f>
        <v>65000</v>
      </c>
      <c r="H16" s="55">
        <f t="shared" si="0"/>
        <v>2795000</v>
      </c>
      <c r="I16" s="55">
        <f t="shared" si="2"/>
        <v>3214249.9999999995</v>
      </c>
      <c r="J16" s="55">
        <f t="shared" si="1"/>
        <v>3354000</v>
      </c>
      <c r="K16" s="55">
        <f t="shared" si="1"/>
        <v>3493750</v>
      </c>
    </row>
    <row r="17" spans="2:11" x14ac:dyDescent="0.25">
      <c r="B17" s="49">
        <v>43419</v>
      </c>
      <c r="C17" s="50" t="s">
        <v>415</v>
      </c>
      <c r="D17" s="50" t="s">
        <v>406</v>
      </c>
      <c r="E17" s="50" t="s">
        <v>399</v>
      </c>
      <c r="F17" s="50">
        <v>50</v>
      </c>
      <c r="G17" s="55">
        <f>INDEX('Prod Dbase'!$D$5:$D$13,MATCH(D17,'Prod Dbase'!$C$5:$C$13,0))</f>
        <v>70000</v>
      </c>
      <c r="H17" s="55">
        <f t="shared" si="0"/>
        <v>3500000</v>
      </c>
      <c r="I17" s="55">
        <f t="shared" si="2"/>
        <v>4024999.9999999995</v>
      </c>
      <c r="J17" s="55">
        <f t="shared" si="1"/>
        <v>4200000</v>
      </c>
      <c r="K17" s="55">
        <f t="shared" si="1"/>
        <v>4375000</v>
      </c>
    </row>
    <row r="18" spans="2:11" x14ac:dyDescent="0.25">
      <c r="B18" s="52">
        <v>43420</v>
      </c>
      <c r="C18" s="53" t="s">
        <v>421</v>
      </c>
      <c r="D18" s="53" t="s">
        <v>413</v>
      </c>
      <c r="E18" s="53" t="s">
        <v>404</v>
      </c>
      <c r="F18" s="53">
        <v>36</v>
      </c>
      <c r="G18" s="55">
        <f>INDEX('Prod Dbase'!$D$5:$D$13,MATCH(D18,'Prod Dbase'!$C$5:$C$13,0))</f>
        <v>70000</v>
      </c>
      <c r="H18" s="55">
        <f t="shared" si="0"/>
        <v>2520000</v>
      </c>
      <c r="I18" s="55">
        <f t="shared" si="2"/>
        <v>2898000</v>
      </c>
      <c r="J18" s="55">
        <f t="shared" si="1"/>
        <v>3024000</v>
      </c>
      <c r="K18" s="55">
        <f t="shared" si="1"/>
        <v>3150000</v>
      </c>
    </row>
    <row r="19" spans="2:11" x14ac:dyDescent="0.25">
      <c r="B19" s="49">
        <v>43421</v>
      </c>
      <c r="C19" s="50" t="s">
        <v>420</v>
      </c>
      <c r="D19" s="50" t="s">
        <v>410</v>
      </c>
      <c r="E19" s="50" t="s">
        <v>400</v>
      </c>
      <c r="F19" s="50">
        <v>33</v>
      </c>
      <c r="G19" s="55">
        <f>INDEX('Prod Dbase'!$D$5:$D$13,MATCH(D19,'Prod Dbase'!$C$5:$C$13,0))</f>
        <v>18000</v>
      </c>
      <c r="H19" s="55">
        <f t="shared" si="0"/>
        <v>594000</v>
      </c>
      <c r="I19" s="55">
        <f t="shared" si="2"/>
        <v>683100</v>
      </c>
      <c r="J19" s="55">
        <f t="shared" si="1"/>
        <v>712800</v>
      </c>
      <c r="K19" s="55">
        <f t="shared" si="1"/>
        <v>742500</v>
      </c>
    </row>
    <row r="20" spans="2:11" x14ac:dyDescent="0.25">
      <c r="B20" s="43">
        <v>43422</v>
      </c>
      <c r="C20" s="44" t="s">
        <v>418</v>
      </c>
      <c r="D20" s="44" t="s">
        <v>409</v>
      </c>
      <c r="E20" s="44" t="s">
        <v>399</v>
      </c>
      <c r="F20" s="44">
        <v>34</v>
      </c>
      <c r="G20" s="55">
        <f>INDEX('Prod Dbase'!$D$5:$D$13,MATCH(D20,'Prod Dbase'!$C$5:$C$13,0))</f>
        <v>25000</v>
      </c>
      <c r="H20" s="55">
        <f t="shared" si="0"/>
        <v>850000</v>
      </c>
      <c r="I20" s="55">
        <f t="shared" si="2"/>
        <v>977499.99999999988</v>
      </c>
      <c r="J20" s="55">
        <f t="shared" si="1"/>
        <v>1020000</v>
      </c>
      <c r="K20" s="55">
        <f>$H20*(1+K$4)</f>
        <v>1062500</v>
      </c>
    </row>
  </sheetData>
  <mergeCells count="1">
    <mergeCell ref="I2:K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C1BA-C172-4174-AC65-8F0E839833E8}">
  <dimension ref="B3:AB56"/>
  <sheetViews>
    <sheetView topLeftCell="I17" zoomScale="63" zoomScaleNormal="63" workbookViewId="0">
      <selection activeCell="AA34" sqref="AA34"/>
    </sheetView>
  </sheetViews>
  <sheetFormatPr defaultRowHeight="15" x14ac:dyDescent="0.25"/>
  <cols>
    <col min="2" max="2" width="15.7109375" bestFit="1" customWidth="1"/>
    <col min="3" max="3" width="13.42578125" bestFit="1" customWidth="1"/>
    <col min="4" max="4" width="11.140625" bestFit="1" customWidth="1"/>
    <col min="6" max="6" width="15.42578125" bestFit="1" customWidth="1"/>
    <col min="7" max="11" width="11.28515625" customWidth="1"/>
    <col min="12" max="13" width="11" bestFit="1" customWidth="1"/>
    <col min="14" max="14" width="16" bestFit="1" customWidth="1"/>
    <col min="15" max="15" width="13.42578125" bestFit="1" customWidth="1"/>
    <col min="16" max="16" width="11.140625" bestFit="1" customWidth="1"/>
    <col min="17" max="17" width="7.28515625" bestFit="1" customWidth="1"/>
    <col min="20" max="20" width="11.140625" bestFit="1" customWidth="1"/>
    <col min="21" max="22" width="11.140625" customWidth="1"/>
    <col min="23" max="23" width="11.140625" style="62" bestFit="1" customWidth="1"/>
    <col min="24" max="24" width="11.140625" style="62" customWidth="1"/>
    <col min="25" max="25" width="11.140625" style="62" bestFit="1" customWidth="1"/>
    <col min="26" max="28" width="8.7109375" style="62"/>
  </cols>
  <sheetData>
    <row r="3" spans="2:14" x14ac:dyDescent="0.25">
      <c r="B3" s="56" t="s">
        <v>443</v>
      </c>
      <c r="C3" s="56" t="s">
        <v>444</v>
      </c>
      <c r="D3" s="56" t="s">
        <v>445</v>
      </c>
    </row>
    <row r="4" spans="2:14" x14ac:dyDescent="0.25">
      <c r="B4" s="10">
        <v>1450422</v>
      </c>
      <c r="C4" s="10">
        <f>MAX(B4,0)</f>
        <v>1450422</v>
      </c>
      <c r="D4" s="10">
        <f>MIN(B4,0)</f>
        <v>0</v>
      </c>
      <c r="M4" s="62"/>
      <c r="N4" s="62"/>
    </row>
    <row r="5" spans="2:14" x14ac:dyDescent="0.25">
      <c r="B5" s="10">
        <v>663315</v>
      </c>
      <c r="C5" s="10">
        <f t="shared" ref="C5:C19" si="0">MAX(B5,0)</f>
        <v>663315</v>
      </c>
      <c r="D5" s="10">
        <f t="shared" ref="D5:D19" si="1">MIN(B5,0)</f>
        <v>0</v>
      </c>
      <c r="G5" s="64" t="s">
        <v>451</v>
      </c>
      <c r="H5" s="64"/>
      <c r="I5" s="64"/>
      <c r="J5" s="64"/>
      <c r="K5" s="64"/>
      <c r="L5" s="10">
        <v>50000000</v>
      </c>
      <c r="M5" s="62"/>
      <c r="N5" s="62"/>
    </row>
    <row r="6" spans="2:14" x14ac:dyDescent="0.25">
      <c r="B6" s="10">
        <v>-349661</v>
      </c>
      <c r="C6" s="10">
        <f t="shared" si="0"/>
        <v>0</v>
      </c>
      <c r="D6" s="10">
        <f t="shared" si="1"/>
        <v>-349661</v>
      </c>
      <c r="G6" s="64" t="s">
        <v>454</v>
      </c>
      <c r="H6" s="64"/>
      <c r="I6" s="64"/>
      <c r="J6" s="64"/>
      <c r="K6" s="64"/>
      <c r="L6" s="10">
        <v>20000000</v>
      </c>
      <c r="M6" s="62"/>
      <c r="N6" s="62"/>
    </row>
    <row r="7" spans="2:14" x14ac:dyDescent="0.25">
      <c r="B7" s="10">
        <v>779461</v>
      </c>
      <c r="C7" s="10">
        <f t="shared" si="0"/>
        <v>779461</v>
      </c>
      <c r="D7" s="10">
        <f t="shared" si="1"/>
        <v>0</v>
      </c>
      <c r="G7" s="64" t="s">
        <v>453</v>
      </c>
      <c r="H7" s="64"/>
      <c r="I7" s="64"/>
      <c r="J7" s="64"/>
      <c r="K7" s="64"/>
      <c r="L7" s="10">
        <f>L5-L6</f>
        <v>30000000</v>
      </c>
      <c r="M7" s="62"/>
      <c r="N7" s="62"/>
    </row>
    <row r="8" spans="2:14" x14ac:dyDescent="0.25">
      <c r="B8" s="10">
        <v>-393443</v>
      </c>
      <c r="C8" s="10">
        <f t="shared" si="0"/>
        <v>0</v>
      </c>
      <c r="D8" s="10">
        <f t="shared" si="1"/>
        <v>-393443</v>
      </c>
      <c r="G8" s="64" t="s">
        <v>452</v>
      </c>
      <c r="H8" s="64"/>
      <c r="I8" s="64"/>
      <c r="J8" s="64"/>
      <c r="K8" s="64"/>
      <c r="L8" s="10">
        <v>45000000</v>
      </c>
      <c r="M8" s="62"/>
      <c r="N8" s="62"/>
    </row>
    <row r="9" spans="2:14" x14ac:dyDescent="0.25">
      <c r="B9" s="10">
        <v>717832</v>
      </c>
      <c r="C9" s="10">
        <f t="shared" si="0"/>
        <v>717832</v>
      </c>
      <c r="D9" s="10">
        <f t="shared" si="1"/>
        <v>0</v>
      </c>
      <c r="G9" s="64" t="s">
        <v>455</v>
      </c>
      <c r="H9" s="64"/>
      <c r="I9" s="64"/>
      <c r="J9" s="64"/>
      <c r="K9" s="64"/>
      <c r="L9" s="10">
        <f>L8-L7</f>
        <v>15000000</v>
      </c>
    </row>
    <row r="10" spans="2:14" x14ac:dyDescent="0.25">
      <c r="B10" s="10">
        <v>15107</v>
      </c>
      <c r="C10" s="10">
        <f t="shared" si="0"/>
        <v>15107</v>
      </c>
      <c r="D10" s="10">
        <f t="shared" si="1"/>
        <v>0</v>
      </c>
    </row>
    <row r="11" spans="2:14" x14ac:dyDescent="0.25">
      <c r="B11" s="10">
        <v>-418702</v>
      </c>
      <c r="C11" s="10">
        <f t="shared" si="0"/>
        <v>0</v>
      </c>
      <c r="D11" s="10">
        <f t="shared" si="1"/>
        <v>-418702</v>
      </c>
    </row>
    <row r="12" spans="2:14" x14ac:dyDescent="0.25">
      <c r="B12" s="10">
        <v>49887</v>
      </c>
      <c r="C12" s="10">
        <f t="shared" si="0"/>
        <v>49887</v>
      </c>
      <c r="D12" s="10">
        <f t="shared" si="1"/>
        <v>0</v>
      </c>
    </row>
    <row r="13" spans="2:14" x14ac:dyDescent="0.25">
      <c r="B13" s="10">
        <v>86528</v>
      </c>
      <c r="C13" s="10">
        <f t="shared" si="0"/>
        <v>86528</v>
      </c>
      <c r="D13" s="10">
        <f t="shared" si="1"/>
        <v>0</v>
      </c>
    </row>
    <row r="14" spans="2:14" x14ac:dyDescent="0.25">
      <c r="B14" s="10">
        <v>868678</v>
      </c>
      <c r="C14" s="10">
        <f t="shared" si="0"/>
        <v>868678</v>
      </c>
      <c r="D14" s="10">
        <f t="shared" si="1"/>
        <v>0</v>
      </c>
    </row>
    <row r="15" spans="2:14" x14ac:dyDescent="0.25">
      <c r="B15" s="10">
        <v>-319840</v>
      </c>
      <c r="C15" s="10">
        <f t="shared" si="0"/>
        <v>0</v>
      </c>
      <c r="D15" s="10">
        <f t="shared" si="1"/>
        <v>-319840</v>
      </c>
    </row>
    <row r="16" spans="2:14" x14ac:dyDescent="0.25">
      <c r="B16" s="10">
        <v>8606</v>
      </c>
      <c r="C16" s="10">
        <f t="shared" si="0"/>
        <v>8606</v>
      </c>
      <c r="D16" s="10">
        <f t="shared" si="1"/>
        <v>0</v>
      </c>
    </row>
    <row r="17" spans="2:25" x14ac:dyDescent="0.25">
      <c r="B17" s="10">
        <v>754551</v>
      </c>
      <c r="C17" s="10">
        <f t="shared" si="0"/>
        <v>754551</v>
      </c>
      <c r="D17" s="10">
        <f t="shared" si="1"/>
        <v>0</v>
      </c>
    </row>
    <row r="18" spans="2:25" x14ac:dyDescent="0.25">
      <c r="B18" s="10">
        <v>784338</v>
      </c>
      <c r="C18" s="10">
        <f t="shared" si="0"/>
        <v>784338</v>
      </c>
      <c r="D18" s="10">
        <f t="shared" si="1"/>
        <v>0</v>
      </c>
    </row>
    <row r="19" spans="2:25" x14ac:dyDescent="0.25">
      <c r="B19" s="10">
        <v>681504</v>
      </c>
      <c r="C19" s="10">
        <f t="shared" si="0"/>
        <v>681504</v>
      </c>
      <c r="D19" s="10">
        <f t="shared" si="1"/>
        <v>0</v>
      </c>
    </row>
    <row r="22" spans="2:25" x14ac:dyDescent="0.25">
      <c r="B22" s="68" t="s">
        <v>458</v>
      </c>
      <c r="C22" s="12">
        <v>0.1</v>
      </c>
      <c r="D22" s="68" t="s">
        <v>463</v>
      </c>
      <c r="E22" s="1" t="s">
        <v>464</v>
      </c>
      <c r="N22" s="68" t="s">
        <v>458</v>
      </c>
      <c r="O22" s="12">
        <v>0.1</v>
      </c>
      <c r="P22" s="68" t="s">
        <v>463</v>
      </c>
      <c r="Q22" s="1" t="s">
        <v>464</v>
      </c>
    </row>
    <row r="23" spans="2:25" x14ac:dyDescent="0.25">
      <c r="C23" s="65"/>
      <c r="O23" s="65"/>
    </row>
    <row r="24" spans="2:25" x14ac:dyDescent="0.25">
      <c r="C24" s="67" t="s">
        <v>465</v>
      </c>
      <c r="F24" s="13" t="s">
        <v>466</v>
      </c>
      <c r="O24" s="67" t="s">
        <v>465</v>
      </c>
    </row>
    <row r="25" spans="2:25" x14ac:dyDescent="0.25">
      <c r="V25" t="s">
        <v>478</v>
      </c>
      <c r="W25" s="62" t="s">
        <v>459</v>
      </c>
    </row>
    <row r="26" spans="2:25" x14ac:dyDescent="0.25">
      <c r="B26" t="s">
        <v>456</v>
      </c>
      <c r="C26" t="s">
        <v>457</v>
      </c>
      <c r="D26" s="62">
        <v>100000000</v>
      </c>
      <c r="E26" s="62"/>
      <c r="F26" s="62" t="s">
        <v>457</v>
      </c>
      <c r="G26" s="62">
        <v>100000000</v>
      </c>
      <c r="H26" s="62"/>
      <c r="I26" s="62"/>
      <c r="J26" s="62"/>
      <c r="K26" s="62"/>
      <c r="N26" t="s">
        <v>456</v>
      </c>
      <c r="O26" t="s">
        <v>457</v>
      </c>
      <c r="P26" s="62">
        <v>100000000</v>
      </c>
      <c r="Q26" s="62"/>
      <c r="T26" s="62">
        <v>100000000</v>
      </c>
      <c r="U26" t="s">
        <v>479</v>
      </c>
      <c r="V26" s="62">
        <f>T26-SUM($W$26:W26)</f>
        <v>100000000</v>
      </c>
      <c r="W26" s="62">
        <v>0</v>
      </c>
    </row>
    <row r="27" spans="2:25" x14ac:dyDescent="0.25">
      <c r="B27" t="s">
        <v>461</v>
      </c>
      <c r="C27" s="2" t="s">
        <v>459</v>
      </c>
      <c r="D27" s="66">
        <f>$D$26*$C$22</f>
        <v>10000000</v>
      </c>
      <c r="E27" s="62"/>
      <c r="F27" s="8" t="s">
        <v>459</v>
      </c>
      <c r="G27" s="66">
        <f>G26*$C$22</f>
        <v>10000000</v>
      </c>
      <c r="H27" s="8"/>
      <c r="I27" s="8"/>
      <c r="J27" s="8"/>
      <c r="K27" s="8"/>
      <c r="N27" t="s">
        <v>461</v>
      </c>
      <c r="O27" s="2" t="s">
        <v>459</v>
      </c>
      <c r="P27" s="66">
        <f>$D$26*$C$22</f>
        <v>10000000</v>
      </c>
      <c r="Q27" s="62"/>
      <c r="T27" s="62">
        <v>100000000</v>
      </c>
      <c r="U27" t="s">
        <v>461</v>
      </c>
      <c r="V27" s="62">
        <f>T27-SUM($W$26:W27)</f>
        <v>90000000</v>
      </c>
      <c r="W27" s="62">
        <f>P27</f>
        <v>10000000</v>
      </c>
      <c r="X27" s="62">
        <v>100000000</v>
      </c>
      <c r="Y27" s="62">
        <f>G27</f>
        <v>10000000</v>
      </c>
    </row>
    <row r="28" spans="2:25" x14ac:dyDescent="0.25">
      <c r="D28" s="62"/>
      <c r="E28" s="62"/>
      <c r="F28" s="62"/>
      <c r="G28" s="62"/>
      <c r="H28" s="62"/>
      <c r="I28" s="62"/>
      <c r="J28" s="62"/>
      <c r="K28" s="62"/>
      <c r="P28" s="62"/>
      <c r="Q28" s="62"/>
      <c r="T28" s="62">
        <v>100000000</v>
      </c>
      <c r="U28" t="s">
        <v>476</v>
      </c>
      <c r="V28" s="62">
        <f>T28-SUM($W$26:W28)</f>
        <v>80000000</v>
      </c>
      <c r="W28" s="62">
        <f>P30</f>
        <v>10000000</v>
      </c>
      <c r="X28" s="62">
        <v>100000000</v>
      </c>
      <c r="Y28" s="62">
        <f>G30</f>
        <v>9000000</v>
      </c>
    </row>
    <row r="29" spans="2:25" x14ac:dyDescent="0.25">
      <c r="B29" t="s">
        <v>462</v>
      </c>
      <c r="C29" t="s">
        <v>460</v>
      </c>
      <c r="D29" s="62">
        <f>D26-D27</f>
        <v>90000000</v>
      </c>
      <c r="E29" s="62"/>
      <c r="F29" s="62" t="s">
        <v>460</v>
      </c>
      <c r="G29" s="62">
        <f>G26-G27</f>
        <v>90000000</v>
      </c>
      <c r="H29" s="62"/>
      <c r="I29" s="62"/>
      <c r="J29" s="62"/>
      <c r="K29" s="62"/>
      <c r="N29" t="s">
        <v>462</v>
      </c>
      <c r="O29" t="s">
        <v>460</v>
      </c>
      <c r="P29" s="62">
        <f>P26-P27</f>
        <v>90000000</v>
      </c>
      <c r="Q29" s="62"/>
      <c r="T29" s="62">
        <v>100000000</v>
      </c>
      <c r="U29" t="s">
        <v>467</v>
      </c>
      <c r="V29" s="62">
        <f>T29-SUM($W$26:W29)</f>
        <v>70000000</v>
      </c>
      <c r="W29" s="62">
        <f>P33</f>
        <v>10000000</v>
      </c>
      <c r="X29" s="62">
        <v>100000000</v>
      </c>
      <c r="Y29" s="62">
        <f>G33</f>
        <v>8100000</v>
      </c>
    </row>
    <row r="30" spans="2:25" x14ac:dyDescent="0.25">
      <c r="B30" t="s">
        <v>462</v>
      </c>
      <c r="C30" s="2" t="s">
        <v>459</v>
      </c>
      <c r="D30" s="66">
        <f>$D$26*$C$22</f>
        <v>10000000</v>
      </c>
      <c r="E30" s="62"/>
      <c r="F30" s="8" t="s">
        <v>459</v>
      </c>
      <c r="G30" s="66">
        <f>G29*$C$22</f>
        <v>9000000</v>
      </c>
      <c r="H30" s="8"/>
      <c r="I30" s="8"/>
      <c r="J30" s="8"/>
      <c r="K30" s="8"/>
      <c r="N30" t="s">
        <v>462</v>
      </c>
      <c r="O30" s="2" t="s">
        <v>459</v>
      </c>
      <c r="P30" s="66">
        <f>$D$26*$C$22</f>
        <v>10000000</v>
      </c>
      <c r="Q30" s="62"/>
      <c r="T30" s="62">
        <v>100000000</v>
      </c>
      <c r="U30" t="s">
        <v>468</v>
      </c>
      <c r="V30" s="62">
        <f>T30-SUM($W$26:W30)</f>
        <v>60000000</v>
      </c>
      <c r="W30" s="62">
        <f>P36</f>
        <v>10000000</v>
      </c>
      <c r="X30" s="62">
        <v>100000000</v>
      </c>
      <c r="Y30" s="62">
        <f>G36</f>
        <v>7290000</v>
      </c>
    </row>
    <row r="31" spans="2:25" x14ac:dyDescent="0.25">
      <c r="D31" s="62"/>
      <c r="E31" s="62"/>
      <c r="F31" s="62"/>
      <c r="G31" s="62"/>
      <c r="H31" s="62"/>
      <c r="I31" s="62"/>
      <c r="J31" s="62"/>
      <c r="K31" s="62"/>
      <c r="P31" s="62"/>
      <c r="Q31" s="62"/>
      <c r="T31" s="62">
        <v>100000000</v>
      </c>
      <c r="U31" t="s">
        <v>477</v>
      </c>
      <c r="V31" s="62">
        <f>T31-SUM($W$26:W31)</f>
        <v>50000000</v>
      </c>
      <c r="W31" s="62">
        <f>P39</f>
        <v>10000000</v>
      </c>
      <c r="X31" s="62">
        <v>100000000</v>
      </c>
      <c r="Y31" s="62">
        <f>G39</f>
        <v>6561000</v>
      </c>
    </row>
    <row r="32" spans="2:25" x14ac:dyDescent="0.25">
      <c r="B32" t="s">
        <v>467</v>
      </c>
      <c r="C32" t="s">
        <v>460</v>
      </c>
      <c r="D32" s="62">
        <f>D29-D30</f>
        <v>80000000</v>
      </c>
      <c r="E32" s="62"/>
      <c r="F32" s="62" t="s">
        <v>460</v>
      </c>
      <c r="G32" s="62">
        <f>G29-G30</f>
        <v>81000000</v>
      </c>
      <c r="H32" s="62"/>
      <c r="I32" s="62"/>
      <c r="J32" s="62"/>
      <c r="K32" s="62"/>
      <c r="N32" t="s">
        <v>467</v>
      </c>
      <c r="O32" t="s">
        <v>460</v>
      </c>
      <c r="P32" s="62">
        <f>P29-P30</f>
        <v>80000000</v>
      </c>
      <c r="Q32" s="62"/>
      <c r="T32" s="62">
        <v>100000000</v>
      </c>
      <c r="U32" t="s">
        <v>470</v>
      </c>
      <c r="V32" s="62">
        <f>T32-SUM($W$26:W32)</f>
        <v>40000000</v>
      </c>
      <c r="W32" s="62">
        <f>P42</f>
        <v>10000000</v>
      </c>
      <c r="X32" s="62">
        <v>100000000</v>
      </c>
      <c r="Y32" s="62">
        <f>G42</f>
        <v>5904900</v>
      </c>
    </row>
    <row r="33" spans="2:25" x14ac:dyDescent="0.25">
      <c r="B33" t="s">
        <v>467</v>
      </c>
      <c r="C33" s="2" t="s">
        <v>459</v>
      </c>
      <c r="D33" s="66">
        <f>$D$26*$C$22</f>
        <v>10000000</v>
      </c>
      <c r="E33" s="62"/>
      <c r="F33" s="8" t="s">
        <v>459</v>
      </c>
      <c r="G33" s="66">
        <f>G32*$C$22</f>
        <v>8100000</v>
      </c>
      <c r="H33" s="8"/>
      <c r="I33" s="8"/>
      <c r="J33" s="8"/>
      <c r="K33" s="8"/>
      <c r="N33" t="s">
        <v>467</v>
      </c>
      <c r="O33" s="2" t="s">
        <v>459</v>
      </c>
      <c r="P33" s="66">
        <f>$D$26*$C$22</f>
        <v>10000000</v>
      </c>
      <c r="Q33" s="62"/>
      <c r="T33" s="62">
        <v>100000000</v>
      </c>
      <c r="U33" t="s">
        <v>471</v>
      </c>
      <c r="V33" s="62">
        <f>T33-SUM($W$26:W33)</f>
        <v>30000000</v>
      </c>
      <c r="W33" s="62">
        <f>P45</f>
        <v>10000000</v>
      </c>
      <c r="X33" s="62">
        <v>100000000</v>
      </c>
      <c r="Y33" s="62">
        <f>G45</f>
        <v>5314410</v>
      </c>
    </row>
    <row r="34" spans="2:25" x14ac:dyDescent="0.25">
      <c r="D34" s="62"/>
      <c r="E34" s="62"/>
      <c r="F34" s="62"/>
      <c r="G34" s="62"/>
      <c r="H34" s="62"/>
      <c r="I34" s="62"/>
      <c r="J34" s="62"/>
      <c r="K34" s="62"/>
      <c r="P34" s="62"/>
      <c r="Q34" s="62"/>
      <c r="T34" s="62">
        <v>100000000</v>
      </c>
      <c r="U34" t="s">
        <v>472</v>
      </c>
      <c r="V34" s="62">
        <f>T34-SUM($W$26:W34)</f>
        <v>20000000</v>
      </c>
      <c r="W34" s="62">
        <f>P48</f>
        <v>10000000</v>
      </c>
      <c r="X34" s="62">
        <v>100000000</v>
      </c>
      <c r="Y34" s="62">
        <f>G48</f>
        <v>4782969</v>
      </c>
    </row>
    <row r="35" spans="2:25" x14ac:dyDescent="0.25">
      <c r="B35" t="s">
        <v>468</v>
      </c>
      <c r="C35" t="s">
        <v>460</v>
      </c>
      <c r="D35" s="62">
        <f>D32-D33</f>
        <v>70000000</v>
      </c>
      <c r="E35" s="62"/>
      <c r="F35" s="62" t="s">
        <v>460</v>
      </c>
      <c r="G35" s="62">
        <f>G32-G33</f>
        <v>72900000</v>
      </c>
      <c r="H35" s="62"/>
      <c r="I35" s="62"/>
      <c r="J35" s="62"/>
      <c r="K35" s="62"/>
      <c r="N35" t="s">
        <v>468</v>
      </c>
      <c r="O35" t="s">
        <v>460</v>
      </c>
      <c r="P35" s="62">
        <f>P32-P33</f>
        <v>70000000</v>
      </c>
      <c r="Q35" s="62"/>
      <c r="T35" s="62">
        <v>100000000</v>
      </c>
      <c r="U35" t="s">
        <v>473</v>
      </c>
      <c r="V35" s="62">
        <f>T35-SUM($W$26:W35)</f>
        <v>10000000</v>
      </c>
      <c r="W35" s="62">
        <f>P51</f>
        <v>10000000</v>
      </c>
      <c r="X35" s="62">
        <v>100000000</v>
      </c>
      <c r="Y35" s="62">
        <f>G51</f>
        <v>4304672.1000000006</v>
      </c>
    </row>
    <row r="36" spans="2:25" x14ac:dyDescent="0.25">
      <c r="B36" t="s">
        <v>468</v>
      </c>
      <c r="C36" s="2" t="s">
        <v>459</v>
      </c>
      <c r="D36" s="66">
        <f>$D$26*$C$22</f>
        <v>10000000</v>
      </c>
      <c r="E36" s="62"/>
      <c r="F36" s="8" t="s">
        <v>459</v>
      </c>
      <c r="G36" s="66">
        <f>G35*$C$22</f>
        <v>7290000</v>
      </c>
      <c r="H36" s="8"/>
      <c r="I36" s="8"/>
      <c r="J36" s="8"/>
      <c r="K36" s="8"/>
      <c r="N36" t="s">
        <v>468</v>
      </c>
      <c r="O36" s="2" t="s">
        <v>459</v>
      </c>
      <c r="P36" s="66">
        <f>$D$26*$C$22</f>
        <v>10000000</v>
      </c>
      <c r="Q36" s="62"/>
      <c r="T36" s="62">
        <v>100000000</v>
      </c>
      <c r="U36" t="s">
        <v>474</v>
      </c>
      <c r="V36" s="62">
        <f>T36-SUM($W$26:W36)</f>
        <v>1000</v>
      </c>
      <c r="W36" s="62">
        <f>P54</f>
        <v>9999000</v>
      </c>
      <c r="X36" s="62">
        <v>100000000</v>
      </c>
      <c r="Y36" s="62">
        <f>G54</f>
        <v>3874204.89</v>
      </c>
    </row>
    <row r="37" spans="2:25" x14ac:dyDescent="0.25">
      <c r="D37" s="62"/>
      <c r="E37" s="62"/>
      <c r="F37" s="62"/>
      <c r="G37" s="62"/>
      <c r="H37" s="62"/>
      <c r="I37" s="62"/>
      <c r="J37" s="62"/>
      <c r="K37" s="62"/>
      <c r="P37" s="62"/>
      <c r="Q37" s="62"/>
    </row>
    <row r="38" spans="2:25" x14ac:dyDescent="0.25">
      <c r="B38" t="s">
        <v>469</v>
      </c>
      <c r="C38" t="s">
        <v>460</v>
      </c>
      <c r="D38" s="62">
        <f>D35-D36</f>
        <v>60000000</v>
      </c>
      <c r="E38" s="62"/>
      <c r="F38" s="62" t="s">
        <v>460</v>
      </c>
      <c r="G38" s="62">
        <f>G35-G36</f>
        <v>65610000</v>
      </c>
      <c r="H38" s="62"/>
      <c r="I38" s="62"/>
      <c r="J38" s="62"/>
      <c r="K38" s="62"/>
      <c r="N38" t="s">
        <v>469</v>
      </c>
      <c r="O38" t="s">
        <v>460</v>
      </c>
      <c r="P38" s="62">
        <f>P35-P36</f>
        <v>60000000</v>
      </c>
      <c r="Q38" s="62"/>
    </row>
    <row r="39" spans="2:25" x14ac:dyDescent="0.25">
      <c r="B39" t="s">
        <v>469</v>
      </c>
      <c r="C39" s="2" t="s">
        <v>459</v>
      </c>
      <c r="D39" s="66">
        <f>$D$26*$C$22</f>
        <v>10000000</v>
      </c>
      <c r="E39" s="62"/>
      <c r="F39" s="8" t="s">
        <v>459</v>
      </c>
      <c r="G39" s="66">
        <f>G38*$C$22</f>
        <v>6561000</v>
      </c>
      <c r="H39" s="8"/>
      <c r="I39" s="8"/>
      <c r="J39" s="8"/>
      <c r="K39" s="8"/>
      <c r="N39" t="s">
        <v>469</v>
      </c>
      <c r="O39" s="2" t="s">
        <v>459</v>
      </c>
      <c r="P39" s="66">
        <f>$D$26*$C$22</f>
        <v>10000000</v>
      </c>
      <c r="Q39" s="62"/>
    </row>
    <row r="41" spans="2:25" x14ac:dyDescent="0.25">
      <c r="B41" t="s">
        <v>470</v>
      </c>
      <c r="C41" t="s">
        <v>460</v>
      </c>
      <c r="D41" s="62">
        <f>D38-D39</f>
        <v>50000000</v>
      </c>
      <c r="E41" s="62"/>
      <c r="F41" s="62" t="s">
        <v>460</v>
      </c>
      <c r="G41" s="62">
        <f>G38-G39</f>
        <v>59049000</v>
      </c>
      <c r="H41" s="62"/>
      <c r="I41" s="62"/>
      <c r="J41" s="62"/>
      <c r="K41" s="62"/>
      <c r="N41" t="s">
        <v>470</v>
      </c>
      <c r="O41" t="s">
        <v>460</v>
      </c>
      <c r="P41" s="62">
        <f>P38-P39</f>
        <v>50000000</v>
      </c>
      <c r="Q41" s="62"/>
    </row>
    <row r="42" spans="2:25" x14ac:dyDescent="0.25">
      <c r="B42" t="s">
        <v>470</v>
      </c>
      <c r="C42" s="2" t="s">
        <v>459</v>
      </c>
      <c r="D42" s="66">
        <f>$D$26*$C$22</f>
        <v>10000000</v>
      </c>
      <c r="E42" s="62"/>
      <c r="F42" s="8" t="s">
        <v>459</v>
      </c>
      <c r="G42" s="66">
        <f>G41*$C$22</f>
        <v>5904900</v>
      </c>
      <c r="H42" s="8"/>
      <c r="I42" s="8"/>
      <c r="J42" s="8"/>
      <c r="K42" s="8"/>
      <c r="N42" t="s">
        <v>470</v>
      </c>
      <c r="O42" s="2" t="s">
        <v>459</v>
      </c>
      <c r="P42" s="66">
        <f>$D$26*$C$22</f>
        <v>10000000</v>
      </c>
      <c r="Q42" s="62"/>
    </row>
    <row r="44" spans="2:25" x14ac:dyDescent="0.25">
      <c r="B44" t="s">
        <v>471</v>
      </c>
      <c r="C44" t="s">
        <v>460</v>
      </c>
      <c r="D44" s="62">
        <f>D41-D42</f>
        <v>40000000</v>
      </c>
      <c r="E44" s="62"/>
      <c r="F44" s="62" t="s">
        <v>460</v>
      </c>
      <c r="G44" s="62">
        <f>G41-G42</f>
        <v>53144100</v>
      </c>
      <c r="H44" s="62"/>
      <c r="I44" s="62"/>
      <c r="J44" s="62"/>
      <c r="K44" s="62"/>
      <c r="N44" t="s">
        <v>471</v>
      </c>
      <c r="O44" t="s">
        <v>460</v>
      </c>
      <c r="P44" s="62">
        <f>P41-P42</f>
        <v>40000000</v>
      </c>
      <c r="Q44" s="62"/>
    </row>
    <row r="45" spans="2:25" x14ac:dyDescent="0.25">
      <c r="B45" t="s">
        <v>471</v>
      </c>
      <c r="C45" s="2" t="s">
        <v>459</v>
      </c>
      <c r="D45" s="66">
        <f>$D$26*$C$22</f>
        <v>10000000</v>
      </c>
      <c r="E45" s="62"/>
      <c r="F45" s="8" t="s">
        <v>459</v>
      </c>
      <c r="G45" s="66">
        <f>G44*$C$22</f>
        <v>5314410</v>
      </c>
      <c r="H45" s="8"/>
      <c r="I45" s="8"/>
      <c r="J45" s="8"/>
      <c r="K45" s="8"/>
      <c r="N45" t="s">
        <v>471</v>
      </c>
      <c r="O45" s="2" t="s">
        <v>459</v>
      </c>
      <c r="P45" s="66">
        <f>$D$26*$C$22</f>
        <v>10000000</v>
      </c>
      <c r="Q45" s="62"/>
    </row>
    <row r="47" spans="2:25" x14ac:dyDescent="0.25">
      <c r="B47" t="s">
        <v>472</v>
      </c>
      <c r="C47" t="s">
        <v>460</v>
      </c>
      <c r="D47" s="62">
        <f>D44-D45</f>
        <v>30000000</v>
      </c>
      <c r="E47" s="62"/>
      <c r="F47" s="62" t="s">
        <v>460</v>
      </c>
      <c r="G47" s="62">
        <f>G44-G45</f>
        <v>47829690</v>
      </c>
      <c r="H47" s="62"/>
      <c r="I47" s="62"/>
      <c r="J47" s="62"/>
      <c r="K47" s="62"/>
      <c r="N47" t="s">
        <v>472</v>
      </c>
      <c r="O47" t="s">
        <v>460</v>
      </c>
      <c r="P47" s="62">
        <f>P44-P45</f>
        <v>30000000</v>
      </c>
      <c r="Q47" s="62"/>
    </row>
    <row r="48" spans="2:25" x14ac:dyDescent="0.25">
      <c r="B48" t="s">
        <v>472</v>
      </c>
      <c r="C48" s="2" t="s">
        <v>459</v>
      </c>
      <c r="D48" s="66">
        <f>$D$26*$C$22</f>
        <v>10000000</v>
      </c>
      <c r="E48" s="62"/>
      <c r="F48" s="8" t="s">
        <v>459</v>
      </c>
      <c r="G48" s="66">
        <f>G47*$C$22</f>
        <v>4782969</v>
      </c>
      <c r="H48" s="8"/>
      <c r="I48" s="8"/>
      <c r="J48" s="8"/>
      <c r="K48" s="8"/>
      <c r="N48" t="s">
        <v>472</v>
      </c>
      <c r="O48" s="2" t="s">
        <v>459</v>
      </c>
      <c r="P48" s="66">
        <f>$D$26*$C$22</f>
        <v>10000000</v>
      </c>
      <c r="Q48" s="62"/>
    </row>
    <row r="50" spans="2:17" x14ac:dyDescent="0.25">
      <c r="B50" t="s">
        <v>473</v>
      </c>
      <c r="C50" t="s">
        <v>460</v>
      </c>
      <c r="D50" s="62">
        <f>D47-D48</f>
        <v>20000000</v>
      </c>
      <c r="E50" s="62"/>
      <c r="F50" s="62" t="s">
        <v>460</v>
      </c>
      <c r="G50" s="62">
        <f>G47-G48</f>
        <v>43046721</v>
      </c>
      <c r="H50" s="62"/>
      <c r="I50" s="62"/>
      <c r="J50" s="62"/>
      <c r="K50" s="62"/>
      <c r="N50" t="s">
        <v>473</v>
      </c>
      <c r="O50" t="s">
        <v>460</v>
      </c>
      <c r="P50" s="62">
        <f>P47-P48</f>
        <v>20000000</v>
      </c>
      <c r="Q50" s="62"/>
    </row>
    <row r="51" spans="2:17" x14ac:dyDescent="0.25">
      <c r="B51" t="s">
        <v>473</v>
      </c>
      <c r="C51" s="2" t="s">
        <v>459</v>
      </c>
      <c r="D51" s="66">
        <f>$D$26*$C$22</f>
        <v>10000000</v>
      </c>
      <c r="E51" s="62"/>
      <c r="F51" s="8" t="s">
        <v>459</v>
      </c>
      <c r="G51" s="66">
        <f>G50*$C$22</f>
        <v>4304672.1000000006</v>
      </c>
      <c r="H51" s="8"/>
      <c r="I51" s="8"/>
      <c r="J51" s="8"/>
      <c r="K51" s="8"/>
      <c r="N51" t="s">
        <v>473</v>
      </c>
      <c r="O51" s="2" t="s">
        <v>459</v>
      </c>
      <c r="P51" s="66">
        <f>$D$26*$C$22</f>
        <v>10000000</v>
      </c>
      <c r="Q51" s="62"/>
    </row>
    <row r="53" spans="2:17" x14ac:dyDescent="0.25">
      <c r="B53" t="s">
        <v>474</v>
      </c>
      <c r="C53" t="s">
        <v>460</v>
      </c>
      <c r="D53" s="62">
        <f>D50-D51</f>
        <v>10000000</v>
      </c>
      <c r="E53" s="62"/>
      <c r="F53" s="62" t="s">
        <v>460</v>
      </c>
      <c r="G53" s="62">
        <f>G50-G51</f>
        <v>38742048.899999999</v>
      </c>
      <c r="H53" s="62"/>
      <c r="I53" s="62"/>
      <c r="J53" s="62"/>
      <c r="K53" s="62"/>
      <c r="N53" t="s">
        <v>474</v>
      </c>
      <c r="O53" t="s">
        <v>460</v>
      </c>
      <c r="P53" s="62">
        <f>P50-P51</f>
        <v>10000000</v>
      </c>
      <c r="Q53" s="62"/>
    </row>
    <row r="54" spans="2:17" x14ac:dyDescent="0.25">
      <c r="B54" t="s">
        <v>474</v>
      </c>
      <c r="C54" s="2" t="s">
        <v>459</v>
      </c>
      <c r="D54" s="66">
        <f>$D$26*$C$22</f>
        <v>10000000</v>
      </c>
      <c r="E54" s="62"/>
      <c r="F54" s="8" t="s">
        <v>459</v>
      </c>
      <c r="G54" s="66">
        <f>G53*$C$22</f>
        <v>3874204.89</v>
      </c>
      <c r="H54" s="8"/>
      <c r="I54" s="8"/>
      <c r="J54" s="8"/>
      <c r="K54" s="8"/>
      <c r="N54" t="s">
        <v>474</v>
      </c>
      <c r="O54" s="2" t="s">
        <v>459</v>
      </c>
      <c r="P54" s="66">
        <f>P53-P56</f>
        <v>9999000</v>
      </c>
      <c r="Q54" s="62"/>
    </row>
    <row r="56" spans="2:17" ht="15.75" thickBot="1" x14ac:dyDescent="0.3">
      <c r="C56" t="s">
        <v>460</v>
      </c>
      <c r="D56" s="9">
        <f>D53-D54</f>
        <v>0</v>
      </c>
      <c r="E56" s="62"/>
      <c r="F56" s="62" t="s">
        <v>460</v>
      </c>
      <c r="G56" s="9">
        <f>G53-G54</f>
        <v>34867844.009999998</v>
      </c>
      <c r="H56" s="8"/>
      <c r="I56" s="8"/>
      <c r="J56" s="8"/>
      <c r="K56" s="8"/>
      <c r="O56" t="s">
        <v>475</v>
      </c>
      <c r="P56" s="9">
        <v>1000</v>
      </c>
      <c r="Q56" s="62"/>
    </row>
  </sheetData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G13"/>
  <sheetViews>
    <sheetView workbookViewId="0">
      <selection activeCell="I5" sqref="I5"/>
    </sheetView>
  </sheetViews>
  <sheetFormatPr defaultRowHeight="15" x14ac:dyDescent="0.25"/>
  <sheetData>
    <row r="3" spans="1:7" x14ac:dyDescent="0.25">
      <c r="A3">
        <v>7</v>
      </c>
      <c r="B3">
        <v>8</v>
      </c>
      <c r="C3">
        <v>32</v>
      </c>
      <c r="D3">
        <v>4</v>
      </c>
      <c r="E3">
        <v>10</v>
      </c>
      <c r="F3">
        <v>15</v>
      </c>
      <c r="G3">
        <v>21</v>
      </c>
    </row>
    <row r="4" spans="1:7" x14ac:dyDescent="0.25">
      <c r="A4">
        <v>20</v>
      </c>
      <c r="B4">
        <v>27</v>
      </c>
      <c r="C4">
        <v>6</v>
      </c>
      <c r="D4">
        <v>25</v>
      </c>
      <c r="E4">
        <v>33</v>
      </c>
      <c r="F4">
        <v>30</v>
      </c>
      <c r="G4">
        <v>14</v>
      </c>
    </row>
    <row r="5" spans="1:7" x14ac:dyDescent="0.25">
      <c r="A5">
        <v>15</v>
      </c>
      <c r="B5">
        <v>21</v>
      </c>
      <c r="C5">
        <v>28</v>
      </c>
      <c r="D5">
        <v>20</v>
      </c>
      <c r="E5">
        <v>30</v>
      </c>
      <c r="F5">
        <v>5</v>
      </c>
      <c r="G5">
        <v>20</v>
      </c>
    </row>
    <row r="6" spans="1:7" x14ac:dyDescent="0.25">
      <c r="A6">
        <v>9</v>
      </c>
      <c r="B6">
        <v>32</v>
      </c>
      <c r="C6">
        <v>23</v>
      </c>
      <c r="D6">
        <v>32</v>
      </c>
      <c r="E6">
        <v>17</v>
      </c>
      <c r="F6">
        <v>26</v>
      </c>
      <c r="G6">
        <v>19</v>
      </c>
    </row>
    <row r="7" spans="1:7" x14ac:dyDescent="0.25">
      <c r="A7">
        <v>30</v>
      </c>
      <c r="B7">
        <v>3</v>
      </c>
      <c r="C7">
        <v>31</v>
      </c>
      <c r="D7">
        <v>16</v>
      </c>
      <c r="E7">
        <v>29</v>
      </c>
      <c r="F7">
        <v>32</v>
      </c>
      <c r="G7">
        <v>34</v>
      </c>
    </row>
    <row r="10" spans="1:7" x14ac:dyDescent="0.25">
      <c r="B10">
        <f>A3-G5</f>
        <v>-13</v>
      </c>
    </row>
    <row r="13" spans="1:7" x14ac:dyDescent="0.25">
      <c r="B13">
        <f>SUM(B3:B7)*A3</f>
        <v>637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41"/>
  <sheetViews>
    <sheetView workbookViewId="0">
      <selection activeCell="D22" sqref="D22"/>
    </sheetView>
  </sheetViews>
  <sheetFormatPr defaultRowHeight="15" x14ac:dyDescent="0.25"/>
  <cols>
    <col min="2" max="2" width="4.5703125" customWidth="1"/>
    <col min="3" max="3" width="9.85546875" customWidth="1"/>
    <col min="4" max="4" width="11" customWidth="1"/>
  </cols>
  <sheetData>
    <row r="2" spans="2:8" x14ac:dyDescent="0.25">
      <c r="B2" s="13" t="s">
        <v>380</v>
      </c>
    </row>
    <row r="4" spans="2:8" x14ac:dyDescent="0.25">
      <c r="B4" s="14" t="s">
        <v>381</v>
      </c>
      <c r="C4" s="14" t="s">
        <v>382</v>
      </c>
      <c r="D4" s="14" t="s">
        <v>383</v>
      </c>
      <c r="E4" s="14" t="s">
        <v>384</v>
      </c>
      <c r="F4" s="14" t="s">
        <v>385</v>
      </c>
      <c r="G4" s="14" t="s">
        <v>386</v>
      </c>
      <c r="H4" s="15" t="s">
        <v>387</v>
      </c>
    </row>
    <row r="5" spans="2:8" x14ac:dyDescent="0.25">
      <c r="B5" s="16">
        <v>1</v>
      </c>
      <c r="C5" s="17">
        <v>50857</v>
      </c>
      <c r="D5" s="17">
        <v>54887</v>
      </c>
      <c r="E5" s="17">
        <v>81294</v>
      </c>
      <c r="F5" s="17">
        <v>54920</v>
      </c>
      <c r="G5" s="17">
        <v>63359</v>
      </c>
      <c r="H5" s="18">
        <v>67517</v>
      </c>
    </row>
    <row r="6" spans="2:8" x14ac:dyDescent="0.25">
      <c r="B6" s="19">
        <v>2</v>
      </c>
      <c r="C6" s="20">
        <v>53929</v>
      </c>
      <c r="D6" s="20">
        <v>78893</v>
      </c>
      <c r="E6" s="20">
        <v>81727</v>
      </c>
      <c r="F6" s="20">
        <v>76666</v>
      </c>
      <c r="G6" s="20">
        <v>58560</v>
      </c>
      <c r="H6" s="21">
        <v>74907</v>
      </c>
    </row>
    <row r="7" spans="2:8" x14ac:dyDescent="0.25">
      <c r="B7" s="16">
        <v>3</v>
      </c>
      <c r="C7" s="17">
        <v>68711</v>
      </c>
      <c r="D7" s="17">
        <v>59966</v>
      </c>
      <c r="E7" s="17">
        <v>54392</v>
      </c>
      <c r="F7" s="17">
        <v>57480</v>
      </c>
      <c r="G7" s="17">
        <v>59489</v>
      </c>
      <c r="H7" s="18">
        <v>56770</v>
      </c>
    </row>
    <row r="8" spans="2:8" x14ac:dyDescent="0.25">
      <c r="B8" s="19">
        <v>4</v>
      </c>
      <c r="C8" s="20">
        <v>58757</v>
      </c>
      <c r="D8" s="20">
        <v>60605</v>
      </c>
      <c r="E8" s="20">
        <v>74833</v>
      </c>
      <c r="F8" s="20">
        <v>68146</v>
      </c>
      <c r="G8" s="20">
        <v>72666</v>
      </c>
      <c r="H8" s="21">
        <v>56990</v>
      </c>
    </row>
    <row r="9" spans="2:8" x14ac:dyDescent="0.25">
      <c r="B9" s="16">
        <v>5</v>
      </c>
      <c r="C9" s="17">
        <v>50714</v>
      </c>
      <c r="D9" s="17">
        <v>65304</v>
      </c>
      <c r="E9" s="17">
        <v>73751</v>
      </c>
      <c r="F9" s="17">
        <v>76541</v>
      </c>
      <c r="G9" s="17">
        <v>78210</v>
      </c>
      <c r="H9" s="18">
        <v>55556</v>
      </c>
    </row>
    <row r="10" spans="2:8" x14ac:dyDescent="0.25">
      <c r="B10" s="19">
        <v>6</v>
      </c>
      <c r="C10" s="20">
        <v>68353</v>
      </c>
      <c r="D10" s="20">
        <v>70451</v>
      </c>
      <c r="E10" s="20">
        <v>60988</v>
      </c>
      <c r="F10" s="20">
        <v>70911</v>
      </c>
      <c r="G10" s="20">
        <v>83971</v>
      </c>
      <c r="H10" s="21">
        <v>84398</v>
      </c>
    </row>
    <row r="11" spans="2:8" x14ac:dyDescent="0.25">
      <c r="B11" s="16">
        <v>7</v>
      </c>
      <c r="C11" s="17">
        <v>79429</v>
      </c>
      <c r="D11" s="17">
        <v>53005</v>
      </c>
      <c r="E11" s="17">
        <v>82218</v>
      </c>
      <c r="F11" s="17">
        <v>58413</v>
      </c>
      <c r="G11" s="17">
        <v>58166</v>
      </c>
      <c r="H11" s="18">
        <v>79731</v>
      </c>
    </row>
    <row r="12" spans="2:8" x14ac:dyDescent="0.25">
      <c r="B12" s="19">
        <v>8</v>
      </c>
      <c r="C12" s="20">
        <v>63290</v>
      </c>
      <c r="D12" s="20">
        <v>69377</v>
      </c>
      <c r="E12" s="20">
        <v>55622</v>
      </c>
      <c r="F12" s="20">
        <v>80603</v>
      </c>
      <c r="G12" s="20">
        <v>56653</v>
      </c>
      <c r="H12" s="21">
        <v>55238</v>
      </c>
    </row>
    <row r="13" spans="2:8" x14ac:dyDescent="0.25">
      <c r="B13" s="16">
        <v>9</v>
      </c>
      <c r="C13" s="17">
        <v>63515</v>
      </c>
      <c r="D13" s="17">
        <v>65589</v>
      </c>
      <c r="E13" s="17">
        <v>56765</v>
      </c>
      <c r="F13" s="17">
        <v>68819</v>
      </c>
      <c r="G13" s="17">
        <v>81795</v>
      </c>
      <c r="H13" s="18">
        <v>58967</v>
      </c>
    </row>
    <row r="14" spans="2:8" x14ac:dyDescent="0.25">
      <c r="B14" s="19">
        <v>10</v>
      </c>
      <c r="C14" s="20">
        <v>79641</v>
      </c>
      <c r="D14" s="20">
        <v>71419</v>
      </c>
      <c r="E14" s="20">
        <v>67786</v>
      </c>
      <c r="F14" s="20">
        <v>65116</v>
      </c>
      <c r="G14" s="20">
        <v>59430</v>
      </c>
      <c r="H14" s="21">
        <v>57443</v>
      </c>
    </row>
    <row r="15" spans="2:8" x14ac:dyDescent="0.25">
      <c r="B15" s="16">
        <v>11</v>
      </c>
      <c r="C15" s="17">
        <v>69903</v>
      </c>
      <c r="D15" s="17">
        <v>73034</v>
      </c>
      <c r="E15" s="17">
        <v>63227</v>
      </c>
      <c r="F15" s="17">
        <v>59047</v>
      </c>
      <c r="G15" s="17">
        <v>76438</v>
      </c>
      <c r="H15" s="18">
        <v>64184</v>
      </c>
    </row>
    <row r="16" spans="2:8" x14ac:dyDescent="0.25">
      <c r="B16" s="19">
        <v>12</v>
      </c>
      <c r="C16" s="20">
        <v>52465</v>
      </c>
      <c r="D16" s="20">
        <v>59975</v>
      </c>
      <c r="E16" s="20">
        <v>67793</v>
      </c>
      <c r="F16" s="20">
        <v>74336</v>
      </c>
      <c r="G16" s="20">
        <v>67509</v>
      </c>
      <c r="H16" s="21">
        <v>67692</v>
      </c>
    </row>
    <row r="17" spans="2:8" x14ac:dyDescent="0.25">
      <c r="B17" s="16">
        <v>13</v>
      </c>
      <c r="C17" s="17">
        <v>80022</v>
      </c>
      <c r="D17" s="17">
        <v>68874</v>
      </c>
      <c r="E17" s="17">
        <v>67724</v>
      </c>
      <c r="F17" s="17">
        <v>62835</v>
      </c>
      <c r="G17" s="17">
        <v>54583</v>
      </c>
      <c r="H17" s="18">
        <v>82991</v>
      </c>
    </row>
    <row r="18" spans="2:8" x14ac:dyDescent="0.25">
      <c r="B18" s="19">
        <v>14</v>
      </c>
      <c r="C18" s="20">
        <v>50052</v>
      </c>
      <c r="D18" s="20">
        <v>56253</v>
      </c>
      <c r="E18" s="20">
        <v>79565</v>
      </c>
      <c r="F18" s="20">
        <v>58358</v>
      </c>
      <c r="G18" s="20">
        <v>70159</v>
      </c>
      <c r="H18" s="21">
        <v>51313</v>
      </c>
    </row>
    <row r="19" spans="2:8" x14ac:dyDescent="0.25">
      <c r="B19" s="16">
        <v>15</v>
      </c>
      <c r="C19" s="17">
        <v>57725</v>
      </c>
      <c r="D19" s="17">
        <v>78249</v>
      </c>
      <c r="E19" s="17">
        <v>78412</v>
      </c>
      <c r="F19" s="17">
        <v>73494</v>
      </c>
      <c r="G19" s="17">
        <v>82011</v>
      </c>
      <c r="H19" s="18">
        <v>66531</v>
      </c>
    </row>
    <row r="20" spans="2:8" x14ac:dyDescent="0.25">
      <c r="B20" s="19">
        <v>16</v>
      </c>
      <c r="C20" s="20">
        <v>62113</v>
      </c>
      <c r="D20" s="20">
        <v>75471</v>
      </c>
      <c r="E20" s="20">
        <v>72647</v>
      </c>
      <c r="F20" s="20">
        <v>57324</v>
      </c>
      <c r="G20" s="20">
        <v>59061</v>
      </c>
      <c r="H20" s="21">
        <v>50455</v>
      </c>
    </row>
    <row r="21" spans="2:8" x14ac:dyDescent="0.25">
      <c r="B21" s="16">
        <v>17</v>
      </c>
      <c r="C21" s="17">
        <v>58503</v>
      </c>
      <c r="D21" s="17">
        <v>72710</v>
      </c>
      <c r="E21" s="17">
        <v>81139</v>
      </c>
      <c r="F21" s="17">
        <v>51112</v>
      </c>
      <c r="G21" s="17">
        <v>70629</v>
      </c>
      <c r="H21" s="18">
        <v>64551</v>
      </c>
    </row>
    <row r="22" spans="2:8" x14ac:dyDescent="0.25">
      <c r="B22" s="19">
        <v>18</v>
      </c>
      <c r="C22" s="20">
        <v>53542</v>
      </c>
      <c r="D22" s="20">
        <v>84889</v>
      </c>
      <c r="E22" s="20">
        <v>62462</v>
      </c>
      <c r="F22" s="20">
        <v>79105</v>
      </c>
      <c r="G22" s="20">
        <v>74184</v>
      </c>
      <c r="H22" s="21">
        <v>71096</v>
      </c>
    </row>
    <row r="23" spans="2:8" x14ac:dyDescent="0.25">
      <c r="B23" s="16">
        <v>19</v>
      </c>
      <c r="C23" s="17">
        <v>76301</v>
      </c>
      <c r="D23" s="17">
        <v>54319</v>
      </c>
      <c r="E23" s="17">
        <v>51309</v>
      </c>
      <c r="F23" s="17">
        <v>66030</v>
      </c>
      <c r="G23" s="17">
        <v>74292</v>
      </c>
      <c r="H23" s="18">
        <v>70881</v>
      </c>
    </row>
    <row r="24" spans="2:8" x14ac:dyDescent="0.25">
      <c r="B24" s="19">
        <v>20</v>
      </c>
      <c r="C24" s="20">
        <v>71904</v>
      </c>
      <c r="D24" s="20">
        <v>63483</v>
      </c>
      <c r="E24" s="20">
        <v>59266</v>
      </c>
      <c r="F24" s="20">
        <v>79259</v>
      </c>
      <c r="G24" s="20">
        <v>67189</v>
      </c>
      <c r="H24" s="21">
        <v>60600</v>
      </c>
    </row>
    <row r="25" spans="2:8" x14ac:dyDescent="0.25">
      <c r="B25" s="16">
        <v>21</v>
      </c>
      <c r="C25" s="17">
        <v>76694</v>
      </c>
      <c r="D25" s="17">
        <v>60797</v>
      </c>
      <c r="E25" s="17">
        <v>77160</v>
      </c>
      <c r="F25" s="17">
        <v>75314</v>
      </c>
      <c r="G25" s="17">
        <v>67862</v>
      </c>
      <c r="H25" s="18">
        <v>65701</v>
      </c>
    </row>
    <row r="26" spans="2:8" x14ac:dyDescent="0.25">
      <c r="B26" s="19">
        <v>22</v>
      </c>
      <c r="C26" s="20">
        <v>77451</v>
      </c>
      <c r="D26" s="20">
        <v>84719</v>
      </c>
      <c r="E26" s="20">
        <v>59396</v>
      </c>
      <c r="F26" s="20">
        <v>62696</v>
      </c>
      <c r="G26" s="20">
        <v>80131</v>
      </c>
      <c r="H26" s="21">
        <v>69736</v>
      </c>
    </row>
    <row r="27" spans="2:8" x14ac:dyDescent="0.25">
      <c r="B27" s="16">
        <v>23</v>
      </c>
      <c r="C27" s="17">
        <v>84020</v>
      </c>
      <c r="D27" s="17">
        <v>65794</v>
      </c>
      <c r="E27" s="17">
        <v>77643</v>
      </c>
      <c r="F27" s="17">
        <v>53166</v>
      </c>
      <c r="G27" s="17">
        <v>71794</v>
      </c>
      <c r="H27" s="18">
        <v>69304</v>
      </c>
    </row>
    <row r="28" spans="2:8" x14ac:dyDescent="0.25">
      <c r="B28" s="19">
        <v>24</v>
      </c>
      <c r="C28" s="20">
        <v>73140</v>
      </c>
      <c r="D28" s="20">
        <v>82869</v>
      </c>
      <c r="E28" s="20">
        <v>52884</v>
      </c>
      <c r="F28" s="20">
        <v>81044</v>
      </c>
      <c r="G28" s="20">
        <v>79027</v>
      </c>
      <c r="H28" s="21">
        <v>82157</v>
      </c>
    </row>
    <row r="29" spans="2:8" x14ac:dyDescent="0.25">
      <c r="B29" s="16">
        <v>25</v>
      </c>
      <c r="C29" s="17">
        <v>64886</v>
      </c>
      <c r="D29" s="17">
        <v>72454</v>
      </c>
      <c r="E29" s="17">
        <v>58240</v>
      </c>
      <c r="F29" s="17">
        <v>70231</v>
      </c>
      <c r="G29" s="17">
        <v>75700</v>
      </c>
      <c r="H29" s="18">
        <v>59038</v>
      </c>
    </row>
    <row r="30" spans="2:8" x14ac:dyDescent="0.25">
      <c r="B30" s="19">
        <v>26</v>
      </c>
      <c r="C30" s="20">
        <v>63825</v>
      </c>
      <c r="D30" s="20">
        <v>63189</v>
      </c>
      <c r="E30" s="20">
        <v>80890</v>
      </c>
      <c r="F30" s="20">
        <v>73421</v>
      </c>
      <c r="G30" s="20">
        <v>68579</v>
      </c>
      <c r="H30" s="21">
        <v>66834</v>
      </c>
    </row>
    <row r="31" spans="2:8" x14ac:dyDescent="0.25">
      <c r="B31" s="16">
        <v>27</v>
      </c>
      <c r="C31" s="17">
        <v>62175</v>
      </c>
      <c r="D31" s="17">
        <v>69325</v>
      </c>
      <c r="E31" s="17">
        <v>75504</v>
      </c>
      <c r="F31" s="17">
        <v>62210</v>
      </c>
      <c r="G31" s="17">
        <v>71101</v>
      </c>
      <c r="H31" s="18">
        <v>55010</v>
      </c>
    </row>
    <row r="32" spans="2:8" x14ac:dyDescent="0.25">
      <c r="B32" s="19">
        <v>28</v>
      </c>
      <c r="C32" s="20">
        <v>54828</v>
      </c>
      <c r="D32" s="20">
        <v>52253</v>
      </c>
      <c r="E32" s="20">
        <v>83091</v>
      </c>
      <c r="F32" s="20">
        <v>81022</v>
      </c>
      <c r="G32" s="20">
        <v>61599</v>
      </c>
      <c r="H32" s="21">
        <v>76800</v>
      </c>
    </row>
    <row r="33" spans="2:8" x14ac:dyDescent="0.25">
      <c r="B33" s="16">
        <v>29</v>
      </c>
      <c r="C33" s="17">
        <v>75943</v>
      </c>
      <c r="D33" s="17">
        <v>77124</v>
      </c>
      <c r="E33" s="17">
        <v>70426</v>
      </c>
      <c r="F33" s="17">
        <v>79523</v>
      </c>
      <c r="G33" s="17">
        <v>54487</v>
      </c>
      <c r="H33" s="18">
        <v>68642</v>
      </c>
    </row>
    <row r="34" spans="2:8" x14ac:dyDescent="0.25">
      <c r="B34" s="19">
        <v>30</v>
      </c>
      <c r="C34" s="20">
        <v>52649</v>
      </c>
      <c r="D34" s="22">
        <v>0</v>
      </c>
      <c r="E34" s="23">
        <v>73979</v>
      </c>
      <c r="F34" s="20">
        <v>78725</v>
      </c>
      <c r="G34" s="20">
        <v>66859</v>
      </c>
      <c r="H34" s="21">
        <v>82888</v>
      </c>
    </row>
    <row r="35" spans="2:8" x14ac:dyDescent="0.25">
      <c r="B35" s="24">
        <v>31</v>
      </c>
      <c r="C35" s="25">
        <v>76357</v>
      </c>
      <c r="D35" s="26">
        <v>0</v>
      </c>
      <c r="E35" s="27">
        <v>72108</v>
      </c>
      <c r="F35" s="28">
        <v>0</v>
      </c>
      <c r="G35" s="25">
        <v>56733</v>
      </c>
      <c r="H35" s="29">
        <v>0</v>
      </c>
    </row>
    <row r="40" spans="2:8" x14ac:dyDescent="0.25">
      <c r="D40" s="3"/>
    </row>
    <row r="41" spans="2:8" x14ac:dyDescent="0.25">
      <c r="D41" s="3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11"/>
  <sheetViews>
    <sheetView workbookViewId="0">
      <selection activeCell="C10" sqref="C10"/>
    </sheetView>
  </sheetViews>
  <sheetFormatPr defaultRowHeight="15" x14ac:dyDescent="0.25"/>
  <cols>
    <col min="3" max="3" width="10.42578125" customWidth="1"/>
    <col min="4" max="4" width="10" customWidth="1"/>
    <col min="5" max="5" width="9.7109375" customWidth="1"/>
    <col min="6" max="6" width="8.28515625" customWidth="1"/>
  </cols>
  <sheetData>
    <row r="1" spans="2:6" ht="18.75" x14ac:dyDescent="0.3">
      <c r="B1" s="4" t="s">
        <v>388</v>
      </c>
    </row>
    <row r="2" spans="2:6" x14ac:dyDescent="0.25">
      <c r="B2" t="s">
        <v>389</v>
      </c>
    </row>
    <row r="4" spans="2:6" ht="15.75" thickBot="1" x14ac:dyDescent="0.3"/>
    <row r="5" spans="2:6" x14ac:dyDescent="0.25">
      <c r="B5" s="30" t="s">
        <v>390</v>
      </c>
      <c r="C5" s="31" t="s">
        <v>391</v>
      </c>
      <c r="D5" s="31" t="s">
        <v>392</v>
      </c>
      <c r="E5" s="31" t="s">
        <v>393</v>
      </c>
      <c r="F5" s="32" t="s">
        <v>394</v>
      </c>
    </row>
    <row r="6" spans="2:6" x14ac:dyDescent="0.25">
      <c r="B6" s="33" t="s">
        <v>382</v>
      </c>
      <c r="C6" s="34"/>
      <c r="D6" s="34"/>
      <c r="E6" s="34"/>
      <c r="F6" s="35"/>
    </row>
    <row r="7" spans="2:6" x14ac:dyDescent="0.25">
      <c r="B7" s="36" t="s">
        <v>383</v>
      </c>
      <c r="C7" s="37"/>
      <c r="D7" s="37"/>
      <c r="E7" s="37"/>
      <c r="F7" s="38"/>
    </row>
    <row r="8" spans="2:6" x14ac:dyDescent="0.25">
      <c r="B8" s="33" t="s">
        <v>384</v>
      </c>
      <c r="C8" s="34"/>
      <c r="D8" s="34"/>
      <c r="E8" s="34"/>
      <c r="F8" s="35"/>
    </row>
    <row r="9" spans="2:6" x14ac:dyDescent="0.25">
      <c r="B9" s="36" t="s">
        <v>385</v>
      </c>
      <c r="C9" s="37"/>
      <c r="D9" s="37"/>
      <c r="E9" s="37"/>
      <c r="F9" s="38"/>
    </row>
    <row r="10" spans="2:6" x14ac:dyDescent="0.25">
      <c r="B10" s="33" t="s">
        <v>386</v>
      </c>
      <c r="C10" s="34"/>
      <c r="D10" s="34"/>
      <c r="E10" s="34"/>
      <c r="F10" s="35"/>
    </row>
    <row r="11" spans="2:6" ht="15.75" thickBot="1" x14ac:dyDescent="0.3">
      <c r="B11" s="39" t="s">
        <v>387</v>
      </c>
      <c r="C11" s="40"/>
      <c r="D11" s="40"/>
      <c r="E11" s="40"/>
      <c r="F11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99"/>
  <sheetViews>
    <sheetView topLeftCell="A3" workbookViewId="0">
      <selection activeCell="F22" sqref="F22"/>
    </sheetView>
  </sheetViews>
  <sheetFormatPr defaultColWidth="11.42578125" defaultRowHeight="15" x14ac:dyDescent="0.25"/>
  <sheetData>
    <row r="1" spans="1:11" x14ac:dyDescent="0.25">
      <c r="A1" t="s">
        <v>2</v>
      </c>
      <c r="B1" t="s">
        <v>3</v>
      </c>
      <c r="C1" t="s">
        <v>4</v>
      </c>
      <c r="D1" t="s">
        <v>5</v>
      </c>
      <c r="E1">
        <v>150000</v>
      </c>
      <c r="F1">
        <f>E1/2</f>
        <v>75000</v>
      </c>
      <c r="H1" t="s">
        <v>112</v>
      </c>
      <c r="I1" t="s">
        <v>317</v>
      </c>
      <c r="K1" t="str">
        <f ca="1">INDEX(H1:H199,RANDBETWEEN(1,COUNTA(H1:H199)))</f>
        <v>chinelo</v>
      </c>
    </row>
    <row r="2" spans="1:11" x14ac:dyDescent="0.25">
      <c r="A2" t="s">
        <v>6</v>
      </c>
      <c r="B2" t="s">
        <v>7</v>
      </c>
      <c r="C2" t="s">
        <v>8</v>
      </c>
      <c r="D2" t="s">
        <v>9</v>
      </c>
      <c r="E2">
        <v>155000</v>
      </c>
      <c r="F2">
        <f t="shared" ref="F2:F31" si="0">E2/2</f>
        <v>77500</v>
      </c>
      <c r="H2" t="s">
        <v>216</v>
      </c>
      <c r="I2" t="s">
        <v>282</v>
      </c>
    </row>
    <row r="3" spans="1:11" x14ac:dyDescent="0.25">
      <c r="A3" t="s">
        <v>10</v>
      </c>
      <c r="B3" t="s">
        <v>11</v>
      </c>
      <c r="C3" t="s">
        <v>12</v>
      </c>
      <c r="D3" t="s">
        <v>13</v>
      </c>
      <c r="E3">
        <v>160000</v>
      </c>
      <c r="F3">
        <f t="shared" si="0"/>
        <v>80000</v>
      </c>
      <c r="H3" t="s">
        <v>241</v>
      </c>
      <c r="I3" t="s">
        <v>332</v>
      </c>
    </row>
    <row r="4" spans="1:11" x14ac:dyDescent="0.25">
      <c r="A4" t="s">
        <v>14</v>
      </c>
      <c r="B4" t="s">
        <v>15</v>
      </c>
      <c r="C4" t="s">
        <v>16</v>
      </c>
      <c r="D4" t="s">
        <v>17</v>
      </c>
      <c r="E4">
        <v>165000</v>
      </c>
      <c r="F4">
        <f t="shared" si="0"/>
        <v>82500</v>
      </c>
      <c r="H4" t="s">
        <v>225</v>
      </c>
      <c r="I4" t="s">
        <v>341</v>
      </c>
    </row>
    <row r="5" spans="1:11" x14ac:dyDescent="0.25">
      <c r="A5" t="s">
        <v>18</v>
      </c>
      <c r="B5" t="s">
        <v>19</v>
      </c>
      <c r="C5" t="s">
        <v>20</v>
      </c>
      <c r="D5" t="s">
        <v>21</v>
      </c>
      <c r="E5">
        <v>170000</v>
      </c>
      <c r="F5">
        <f t="shared" si="0"/>
        <v>85000</v>
      </c>
      <c r="H5" t="s">
        <v>187</v>
      </c>
      <c r="I5" t="s">
        <v>348</v>
      </c>
    </row>
    <row r="6" spans="1:11" x14ac:dyDescent="0.25">
      <c r="A6" t="s">
        <v>22</v>
      </c>
      <c r="B6" t="s">
        <v>23</v>
      </c>
      <c r="C6" t="s">
        <v>24</v>
      </c>
      <c r="E6">
        <v>175000</v>
      </c>
      <c r="F6">
        <f t="shared" si="0"/>
        <v>87500</v>
      </c>
      <c r="H6" t="s">
        <v>177</v>
      </c>
      <c r="I6" t="s">
        <v>354</v>
      </c>
    </row>
    <row r="7" spans="1:11" x14ac:dyDescent="0.25">
      <c r="A7" t="s">
        <v>25</v>
      </c>
      <c r="B7" t="s">
        <v>26</v>
      </c>
      <c r="C7" t="s">
        <v>27</v>
      </c>
      <c r="E7">
        <v>180000</v>
      </c>
      <c r="F7">
        <f t="shared" si="0"/>
        <v>90000</v>
      </c>
      <c r="H7" t="s">
        <v>169</v>
      </c>
      <c r="I7" t="s">
        <v>350</v>
      </c>
    </row>
    <row r="8" spans="1:11" x14ac:dyDescent="0.25">
      <c r="A8" t="s">
        <v>28</v>
      </c>
      <c r="B8" t="s">
        <v>29</v>
      </c>
      <c r="C8" t="s">
        <v>30</v>
      </c>
      <c r="E8">
        <v>185000</v>
      </c>
      <c r="F8">
        <f t="shared" si="0"/>
        <v>92500</v>
      </c>
      <c r="H8" t="s">
        <v>200</v>
      </c>
      <c r="I8" t="s">
        <v>344</v>
      </c>
    </row>
    <row r="9" spans="1:11" x14ac:dyDescent="0.25">
      <c r="A9" t="s">
        <v>31</v>
      </c>
      <c r="B9" t="s">
        <v>32</v>
      </c>
      <c r="C9" t="s">
        <v>33</v>
      </c>
      <c r="E9">
        <v>190000</v>
      </c>
      <c r="F9">
        <f t="shared" si="0"/>
        <v>95000</v>
      </c>
      <c r="H9" t="s">
        <v>39</v>
      </c>
      <c r="I9" t="s">
        <v>269</v>
      </c>
    </row>
    <row r="10" spans="1:11" x14ac:dyDescent="0.25">
      <c r="A10" t="s">
        <v>34</v>
      </c>
      <c r="B10" t="s">
        <v>35</v>
      </c>
      <c r="C10" t="s">
        <v>36</v>
      </c>
      <c r="E10">
        <v>195000</v>
      </c>
      <c r="F10">
        <f t="shared" si="0"/>
        <v>97500</v>
      </c>
      <c r="H10" t="s">
        <v>198</v>
      </c>
      <c r="I10" t="s">
        <v>361</v>
      </c>
    </row>
    <row r="11" spans="1:11" x14ac:dyDescent="0.25">
      <c r="A11" t="s">
        <v>37</v>
      </c>
      <c r="B11" t="s">
        <v>38</v>
      </c>
      <c r="E11">
        <v>200000</v>
      </c>
      <c r="F11">
        <f t="shared" si="0"/>
        <v>100000</v>
      </c>
      <c r="H11" t="s">
        <v>245</v>
      </c>
      <c r="I11" t="s">
        <v>306</v>
      </c>
    </row>
    <row r="12" spans="1:11" x14ac:dyDescent="0.25">
      <c r="A12" t="s">
        <v>39</v>
      </c>
      <c r="B12" t="s">
        <v>40</v>
      </c>
      <c r="E12">
        <v>205000</v>
      </c>
      <c r="F12">
        <f t="shared" si="0"/>
        <v>102500</v>
      </c>
      <c r="H12" t="s">
        <v>129</v>
      </c>
      <c r="I12" t="s">
        <v>271</v>
      </c>
    </row>
    <row r="13" spans="1:11" x14ac:dyDescent="0.25">
      <c r="A13" t="s">
        <v>41</v>
      </c>
      <c r="B13" t="s">
        <v>42</v>
      </c>
      <c r="E13">
        <v>210000</v>
      </c>
      <c r="F13">
        <f t="shared" si="0"/>
        <v>105000</v>
      </c>
      <c r="H13" t="s">
        <v>259</v>
      </c>
      <c r="I13" t="s">
        <v>356</v>
      </c>
    </row>
    <row r="14" spans="1:11" x14ac:dyDescent="0.25">
      <c r="A14" t="s">
        <v>43</v>
      </c>
      <c r="B14" t="s">
        <v>44</v>
      </c>
      <c r="E14">
        <v>215000</v>
      </c>
      <c r="F14">
        <f t="shared" si="0"/>
        <v>107500</v>
      </c>
      <c r="H14" t="s">
        <v>263</v>
      </c>
      <c r="I14" t="s">
        <v>308</v>
      </c>
    </row>
    <row r="15" spans="1:11" x14ac:dyDescent="0.25">
      <c r="A15" t="s">
        <v>45</v>
      </c>
      <c r="B15" t="s">
        <v>46</v>
      </c>
      <c r="E15">
        <v>220000</v>
      </c>
      <c r="F15">
        <f t="shared" si="0"/>
        <v>110000</v>
      </c>
      <c r="H15" t="s">
        <v>134</v>
      </c>
      <c r="I15" t="s">
        <v>275</v>
      </c>
    </row>
    <row r="16" spans="1:11" x14ac:dyDescent="0.25">
      <c r="A16" t="s">
        <v>47</v>
      </c>
      <c r="B16" t="s">
        <v>48</v>
      </c>
      <c r="E16">
        <v>225000</v>
      </c>
      <c r="F16">
        <f t="shared" si="0"/>
        <v>112500</v>
      </c>
      <c r="H16" t="s">
        <v>157</v>
      </c>
      <c r="I16" t="s">
        <v>316</v>
      </c>
    </row>
    <row r="17" spans="1:9" x14ac:dyDescent="0.25">
      <c r="A17" t="s">
        <v>49</v>
      </c>
      <c r="B17" t="s">
        <v>50</v>
      </c>
      <c r="E17">
        <v>230000</v>
      </c>
      <c r="F17">
        <f t="shared" si="0"/>
        <v>115000</v>
      </c>
      <c r="H17" t="s">
        <v>249</v>
      </c>
      <c r="I17" t="s">
        <v>304</v>
      </c>
    </row>
    <row r="18" spans="1:9" x14ac:dyDescent="0.25">
      <c r="A18" t="s">
        <v>51</v>
      </c>
      <c r="B18" t="s">
        <v>52</v>
      </c>
      <c r="E18">
        <v>235000</v>
      </c>
      <c r="F18">
        <f t="shared" si="0"/>
        <v>117500</v>
      </c>
      <c r="H18" t="s">
        <v>89</v>
      </c>
      <c r="I18" t="s">
        <v>284</v>
      </c>
    </row>
    <row r="19" spans="1:9" x14ac:dyDescent="0.25">
      <c r="A19" t="s">
        <v>53</v>
      </c>
      <c r="B19" t="s">
        <v>54</v>
      </c>
      <c r="E19">
        <v>240000</v>
      </c>
      <c r="F19">
        <f t="shared" si="0"/>
        <v>120000</v>
      </c>
      <c r="H19" t="s">
        <v>176</v>
      </c>
      <c r="I19" t="s">
        <v>310</v>
      </c>
    </row>
    <row r="20" spans="1:9" x14ac:dyDescent="0.25">
      <c r="A20" t="s">
        <v>55</v>
      </c>
      <c r="B20" t="s">
        <v>56</v>
      </c>
      <c r="E20">
        <v>245000</v>
      </c>
      <c r="F20">
        <f t="shared" si="0"/>
        <v>122500</v>
      </c>
      <c r="H20" t="s">
        <v>163</v>
      </c>
      <c r="I20" t="s">
        <v>330</v>
      </c>
    </row>
    <row r="21" spans="1:9" x14ac:dyDescent="0.25">
      <c r="A21" t="s">
        <v>57</v>
      </c>
      <c r="B21" t="s">
        <v>58</v>
      </c>
      <c r="E21">
        <v>250000</v>
      </c>
      <c r="F21">
        <f t="shared" si="0"/>
        <v>125000</v>
      </c>
      <c r="H21" t="s">
        <v>137</v>
      </c>
      <c r="I21" t="s">
        <v>323</v>
      </c>
    </row>
    <row r="22" spans="1:9" x14ac:dyDescent="0.25">
      <c r="A22" t="s">
        <v>59</v>
      </c>
      <c r="B22" t="s">
        <v>60</v>
      </c>
      <c r="E22">
        <v>255000</v>
      </c>
      <c r="F22">
        <f t="shared" si="0"/>
        <v>127500</v>
      </c>
      <c r="H22" t="s">
        <v>206</v>
      </c>
      <c r="I22" t="s">
        <v>281</v>
      </c>
    </row>
    <row r="23" spans="1:9" x14ac:dyDescent="0.25">
      <c r="A23" t="s">
        <v>61</v>
      </c>
      <c r="B23" t="s">
        <v>62</v>
      </c>
      <c r="E23">
        <v>260000</v>
      </c>
      <c r="F23">
        <f t="shared" si="0"/>
        <v>130000</v>
      </c>
      <c r="H23" t="s">
        <v>120</v>
      </c>
      <c r="I23" t="s">
        <v>338</v>
      </c>
    </row>
    <row r="24" spans="1:9" x14ac:dyDescent="0.25">
      <c r="A24" t="s">
        <v>63</v>
      </c>
      <c r="B24" t="s">
        <v>64</v>
      </c>
      <c r="E24">
        <v>265000</v>
      </c>
      <c r="F24">
        <f t="shared" si="0"/>
        <v>132500</v>
      </c>
      <c r="H24" t="s">
        <v>138</v>
      </c>
      <c r="I24" t="s">
        <v>364</v>
      </c>
    </row>
    <row r="25" spans="1:9" x14ac:dyDescent="0.25">
      <c r="A25" t="s">
        <v>65</v>
      </c>
      <c r="B25" t="s">
        <v>66</v>
      </c>
      <c r="E25">
        <v>270000</v>
      </c>
      <c r="F25">
        <f t="shared" si="0"/>
        <v>135000</v>
      </c>
      <c r="H25" t="s">
        <v>91</v>
      </c>
      <c r="I25" t="s">
        <v>324</v>
      </c>
    </row>
    <row r="26" spans="1:9" x14ac:dyDescent="0.25">
      <c r="A26" t="s">
        <v>67</v>
      </c>
      <c r="B26" t="s">
        <v>68</v>
      </c>
      <c r="E26">
        <v>275000</v>
      </c>
      <c r="F26">
        <f t="shared" si="0"/>
        <v>137500</v>
      </c>
      <c r="H26" t="s">
        <v>218</v>
      </c>
      <c r="I26" t="s">
        <v>272</v>
      </c>
    </row>
    <row r="27" spans="1:9" x14ac:dyDescent="0.25">
      <c r="A27" t="s">
        <v>69</v>
      </c>
      <c r="B27" t="s">
        <v>70</v>
      </c>
      <c r="E27">
        <v>280000</v>
      </c>
      <c r="F27">
        <f t="shared" si="0"/>
        <v>140000</v>
      </c>
      <c r="H27" t="s">
        <v>88</v>
      </c>
      <c r="I27" t="s">
        <v>287</v>
      </c>
    </row>
    <row r="28" spans="1:9" x14ac:dyDescent="0.25">
      <c r="A28" t="s">
        <v>71</v>
      </c>
      <c r="B28" t="s">
        <v>72</v>
      </c>
      <c r="E28">
        <v>285000</v>
      </c>
      <c r="F28">
        <f t="shared" si="0"/>
        <v>142500</v>
      </c>
      <c r="H28" t="s">
        <v>114</v>
      </c>
      <c r="I28" t="s">
        <v>368</v>
      </c>
    </row>
    <row r="29" spans="1:9" x14ac:dyDescent="0.25">
      <c r="A29" t="s">
        <v>73</v>
      </c>
      <c r="B29" t="s">
        <v>74</v>
      </c>
      <c r="E29">
        <v>290000</v>
      </c>
      <c r="F29">
        <f t="shared" si="0"/>
        <v>145000</v>
      </c>
      <c r="H29" t="s">
        <v>149</v>
      </c>
      <c r="I29" t="s">
        <v>349</v>
      </c>
    </row>
    <row r="30" spans="1:9" x14ac:dyDescent="0.25">
      <c r="A30" t="s">
        <v>75</v>
      </c>
      <c r="B30" t="s">
        <v>76</v>
      </c>
      <c r="E30">
        <v>295000</v>
      </c>
      <c r="F30">
        <f t="shared" si="0"/>
        <v>147500</v>
      </c>
      <c r="H30" t="s">
        <v>183</v>
      </c>
      <c r="I30" t="s">
        <v>327</v>
      </c>
    </row>
    <row r="31" spans="1:9" x14ac:dyDescent="0.25">
      <c r="E31">
        <v>300000</v>
      </c>
      <c r="F31">
        <f t="shared" si="0"/>
        <v>150000</v>
      </c>
      <c r="H31" t="s">
        <v>82</v>
      </c>
      <c r="I31" t="s">
        <v>312</v>
      </c>
    </row>
    <row r="32" spans="1:9" x14ac:dyDescent="0.25">
      <c r="H32" t="s">
        <v>31</v>
      </c>
      <c r="I32" t="s">
        <v>294</v>
      </c>
    </row>
    <row r="33" spans="8:9" x14ac:dyDescent="0.25">
      <c r="H33" t="s">
        <v>221</v>
      </c>
      <c r="I33" t="s">
        <v>333</v>
      </c>
    </row>
    <row r="34" spans="8:9" x14ac:dyDescent="0.25">
      <c r="H34" t="s">
        <v>97</v>
      </c>
      <c r="I34" t="s">
        <v>303</v>
      </c>
    </row>
    <row r="35" spans="8:9" x14ac:dyDescent="0.25">
      <c r="H35" t="s">
        <v>121</v>
      </c>
      <c r="I35" t="s">
        <v>311</v>
      </c>
    </row>
    <row r="36" spans="8:9" x14ac:dyDescent="0.25">
      <c r="H36" t="s">
        <v>165</v>
      </c>
      <c r="I36" t="s">
        <v>285</v>
      </c>
    </row>
    <row r="37" spans="8:9" x14ac:dyDescent="0.25">
      <c r="H37" t="s">
        <v>141</v>
      </c>
      <c r="I37" t="s">
        <v>290</v>
      </c>
    </row>
    <row r="38" spans="8:9" x14ac:dyDescent="0.25">
      <c r="H38" t="s">
        <v>139</v>
      </c>
      <c r="I38" t="s">
        <v>291</v>
      </c>
    </row>
    <row r="39" spans="8:9" x14ac:dyDescent="0.25">
      <c r="H39" t="s">
        <v>147</v>
      </c>
      <c r="I39" t="s">
        <v>325</v>
      </c>
    </row>
    <row r="40" spans="8:9" x14ac:dyDescent="0.25">
      <c r="H40" t="s">
        <v>93</v>
      </c>
      <c r="I40" t="s">
        <v>335</v>
      </c>
    </row>
    <row r="41" spans="8:9" x14ac:dyDescent="0.25">
      <c r="H41" t="s">
        <v>369</v>
      </c>
      <c r="I41" t="s">
        <v>295</v>
      </c>
    </row>
    <row r="42" spans="8:9" x14ac:dyDescent="0.25">
      <c r="H42" t="s">
        <v>170</v>
      </c>
      <c r="I42" t="s">
        <v>318</v>
      </c>
    </row>
    <row r="43" spans="8:9" x14ac:dyDescent="0.25">
      <c r="H43" t="s">
        <v>118</v>
      </c>
      <c r="I43" t="s">
        <v>292</v>
      </c>
    </row>
    <row r="44" spans="8:9" x14ac:dyDescent="0.25">
      <c r="H44" t="s">
        <v>166</v>
      </c>
      <c r="I44" t="s">
        <v>302</v>
      </c>
    </row>
    <row r="45" spans="8:9" x14ac:dyDescent="0.25">
      <c r="H45" t="s">
        <v>236</v>
      </c>
      <c r="I45" t="s">
        <v>314</v>
      </c>
    </row>
    <row r="46" spans="8:9" x14ac:dyDescent="0.25">
      <c r="H46" t="s">
        <v>81</v>
      </c>
      <c r="I46" t="s">
        <v>367</v>
      </c>
    </row>
    <row r="47" spans="8:9" x14ac:dyDescent="0.25">
      <c r="H47" t="s">
        <v>207</v>
      </c>
      <c r="I47" t="s">
        <v>299</v>
      </c>
    </row>
    <row r="48" spans="8:9" x14ac:dyDescent="0.25">
      <c r="H48" t="s">
        <v>116</v>
      </c>
      <c r="I48" t="s">
        <v>366</v>
      </c>
    </row>
    <row r="49" spans="8:9" x14ac:dyDescent="0.25">
      <c r="H49" t="s">
        <v>196</v>
      </c>
      <c r="I49" t="s">
        <v>283</v>
      </c>
    </row>
    <row r="50" spans="8:9" x14ac:dyDescent="0.25">
      <c r="H50" t="s">
        <v>222</v>
      </c>
      <c r="I50" t="s">
        <v>270</v>
      </c>
    </row>
    <row r="51" spans="8:9" x14ac:dyDescent="0.25">
      <c r="H51" t="s">
        <v>162</v>
      </c>
      <c r="I51" t="s">
        <v>362</v>
      </c>
    </row>
    <row r="52" spans="8:9" x14ac:dyDescent="0.25">
      <c r="H52" t="s">
        <v>78</v>
      </c>
      <c r="I52" t="s">
        <v>345</v>
      </c>
    </row>
    <row r="53" spans="8:9" x14ac:dyDescent="0.25">
      <c r="H53" t="s">
        <v>108</v>
      </c>
      <c r="I53" t="s">
        <v>337</v>
      </c>
    </row>
    <row r="54" spans="8:9" x14ac:dyDescent="0.25">
      <c r="H54" t="s">
        <v>107</v>
      </c>
      <c r="I54" t="s">
        <v>360</v>
      </c>
    </row>
    <row r="55" spans="8:9" x14ac:dyDescent="0.25">
      <c r="H55" t="s">
        <v>122</v>
      </c>
      <c r="I55" t="s">
        <v>319</v>
      </c>
    </row>
    <row r="56" spans="8:9" x14ac:dyDescent="0.25">
      <c r="H56" t="s">
        <v>85</v>
      </c>
      <c r="I56" t="s">
        <v>297</v>
      </c>
    </row>
    <row r="57" spans="8:9" x14ac:dyDescent="0.25">
      <c r="H57" t="s">
        <v>264</v>
      </c>
      <c r="I57" t="s">
        <v>309</v>
      </c>
    </row>
    <row r="58" spans="8:9" x14ac:dyDescent="0.25">
      <c r="H58" t="s">
        <v>77</v>
      </c>
      <c r="I58" t="s">
        <v>353</v>
      </c>
    </row>
    <row r="59" spans="8:9" x14ac:dyDescent="0.25">
      <c r="H59" t="s">
        <v>144</v>
      </c>
      <c r="I59" t="s">
        <v>346</v>
      </c>
    </row>
    <row r="60" spans="8:9" x14ac:dyDescent="0.25">
      <c r="H60" t="s">
        <v>238</v>
      </c>
      <c r="I60" t="s">
        <v>276</v>
      </c>
    </row>
    <row r="61" spans="8:9" x14ac:dyDescent="0.25">
      <c r="H61" t="s">
        <v>262</v>
      </c>
      <c r="I61" t="s">
        <v>320</v>
      </c>
    </row>
    <row r="62" spans="8:9" x14ac:dyDescent="0.25">
      <c r="H62" t="s">
        <v>95</v>
      </c>
      <c r="I62" t="s">
        <v>321</v>
      </c>
    </row>
    <row r="63" spans="8:9" x14ac:dyDescent="0.25">
      <c r="H63" t="s">
        <v>227</v>
      </c>
      <c r="I63" t="s">
        <v>351</v>
      </c>
    </row>
    <row r="64" spans="8:9" x14ac:dyDescent="0.25">
      <c r="H64" t="s">
        <v>250</v>
      </c>
      <c r="I64" t="s">
        <v>340</v>
      </c>
    </row>
    <row r="65" spans="8:9" x14ac:dyDescent="0.25">
      <c r="H65" t="s">
        <v>92</v>
      </c>
      <c r="I65" t="s">
        <v>336</v>
      </c>
    </row>
    <row r="66" spans="8:9" x14ac:dyDescent="0.25">
      <c r="H66" t="s">
        <v>223</v>
      </c>
      <c r="I66" t="s">
        <v>359</v>
      </c>
    </row>
    <row r="67" spans="8:9" x14ac:dyDescent="0.25">
      <c r="H67" t="s">
        <v>135</v>
      </c>
      <c r="I67" t="s">
        <v>305</v>
      </c>
    </row>
    <row r="68" spans="8:9" x14ac:dyDescent="0.25">
      <c r="H68" t="s">
        <v>268</v>
      </c>
      <c r="I68" t="s">
        <v>329</v>
      </c>
    </row>
    <row r="69" spans="8:9" x14ac:dyDescent="0.25">
      <c r="H69" t="s">
        <v>153</v>
      </c>
      <c r="I69" t="s">
        <v>300</v>
      </c>
    </row>
    <row r="70" spans="8:9" x14ac:dyDescent="0.25">
      <c r="H70" t="s">
        <v>83</v>
      </c>
      <c r="I70" t="s">
        <v>277</v>
      </c>
    </row>
    <row r="71" spans="8:9" x14ac:dyDescent="0.25">
      <c r="H71" t="s">
        <v>171</v>
      </c>
      <c r="I71" t="s">
        <v>301</v>
      </c>
    </row>
    <row r="72" spans="8:9" x14ac:dyDescent="0.25">
      <c r="H72" t="s">
        <v>180</v>
      </c>
      <c r="I72" t="s">
        <v>331</v>
      </c>
    </row>
    <row r="73" spans="8:9" x14ac:dyDescent="0.25">
      <c r="H73" t="s">
        <v>106</v>
      </c>
      <c r="I73" t="s">
        <v>322</v>
      </c>
    </row>
    <row r="74" spans="8:9" x14ac:dyDescent="0.25">
      <c r="H74" t="s">
        <v>113</v>
      </c>
      <c r="I74" t="s">
        <v>273</v>
      </c>
    </row>
    <row r="75" spans="8:9" x14ac:dyDescent="0.25">
      <c r="H75" t="s">
        <v>111</v>
      </c>
      <c r="I75" t="s">
        <v>279</v>
      </c>
    </row>
    <row r="76" spans="8:9" x14ac:dyDescent="0.25">
      <c r="H76" t="s">
        <v>151</v>
      </c>
      <c r="I76" t="s">
        <v>307</v>
      </c>
    </row>
    <row r="77" spans="8:9" x14ac:dyDescent="0.25">
      <c r="H77" t="s">
        <v>132</v>
      </c>
      <c r="I77" t="s">
        <v>296</v>
      </c>
    </row>
    <row r="78" spans="8:9" x14ac:dyDescent="0.25">
      <c r="H78" t="s">
        <v>156</v>
      </c>
      <c r="I78" t="s">
        <v>298</v>
      </c>
    </row>
    <row r="79" spans="8:9" x14ac:dyDescent="0.25">
      <c r="H79" t="s">
        <v>193</v>
      </c>
      <c r="I79" t="s">
        <v>339</v>
      </c>
    </row>
    <row r="80" spans="8:9" x14ac:dyDescent="0.25">
      <c r="H80" t="s">
        <v>239</v>
      </c>
      <c r="I80" t="s">
        <v>355</v>
      </c>
    </row>
    <row r="81" spans="8:9" x14ac:dyDescent="0.25">
      <c r="H81" t="s">
        <v>214</v>
      </c>
      <c r="I81" t="s">
        <v>343</v>
      </c>
    </row>
    <row r="82" spans="8:9" x14ac:dyDescent="0.25">
      <c r="H82" t="s">
        <v>96</v>
      </c>
      <c r="I82" t="s">
        <v>363</v>
      </c>
    </row>
    <row r="83" spans="8:9" x14ac:dyDescent="0.25">
      <c r="H83" t="s">
        <v>230</v>
      </c>
      <c r="I83" t="s">
        <v>313</v>
      </c>
    </row>
    <row r="84" spans="8:9" x14ac:dyDescent="0.25">
      <c r="H84" t="s">
        <v>195</v>
      </c>
      <c r="I84" t="s">
        <v>347</v>
      </c>
    </row>
    <row r="85" spans="8:9" x14ac:dyDescent="0.25">
      <c r="H85" t="s">
        <v>190</v>
      </c>
      <c r="I85" t="s">
        <v>289</v>
      </c>
    </row>
    <row r="86" spans="8:9" x14ac:dyDescent="0.25">
      <c r="H86" t="s">
        <v>243</v>
      </c>
      <c r="I86" t="s">
        <v>342</v>
      </c>
    </row>
    <row r="87" spans="8:9" x14ac:dyDescent="0.25">
      <c r="H87" t="s">
        <v>186</v>
      </c>
      <c r="I87" t="s">
        <v>357</v>
      </c>
    </row>
    <row r="88" spans="8:9" x14ac:dyDescent="0.25">
      <c r="H88" t="s">
        <v>142</v>
      </c>
      <c r="I88" t="s">
        <v>278</v>
      </c>
    </row>
    <row r="89" spans="8:9" x14ac:dyDescent="0.25">
      <c r="H89" t="s">
        <v>210</v>
      </c>
      <c r="I89" t="s">
        <v>274</v>
      </c>
    </row>
    <row r="90" spans="8:9" x14ac:dyDescent="0.25">
      <c r="H90" t="s">
        <v>234</v>
      </c>
      <c r="I90" t="s">
        <v>280</v>
      </c>
    </row>
    <row r="91" spans="8:9" x14ac:dyDescent="0.25">
      <c r="H91" t="s">
        <v>181</v>
      </c>
      <c r="I91" t="s">
        <v>315</v>
      </c>
    </row>
    <row r="92" spans="8:9" x14ac:dyDescent="0.25">
      <c r="H92" t="s">
        <v>174</v>
      </c>
      <c r="I92" t="s">
        <v>328</v>
      </c>
    </row>
    <row r="93" spans="8:9" x14ac:dyDescent="0.25">
      <c r="H93" t="s">
        <v>101</v>
      </c>
      <c r="I93" t="s">
        <v>293</v>
      </c>
    </row>
    <row r="94" spans="8:9" x14ac:dyDescent="0.25">
      <c r="H94" t="s">
        <v>219</v>
      </c>
      <c r="I94" t="s">
        <v>326</v>
      </c>
    </row>
    <row r="95" spans="8:9" x14ac:dyDescent="0.25">
      <c r="H95" t="s">
        <v>1</v>
      </c>
      <c r="I95" t="s">
        <v>365</v>
      </c>
    </row>
    <row r="96" spans="8:9" x14ac:dyDescent="0.25">
      <c r="H96" t="s">
        <v>237</v>
      </c>
      <c r="I96" t="s">
        <v>286</v>
      </c>
    </row>
    <row r="97" spans="8:12" x14ac:dyDescent="0.25">
      <c r="H97" t="s">
        <v>140</v>
      </c>
      <c r="I97" t="s">
        <v>334</v>
      </c>
    </row>
    <row r="98" spans="8:12" x14ac:dyDescent="0.25">
      <c r="H98" t="s">
        <v>213</v>
      </c>
      <c r="I98" t="s">
        <v>288</v>
      </c>
    </row>
    <row r="99" spans="8:12" x14ac:dyDescent="0.25">
      <c r="H99" t="s">
        <v>188</v>
      </c>
      <c r="I99" t="s">
        <v>352</v>
      </c>
    </row>
    <row r="100" spans="8:12" x14ac:dyDescent="0.25">
      <c r="H100" t="s">
        <v>22</v>
      </c>
      <c r="I100" t="s">
        <v>358</v>
      </c>
    </row>
    <row r="101" spans="8:12" x14ac:dyDescent="0.25">
      <c r="H101" t="s">
        <v>260</v>
      </c>
      <c r="K101" s="5"/>
      <c r="L101" s="6"/>
    </row>
    <row r="102" spans="8:12" x14ac:dyDescent="0.25">
      <c r="H102" t="s">
        <v>197</v>
      </c>
    </row>
    <row r="103" spans="8:12" x14ac:dyDescent="0.25">
      <c r="H103" t="s">
        <v>126</v>
      </c>
    </row>
    <row r="104" spans="8:12" x14ac:dyDescent="0.25">
      <c r="H104" t="s">
        <v>199</v>
      </c>
    </row>
    <row r="105" spans="8:12" x14ac:dyDescent="0.25">
      <c r="H105" t="s">
        <v>150</v>
      </c>
    </row>
    <row r="106" spans="8:12" x14ac:dyDescent="0.25">
      <c r="H106" t="s">
        <v>224</v>
      </c>
    </row>
    <row r="107" spans="8:12" x14ac:dyDescent="0.25">
      <c r="H107" t="s">
        <v>179</v>
      </c>
    </row>
    <row r="108" spans="8:12" x14ac:dyDescent="0.25">
      <c r="H108" t="s">
        <v>112</v>
      </c>
    </row>
    <row r="109" spans="8:12" x14ac:dyDescent="0.25">
      <c r="H109" t="s">
        <v>251</v>
      </c>
    </row>
    <row r="110" spans="8:12" x14ac:dyDescent="0.25">
      <c r="H110" t="s">
        <v>133</v>
      </c>
    </row>
    <row r="111" spans="8:12" x14ac:dyDescent="0.25">
      <c r="H111" t="s">
        <v>257</v>
      </c>
    </row>
    <row r="112" spans="8:12" x14ac:dyDescent="0.25">
      <c r="H112" t="s">
        <v>265</v>
      </c>
    </row>
    <row r="113" spans="8:8" x14ac:dyDescent="0.25">
      <c r="H113" t="s">
        <v>87</v>
      </c>
    </row>
    <row r="114" spans="8:8" x14ac:dyDescent="0.25">
      <c r="H114" t="s">
        <v>203</v>
      </c>
    </row>
    <row r="115" spans="8:8" x14ac:dyDescent="0.25">
      <c r="H115" t="s">
        <v>79</v>
      </c>
    </row>
    <row r="116" spans="8:8" x14ac:dyDescent="0.25">
      <c r="H116" t="s">
        <v>253</v>
      </c>
    </row>
    <row r="117" spans="8:8" x14ac:dyDescent="0.25">
      <c r="H117" t="s">
        <v>192</v>
      </c>
    </row>
    <row r="118" spans="8:8" x14ac:dyDescent="0.25">
      <c r="H118" t="s">
        <v>143</v>
      </c>
    </row>
    <row r="119" spans="8:8" x14ac:dyDescent="0.25">
      <c r="H119" t="s">
        <v>202</v>
      </c>
    </row>
    <row r="120" spans="8:8" x14ac:dyDescent="0.25">
      <c r="H120" t="s">
        <v>159</v>
      </c>
    </row>
    <row r="121" spans="8:8" x14ac:dyDescent="0.25">
      <c r="H121" t="s">
        <v>84</v>
      </c>
    </row>
    <row r="122" spans="8:8" x14ac:dyDescent="0.25">
      <c r="H122" t="s">
        <v>105</v>
      </c>
    </row>
    <row r="123" spans="8:8" x14ac:dyDescent="0.25">
      <c r="H123" t="s">
        <v>178</v>
      </c>
    </row>
    <row r="124" spans="8:8" x14ac:dyDescent="0.25">
      <c r="H124" t="s">
        <v>167</v>
      </c>
    </row>
    <row r="125" spans="8:8" x14ac:dyDescent="0.25">
      <c r="H125" t="s">
        <v>100</v>
      </c>
    </row>
    <row r="126" spans="8:8" x14ac:dyDescent="0.25">
      <c r="H126" t="s">
        <v>0</v>
      </c>
    </row>
    <row r="127" spans="8:8" x14ac:dyDescent="0.25">
      <c r="H127" t="s">
        <v>201</v>
      </c>
    </row>
    <row r="128" spans="8:8" x14ac:dyDescent="0.25">
      <c r="H128" t="s">
        <v>158</v>
      </c>
    </row>
    <row r="129" spans="8:8" x14ac:dyDescent="0.25">
      <c r="H129" t="s">
        <v>267</v>
      </c>
    </row>
    <row r="130" spans="8:8" x14ac:dyDescent="0.25">
      <c r="H130" t="s">
        <v>146</v>
      </c>
    </row>
    <row r="131" spans="8:8" x14ac:dyDescent="0.25">
      <c r="H131" t="s">
        <v>266</v>
      </c>
    </row>
    <row r="132" spans="8:8" x14ac:dyDescent="0.25">
      <c r="H132" t="s">
        <v>148</v>
      </c>
    </row>
    <row r="133" spans="8:8" x14ac:dyDescent="0.25">
      <c r="H133" t="s">
        <v>123</v>
      </c>
    </row>
    <row r="134" spans="8:8" x14ac:dyDescent="0.25">
      <c r="H134" t="s">
        <v>256</v>
      </c>
    </row>
    <row r="135" spans="8:8" x14ac:dyDescent="0.25">
      <c r="H135" t="s">
        <v>110</v>
      </c>
    </row>
    <row r="136" spans="8:8" x14ac:dyDescent="0.25">
      <c r="H136" t="s">
        <v>212</v>
      </c>
    </row>
    <row r="137" spans="8:8" x14ac:dyDescent="0.25">
      <c r="H137" t="s">
        <v>160</v>
      </c>
    </row>
    <row r="138" spans="8:8" x14ac:dyDescent="0.25">
      <c r="H138" t="s">
        <v>130</v>
      </c>
    </row>
    <row r="139" spans="8:8" x14ac:dyDescent="0.25">
      <c r="H139" t="s">
        <v>235</v>
      </c>
    </row>
    <row r="140" spans="8:8" x14ac:dyDescent="0.25">
      <c r="H140" t="s">
        <v>168</v>
      </c>
    </row>
    <row r="141" spans="8:8" x14ac:dyDescent="0.25">
      <c r="H141" t="s">
        <v>136</v>
      </c>
    </row>
    <row r="142" spans="8:8" x14ac:dyDescent="0.25">
      <c r="H142" t="s">
        <v>90</v>
      </c>
    </row>
    <row r="143" spans="8:8" x14ac:dyDescent="0.25">
      <c r="H143" t="s">
        <v>164</v>
      </c>
    </row>
    <row r="144" spans="8:8" x14ac:dyDescent="0.25">
      <c r="H144" t="s">
        <v>127</v>
      </c>
    </row>
    <row r="145" spans="8:8" x14ac:dyDescent="0.25">
      <c r="H145" t="s">
        <v>228</v>
      </c>
    </row>
    <row r="146" spans="8:8" x14ac:dyDescent="0.25">
      <c r="H146" t="s">
        <v>152</v>
      </c>
    </row>
    <row r="147" spans="8:8" x14ac:dyDescent="0.25">
      <c r="H147" t="s">
        <v>220</v>
      </c>
    </row>
    <row r="148" spans="8:8" x14ac:dyDescent="0.25">
      <c r="H148" t="s">
        <v>233</v>
      </c>
    </row>
    <row r="149" spans="8:8" x14ac:dyDescent="0.25">
      <c r="H149" t="s">
        <v>204</v>
      </c>
    </row>
    <row r="150" spans="8:8" x14ac:dyDescent="0.25">
      <c r="H150" t="s">
        <v>185</v>
      </c>
    </row>
    <row r="151" spans="8:8" x14ac:dyDescent="0.25">
      <c r="H151" t="s">
        <v>232</v>
      </c>
    </row>
    <row r="152" spans="8:8" x14ac:dyDescent="0.25">
      <c r="H152" t="s">
        <v>154</v>
      </c>
    </row>
    <row r="153" spans="8:8" x14ac:dyDescent="0.25">
      <c r="H153" t="s">
        <v>258</v>
      </c>
    </row>
    <row r="154" spans="8:8" x14ac:dyDescent="0.25">
      <c r="H154" t="s">
        <v>217</v>
      </c>
    </row>
    <row r="155" spans="8:8" x14ac:dyDescent="0.25">
      <c r="H155" t="s">
        <v>244</v>
      </c>
    </row>
    <row r="156" spans="8:8" x14ac:dyDescent="0.25">
      <c r="H156" t="s">
        <v>248</v>
      </c>
    </row>
    <row r="157" spans="8:8" x14ac:dyDescent="0.25">
      <c r="H157" t="s">
        <v>80</v>
      </c>
    </row>
    <row r="158" spans="8:8" x14ac:dyDescent="0.25">
      <c r="H158" t="s">
        <v>124</v>
      </c>
    </row>
    <row r="159" spans="8:8" x14ac:dyDescent="0.25">
      <c r="H159" t="s">
        <v>94</v>
      </c>
    </row>
    <row r="160" spans="8:8" x14ac:dyDescent="0.25">
      <c r="H160" t="s">
        <v>109</v>
      </c>
    </row>
    <row r="161" spans="8:8" x14ac:dyDescent="0.25">
      <c r="H161" t="s">
        <v>247</v>
      </c>
    </row>
    <row r="162" spans="8:8" x14ac:dyDescent="0.25">
      <c r="H162" t="s">
        <v>184</v>
      </c>
    </row>
    <row r="163" spans="8:8" x14ac:dyDescent="0.25">
      <c r="H163" t="s">
        <v>255</v>
      </c>
    </row>
    <row r="164" spans="8:8" x14ac:dyDescent="0.25">
      <c r="H164" t="s">
        <v>102</v>
      </c>
    </row>
    <row r="165" spans="8:8" x14ac:dyDescent="0.25">
      <c r="H165" t="s">
        <v>161</v>
      </c>
    </row>
    <row r="166" spans="8:8" x14ac:dyDescent="0.25">
      <c r="H166" t="s">
        <v>103</v>
      </c>
    </row>
    <row r="167" spans="8:8" x14ac:dyDescent="0.25">
      <c r="H167" t="s">
        <v>215</v>
      </c>
    </row>
    <row r="168" spans="8:8" x14ac:dyDescent="0.25">
      <c r="H168" t="s">
        <v>209</v>
      </c>
    </row>
    <row r="169" spans="8:8" x14ac:dyDescent="0.25">
      <c r="H169" t="s">
        <v>229</v>
      </c>
    </row>
    <row r="170" spans="8:8" x14ac:dyDescent="0.25">
      <c r="H170" t="s">
        <v>252</v>
      </c>
    </row>
    <row r="171" spans="8:8" x14ac:dyDescent="0.25">
      <c r="H171" t="s">
        <v>117</v>
      </c>
    </row>
    <row r="172" spans="8:8" x14ac:dyDescent="0.25">
      <c r="H172" t="s">
        <v>254</v>
      </c>
    </row>
    <row r="173" spans="8:8" x14ac:dyDescent="0.25">
      <c r="H173" t="s">
        <v>98</v>
      </c>
    </row>
    <row r="174" spans="8:8" x14ac:dyDescent="0.25">
      <c r="H174" t="s">
        <v>86</v>
      </c>
    </row>
    <row r="175" spans="8:8" x14ac:dyDescent="0.25">
      <c r="H175" t="s">
        <v>231</v>
      </c>
    </row>
    <row r="176" spans="8:8" x14ac:dyDescent="0.25">
      <c r="H176" t="s">
        <v>205</v>
      </c>
    </row>
    <row r="177" spans="8:8" x14ac:dyDescent="0.25">
      <c r="H177" t="s">
        <v>104</v>
      </c>
    </row>
    <row r="178" spans="8:8" x14ac:dyDescent="0.25">
      <c r="H178" t="s">
        <v>242</v>
      </c>
    </row>
    <row r="179" spans="8:8" x14ac:dyDescent="0.25">
      <c r="H179" t="s">
        <v>189</v>
      </c>
    </row>
    <row r="180" spans="8:8" x14ac:dyDescent="0.25">
      <c r="H180" t="s">
        <v>240</v>
      </c>
    </row>
    <row r="181" spans="8:8" x14ac:dyDescent="0.25">
      <c r="H181" t="s">
        <v>226</v>
      </c>
    </row>
    <row r="182" spans="8:8" x14ac:dyDescent="0.25">
      <c r="H182" t="s">
        <v>128</v>
      </c>
    </row>
    <row r="183" spans="8:8" x14ac:dyDescent="0.25">
      <c r="H183" t="s">
        <v>261</v>
      </c>
    </row>
    <row r="184" spans="8:8" x14ac:dyDescent="0.25">
      <c r="H184" t="s">
        <v>182</v>
      </c>
    </row>
    <row r="185" spans="8:8" x14ac:dyDescent="0.25">
      <c r="H185" t="s">
        <v>119</v>
      </c>
    </row>
    <row r="186" spans="8:8" x14ac:dyDescent="0.25">
      <c r="H186" t="s">
        <v>173</v>
      </c>
    </row>
    <row r="187" spans="8:8" x14ac:dyDescent="0.25">
      <c r="H187" t="s">
        <v>115</v>
      </c>
    </row>
    <row r="188" spans="8:8" x14ac:dyDescent="0.25">
      <c r="H188" t="s">
        <v>211</v>
      </c>
    </row>
    <row r="189" spans="8:8" x14ac:dyDescent="0.25">
      <c r="H189" t="s">
        <v>125</v>
      </c>
    </row>
    <row r="190" spans="8:8" x14ac:dyDescent="0.25">
      <c r="H190" t="s">
        <v>191</v>
      </c>
    </row>
    <row r="191" spans="8:8" x14ac:dyDescent="0.25">
      <c r="H191" t="s">
        <v>246</v>
      </c>
    </row>
    <row r="192" spans="8:8" x14ac:dyDescent="0.25">
      <c r="H192" t="s">
        <v>145</v>
      </c>
    </row>
    <row r="193" spans="8:8" x14ac:dyDescent="0.25">
      <c r="H193" t="s">
        <v>172</v>
      </c>
    </row>
    <row r="194" spans="8:8" x14ac:dyDescent="0.25">
      <c r="H194" t="s">
        <v>155</v>
      </c>
    </row>
    <row r="195" spans="8:8" x14ac:dyDescent="0.25">
      <c r="H195" t="s">
        <v>131</v>
      </c>
    </row>
    <row r="196" spans="8:8" x14ac:dyDescent="0.25">
      <c r="H196" t="s">
        <v>208</v>
      </c>
    </row>
    <row r="197" spans="8:8" x14ac:dyDescent="0.25">
      <c r="H197" t="s">
        <v>194</v>
      </c>
    </row>
    <row r="198" spans="8:8" x14ac:dyDescent="0.25">
      <c r="H198" t="s">
        <v>175</v>
      </c>
    </row>
    <row r="199" spans="8:8" x14ac:dyDescent="0.25">
      <c r="H199" t="s">
        <v>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4:F10"/>
  <sheetViews>
    <sheetView workbookViewId="0">
      <selection activeCell="F20" sqref="F20"/>
    </sheetView>
  </sheetViews>
  <sheetFormatPr defaultRowHeight="15" x14ac:dyDescent="0.25"/>
  <cols>
    <col min="2" max="2" width="13.5703125" bestFit="1" customWidth="1"/>
    <col min="3" max="3" width="11.28515625" bestFit="1" customWidth="1"/>
    <col min="4" max="4" width="10.7109375" bestFit="1" customWidth="1"/>
    <col min="5" max="5" width="12" customWidth="1"/>
    <col min="6" max="6" width="13.140625" bestFit="1" customWidth="1"/>
  </cols>
  <sheetData>
    <row r="4" spans="2:6" x14ac:dyDescent="0.25">
      <c r="B4" s="11" t="s">
        <v>379</v>
      </c>
      <c r="C4" s="12">
        <v>0.1</v>
      </c>
    </row>
    <row r="6" spans="2:6" x14ac:dyDescent="0.25">
      <c r="B6" s="11" t="s">
        <v>370</v>
      </c>
      <c r="C6" s="11" t="s">
        <v>375</v>
      </c>
      <c r="D6" s="11" t="s">
        <v>376</v>
      </c>
      <c r="E6" s="11" t="s">
        <v>377</v>
      </c>
      <c r="F6" s="11" t="s">
        <v>378</v>
      </c>
    </row>
    <row r="7" spans="2:6" x14ac:dyDescent="0.25">
      <c r="B7" s="11" t="s">
        <v>371</v>
      </c>
      <c r="C7" s="10">
        <v>501</v>
      </c>
      <c r="D7" s="1">
        <v>500</v>
      </c>
      <c r="E7" s="1"/>
      <c r="F7" s="1"/>
    </row>
    <row r="8" spans="2:6" x14ac:dyDescent="0.25">
      <c r="B8" s="11" t="s">
        <v>372</v>
      </c>
      <c r="C8" s="10">
        <v>522</v>
      </c>
      <c r="D8" s="1">
        <v>500</v>
      </c>
      <c r="E8" s="1"/>
      <c r="F8" s="1"/>
    </row>
    <row r="9" spans="2:6" x14ac:dyDescent="0.25">
      <c r="B9" s="11" t="s">
        <v>373</v>
      </c>
      <c r="C9" s="10">
        <v>648</v>
      </c>
      <c r="D9" s="1">
        <v>500</v>
      </c>
      <c r="E9" s="1"/>
      <c r="F9" s="1"/>
    </row>
    <row r="10" spans="2:6" x14ac:dyDescent="0.25">
      <c r="B10" s="11" t="s">
        <v>374</v>
      </c>
      <c r="C10" s="10">
        <v>523</v>
      </c>
      <c r="D10" s="1">
        <v>500</v>
      </c>
      <c r="E10" s="1"/>
      <c r="F10" s="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ABEF1-F461-462D-9776-1F1A05ADC8A0}">
  <dimension ref="B2:F13"/>
  <sheetViews>
    <sheetView showGridLines="0" workbookViewId="0">
      <selection activeCell="D2" sqref="D2"/>
    </sheetView>
  </sheetViews>
  <sheetFormatPr defaultRowHeight="15" x14ac:dyDescent="0.25"/>
  <cols>
    <col min="1" max="1" width="3.85546875" customWidth="1"/>
    <col min="2" max="2" width="15.42578125" customWidth="1"/>
    <col min="3" max="3" width="12" bestFit="1" customWidth="1"/>
    <col min="4" max="4" width="10.140625" bestFit="1" customWidth="1"/>
    <col min="5" max="5" width="3.7109375" customWidth="1"/>
    <col min="6" max="6" width="10.5703125" bestFit="1" customWidth="1"/>
  </cols>
  <sheetData>
    <row r="2" spans="2:6" x14ac:dyDescent="0.25">
      <c r="B2" t="s">
        <v>434</v>
      </c>
      <c r="D2" t="s">
        <v>436</v>
      </c>
    </row>
    <row r="3" spans="2:6" x14ac:dyDescent="0.25">
      <c r="F3">
        <v>2</v>
      </c>
    </row>
    <row r="4" spans="2:6" x14ac:dyDescent="0.25">
      <c r="B4" t="s">
        <v>425</v>
      </c>
      <c r="C4" t="s">
        <v>432</v>
      </c>
      <c r="D4" t="s">
        <v>435</v>
      </c>
    </row>
    <row r="5" spans="2:6" ht="15.75" thickBot="1" x14ac:dyDescent="0.3">
      <c r="B5" t="s">
        <v>415</v>
      </c>
      <c r="C5" t="s">
        <v>406</v>
      </c>
      <c r="D5">
        <v>70000</v>
      </c>
    </row>
    <row r="6" spans="2:6" ht="15.75" thickBot="1" x14ac:dyDescent="0.3">
      <c r="B6" t="s">
        <v>416</v>
      </c>
      <c r="C6" t="s">
        <v>407</v>
      </c>
      <c r="D6">
        <v>55000</v>
      </c>
      <c r="F6" s="57">
        <f>CHOOSE(F3,AVERAGE(D5:D13),MEDIAN(D5:D13))</f>
        <v>45000</v>
      </c>
    </row>
    <row r="7" spans="2:6" x14ac:dyDescent="0.25">
      <c r="B7" t="s">
        <v>417</v>
      </c>
      <c r="C7" t="s">
        <v>408</v>
      </c>
      <c r="D7">
        <v>27000</v>
      </c>
    </row>
    <row r="8" spans="2:6" x14ac:dyDescent="0.25">
      <c r="B8" t="s">
        <v>418</v>
      </c>
      <c r="C8" t="s">
        <v>409</v>
      </c>
      <c r="D8">
        <v>25000</v>
      </c>
    </row>
    <row r="9" spans="2:6" x14ac:dyDescent="0.25">
      <c r="B9" t="s">
        <v>420</v>
      </c>
      <c r="C9" t="s">
        <v>410</v>
      </c>
      <c r="D9">
        <v>18000</v>
      </c>
    </row>
    <row r="10" spans="2:6" x14ac:dyDescent="0.25">
      <c r="B10" t="s">
        <v>419</v>
      </c>
      <c r="C10" t="s">
        <v>411</v>
      </c>
      <c r="D10">
        <v>16000</v>
      </c>
    </row>
    <row r="11" spans="2:6" x14ac:dyDescent="0.25">
      <c r="B11" t="s">
        <v>433</v>
      </c>
      <c r="C11" t="s">
        <v>412</v>
      </c>
      <c r="D11">
        <v>65000</v>
      </c>
    </row>
    <row r="12" spans="2:6" x14ac:dyDescent="0.25">
      <c r="B12" t="s">
        <v>421</v>
      </c>
      <c r="C12" t="s">
        <v>413</v>
      </c>
      <c r="D12">
        <v>70000</v>
      </c>
    </row>
    <row r="13" spans="2:6" x14ac:dyDescent="0.25">
      <c r="B13" t="s">
        <v>422</v>
      </c>
      <c r="C13" t="s">
        <v>414</v>
      </c>
      <c r="D13">
        <v>45000</v>
      </c>
    </row>
  </sheetData>
  <dataValidations count="1">
    <dataValidation type="list" allowBlank="1" showInputMessage="1" showErrorMessage="1" sqref="F3" xr:uid="{4811204F-0C6A-465E-A9AB-490D68341663}">
      <formula1>"1,2"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1938-C2CD-40FE-8625-AF930BE445EC}">
  <dimension ref="B2:D13"/>
  <sheetViews>
    <sheetView showGridLines="0" workbookViewId="0">
      <selection activeCell="B3" sqref="B3"/>
    </sheetView>
  </sheetViews>
  <sheetFormatPr defaultRowHeight="15" x14ac:dyDescent="0.25"/>
  <cols>
    <col min="1" max="1" width="3.85546875" customWidth="1"/>
    <col min="2" max="2" width="17.5703125" bestFit="1" customWidth="1"/>
    <col min="3" max="3" width="12" bestFit="1" customWidth="1"/>
    <col min="4" max="4" width="10.140625" bestFit="1" customWidth="1"/>
    <col min="5" max="5" width="3.7109375" customWidth="1"/>
    <col min="6" max="6" width="10.5703125" bestFit="1" customWidth="1"/>
  </cols>
  <sheetData>
    <row r="2" spans="2:4" x14ac:dyDescent="0.25">
      <c r="B2" t="s">
        <v>434</v>
      </c>
    </row>
    <row r="4" spans="2:4" x14ac:dyDescent="0.25">
      <c r="B4" t="s">
        <v>425</v>
      </c>
      <c r="C4" t="s">
        <v>432</v>
      </c>
      <c r="D4" t="s">
        <v>435</v>
      </c>
    </row>
    <row r="5" spans="2:4" x14ac:dyDescent="0.25">
      <c r="B5" t="s">
        <v>415</v>
      </c>
      <c r="C5" t="s">
        <v>406</v>
      </c>
      <c r="D5">
        <v>70000</v>
      </c>
    </row>
    <row r="6" spans="2:4" x14ac:dyDescent="0.25">
      <c r="B6" t="s">
        <v>416</v>
      </c>
      <c r="C6" t="s">
        <v>407</v>
      </c>
      <c r="D6">
        <v>55000</v>
      </c>
    </row>
    <row r="7" spans="2:4" x14ac:dyDescent="0.25">
      <c r="B7" t="s">
        <v>417</v>
      </c>
      <c r="C7" t="s">
        <v>408</v>
      </c>
      <c r="D7">
        <v>27000</v>
      </c>
    </row>
    <row r="8" spans="2:4" x14ac:dyDescent="0.25">
      <c r="B8" t="s">
        <v>418</v>
      </c>
      <c r="C8" t="s">
        <v>409</v>
      </c>
      <c r="D8">
        <v>25000</v>
      </c>
    </row>
    <row r="9" spans="2:4" x14ac:dyDescent="0.25">
      <c r="B9" t="s">
        <v>420</v>
      </c>
      <c r="C9" t="s">
        <v>410</v>
      </c>
      <c r="D9">
        <v>18000</v>
      </c>
    </row>
    <row r="10" spans="2:4" x14ac:dyDescent="0.25">
      <c r="B10" t="s">
        <v>419</v>
      </c>
      <c r="C10" t="s">
        <v>411</v>
      </c>
      <c r="D10">
        <v>16000</v>
      </c>
    </row>
    <row r="11" spans="2:4" x14ac:dyDescent="0.25">
      <c r="B11" t="s">
        <v>433</v>
      </c>
      <c r="C11" t="s">
        <v>412</v>
      </c>
      <c r="D11">
        <v>65000</v>
      </c>
    </row>
    <row r="12" spans="2:4" x14ac:dyDescent="0.25">
      <c r="B12" t="s">
        <v>421</v>
      </c>
      <c r="C12" t="s">
        <v>413</v>
      </c>
      <c r="D12">
        <v>70000</v>
      </c>
    </row>
    <row r="13" spans="2:4" x14ac:dyDescent="0.25">
      <c r="B13" t="s">
        <v>422</v>
      </c>
      <c r="C13" t="s">
        <v>414</v>
      </c>
      <c r="D13">
        <v>45000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5EFA-6047-4A9E-838F-06D9CF93DED6}">
  <dimension ref="A1:B20"/>
  <sheetViews>
    <sheetView showGridLines="0" zoomScale="95" zoomScaleNormal="95" workbookViewId="0">
      <selection activeCell="J11" sqref="J11"/>
    </sheetView>
  </sheetViews>
  <sheetFormatPr defaultRowHeight="15" x14ac:dyDescent="0.25"/>
  <cols>
    <col min="1" max="1" width="15.7109375" bestFit="1" customWidth="1"/>
    <col min="2" max="2" width="11.42578125" bestFit="1" customWidth="1"/>
    <col min="3" max="3" width="10.28515625" bestFit="1" customWidth="1"/>
    <col min="4" max="4" width="10.42578125" bestFit="1" customWidth="1"/>
    <col min="5" max="5" width="12.5703125" bestFit="1" customWidth="1"/>
    <col min="6" max="6" width="11.42578125" bestFit="1" customWidth="1"/>
    <col min="7" max="7" width="10.28515625" bestFit="1" customWidth="1"/>
    <col min="8" max="8" width="8.140625" bestFit="1" customWidth="1"/>
    <col min="9" max="9" width="11.5703125" bestFit="1" customWidth="1"/>
    <col min="10" max="10" width="15.7109375" bestFit="1" customWidth="1"/>
    <col min="11" max="11" width="10.7109375" bestFit="1" customWidth="1"/>
  </cols>
  <sheetData>
    <row r="1" spans="1:2" x14ac:dyDescent="0.25">
      <c r="A1" s="60" t="s">
        <v>426</v>
      </c>
      <c r="B1" t="s">
        <v>449</v>
      </c>
    </row>
    <row r="3" spans="1:2" x14ac:dyDescent="0.25">
      <c r="A3" s="60" t="s">
        <v>446</v>
      </c>
      <c r="B3" t="s">
        <v>448</v>
      </c>
    </row>
    <row r="4" spans="1:2" x14ac:dyDescent="0.25">
      <c r="A4" s="61" t="s">
        <v>416</v>
      </c>
      <c r="B4" s="62">
        <v>5940000</v>
      </c>
    </row>
    <row r="5" spans="1:2" x14ac:dyDescent="0.25">
      <c r="A5" s="61" t="s">
        <v>419</v>
      </c>
      <c r="B5" s="62">
        <v>1516800</v>
      </c>
    </row>
    <row r="6" spans="1:2" x14ac:dyDescent="0.25">
      <c r="A6" s="61" t="s">
        <v>433</v>
      </c>
      <c r="B6" s="62">
        <v>8424000</v>
      </c>
    </row>
    <row r="7" spans="1:2" x14ac:dyDescent="0.25">
      <c r="A7" s="61" t="s">
        <v>418</v>
      </c>
      <c r="B7" s="62">
        <v>1020000</v>
      </c>
    </row>
    <row r="8" spans="1:2" x14ac:dyDescent="0.25">
      <c r="A8" s="61" t="s">
        <v>421</v>
      </c>
      <c r="B8" s="62">
        <v>3024000</v>
      </c>
    </row>
    <row r="9" spans="1:2" x14ac:dyDescent="0.25">
      <c r="A9" s="61" t="s">
        <v>417</v>
      </c>
      <c r="B9" s="62">
        <v>1425600</v>
      </c>
    </row>
    <row r="10" spans="1:2" x14ac:dyDescent="0.25">
      <c r="A10" s="61" t="s">
        <v>422</v>
      </c>
      <c r="B10" s="62">
        <v>3132000</v>
      </c>
    </row>
    <row r="11" spans="1:2" x14ac:dyDescent="0.25">
      <c r="A11" s="61" t="s">
        <v>420</v>
      </c>
      <c r="B11" s="62">
        <v>1814400</v>
      </c>
    </row>
    <row r="12" spans="1:2" x14ac:dyDescent="0.25">
      <c r="A12" s="61" t="s">
        <v>415</v>
      </c>
      <c r="B12" s="62">
        <v>4200000</v>
      </c>
    </row>
    <row r="13" spans="1:2" x14ac:dyDescent="0.25">
      <c r="A13" s="61" t="s">
        <v>447</v>
      </c>
      <c r="B13" s="62">
        <v>30496800</v>
      </c>
    </row>
    <row r="20" spans="1:1" x14ac:dyDescent="0.25">
      <c r="A20" t="str">
        <f>"Product Sales"&amp;" - "&amp;B1</f>
        <v>Product Sales - (All)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FC744-D5BD-4C2B-BE9A-4FF4FAFF7491}">
  <dimension ref="A1:AF20"/>
  <sheetViews>
    <sheetView showGridLines="0" tabSelected="1" zoomScale="88" zoomScaleNormal="88" workbookViewId="0">
      <selection activeCell="J14" sqref="J14"/>
    </sheetView>
  </sheetViews>
  <sheetFormatPr defaultRowHeight="15" x14ac:dyDescent="0.25"/>
  <cols>
    <col min="1" max="1" width="3.7109375" customWidth="1"/>
    <col min="2" max="2" width="13.28515625" bestFit="1" customWidth="1"/>
    <col min="3" max="3" width="15.7109375" bestFit="1" customWidth="1"/>
    <col min="4" max="4" width="12.140625" bestFit="1" customWidth="1"/>
    <col min="5" max="5" width="10.85546875" bestFit="1" customWidth="1"/>
    <col min="6" max="6" width="9.140625" bestFit="1" customWidth="1"/>
    <col min="7" max="7" width="13.42578125" bestFit="1" customWidth="1"/>
    <col min="8" max="8" width="11.28515625" bestFit="1" customWidth="1"/>
    <col min="9" max="9" width="11.5703125" customWidth="1"/>
    <col min="10" max="10" width="11.42578125" bestFit="1" customWidth="1"/>
    <col min="11" max="11" width="11" bestFit="1" customWidth="1"/>
    <col min="12" max="12" width="10.5703125" customWidth="1"/>
    <col min="13" max="20" width="4.28515625" customWidth="1"/>
  </cols>
  <sheetData>
    <row r="1" spans="1:32" ht="15.75" thickBot="1" x14ac:dyDescent="0.3">
      <c r="AA1" t="s">
        <v>399</v>
      </c>
      <c r="AC1" t="s">
        <v>406</v>
      </c>
      <c r="AD1" t="s">
        <v>415</v>
      </c>
      <c r="AE1">
        <v>70000</v>
      </c>
      <c r="AF1">
        <f t="shared" ref="AF1:AF9" si="0">AE1*1.2</f>
        <v>84000</v>
      </c>
    </row>
    <row r="2" spans="1:32" ht="16.5" thickBot="1" x14ac:dyDescent="0.3">
      <c r="B2" s="7" t="s">
        <v>423</v>
      </c>
      <c r="Q2" s="59" t="s">
        <v>441</v>
      </c>
      <c r="R2" s="10">
        <v>300000</v>
      </c>
      <c r="U2" s="69" t="s">
        <v>442</v>
      </c>
      <c r="V2" s="69"/>
      <c r="W2" s="69"/>
      <c r="AA2" t="s">
        <v>400</v>
      </c>
      <c r="AC2" t="s">
        <v>407</v>
      </c>
      <c r="AD2" t="s">
        <v>416</v>
      </c>
      <c r="AE2">
        <v>55000</v>
      </c>
      <c r="AF2">
        <f t="shared" si="0"/>
        <v>66000</v>
      </c>
    </row>
    <row r="3" spans="1:32" x14ac:dyDescent="0.25">
      <c r="AA3" t="s">
        <v>401</v>
      </c>
      <c r="AC3" t="s">
        <v>408</v>
      </c>
      <c r="AD3" t="s">
        <v>417</v>
      </c>
      <c r="AE3">
        <v>27000</v>
      </c>
      <c r="AF3">
        <f t="shared" si="0"/>
        <v>32400</v>
      </c>
    </row>
    <row r="4" spans="1:32" x14ac:dyDescent="0.25">
      <c r="B4" s="46" t="s">
        <v>424</v>
      </c>
      <c r="C4" s="47" t="s">
        <v>425</v>
      </c>
      <c r="D4" s="47" t="s">
        <v>432</v>
      </c>
      <c r="E4" s="47" t="s">
        <v>426</v>
      </c>
      <c r="F4" s="47" t="s">
        <v>429</v>
      </c>
      <c r="G4" s="47" t="s">
        <v>430</v>
      </c>
      <c r="H4" s="47" t="s">
        <v>427</v>
      </c>
      <c r="I4" s="47" t="s">
        <v>428</v>
      </c>
      <c r="J4" s="47" t="s">
        <v>431</v>
      </c>
      <c r="K4" s="48" t="s">
        <v>442</v>
      </c>
      <c r="U4" s="56" t="s">
        <v>437</v>
      </c>
      <c r="V4" s="56" t="s">
        <v>438</v>
      </c>
      <c r="W4" s="56" t="s">
        <v>439</v>
      </c>
      <c r="AA4" t="s">
        <v>402</v>
      </c>
      <c r="AC4" t="s">
        <v>409</v>
      </c>
      <c r="AD4" t="s">
        <v>418</v>
      </c>
      <c r="AE4">
        <v>25000</v>
      </c>
      <c r="AF4">
        <f t="shared" si="0"/>
        <v>30000</v>
      </c>
    </row>
    <row r="5" spans="1:32" x14ac:dyDescent="0.25">
      <c r="A5" s="3"/>
      <c r="B5" s="49">
        <v>43405</v>
      </c>
      <c r="C5" s="50" t="s">
        <v>433</v>
      </c>
      <c r="D5" s="50" t="s">
        <v>412</v>
      </c>
      <c r="E5" s="50" t="s">
        <v>403</v>
      </c>
      <c r="F5" s="50">
        <v>30</v>
      </c>
      <c r="G5" s="51">
        <f t="shared" ref="G5:G20" si="1">VLOOKUP(D5,$AC$1:$AF$9,4,0)</f>
        <v>78000</v>
      </c>
      <c r="H5" s="51">
        <f t="shared" ref="H5:H20" si="2">G5*F5</f>
        <v>2340000</v>
      </c>
      <c r="I5" s="55">
        <f>_xlfn.XLOOKUP(D5,'Prod Dbase (B)'!$C$5:$C$13,'Prod Dbase (B)'!$D$5:$D$13)</f>
        <v>65000</v>
      </c>
      <c r="J5" s="55"/>
      <c r="K5" s="55"/>
      <c r="U5" s="10">
        <f>IF(K5&gt;$R$2,$H$5*H2,0)</f>
        <v>0</v>
      </c>
      <c r="V5" s="10"/>
      <c r="W5" s="10"/>
      <c r="AA5" t="s">
        <v>403</v>
      </c>
      <c r="AC5" t="s">
        <v>410</v>
      </c>
      <c r="AD5" t="s">
        <v>420</v>
      </c>
      <c r="AE5">
        <v>18000</v>
      </c>
      <c r="AF5">
        <f t="shared" si="0"/>
        <v>21600</v>
      </c>
    </row>
    <row r="6" spans="1:32" x14ac:dyDescent="0.25">
      <c r="A6" s="3"/>
      <c r="B6" s="52">
        <v>43406</v>
      </c>
      <c r="C6" s="53" t="s">
        <v>419</v>
      </c>
      <c r="D6" s="53" t="s">
        <v>411</v>
      </c>
      <c r="E6" s="53" t="s">
        <v>404</v>
      </c>
      <c r="F6" s="53">
        <v>36</v>
      </c>
      <c r="G6" s="54">
        <f t="shared" si="1"/>
        <v>19200</v>
      </c>
      <c r="H6" s="54">
        <f t="shared" si="2"/>
        <v>691200</v>
      </c>
      <c r="I6" s="55"/>
      <c r="J6" s="55"/>
      <c r="K6" s="55"/>
      <c r="U6" s="10"/>
      <c r="V6" s="10"/>
      <c r="W6" s="10"/>
      <c r="AA6" t="s">
        <v>404</v>
      </c>
      <c r="AC6" t="s">
        <v>411</v>
      </c>
      <c r="AD6" t="s">
        <v>419</v>
      </c>
      <c r="AE6">
        <v>16000</v>
      </c>
      <c r="AF6">
        <f t="shared" si="0"/>
        <v>19200</v>
      </c>
    </row>
    <row r="7" spans="1:32" x14ac:dyDescent="0.25">
      <c r="A7" s="3"/>
      <c r="B7" s="49">
        <v>43407</v>
      </c>
      <c r="C7" s="50" t="s">
        <v>422</v>
      </c>
      <c r="D7" s="50" t="s">
        <v>414</v>
      </c>
      <c r="E7" s="50" t="s">
        <v>399</v>
      </c>
      <c r="F7" s="50">
        <v>27</v>
      </c>
      <c r="G7" s="51">
        <f t="shared" si="1"/>
        <v>54000</v>
      </c>
      <c r="H7" s="51">
        <f t="shared" si="2"/>
        <v>1458000</v>
      </c>
      <c r="I7" s="55"/>
      <c r="J7" s="55"/>
      <c r="K7" s="55"/>
      <c r="U7" s="10"/>
      <c r="V7" s="10"/>
      <c r="W7" s="10"/>
      <c r="AA7" t="s">
        <v>405</v>
      </c>
      <c r="AC7" t="s">
        <v>412</v>
      </c>
      <c r="AD7" t="s">
        <v>433</v>
      </c>
      <c r="AE7">
        <v>65000</v>
      </c>
      <c r="AF7">
        <f t="shared" si="0"/>
        <v>78000</v>
      </c>
    </row>
    <row r="8" spans="1:32" x14ac:dyDescent="0.25">
      <c r="A8" s="3"/>
      <c r="B8" s="52">
        <v>43408</v>
      </c>
      <c r="C8" s="53" t="s">
        <v>417</v>
      </c>
      <c r="D8" s="53" t="s">
        <v>408</v>
      </c>
      <c r="E8" s="53" t="s">
        <v>403</v>
      </c>
      <c r="F8" s="53">
        <v>44</v>
      </c>
      <c r="G8" s="54">
        <f t="shared" si="1"/>
        <v>32400</v>
      </c>
      <c r="H8" s="54">
        <f t="shared" si="2"/>
        <v>1425600</v>
      </c>
      <c r="I8" s="55"/>
      <c r="J8" s="55"/>
      <c r="K8" s="55"/>
      <c r="U8" s="10"/>
      <c r="V8" s="10"/>
      <c r="W8" s="10"/>
      <c r="AC8" t="s">
        <v>413</v>
      </c>
      <c r="AD8" t="s">
        <v>421</v>
      </c>
      <c r="AE8">
        <v>70000</v>
      </c>
      <c r="AF8">
        <f t="shared" si="0"/>
        <v>84000</v>
      </c>
    </row>
    <row r="9" spans="1:32" x14ac:dyDescent="0.25">
      <c r="A9" s="3"/>
      <c r="B9" s="49">
        <v>43410</v>
      </c>
      <c r="C9" s="50" t="s">
        <v>420</v>
      </c>
      <c r="D9" s="50" t="s">
        <v>410</v>
      </c>
      <c r="E9" s="50" t="s">
        <v>402</v>
      </c>
      <c r="F9" s="50">
        <v>26</v>
      </c>
      <c r="G9" s="51">
        <f t="shared" si="1"/>
        <v>21600</v>
      </c>
      <c r="H9" s="51">
        <f t="shared" si="2"/>
        <v>561600</v>
      </c>
      <c r="I9" s="55"/>
      <c r="J9" s="55"/>
      <c r="K9" s="55"/>
      <c r="U9" s="10"/>
      <c r="V9" s="10"/>
      <c r="W9" s="10"/>
      <c r="AC9" t="s">
        <v>414</v>
      </c>
      <c r="AD9" t="s">
        <v>422</v>
      </c>
      <c r="AE9">
        <v>45000</v>
      </c>
      <c r="AF9">
        <f t="shared" si="0"/>
        <v>54000</v>
      </c>
    </row>
    <row r="10" spans="1:32" x14ac:dyDescent="0.25">
      <c r="A10" s="3"/>
      <c r="B10" s="52">
        <v>43411</v>
      </c>
      <c r="C10" s="53" t="s">
        <v>433</v>
      </c>
      <c r="D10" s="53" t="s">
        <v>412</v>
      </c>
      <c r="E10" s="53" t="s">
        <v>402</v>
      </c>
      <c r="F10" s="53">
        <v>35</v>
      </c>
      <c r="G10" s="54">
        <f t="shared" si="1"/>
        <v>78000</v>
      </c>
      <c r="H10" s="54">
        <f t="shared" si="2"/>
        <v>2730000</v>
      </c>
      <c r="I10" s="55"/>
      <c r="J10" s="55"/>
      <c r="K10" s="55"/>
      <c r="U10" s="10"/>
      <c r="V10" s="10"/>
      <c r="W10" s="10"/>
    </row>
    <row r="11" spans="1:32" x14ac:dyDescent="0.25">
      <c r="A11" s="3"/>
      <c r="B11" s="49">
        <v>43412</v>
      </c>
      <c r="C11" s="50" t="s">
        <v>416</v>
      </c>
      <c r="D11" s="50" t="s">
        <v>407</v>
      </c>
      <c r="E11" s="50" t="s">
        <v>400</v>
      </c>
      <c r="F11" s="50">
        <v>42</v>
      </c>
      <c r="G11" s="51">
        <f t="shared" si="1"/>
        <v>66000</v>
      </c>
      <c r="H11" s="51">
        <f t="shared" si="2"/>
        <v>2772000</v>
      </c>
      <c r="I11" s="55"/>
      <c r="J11" s="55"/>
      <c r="K11" s="55"/>
      <c r="U11" s="10"/>
      <c r="V11" s="10"/>
      <c r="W11" s="10"/>
    </row>
    <row r="12" spans="1:32" x14ac:dyDescent="0.25">
      <c r="A12" s="3"/>
      <c r="B12" s="52">
        <v>43413</v>
      </c>
      <c r="C12" s="53" t="s">
        <v>416</v>
      </c>
      <c r="D12" s="53" t="s">
        <v>407</v>
      </c>
      <c r="E12" s="53" t="s">
        <v>401</v>
      </c>
      <c r="F12" s="53">
        <v>48</v>
      </c>
      <c r="G12" s="54">
        <f t="shared" si="1"/>
        <v>66000</v>
      </c>
      <c r="H12" s="54">
        <f t="shared" si="2"/>
        <v>3168000</v>
      </c>
      <c r="I12" s="55"/>
      <c r="J12" s="55"/>
      <c r="K12" s="55"/>
      <c r="U12" s="10"/>
      <c r="V12" s="10"/>
      <c r="W12" s="10"/>
    </row>
    <row r="13" spans="1:32" x14ac:dyDescent="0.25">
      <c r="A13" s="3"/>
      <c r="B13" s="49">
        <v>43414</v>
      </c>
      <c r="C13" s="50" t="s">
        <v>419</v>
      </c>
      <c r="D13" s="50" t="s">
        <v>411</v>
      </c>
      <c r="E13" s="50" t="s">
        <v>403</v>
      </c>
      <c r="F13" s="50">
        <v>43</v>
      </c>
      <c r="G13" s="51">
        <f t="shared" si="1"/>
        <v>19200</v>
      </c>
      <c r="H13" s="51">
        <f t="shared" si="2"/>
        <v>825600</v>
      </c>
      <c r="I13" s="55"/>
      <c r="J13" s="55"/>
      <c r="K13" s="55"/>
      <c r="U13" s="10"/>
      <c r="V13" s="10"/>
      <c r="W13" s="10"/>
    </row>
    <row r="14" spans="1:32" x14ac:dyDescent="0.25">
      <c r="A14" s="3"/>
      <c r="B14" s="52">
        <v>43415</v>
      </c>
      <c r="C14" s="53" t="s">
        <v>422</v>
      </c>
      <c r="D14" s="53" t="s">
        <v>414</v>
      </c>
      <c r="E14" s="53" t="s">
        <v>399</v>
      </c>
      <c r="F14" s="53">
        <v>31</v>
      </c>
      <c r="G14" s="54">
        <f t="shared" si="1"/>
        <v>54000</v>
      </c>
      <c r="H14" s="54">
        <f t="shared" si="2"/>
        <v>1674000</v>
      </c>
      <c r="I14" s="55"/>
      <c r="J14" s="55"/>
      <c r="K14" s="55"/>
      <c r="U14" s="10"/>
      <c r="V14" s="10"/>
      <c r="W14" s="10"/>
    </row>
    <row r="15" spans="1:32" x14ac:dyDescent="0.25">
      <c r="A15" s="3"/>
      <c r="B15" s="49">
        <v>43417</v>
      </c>
      <c r="C15" s="50" t="s">
        <v>420</v>
      </c>
      <c r="D15" s="50" t="s">
        <v>410</v>
      </c>
      <c r="E15" s="50" t="s">
        <v>403</v>
      </c>
      <c r="F15" s="50">
        <v>25</v>
      </c>
      <c r="G15" s="51">
        <f t="shared" si="1"/>
        <v>21600</v>
      </c>
      <c r="H15" s="51">
        <f t="shared" si="2"/>
        <v>540000</v>
      </c>
      <c r="I15" s="55"/>
      <c r="J15" s="55"/>
      <c r="K15" s="55"/>
      <c r="U15" s="10"/>
      <c r="V15" s="10"/>
      <c r="W15" s="10"/>
    </row>
    <row r="16" spans="1:32" x14ac:dyDescent="0.25">
      <c r="A16" s="3"/>
      <c r="B16" s="52">
        <v>43418</v>
      </c>
      <c r="C16" s="53" t="s">
        <v>433</v>
      </c>
      <c r="D16" s="53" t="s">
        <v>412</v>
      </c>
      <c r="E16" s="53" t="s">
        <v>403</v>
      </c>
      <c r="F16" s="53">
        <v>43</v>
      </c>
      <c r="G16" s="54">
        <f t="shared" si="1"/>
        <v>78000</v>
      </c>
      <c r="H16" s="54">
        <f t="shared" si="2"/>
        <v>3354000</v>
      </c>
      <c r="I16" s="55"/>
      <c r="J16" s="55"/>
      <c r="K16" s="55"/>
      <c r="U16" s="10"/>
      <c r="V16" s="10"/>
      <c r="W16" s="10"/>
    </row>
    <row r="17" spans="1:23" x14ac:dyDescent="0.25">
      <c r="A17" s="3"/>
      <c r="B17" s="49">
        <v>43419</v>
      </c>
      <c r="C17" s="50" t="s">
        <v>415</v>
      </c>
      <c r="D17" s="50" t="s">
        <v>406</v>
      </c>
      <c r="E17" s="50" t="s">
        <v>399</v>
      </c>
      <c r="F17" s="50">
        <v>50</v>
      </c>
      <c r="G17" s="51">
        <f t="shared" si="1"/>
        <v>84000</v>
      </c>
      <c r="H17" s="51">
        <f t="shared" si="2"/>
        <v>4200000</v>
      </c>
      <c r="I17" s="55"/>
      <c r="J17" s="55"/>
      <c r="K17" s="55"/>
      <c r="U17" s="10"/>
      <c r="V17" s="10"/>
      <c r="W17" s="10"/>
    </row>
    <row r="18" spans="1:23" x14ac:dyDescent="0.25">
      <c r="A18" s="3"/>
      <c r="B18" s="52">
        <v>43420</v>
      </c>
      <c r="C18" s="53" t="s">
        <v>421</v>
      </c>
      <c r="D18" s="53" t="s">
        <v>413</v>
      </c>
      <c r="E18" s="53" t="s">
        <v>404</v>
      </c>
      <c r="F18" s="53">
        <v>36</v>
      </c>
      <c r="G18" s="54">
        <f t="shared" si="1"/>
        <v>84000</v>
      </c>
      <c r="H18" s="54">
        <f t="shared" si="2"/>
        <v>3024000</v>
      </c>
      <c r="I18" s="55"/>
      <c r="J18" s="55"/>
      <c r="K18" s="55"/>
      <c r="U18" s="10"/>
      <c r="V18" s="10"/>
      <c r="W18" s="10"/>
    </row>
    <row r="19" spans="1:23" x14ac:dyDescent="0.25">
      <c r="A19" s="3"/>
      <c r="B19" s="49">
        <v>43421</v>
      </c>
      <c r="C19" s="50" t="s">
        <v>420</v>
      </c>
      <c r="D19" s="50" t="s">
        <v>410</v>
      </c>
      <c r="E19" s="50" t="s">
        <v>400</v>
      </c>
      <c r="F19" s="50">
        <v>33</v>
      </c>
      <c r="G19" s="51">
        <f t="shared" si="1"/>
        <v>21600</v>
      </c>
      <c r="H19" s="51">
        <f t="shared" si="2"/>
        <v>712800</v>
      </c>
      <c r="I19" s="55"/>
      <c r="J19" s="55"/>
      <c r="K19" s="55"/>
      <c r="U19" s="10"/>
      <c r="V19" s="10"/>
      <c r="W19" s="10"/>
    </row>
    <row r="20" spans="1:23" x14ac:dyDescent="0.25">
      <c r="A20" s="42"/>
      <c r="B20" s="43">
        <v>43422</v>
      </c>
      <c r="C20" s="44" t="s">
        <v>418</v>
      </c>
      <c r="D20" s="44" t="s">
        <v>409</v>
      </c>
      <c r="E20" s="44" t="s">
        <v>399</v>
      </c>
      <c r="F20" s="44">
        <v>34</v>
      </c>
      <c r="G20" s="45">
        <f t="shared" si="1"/>
        <v>30000</v>
      </c>
      <c r="H20" s="45">
        <f t="shared" si="2"/>
        <v>1020000</v>
      </c>
      <c r="I20" s="55"/>
      <c r="J20" s="55"/>
      <c r="K20" s="55"/>
      <c r="U20" s="10"/>
      <c r="V20" s="10"/>
      <c r="W20" s="10"/>
    </row>
  </sheetData>
  <mergeCells count="1">
    <mergeCell ref="U2:W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Workings</vt:lpstr>
      <vt:lpstr>Formulas1</vt:lpstr>
      <vt:lpstr>Formulas2</vt:lpstr>
      <vt:lpstr>database</vt:lpstr>
      <vt:lpstr>RefFrmWrk</vt:lpstr>
      <vt:lpstr>Prod Dbase</vt:lpstr>
      <vt:lpstr>Prod Dbase (B)</vt:lpstr>
      <vt:lpstr>Sheet1</vt:lpstr>
      <vt:lpstr>SalesReport</vt:lpstr>
      <vt:lpstr>SalesReport1</vt:lpstr>
      <vt:lpstr>SalesReport2</vt:lpstr>
      <vt:lpstr>MaxMin Deprcn</vt:lpstr>
      <vt:lpstr>SampleData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shmuel</dc:creator>
  <cp:lastModifiedBy>Schmuel Oluwa</cp:lastModifiedBy>
  <dcterms:created xsi:type="dcterms:W3CDTF">2016-01-11T23:00:51Z</dcterms:created>
  <dcterms:modified xsi:type="dcterms:W3CDTF">2021-08-09T08:26:00Z</dcterms:modified>
</cp:coreProperties>
</file>