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291" documentId="8_{705A912A-7BBF-4E3A-842B-A0B9F95B787C}" xr6:coauthVersionLast="47" xr6:coauthVersionMax="47" xr10:uidLastSave="{A7DA8CF9-BDB5-425A-B082-4CB9C5EE45F5}"/>
  <bookViews>
    <workbookView xWindow="-110" yWindow="-110" windowWidth="19420" windowHeight="10300" activeTab="5" xr2:uid="{2949AAB7-58E8-423C-91DC-D7A02D4C45AD}"/>
  </bookViews>
  <sheets>
    <sheet name="DATES" sheetId="2" r:id="rId1"/>
    <sheet name="EXTRACT" sheetId="6" r:id="rId2"/>
    <sheet name="COMBINE" sheetId="4" r:id="rId3"/>
    <sheet name="DAY" sheetId="1" r:id="rId4"/>
    <sheet name="TIME" sheetId="3" r:id="rId5"/>
    <sheet name="PASTE" sheetId="8" r:id="rId6"/>
    <sheet name="EXAMPLES" sheetId="5" r:id="rId7"/>
    <sheet name="EMPLOYE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G7" i="3"/>
  <c r="I4" i="3"/>
  <c r="G4" i="3"/>
  <c r="I3" i="3"/>
  <c r="I5" i="3"/>
  <c r="I6" i="3"/>
  <c r="I8" i="3"/>
  <c r="I9" i="3"/>
  <c r="I2" i="3"/>
  <c r="E13" i="3"/>
  <c r="E14" i="3"/>
  <c r="E15" i="3"/>
  <c r="E16" i="3"/>
  <c r="E12" i="3"/>
  <c r="D17" i="3"/>
  <c r="B23" i="3"/>
  <c r="C23" i="3" s="1"/>
  <c r="I10" i="3" l="1"/>
  <c r="D23" i="3"/>
  <c r="C21" i="3"/>
  <c r="G22" i="5" l="1"/>
  <c r="G23" i="5"/>
  <c r="G24" i="5"/>
  <c r="G25" i="5"/>
  <c r="G26" i="5"/>
  <c r="G27" i="5"/>
  <c r="G28" i="5"/>
  <c r="G29" i="5"/>
  <c r="G30" i="5"/>
  <c r="G31" i="5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5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5" i="7"/>
  <c r="N5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L17" i="5" l="1"/>
  <c r="L18" i="5"/>
  <c r="L19" i="5"/>
  <c r="L16" i="5"/>
  <c r="C16" i="5"/>
  <c r="K2" i="5"/>
  <c r="K6" i="5"/>
  <c r="K5" i="5"/>
  <c r="K4" i="5"/>
  <c r="K3" i="5"/>
  <c r="A2" i="1"/>
  <c r="F10" i="5"/>
  <c r="F7" i="5"/>
  <c r="F8" i="5"/>
  <c r="F9" i="5"/>
  <c r="F6" i="5"/>
  <c r="G4" i="5"/>
  <c r="G3" i="5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5" i="4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B7" i="5"/>
  <c r="H16" i="5"/>
  <c r="A2" i="5"/>
  <c r="C2" i="5" s="1"/>
  <c r="A12" i="5"/>
  <c r="B12" i="5" s="1"/>
  <c r="A10" i="5"/>
  <c r="B10" i="5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C5" i="2" l="1"/>
  <c r="A5" i="2"/>
  <c r="C4" i="2"/>
  <c r="A4" i="2"/>
  <c r="B6" i="2" s="1"/>
</calcChain>
</file>

<file path=xl/sharedStrings.xml><?xml version="1.0" encoding="utf-8"?>
<sst xmlns="http://schemas.openxmlformats.org/spreadsheetml/2006/main" count="1577" uniqueCount="369">
  <si>
    <t xml:space="preserve">Limitation - 3 month review </t>
  </si>
  <si>
    <t>Limitation - 3 month review</t>
  </si>
  <si>
    <t xml:space="preserve">Limitation </t>
  </si>
  <si>
    <t>Limitation - 3 month reminder</t>
  </si>
  <si>
    <t>Limitation - 2 month reminder</t>
  </si>
  <si>
    <t xml:space="preserve">Limitation - 1 month reminder </t>
  </si>
  <si>
    <t>Limitation</t>
  </si>
  <si>
    <t>Day (Date)</t>
  </si>
  <si>
    <t>Formatting applied</t>
  </si>
  <si>
    <t>No format applied</t>
  </si>
  <si>
    <t>Function used</t>
  </si>
  <si>
    <t>=TODAY()</t>
  </si>
  <si>
    <t>=NOW()</t>
  </si>
  <si>
    <t>Represented as</t>
  </si>
  <si>
    <t>whole number</t>
  </si>
  <si>
    <t>whole number.decimals</t>
  </si>
  <si>
    <t>Safest Solutions Group Theme Park</t>
  </si>
  <si>
    <t xml:space="preserve">Employee Information </t>
  </si>
  <si>
    <t>CODE</t>
  </si>
  <si>
    <t>FIRST</t>
  </si>
  <si>
    <t>SURNAME</t>
  </si>
  <si>
    <t>EMP NO</t>
  </si>
  <si>
    <t>DIVISION</t>
  </si>
  <si>
    <t>DEPT</t>
  </si>
  <si>
    <t>HRS</t>
  </si>
  <si>
    <t>HOURLY RATE</t>
  </si>
  <si>
    <t>GROSS PAY</t>
  </si>
  <si>
    <t>Barry</t>
  </si>
  <si>
    <t>Bally</t>
  </si>
  <si>
    <t>MIL04</t>
  </si>
  <si>
    <t>Munerton</t>
  </si>
  <si>
    <t>Cobrella</t>
  </si>
  <si>
    <t>Bob</t>
  </si>
  <si>
    <t>Ambrose</t>
  </si>
  <si>
    <t>MIL14</t>
  </si>
  <si>
    <t>Mankay Falls</t>
  </si>
  <si>
    <t>Cheryl</t>
  </si>
  <si>
    <t>Halal</t>
  </si>
  <si>
    <t>TBV26</t>
  </si>
  <si>
    <t>View Tabue</t>
  </si>
  <si>
    <t>Slangsgrow</t>
  </si>
  <si>
    <t>Chris</t>
  </si>
  <si>
    <t>Hume</t>
  </si>
  <si>
    <t>SUN59</t>
  </si>
  <si>
    <t>Soningdale</t>
  </si>
  <si>
    <t>Shewe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</si>
  <si>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</si>
  <si>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</si>
  <si>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</si>
  <si>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</si>
  <si>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</si>
  <si>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</si>
  <si>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</si>
  <si>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</si>
  <si>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</si>
  <si>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</si>
  <si>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</si>
  <si>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</si>
  <si>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</si>
  <si>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</si>
  <si>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</si>
  <si>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</si>
  <si>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</si>
  <si>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</si>
  <si>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</si>
  <si>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</si>
  <si>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</si>
  <si>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</si>
  <si>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</si>
  <si>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</si>
  <si>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</si>
  <si>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</si>
  <si>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</si>
  <si>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</si>
  <si>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</si>
  <si>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</si>
  <si>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</si>
  <si>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</si>
  <si>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</si>
  <si>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</si>
  <si>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</si>
  <si>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</si>
  <si>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</si>
  <si>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</si>
  <si>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</si>
  <si>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</si>
  <si>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</si>
  <si>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</si>
  <si>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</si>
  <si>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</si>
  <si>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</si>
  <si>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</si>
  <si>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</si>
  <si>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</si>
  <si>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</si>
  <si>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</si>
  <si>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</si>
  <si>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</si>
  <si>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</si>
  <si>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</si>
  <si>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</si>
  <si>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</si>
  <si>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</si>
  <si>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</si>
  <si>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</si>
  <si>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</si>
  <si>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</si>
  <si>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</si>
  <si>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</si>
  <si>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</si>
  <si>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</si>
  <si>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</si>
  <si>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</si>
  <si>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</si>
  <si>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</si>
  <si>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</si>
  <si>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</si>
  <si>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</si>
  <si>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</si>
  <si>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</si>
  <si>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</si>
  <si>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</si>
  <si>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</si>
  <si>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</si>
  <si>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</si>
  <si>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</si>
  <si>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</si>
  <si>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</si>
  <si>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</si>
  <si>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</si>
  <si>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</si>
  <si>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</si>
  <si>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</si>
  <si>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</si>
  <si>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</si>
  <si>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</si>
  <si>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</si>
  <si>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</si>
  <si>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</si>
  <si>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</si>
  <si>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</si>
  <si>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</si>
  <si>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</si>
  <si>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</si>
  <si>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</si>
  <si>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</si>
  <si>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</si>
  <si>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</si>
  <si>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</si>
  <si>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</si>
  <si>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</si>
  <si>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</si>
  <si>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</si>
  <si>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</si>
  <si>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</si>
  <si>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</si>
  <si>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</si>
  <si>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</si>
  <si>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</si>
  <si>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</si>
  <si>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</si>
  <si>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</si>
  <si>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</si>
  <si>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</si>
  <si>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</si>
  <si>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</si>
  <si>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</si>
  <si>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</si>
  <si>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</si>
  <si>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</si>
  <si>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</si>
  <si>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</si>
  <si>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</si>
  <si>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</si>
  <si>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</si>
  <si>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</si>
  <si>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</si>
  <si>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</si>
  <si>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</si>
  <si>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</si>
  <si>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</si>
  <si>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</si>
  <si>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</si>
  <si>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</si>
  <si>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</si>
  <si>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</si>
  <si>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</si>
  <si>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</si>
  <si>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</si>
  <si>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</si>
  <si>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</si>
  <si>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</si>
  <si>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</si>
  <si>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</si>
  <si>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</si>
  <si>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</si>
  <si>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</si>
  <si>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</si>
  <si>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</si>
  <si>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</si>
  <si>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</si>
  <si>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</si>
  <si>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</si>
  <si>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</si>
  <si>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</si>
  <si>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</si>
  <si>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</si>
  <si>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</si>
  <si>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</si>
  <si>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</si>
  <si>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</si>
  <si>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</si>
  <si>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</si>
  <si>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</si>
  <si>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</si>
  <si>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</si>
  <si>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</si>
  <si>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</si>
  <si>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</si>
  <si>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</si>
  <si>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</si>
  <si>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</si>
  <si>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</si>
  <si>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</si>
  <si>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</si>
  <si>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</si>
  <si>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</si>
  <si>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</si>
  <si>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</si>
  <si>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</si>
  <si>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</si>
  <si>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</si>
  <si>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</si>
  <si>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</si>
  <si>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</si>
  <si>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</si>
  <si>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</si>
  <si>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</si>
  <si>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</si>
  <si>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</si>
  <si>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</si>
  <si>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</si>
  <si>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</si>
  <si>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</si>
  <si>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</si>
  <si>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</si>
  <si>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</si>
  <si>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</si>
  <si>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</si>
  <si>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</si>
  <si>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</si>
  <si>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</si>
  <si>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</si>
  <si>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</si>
  <si>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</si>
  <si>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</si>
  <si>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</si>
  <si>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</si>
  <si>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</si>
  <si>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</si>
  <si>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</si>
  <si>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</si>
  <si>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</si>
  <si>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</si>
  <si>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</si>
  <si>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</si>
  <si>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</si>
  <si>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</si>
  <si>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</si>
  <si>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</si>
  <si>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</si>
  <si>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</si>
  <si>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</si>
  <si>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</si>
  <si>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</si>
  <si>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</si>
  <si>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</si>
  <si>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</si>
  <si>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</si>
  <si>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</si>
  <si>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</si>
  <si>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</si>
  <si>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</si>
  <si>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</si>
  <si>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</si>
  <si>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</si>
  <si>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</si>
  <si>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</si>
  <si>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</si>
  <si>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</si>
  <si>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</si>
  <si>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</si>
  <si>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Age</t>
  </si>
  <si>
    <t>Leave Date</t>
  </si>
  <si>
    <t xml:space="preserve">Week commencing </t>
  </si>
  <si>
    <t>Business Area</t>
  </si>
  <si>
    <t>Total Time</t>
  </si>
  <si>
    <t>Complex machining</t>
  </si>
  <si>
    <t>Other</t>
  </si>
  <si>
    <t>Design and Make</t>
  </si>
  <si>
    <t>Finished Components</t>
  </si>
  <si>
    <t>File</t>
  </si>
  <si>
    <t>4829/123</t>
  </si>
  <si>
    <t>3422/23</t>
  </si>
  <si>
    <t>9833/1</t>
  </si>
  <si>
    <t>73646/2771</t>
  </si>
  <si>
    <t>3888/444</t>
  </si>
  <si>
    <t>928277/12</t>
  </si>
  <si>
    <t>263726/254</t>
  </si>
  <si>
    <t>98833/432</t>
  </si>
  <si>
    <t>88837/143</t>
  </si>
  <si>
    <t>Property Date</t>
  </si>
  <si>
    <t>Notes</t>
  </si>
  <si>
    <t>00:30:34</t>
  </si>
  <si>
    <t>01:25:23</t>
  </si>
  <si>
    <t>00:38:04</t>
  </si>
  <si>
    <t>02:45:03</t>
  </si>
  <si>
    <t>00:04:25</t>
  </si>
  <si>
    <t>Current Date:</t>
  </si>
  <si>
    <t>Invoice Date:</t>
  </si>
  <si>
    <t>Grace period:</t>
  </si>
  <si>
    <t>Bill due on:</t>
  </si>
  <si>
    <t>Adding specific amounts of time to a date</t>
  </si>
  <si>
    <t>Adding half a day to the date</t>
  </si>
  <si>
    <t>Date</t>
  </si>
  <si>
    <t>Start Date</t>
  </si>
  <si>
    <t>How many working days?</t>
  </si>
  <si>
    <t>End Date</t>
  </si>
  <si>
    <t>Birth Date</t>
  </si>
  <si>
    <t>Days till Birthday</t>
  </si>
  <si>
    <t>Start Date of Project</t>
  </si>
  <si>
    <t>Any Holidays</t>
  </si>
  <si>
    <t>Day</t>
  </si>
  <si>
    <t>Month</t>
  </si>
  <si>
    <t>Year</t>
  </si>
  <si>
    <t>DATE OF HIRE</t>
  </si>
  <si>
    <t>Months</t>
  </si>
  <si>
    <t>New Date</t>
  </si>
  <si>
    <t>Payment Received</t>
  </si>
  <si>
    <t>Last Payment Due</t>
  </si>
  <si>
    <t>Membership Term</t>
  </si>
  <si>
    <t>Subtracting or Adding Months</t>
  </si>
  <si>
    <t>January</t>
  </si>
  <si>
    <t>February</t>
  </si>
  <si>
    <t>August</t>
  </si>
  <si>
    <t>September</t>
  </si>
  <si>
    <t>December</t>
  </si>
  <si>
    <t>Month name to Month number</t>
  </si>
  <si>
    <t>When is 25 working days from the current date?</t>
  </si>
  <si>
    <t>When is 40 working days from the current date with holidays?</t>
  </si>
  <si>
    <t>No. of Months</t>
  </si>
  <si>
    <t>Result</t>
  </si>
  <si>
    <t>AGE</t>
  </si>
  <si>
    <t>HRS /
WEEK</t>
  </si>
  <si>
    <t>HIRE DATE</t>
  </si>
  <si>
    <t>DOB</t>
  </si>
  <si>
    <t>WEEKLY PAY</t>
  </si>
  <si>
    <t>AGE based on fixed end date</t>
  </si>
  <si>
    <t>AGE
Y/M</t>
  </si>
  <si>
    <t>RETIREMENT DATE</t>
  </si>
  <si>
    <t>YEARS TO RETIREMENT</t>
  </si>
  <si>
    <t>LAST DAY OF RETIREMENT MONTH</t>
  </si>
  <si>
    <t>Date 1</t>
  </si>
  <si>
    <t>Date 2</t>
  </si>
  <si>
    <t>Days between</t>
  </si>
  <si>
    <t>Emp 1</t>
  </si>
  <si>
    <t>Emp 2</t>
  </si>
  <si>
    <t>Emp 3</t>
  </si>
  <si>
    <t>Emp 2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</si>
</sst>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dddd"/>
    <numFmt numFmtId="165" formatCode="[$-F400]h:mm:ss\ AM/PM"/>
    <numFmt numFmtId="169" formatCode="[h]:\ 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5" tint="0.39997558519241921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7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5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5" fillId="4" borderId="2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44" fontId="5" fillId="4" borderId="2" xfId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3" xfId="2" applyBorder="1" applyAlignment="1">
      <alignment wrapText="1"/>
    </xf>
    <xf numFmtId="15" fontId="6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20" fontId="0" fillId="0" borderId="4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20" fontId="0" fillId="0" borderId="6" xfId="0" applyNumberFormat="1" applyBorder="1" applyAlignment="1">
      <alignment wrapText="1"/>
    </xf>
    <xf numFmtId="0" fontId="3" fillId="3" borderId="0" xfId="3" applyAlignment="1">
      <alignment horizontal="center"/>
    </xf>
    <xf numFmtId="14" fontId="3" fillId="3" borderId="0" xfId="3" applyNumberFormat="1"/>
    <xf numFmtId="0" fontId="3" fillId="3" borderId="0" xfId="3"/>
    <xf numFmtId="0" fontId="0" fillId="0" borderId="4" xfId="0" applyBorder="1"/>
    <xf numFmtId="49" fontId="0" fillId="0" borderId="4" xfId="0" applyNumberFormat="1" applyBorder="1"/>
    <xf numFmtId="165" fontId="0" fillId="0" borderId="4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4" xfId="0" applyNumberFormat="1" applyBorder="1"/>
    <xf numFmtId="0" fontId="0" fillId="0" borderId="4" xfId="0" applyNumberFormat="1" applyBorder="1"/>
    <xf numFmtId="0" fontId="3" fillId="9" borderId="0" xfId="4"/>
    <xf numFmtId="0" fontId="0" fillId="0" borderId="4" xfId="0" quotePrefix="1" applyBorder="1"/>
    <xf numFmtId="22" fontId="0" fillId="0" borderId="4" xfId="0" applyNumberFormat="1" applyBorder="1"/>
    <xf numFmtId="0" fontId="0" fillId="0" borderId="0" xfId="0" applyFill="1"/>
    <xf numFmtId="14" fontId="0" fillId="0" borderId="0" xfId="0" applyNumberFormat="1" applyFill="1"/>
    <xf numFmtId="0" fontId="7" fillId="0" borderId="4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3" fillId="9" borderId="7" xfId="4" applyBorder="1"/>
    <xf numFmtId="0" fontId="3" fillId="9" borderId="7" xfId="4" applyBorder="1" applyAlignment="1">
      <alignment horizontal="center"/>
    </xf>
    <xf numFmtId="0" fontId="3" fillId="10" borderId="0" xfId="5"/>
    <xf numFmtId="0" fontId="3" fillId="10" borderId="4" xfId="5" applyBorder="1"/>
    <xf numFmtId="0" fontId="3" fillId="10" borderId="4" xfId="5" applyBorder="1" applyAlignment="1">
      <alignment vertical="center"/>
    </xf>
    <xf numFmtId="0" fontId="3" fillId="10" borderId="4" xfId="5" applyBorder="1" applyAlignment="1">
      <alignment vertical="center" wrapText="1"/>
    </xf>
    <xf numFmtId="0" fontId="3" fillId="10" borderId="8" xfId="5" applyBorder="1" applyAlignment="1">
      <alignment vertical="center"/>
    </xf>
    <xf numFmtId="15" fontId="0" fillId="0" borderId="4" xfId="0" applyNumberFormat="1" applyBorder="1"/>
    <xf numFmtId="1" fontId="5" fillId="4" borderId="2" xfId="0" applyNumberFormat="1" applyFont="1" applyFill="1" applyBorder="1" applyAlignment="1">
      <alignment horizontal="center" vertical="center" wrapText="1"/>
    </xf>
    <xf numFmtId="44" fontId="5" fillId="4" borderId="2" xfId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44" fontId="5" fillId="4" borderId="0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/>
    </xf>
    <xf numFmtId="14" fontId="3" fillId="9" borderId="0" xfId="4" applyNumberFormat="1"/>
    <xf numFmtId="20" fontId="0" fillId="0" borderId="0" xfId="0" applyNumberFormat="1" applyBorder="1" applyAlignment="1">
      <alignment wrapText="1"/>
    </xf>
    <xf numFmtId="165" fontId="0" fillId="0" borderId="0" xfId="0" applyNumberFormat="1"/>
    <xf numFmtId="0" fontId="3" fillId="9" borderId="0" xfId="4" applyAlignment="1">
      <alignment horizontal="center"/>
    </xf>
    <xf numFmtId="0" fontId="3" fillId="10" borderId="4" xfId="5" applyBorder="1" applyAlignment="1">
      <alignment horizontal="center" vertical="center" wrapText="1"/>
    </xf>
    <xf numFmtId="0" fontId="3" fillId="9" borderId="7" xfId="4" applyBorder="1" applyAlignment="1">
      <alignment horizontal="center" vertical="center" wrapText="1"/>
    </xf>
    <xf numFmtId="0" fontId="3" fillId="9" borderId="7" xfId="4" applyBorder="1" applyAlignment="1">
      <alignment horizontal="center"/>
    </xf>
    <xf numFmtId="22" fontId="3" fillId="9" borderId="7" xfId="4" applyNumberFormat="1" applyBorder="1" applyAlignment="1">
      <alignment horizontal="center"/>
    </xf>
    <xf numFmtId="0" fontId="0" fillId="0" borderId="4" xfId="0" applyNumberFormat="1" applyBorder="1" applyAlignment="1">
      <alignment wrapText="1"/>
    </xf>
    <xf numFmtId="165" fontId="0" fillId="0" borderId="4" xfId="0" applyNumberFormat="1" applyBorder="1" applyAlignment="1">
      <alignment wrapText="1"/>
    </xf>
    <xf numFmtId="169" fontId="0" fillId="0" borderId="4" xfId="0" applyNumberFormat="1" applyBorder="1" applyAlignment="1">
      <alignment wrapText="1"/>
    </xf>
    <xf numFmtId="169" fontId="0" fillId="0" borderId="11" xfId="0" applyNumberFormat="1" applyBorder="1" applyAlignment="1">
      <alignment wrapText="1"/>
    </xf>
    <xf numFmtId="169" fontId="0" fillId="0" borderId="10" xfId="0" applyNumberFormat="1" applyBorder="1" applyAlignment="1">
      <alignment wrapText="1"/>
    </xf>
    <xf numFmtId="0" fontId="2" fillId="2" borderId="12" xfId="2" applyBorder="1" applyAlignment="1">
      <alignment wrapText="1"/>
    </xf>
    <xf numFmtId="0" fontId="0" fillId="0" borderId="5" xfId="0" applyBorder="1" applyAlignment="1">
      <alignment wrapText="1"/>
    </xf>
  </cellXfs>
  <cellStyles count="6">
    <cellStyle name="Accent1" xfId="3" builtinId="29"/>
    <cellStyle name="Accent2" xfId="4" builtinId="33"/>
    <cellStyle name="Accent6" xfId="5" builtinId="49"/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4E8C-E51C-4AF6-A99C-583382B4BC88}">
  <dimension ref="A1:E9"/>
  <sheetViews>
    <sheetView workbookViewId="0">
      <selection activeCell="A8" sqref="A8"/>
    </sheetView>
  </sheetViews>
  <sheetFormatPr defaultRowHeight="14.5" x14ac:dyDescent="0.35"/>
  <cols>
    <col min="1" max="1" width="16.6328125" bestFit="1" customWidth="1"/>
    <col min="2" max="2" width="12.453125" bestFit="1" customWidth="1"/>
    <col min="3" max="3" width="16.08984375" bestFit="1" customWidth="1"/>
    <col min="4" max="4" width="21.08984375" bestFit="1" customWidth="1"/>
    <col min="5" max="5" width="10.453125" bestFit="1" customWidth="1"/>
  </cols>
  <sheetData>
    <row r="1" spans="1:5" x14ac:dyDescent="0.35">
      <c r="A1" s="37" t="s">
        <v>8</v>
      </c>
      <c r="B1" s="37" t="s">
        <v>10</v>
      </c>
      <c r="C1" s="37" t="s">
        <v>9</v>
      </c>
      <c r="D1" s="37" t="s">
        <v>13</v>
      </c>
    </row>
    <row r="2" spans="1:5" x14ac:dyDescent="0.35">
      <c r="A2" s="35">
        <v>367</v>
      </c>
      <c r="B2" s="30"/>
      <c r="C2" s="36">
        <v>367</v>
      </c>
      <c r="D2" s="30" t="s">
        <v>14</v>
      </c>
      <c r="E2" s="1"/>
    </row>
    <row r="3" spans="1:5" x14ac:dyDescent="0.35">
      <c r="A3" s="35">
        <v>2958465</v>
      </c>
      <c r="B3" s="30"/>
      <c r="C3" s="36">
        <v>2958465</v>
      </c>
      <c r="D3" s="30" t="s">
        <v>14</v>
      </c>
    </row>
    <row r="4" spans="1:5" x14ac:dyDescent="0.35">
      <c r="A4" s="35">
        <f ca="1">TODAY()</f>
        <v>44653</v>
      </c>
      <c r="B4" s="38" t="s">
        <v>11</v>
      </c>
      <c r="C4" s="30">
        <f ca="1">TODAY()</f>
        <v>44653</v>
      </c>
      <c r="D4" s="30" t="s">
        <v>14</v>
      </c>
    </row>
    <row r="5" spans="1:5" x14ac:dyDescent="0.35">
      <c r="A5" s="39">
        <f ca="1">NOW()</f>
        <v>44653.506931365744</v>
      </c>
      <c r="B5" s="38" t="s">
        <v>12</v>
      </c>
      <c r="C5" s="30">
        <f ca="1">NOW()</f>
        <v>44653.506931365744</v>
      </c>
      <c r="D5" s="30" t="s">
        <v>15</v>
      </c>
    </row>
    <row r="6" spans="1:5" x14ac:dyDescent="0.35">
      <c r="A6" s="35">
        <v>44862</v>
      </c>
      <c r="B6" s="30">
        <f ca="1">NETWORKDAYS(A4,A6,6)</f>
        <v>150</v>
      </c>
      <c r="C6" s="30"/>
      <c r="D6" s="30"/>
    </row>
    <row r="9" spans="1:5" x14ac:dyDescent="0.35">
      <c r="A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0A0E-B36E-4A4C-A860-970EF6FA7763}">
  <dimension ref="A1:L98"/>
  <sheetViews>
    <sheetView workbookViewId="0">
      <selection activeCell="G18" sqref="G18"/>
    </sheetView>
  </sheetViews>
  <sheetFormatPr defaultRowHeight="14.5" x14ac:dyDescent="0.35"/>
  <cols>
    <col min="6" max="6" width="11.54296875" bestFit="1" customWidth="1"/>
    <col min="7" max="9" width="12.90625" customWidth="1"/>
    <col min="16" max="16" width="9.90625" bestFit="1" customWidth="1"/>
  </cols>
  <sheetData>
    <row r="1" spans="1:12" ht="15.5" x14ac:dyDescent="0.35">
      <c r="A1" s="6" t="s">
        <v>16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</row>
    <row r="2" spans="1:12" x14ac:dyDescent="0.35">
      <c r="D2" s="10" t="s">
        <v>17</v>
      </c>
      <c r="G2" s="11"/>
      <c r="H2" s="11"/>
      <c r="I2" s="11"/>
      <c r="J2" s="12"/>
      <c r="K2" s="13"/>
      <c r="L2" s="13"/>
    </row>
    <row r="3" spans="1:12" x14ac:dyDescent="0.35">
      <c r="J3" s="12"/>
      <c r="K3" s="13"/>
      <c r="L3" s="13"/>
    </row>
    <row r="4" spans="1:12" ht="39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332</v>
      </c>
      <c r="H4" s="14" t="s">
        <v>333</v>
      </c>
      <c r="I4" s="14" t="s">
        <v>334</v>
      </c>
      <c r="J4" s="15" t="s">
        <v>24</v>
      </c>
      <c r="K4" s="16" t="s">
        <v>25</v>
      </c>
      <c r="L4" s="16" t="s">
        <v>26</v>
      </c>
    </row>
    <row r="5" spans="1:12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s="17" t="s">
        <v>31</v>
      </c>
      <c r="G5" s="3">
        <v>15</v>
      </c>
      <c r="H5" s="3">
        <v>4</v>
      </c>
      <c r="I5" s="3">
        <v>2021</v>
      </c>
      <c r="J5" s="12">
        <v>40</v>
      </c>
      <c r="K5" s="13">
        <v>21.5</v>
      </c>
      <c r="L5" s="13">
        <f t="shared" ref="L5:L68" si="0">J5*K5</f>
        <v>860</v>
      </c>
    </row>
    <row r="6" spans="1:12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s="18" t="s">
        <v>35</v>
      </c>
      <c r="G6" s="3">
        <v>25</v>
      </c>
      <c r="H6" s="3">
        <v>1</v>
      </c>
      <c r="I6" s="3">
        <v>2019</v>
      </c>
      <c r="J6" s="12">
        <v>35.5</v>
      </c>
      <c r="K6" s="13">
        <v>12.5</v>
      </c>
      <c r="L6" s="13">
        <f t="shared" si="0"/>
        <v>443.75</v>
      </c>
    </row>
    <row r="7" spans="1:12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s="19" t="s">
        <v>40</v>
      </c>
      <c r="G7" s="3">
        <v>1</v>
      </c>
      <c r="H7" s="3">
        <v>2</v>
      </c>
      <c r="I7" s="3">
        <v>1990</v>
      </c>
      <c r="J7" s="12">
        <v>35.5</v>
      </c>
      <c r="K7" s="13">
        <v>13.3</v>
      </c>
      <c r="L7" s="13">
        <f t="shared" si="0"/>
        <v>472.15000000000003</v>
      </c>
    </row>
    <row r="8" spans="1:12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s="20" t="s">
        <v>45</v>
      </c>
      <c r="G8" s="3">
        <v>12</v>
      </c>
      <c r="H8" s="3">
        <v>5</v>
      </c>
      <c r="I8" s="3">
        <v>2022</v>
      </c>
      <c r="J8" s="12">
        <v>40</v>
      </c>
      <c r="K8" s="13">
        <v>7.22</v>
      </c>
      <c r="L8" s="13">
        <f t="shared" si="0"/>
        <v>288.8</v>
      </c>
    </row>
    <row r="9" spans="1:12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s="18" t="s">
        <v>35</v>
      </c>
      <c r="G9" s="3">
        <v>26</v>
      </c>
      <c r="H9" s="3">
        <v>7</v>
      </c>
      <c r="I9" s="3">
        <v>1990</v>
      </c>
      <c r="J9" s="12">
        <v>42</v>
      </c>
      <c r="K9" s="13">
        <v>16.75</v>
      </c>
      <c r="L9" s="13">
        <f t="shared" si="0"/>
        <v>703.5</v>
      </c>
    </row>
    <row r="10" spans="1:12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s="17" t="s">
        <v>31</v>
      </c>
      <c r="G10" s="3">
        <v>12</v>
      </c>
      <c r="H10" s="3">
        <v>6</v>
      </c>
      <c r="I10" s="3">
        <v>2021</v>
      </c>
      <c r="J10" s="12">
        <v>40</v>
      </c>
      <c r="K10" s="13">
        <v>12.6</v>
      </c>
      <c r="L10" s="13">
        <f t="shared" si="0"/>
        <v>504</v>
      </c>
    </row>
    <row r="11" spans="1:12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s="17" t="s">
        <v>31</v>
      </c>
      <c r="G11" s="3">
        <v>30</v>
      </c>
      <c r="H11" s="3">
        <v>12</v>
      </c>
      <c r="I11" s="3">
        <v>1990</v>
      </c>
      <c r="J11" s="12">
        <v>40</v>
      </c>
      <c r="K11" s="13">
        <v>21.5</v>
      </c>
      <c r="L11" s="13">
        <f t="shared" si="0"/>
        <v>860</v>
      </c>
    </row>
    <row r="12" spans="1:12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s="20" t="s">
        <v>45</v>
      </c>
      <c r="G12" s="3">
        <v>5</v>
      </c>
      <c r="H12" s="3">
        <v>6</v>
      </c>
      <c r="I12" s="3">
        <v>2021</v>
      </c>
      <c r="J12" s="12">
        <v>35</v>
      </c>
      <c r="K12" s="13">
        <v>24</v>
      </c>
      <c r="L12" s="13">
        <f t="shared" si="0"/>
        <v>840</v>
      </c>
    </row>
    <row r="13" spans="1:12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s="18" t="s">
        <v>35</v>
      </c>
      <c r="G13" s="3">
        <v>10</v>
      </c>
      <c r="H13" s="3">
        <v>6</v>
      </c>
      <c r="I13" s="3">
        <v>2021</v>
      </c>
      <c r="J13" s="12">
        <v>40</v>
      </c>
      <c r="K13" s="13">
        <v>12.6</v>
      </c>
      <c r="L13" s="13">
        <f t="shared" si="0"/>
        <v>504</v>
      </c>
    </row>
    <row r="14" spans="1:12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s="18" t="s">
        <v>35</v>
      </c>
      <c r="G14" s="3">
        <v>24</v>
      </c>
      <c r="H14" s="3">
        <v>12</v>
      </c>
      <c r="I14" s="3">
        <v>2020</v>
      </c>
      <c r="J14" s="12">
        <v>35.5</v>
      </c>
      <c r="K14" s="13">
        <v>12.5</v>
      </c>
      <c r="L14" s="13">
        <f t="shared" si="0"/>
        <v>443.75</v>
      </c>
    </row>
    <row r="15" spans="1:12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s="18" t="s">
        <v>35</v>
      </c>
      <c r="G15" s="3">
        <v>5</v>
      </c>
      <c r="H15" s="3">
        <v>7</v>
      </c>
      <c r="I15" s="3">
        <v>2019</v>
      </c>
      <c r="J15" s="12">
        <v>35.5</v>
      </c>
      <c r="K15" s="13">
        <v>13.3</v>
      </c>
      <c r="L15" s="13">
        <f t="shared" si="0"/>
        <v>472.15000000000003</v>
      </c>
    </row>
    <row r="16" spans="1:12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s="17" t="s">
        <v>31</v>
      </c>
      <c r="G16" s="3">
        <v>5</v>
      </c>
      <c r="H16" s="3">
        <v>4</v>
      </c>
      <c r="I16" s="3">
        <v>1990</v>
      </c>
      <c r="J16" s="12">
        <v>32</v>
      </c>
      <c r="K16" s="13">
        <v>5.5</v>
      </c>
      <c r="L16" s="13">
        <f t="shared" si="0"/>
        <v>176</v>
      </c>
    </row>
    <row r="17" spans="1:12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s="17" t="s">
        <v>31</v>
      </c>
      <c r="G17" s="3">
        <v>8</v>
      </c>
      <c r="H17" s="3">
        <v>8</v>
      </c>
      <c r="I17" s="3">
        <v>1984</v>
      </c>
      <c r="J17" s="12">
        <v>35.5</v>
      </c>
      <c r="K17" s="13">
        <v>13.3</v>
      </c>
      <c r="L17" s="13">
        <f t="shared" si="0"/>
        <v>472.15000000000003</v>
      </c>
    </row>
    <row r="18" spans="1:12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s="18" t="s">
        <v>35</v>
      </c>
      <c r="G18" s="3">
        <v>7</v>
      </c>
      <c r="H18" s="3">
        <v>6</v>
      </c>
      <c r="I18" s="3">
        <v>2022</v>
      </c>
      <c r="J18" s="12">
        <v>40</v>
      </c>
      <c r="K18" s="13">
        <v>8.75</v>
      </c>
      <c r="L18" s="13">
        <f t="shared" si="0"/>
        <v>350</v>
      </c>
    </row>
    <row r="19" spans="1:12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s="18" t="s">
        <v>35</v>
      </c>
      <c r="G19" s="3">
        <v>26</v>
      </c>
      <c r="H19" s="3">
        <v>2</v>
      </c>
      <c r="I19" s="3">
        <v>1989</v>
      </c>
      <c r="J19" s="12">
        <v>35</v>
      </c>
      <c r="K19" s="13">
        <v>12.1</v>
      </c>
      <c r="L19" s="13">
        <f t="shared" si="0"/>
        <v>423.5</v>
      </c>
    </row>
    <row r="20" spans="1:12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s="17" t="s">
        <v>31</v>
      </c>
      <c r="G20" s="3">
        <v>11</v>
      </c>
      <c r="H20" s="3">
        <v>10</v>
      </c>
      <c r="I20" s="3">
        <v>2020</v>
      </c>
      <c r="J20" s="12">
        <v>35.5</v>
      </c>
      <c r="K20" s="13">
        <v>13.3</v>
      </c>
      <c r="L20" s="13">
        <f t="shared" si="0"/>
        <v>472.15000000000003</v>
      </c>
    </row>
    <row r="21" spans="1:12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s="19" t="s">
        <v>40</v>
      </c>
      <c r="G21" s="3">
        <v>7</v>
      </c>
      <c r="H21" s="3">
        <v>5</v>
      </c>
      <c r="I21" s="3">
        <v>2019</v>
      </c>
      <c r="J21" s="12">
        <v>40</v>
      </c>
      <c r="K21" s="13">
        <v>22</v>
      </c>
      <c r="L21" s="13">
        <f t="shared" si="0"/>
        <v>880</v>
      </c>
    </row>
    <row r="22" spans="1:12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s="20" t="s">
        <v>45</v>
      </c>
      <c r="G22" s="3">
        <v>19</v>
      </c>
      <c r="H22" s="3">
        <v>12</v>
      </c>
      <c r="I22" s="3">
        <v>2021</v>
      </c>
      <c r="J22" s="12">
        <v>40</v>
      </c>
      <c r="K22" s="13">
        <v>22</v>
      </c>
      <c r="L22" s="13">
        <f t="shared" si="0"/>
        <v>880</v>
      </c>
    </row>
    <row r="23" spans="1:12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s="17" t="s">
        <v>31</v>
      </c>
      <c r="G23" s="3">
        <v>23</v>
      </c>
      <c r="H23" s="3">
        <v>6</v>
      </c>
      <c r="I23" s="3">
        <v>2021</v>
      </c>
      <c r="J23" s="12">
        <v>40</v>
      </c>
      <c r="K23" s="13">
        <v>15</v>
      </c>
      <c r="L23" s="13">
        <f t="shared" si="0"/>
        <v>600</v>
      </c>
    </row>
    <row r="24" spans="1:12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s="18" t="s">
        <v>35</v>
      </c>
      <c r="G24" s="3">
        <v>21</v>
      </c>
      <c r="H24" s="3">
        <v>7</v>
      </c>
      <c r="I24" s="3">
        <v>2020</v>
      </c>
      <c r="J24" s="12">
        <v>35.5</v>
      </c>
      <c r="K24" s="13">
        <v>12.5</v>
      </c>
      <c r="L24" s="13">
        <f t="shared" si="0"/>
        <v>443.75</v>
      </c>
    </row>
    <row r="25" spans="1:12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s="19" t="s">
        <v>40</v>
      </c>
      <c r="G25" s="3">
        <v>17</v>
      </c>
      <c r="H25" s="3">
        <v>2</v>
      </c>
      <c r="I25" s="3">
        <v>1984</v>
      </c>
      <c r="J25" s="12">
        <v>25</v>
      </c>
      <c r="K25" s="13">
        <v>8.52</v>
      </c>
      <c r="L25" s="13">
        <f t="shared" si="0"/>
        <v>213</v>
      </c>
    </row>
    <row r="26" spans="1:12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s="20" t="s">
        <v>45</v>
      </c>
      <c r="G26" s="3">
        <v>2</v>
      </c>
      <c r="H26" s="3">
        <v>2</v>
      </c>
      <c r="I26" s="3">
        <v>1984</v>
      </c>
      <c r="J26" s="12">
        <v>40</v>
      </c>
      <c r="K26" s="13">
        <v>8.75</v>
      </c>
      <c r="L26" s="13">
        <f t="shared" si="0"/>
        <v>350</v>
      </c>
    </row>
    <row r="27" spans="1:12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s="18" t="s">
        <v>35</v>
      </c>
      <c r="G27" s="3">
        <v>8</v>
      </c>
      <c r="H27" s="3">
        <v>3</v>
      </c>
      <c r="I27" s="3">
        <v>1981</v>
      </c>
      <c r="J27" s="12">
        <v>40</v>
      </c>
      <c r="K27" s="13">
        <v>19.5</v>
      </c>
      <c r="L27" s="13">
        <f t="shared" si="0"/>
        <v>780</v>
      </c>
    </row>
    <row r="28" spans="1:12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s="18" t="s">
        <v>35</v>
      </c>
      <c r="G28" s="3">
        <v>8</v>
      </c>
      <c r="H28" s="3">
        <v>4</v>
      </c>
      <c r="I28" s="3">
        <v>1984</v>
      </c>
      <c r="J28" s="12">
        <v>40</v>
      </c>
      <c r="K28" s="13">
        <v>21.5</v>
      </c>
      <c r="L28" s="13">
        <f t="shared" si="0"/>
        <v>860</v>
      </c>
    </row>
    <row r="29" spans="1:12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s="19" t="s">
        <v>40</v>
      </c>
      <c r="G29" s="3">
        <v>15</v>
      </c>
      <c r="H29" s="3">
        <v>11</v>
      </c>
      <c r="I29" s="3">
        <v>1989</v>
      </c>
      <c r="J29" s="12">
        <v>40</v>
      </c>
      <c r="K29" s="13">
        <v>15.5</v>
      </c>
      <c r="L29" s="13">
        <f t="shared" si="0"/>
        <v>620</v>
      </c>
    </row>
    <row r="30" spans="1:12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s="19" t="s">
        <v>40</v>
      </c>
      <c r="G30" s="3">
        <v>4</v>
      </c>
      <c r="H30" s="3">
        <v>8</v>
      </c>
      <c r="I30" s="3">
        <v>1991</v>
      </c>
      <c r="J30" s="12">
        <v>32</v>
      </c>
      <c r="K30" s="13">
        <v>5.5</v>
      </c>
      <c r="L30" s="13">
        <f t="shared" si="0"/>
        <v>176</v>
      </c>
    </row>
    <row r="31" spans="1:12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s="18" t="s">
        <v>35</v>
      </c>
      <c r="G31" s="3">
        <v>8</v>
      </c>
      <c r="H31" s="3">
        <v>11</v>
      </c>
      <c r="I31" s="3">
        <v>2019</v>
      </c>
      <c r="J31" s="12">
        <v>40</v>
      </c>
      <c r="K31" s="13">
        <v>19.5</v>
      </c>
      <c r="L31" s="13">
        <f t="shared" si="0"/>
        <v>780</v>
      </c>
    </row>
    <row r="32" spans="1:12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s="17" t="s">
        <v>31</v>
      </c>
      <c r="G32" s="3">
        <v>18</v>
      </c>
      <c r="H32" s="3">
        <v>9</v>
      </c>
      <c r="I32" s="3">
        <v>2021</v>
      </c>
      <c r="J32" s="12">
        <v>40</v>
      </c>
      <c r="K32" s="13">
        <v>12.6</v>
      </c>
      <c r="L32" s="13">
        <f t="shared" si="0"/>
        <v>504</v>
      </c>
    </row>
    <row r="33" spans="1:12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s="20" t="s">
        <v>45</v>
      </c>
      <c r="G33" s="3">
        <v>17</v>
      </c>
      <c r="H33" s="3">
        <v>8</v>
      </c>
      <c r="I33" s="3">
        <v>1984</v>
      </c>
      <c r="J33" s="12">
        <v>32</v>
      </c>
      <c r="K33" s="13">
        <v>5.5</v>
      </c>
      <c r="L33" s="13">
        <f t="shared" si="0"/>
        <v>176</v>
      </c>
    </row>
    <row r="34" spans="1:12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s="18" t="s">
        <v>35</v>
      </c>
      <c r="G34" s="3">
        <v>23</v>
      </c>
      <c r="H34" s="3">
        <v>8</v>
      </c>
      <c r="I34" s="3">
        <v>1984</v>
      </c>
      <c r="J34" s="12">
        <v>40</v>
      </c>
      <c r="K34" s="13">
        <v>21.5</v>
      </c>
      <c r="L34" s="13">
        <f t="shared" si="0"/>
        <v>860</v>
      </c>
    </row>
    <row r="35" spans="1:12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s="19" t="s">
        <v>40</v>
      </c>
      <c r="G35" s="3">
        <v>13</v>
      </c>
      <c r="H35" s="3">
        <v>12</v>
      </c>
      <c r="I35" s="3">
        <v>1989</v>
      </c>
      <c r="J35" s="12">
        <v>25</v>
      </c>
      <c r="K35" s="13">
        <v>8.52</v>
      </c>
      <c r="L35" s="13">
        <f t="shared" si="0"/>
        <v>213</v>
      </c>
    </row>
    <row r="36" spans="1:12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s="17" t="s">
        <v>31</v>
      </c>
      <c r="G36" s="3">
        <v>5</v>
      </c>
      <c r="H36" s="3">
        <v>2</v>
      </c>
      <c r="I36" s="3">
        <v>1991</v>
      </c>
      <c r="J36" s="12">
        <v>35</v>
      </c>
      <c r="K36" s="13">
        <v>12.1</v>
      </c>
      <c r="L36" s="13">
        <f t="shared" si="0"/>
        <v>423.5</v>
      </c>
    </row>
    <row r="37" spans="1:12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s="18" t="s">
        <v>35</v>
      </c>
      <c r="G37" s="3">
        <v>12</v>
      </c>
      <c r="H37" s="3">
        <v>8</v>
      </c>
      <c r="I37" s="3">
        <v>1990</v>
      </c>
      <c r="J37" s="12">
        <v>35</v>
      </c>
      <c r="K37" s="13">
        <v>24</v>
      </c>
      <c r="L37" s="13">
        <f t="shared" si="0"/>
        <v>840</v>
      </c>
    </row>
    <row r="38" spans="1:12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s="20" t="s">
        <v>45</v>
      </c>
      <c r="G38" s="3">
        <v>5</v>
      </c>
      <c r="H38" s="3">
        <v>11</v>
      </c>
      <c r="I38" s="3">
        <v>2022</v>
      </c>
      <c r="J38" s="12">
        <v>40</v>
      </c>
      <c r="K38" s="13">
        <v>19.5</v>
      </c>
      <c r="L38" s="13">
        <f t="shared" si="0"/>
        <v>780</v>
      </c>
    </row>
    <row r="39" spans="1:12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s="18" t="s">
        <v>35</v>
      </c>
      <c r="G39" s="3">
        <v>25</v>
      </c>
      <c r="H39" s="3">
        <v>11</v>
      </c>
      <c r="I39" s="3">
        <v>2021</v>
      </c>
      <c r="J39" s="12">
        <v>35.5</v>
      </c>
      <c r="K39" s="13">
        <v>12.5</v>
      </c>
      <c r="L39" s="13">
        <f t="shared" si="0"/>
        <v>443.75</v>
      </c>
    </row>
    <row r="40" spans="1:12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s="18" t="s">
        <v>35</v>
      </c>
      <c r="G40" s="3">
        <v>31</v>
      </c>
      <c r="H40" s="3">
        <v>5</v>
      </c>
      <c r="I40" s="3">
        <v>2020</v>
      </c>
      <c r="J40" s="12">
        <v>40</v>
      </c>
      <c r="K40" s="13">
        <v>8.75</v>
      </c>
      <c r="L40" s="13">
        <f t="shared" si="0"/>
        <v>350</v>
      </c>
    </row>
    <row r="41" spans="1:12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s="17" t="s">
        <v>31</v>
      </c>
      <c r="G41" s="3">
        <v>9</v>
      </c>
      <c r="H41" s="3">
        <v>9</v>
      </c>
      <c r="I41" s="3">
        <v>2021</v>
      </c>
      <c r="J41" s="12">
        <v>29.5</v>
      </c>
      <c r="K41" s="13">
        <v>6.5</v>
      </c>
      <c r="L41" s="13">
        <f t="shared" si="0"/>
        <v>191.75</v>
      </c>
    </row>
    <row r="42" spans="1:12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s="19" t="s">
        <v>40</v>
      </c>
      <c r="G42" s="3">
        <v>17</v>
      </c>
      <c r="H42" s="3">
        <v>6</v>
      </c>
      <c r="I42" s="3">
        <v>2021</v>
      </c>
      <c r="J42" s="12">
        <v>38</v>
      </c>
      <c r="K42" s="13">
        <v>15.5</v>
      </c>
      <c r="L42" s="13">
        <f t="shared" si="0"/>
        <v>589</v>
      </c>
    </row>
    <row r="43" spans="1:12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s="17" t="s">
        <v>31</v>
      </c>
      <c r="G43" s="3">
        <v>15</v>
      </c>
      <c r="H43" s="3">
        <v>8</v>
      </c>
      <c r="I43" s="3">
        <v>1989</v>
      </c>
      <c r="J43" s="12">
        <v>40</v>
      </c>
      <c r="K43" s="13">
        <v>22</v>
      </c>
      <c r="L43" s="13">
        <f t="shared" si="0"/>
        <v>880</v>
      </c>
    </row>
    <row r="44" spans="1:12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s="17" t="s">
        <v>31</v>
      </c>
      <c r="G44" s="3">
        <v>4</v>
      </c>
      <c r="H44" s="3">
        <v>11</v>
      </c>
      <c r="I44" s="3">
        <v>2021</v>
      </c>
      <c r="J44" s="12">
        <v>38</v>
      </c>
      <c r="K44" s="13">
        <v>15.5</v>
      </c>
      <c r="L44" s="13">
        <f t="shared" si="0"/>
        <v>589</v>
      </c>
    </row>
    <row r="45" spans="1:12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s="19" t="s">
        <v>40</v>
      </c>
      <c r="G45" s="3">
        <v>19</v>
      </c>
      <c r="H45" s="3">
        <v>5</v>
      </c>
      <c r="I45" s="3">
        <v>2020</v>
      </c>
      <c r="J45" s="12">
        <v>40</v>
      </c>
      <c r="K45" s="13">
        <v>8.2200000000000006</v>
      </c>
      <c r="L45" s="13">
        <f t="shared" si="0"/>
        <v>328.8</v>
      </c>
    </row>
    <row r="46" spans="1:12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s="20" t="s">
        <v>45</v>
      </c>
      <c r="G46" s="3">
        <v>12</v>
      </c>
      <c r="H46" s="3">
        <v>1</v>
      </c>
      <c r="I46" s="3">
        <v>1982</v>
      </c>
      <c r="J46" s="12">
        <v>40</v>
      </c>
      <c r="K46" s="13">
        <v>19.5</v>
      </c>
      <c r="L46" s="13">
        <f t="shared" si="0"/>
        <v>780</v>
      </c>
    </row>
    <row r="47" spans="1:12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s="19" t="s">
        <v>40</v>
      </c>
      <c r="G47" s="3">
        <v>23</v>
      </c>
      <c r="H47" s="3">
        <v>3</v>
      </c>
      <c r="I47" s="3">
        <v>2020</v>
      </c>
      <c r="J47" s="12">
        <v>35</v>
      </c>
      <c r="K47" s="13">
        <v>24</v>
      </c>
      <c r="L47" s="13">
        <f t="shared" si="0"/>
        <v>840</v>
      </c>
    </row>
    <row r="48" spans="1:12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s="19" t="s">
        <v>40</v>
      </c>
      <c r="G48" s="3">
        <v>5</v>
      </c>
      <c r="H48" s="3">
        <v>12</v>
      </c>
      <c r="I48" s="3">
        <v>2020</v>
      </c>
      <c r="J48" s="12">
        <v>15.5</v>
      </c>
      <c r="K48" s="13">
        <v>6.5</v>
      </c>
      <c r="L48" s="13">
        <f t="shared" si="0"/>
        <v>100.75</v>
      </c>
    </row>
    <row r="49" spans="1:12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s="20" t="s">
        <v>45</v>
      </c>
      <c r="G49" s="3">
        <v>8</v>
      </c>
      <c r="H49" s="3">
        <v>10</v>
      </c>
      <c r="I49" s="3">
        <v>1984</v>
      </c>
      <c r="J49" s="12">
        <v>40</v>
      </c>
      <c r="K49" s="13">
        <v>22</v>
      </c>
      <c r="L49" s="13">
        <f t="shared" si="0"/>
        <v>880</v>
      </c>
    </row>
    <row r="50" spans="1:12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s="17" t="s">
        <v>31</v>
      </c>
      <c r="G50" s="3">
        <v>30</v>
      </c>
      <c r="H50" s="3">
        <v>12</v>
      </c>
      <c r="I50" s="3">
        <v>2022</v>
      </c>
      <c r="J50" s="12">
        <v>32</v>
      </c>
      <c r="K50" s="13">
        <v>5.5</v>
      </c>
      <c r="L50" s="13">
        <f t="shared" si="0"/>
        <v>176</v>
      </c>
    </row>
    <row r="51" spans="1:12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s="17" t="s">
        <v>31</v>
      </c>
      <c r="G51" s="3">
        <v>6</v>
      </c>
      <c r="H51" s="3">
        <v>4</v>
      </c>
      <c r="I51" s="3">
        <v>2020</v>
      </c>
      <c r="J51" s="12">
        <v>25</v>
      </c>
      <c r="K51" s="13">
        <v>8.52</v>
      </c>
      <c r="L51" s="13">
        <f t="shared" si="0"/>
        <v>213</v>
      </c>
    </row>
    <row r="52" spans="1:12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s="19" t="s">
        <v>40</v>
      </c>
      <c r="G52" s="3">
        <v>26</v>
      </c>
      <c r="H52" s="3">
        <v>5</v>
      </c>
      <c r="I52" s="3">
        <v>2021</v>
      </c>
      <c r="J52" s="12">
        <v>38</v>
      </c>
      <c r="K52" s="13">
        <v>15.5</v>
      </c>
      <c r="L52" s="13">
        <f t="shared" si="0"/>
        <v>589</v>
      </c>
    </row>
    <row r="53" spans="1:12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s="18" t="s">
        <v>35</v>
      </c>
      <c r="G53" s="3">
        <v>3</v>
      </c>
      <c r="H53" s="3">
        <v>12</v>
      </c>
      <c r="I53" s="3">
        <v>2021</v>
      </c>
      <c r="J53" s="12">
        <v>35.5</v>
      </c>
      <c r="K53" s="13">
        <v>12.5</v>
      </c>
      <c r="L53" s="13">
        <f t="shared" si="0"/>
        <v>443.75</v>
      </c>
    </row>
    <row r="54" spans="1:12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s="20" t="s">
        <v>45</v>
      </c>
      <c r="G54" s="3">
        <v>5</v>
      </c>
      <c r="H54" s="3">
        <v>10</v>
      </c>
      <c r="I54" s="3">
        <v>2020</v>
      </c>
      <c r="J54" s="12">
        <v>40</v>
      </c>
      <c r="K54" s="13">
        <v>21.5</v>
      </c>
      <c r="L54" s="13">
        <f t="shared" si="0"/>
        <v>860</v>
      </c>
    </row>
    <row r="55" spans="1:12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s="19" t="s">
        <v>40</v>
      </c>
      <c r="G55" s="3">
        <v>12</v>
      </c>
      <c r="H55" s="3">
        <v>4</v>
      </c>
      <c r="I55" s="3">
        <v>1984</v>
      </c>
      <c r="J55" s="12">
        <v>38</v>
      </c>
      <c r="K55" s="13">
        <v>15.5</v>
      </c>
      <c r="L55" s="13">
        <f t="shared" si="0"/>
        <v>589</v>
      </c>
    </row>
    <row r="56" spans="1:12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s="17" t="s">
        <v>31</v>
      </c>
      <c r="G56" s="3">
        <v>28</v>
      </c>
      <c r="H56" s="3">
        <v>10</v>
      </c>
      <c r="I56" s="3">
        <v>2021</v>
      </c>
      <c r="J56" s="12">
        <v>40</v>
      </c>
      <c r="K56" s="13">
        <v>21.5</v>
      </c>
      <c r="L56" s="13">
        <f t="shared" si="0"/>
        <v>860</v>
      </c>
    </row>
    <row r="57" spans="1:12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s="19" t="s">
        <v>40</v>
      </c>
      <c r="G57" s="3">
        <v>15</v>
      </c>
      <c r="H57" s="3">
        <v>1</v>
      </c>
      <c r="I57" s="3">
        <v>2020</v>
      </c>
      <c r="J57" s="12">
        <v>35</v>
      </c>
      <c r="K57" s="13">
        <v>24</v>
      </c>
      <c r="L57" s="13">
        <f t="shared" si="0"/>
        <v>840</v>
      </c>
    </row>
    <row r="58" spans="1:12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s="17" t="s">
        <v>31</v>
      </c>
      <c r="G58" s="3">
        <v>10</v>
      </c>
      <c r="H58" s="3">
        <v>10</v>
      </c>
      <c r="I58" s="3">
        <v>2020</v>
      </c>
      <c r="J58" s="12">
        <v>40</v>
      </c>
      <c r="K58" s="13">
        <v>21.5</v>
      </c>
      <c r="L58" s="13">
        <f t="shared" si="0"/>
        <v>860</v>
      </c>
    </row>
    <row r="59" spans="1:12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s="18" t="s">
        <v>35</v>
      </c>
      <c r="G59" s="3">
        <v>7</v>
      </c>
      <c r="H59" s="3">
        <v>6</v>
      </c>
      <c r="I59" s="3">
        <v>2022</v>
      </c>
      <c r="J59" s="12">
        <v>25</v>
      </c>
      <c r="K59" s="13">
        <v>8.52</v>
      </c>
      <c r="L59" s="13">
        <f t="shared" si="0"/>
        <v>213</v>
      </c>
    </row>
    <row r="60" spans="1:12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s="18" t="s">
        <v>35</v>
      </c>
      <c r="G60" s="3">
        <v>23</v>
      </c>
      <c r="H60" s="3">
        <v>1</v>
      </c>
      <c r="I60" s="3">
        <v>1991</v>
      </c>
      <c r="J60" s="12">
        <v>40</v>
      </c>
      <c r="K60" s="13">
        <v>21.5</v>
      </c>
      <c r="L60" s="13">
        <f t="shared" si="0"/>
        <v>860</v>
      </c>
    </row>
    <row r="61" spans="1:12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s="18" t="s">
        <v>35</v>
      </c>
      <c r="G61" s="3">
        <v>14</v>
      </c>
      <c r="H61" s="3">
        <v>8</v>
      </c>
      <c r="I61" s="3">
        <v>1981</v>
      </c>
      <c r="J61" s="12">
        <v>38</v>
      </c>
      <c r="K61" s="13">
        <v>15.5</v>
      </c>
      <c r="L61" s="13">
        <f t="shared" si="0"/>
        <v>589</v>
      </c>
    </row>
    <row r="62" spans="1:12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s="20" t="s">
        <v>45</v>
      </c>
      <c r="G62" s="3">
        <v>23</v>
      </c>
      <c r="H62" s="3">
        <v>11</v>
      </c>
      <c r="I62" s="3">
        <v>1989</v>
      </c>
      <c r="J62" s="12">
        <v>40</v>
      </c>
      <c r="K62" s="13">
        <v>12.6</v>
      </c>
      <c r="L62" s="13">
        <f t="shared" si="0"/>
        <v>504</v>
      </c>
    </row>
    <row r="63" spans="1:12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s="18" t="s">
        <v>35</v>
      </c>
      <c r="G63" s="3">
        <v>12</v>
      </c>
      <c r="H63" s="3">
        <v>1</v>
      </c>
      <c r="I63" s="3">
        <v>2021</v>
      </c>
      <c r="J63" s="12">
        <v>42</v>
      </c>
      <c r="K63" s="13">
        <v>16.75</v>
      </c>
      <c r="L63" s="13">
        <f t="shared" si="0"/>
        <v>703.5</v>
      </c>
    </row>
    <row r="64" spans="1:12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s="17" t="s">
        <v>31</v>
      </c>
      <c r="G64" s="3">
        <v>17</v>
      </c>
      <c r="H64" s="3">
        <v>6</v>
      </c>
      <c r="I64" s="3">
        <v>2020</v>
      </c>
      <c r="J64" s="12">
        <v>40</v>
      </c>
      <c r="K64" s="13">
        <v>8.75</v>
      </c>
      <c r="L64" s="13">
        <f t="shared" si="0"/>
        <v>350</v>
      </c>
    </row>
    <row r="65" spans="1:12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s="19" t="s">
        <v>40</v>
      </c>
      <c r="G65" s="3">
        <v>29</v>
      </c>
      <c r="H65" s="3">
        <v>5</v>
      </c>
      <c r="I65" s="3">
        <v>2021</v>
      </c>
      <c r="J65" s="12">
        <v>25</v>
      </c>
      <c r="K65" s="13">
        <v>8.52</v>
      </c>
      <c r="L65" s="13">
        <f t="shared" si="0"/>
        <v>213</v>
      </c>
    </row>
    <row r="66" spans="1:12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s="18" t="s">
        <v>35</v>
      </c>
      <c r="G66" s="3">
        <v>27</v>
      </c>
      <c r="H66" s="3">
        <v>4</v>
      </c>
      <c r="I66" s="3">
        <v>1989</v>
      </c>
      <c r="J66" s="12">
        <v>15.5</v>
      </c>
      <c r="K66" s="13">
        <v>6.5</v>
      </c>
      <c r="L66" s="13">
        <f t="shared" si="0"/>
        <v>100.75</v>
      </c>
    </row>
    <row r="67" spans="1:12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s="19" t="s">
        <v>40</v>
      </c>
      <c r="G67" s="3">
        <v>7</v>
      </c>
      <c r="H67" s="3">
        <v>7</v>
      </c>
      <c r="I67" s="3">
        <v>1982</v>
      </c>
      <c r="J67" s="12">
        <v>40</v>
      </c>
      <c r="K67" s="13">
        <v>15.5</v>
      </c>
      <c r="L67" s="13">
        <f t="shared" si="0"/>
        <v>620</v>
      </c>
    </row>
    <row r="68" spans="1:12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s="17" t="s">
        <v>31</v>
      </c>
      <c r="G68" s="3">
        <v>23</v>
      </c>
      <c r="H68" s="3">
        <v>11</v>
      </c>
      <c r="I68" s="3">
        <v>2022</v>
      </c>
      <c r="J68" s="12">
        <v>35</v>
      </c>
      <c r="K68" s="13">
        <v>12.1</v>
      </c>
      <c r="L68" s="13">
        <f t="shared" si="0"/>
        <v>423.5</v>
      </c>
    </row>
    <row r="69" spans="1:12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s="19" t="s">
        <v>40</v>
      </c>
      <c r="G69" s="3">
        <v>1</v>
      </c>
      <c r="H69" s="3">
        <v>2</v>
      </c>
      <c r="I69" s="3">
        <v>2020</v>
      </c>
      <c r="J69" s="12">
        <v>35</v>
      </c>
      <c r="K69" s="13">
        <v>24</v>
      </c>
      <c r="L69" s="13">
        <f t="shared" ref="L69:L98" si="1">J69*K69</f>
        <v>840</v>
      </c>
    </row>
    <row r="70" spans="1:12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s="18" t="s">
        <v>35</v>
      </c>
      <c r="G70" s="3">
        <v>27</v>
      </c>
      <c r="H70" s="3">
        <v>3</v>
      </c>
      <c r="I70" s="3">
        <v>1984</v>
      </c>
      <c r="J70" s="12">
        <v>35.5</v>
      </c>
      <c r="K70" s="13">
        <v>13.3</v>
      </c>
      <c r="L70" s="13">
        <f t="shared" si="1"/>
        <v>472.15000000000003</v>
      </c>
    </row>
    <row r="71" spans="1:12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s="19" t="s">
        <v>40</v>
      </c>
      <c r="G71" s="3">
        <v>7</v>
      </c>
      <c r="H71" s="3">
        <v>12</v>
      </c>
      <c r="I71" s="3">
        <v>2021</v>
      </c>
      <c r="J71" s="12">
        <v>29.5</v>
      </c>
      <c r="K71" s="13">
        <v>6.5</v>
      </c>
      <c r="L71" s="13">
        <f t="shared" si="1"/>
        <v>191.75</v>
      </c>
    </row>
    <row r="72" spans="1:12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s="18" t="s">
        <v>35</v>
      </c>
      <c r="G72" s="3">
        <v>14</v>
      </c>
      <c r="H72" s="3">
        <v>10</v>
      </c>
      <c r="I72" s="3">
        <v>1989</v>
      </c>
      <c r="J72" s="12">
        <v>40</v>
      </c>
      <c r="K72" s="13">
        <v>15.5</v>
      </c>
      <c r="L72" s="13">
        <f t="shared" si="1"/>
        <v>620</v>
      </c>
    </row>
    <row r="73" spans="1:12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s="17" t="s">
        <v>31</v>
      </c>
      <c r="G73" s="3">
        <v>14</v>
      </c>
      <c r="H73" s="3">
        <v>3</v>
      </c>
      <c r="I73" s="3">
        <v>1991</v>
      </c>
      <c r="J73" s="12">
        <v>35</v>
      </c>
      <c r="K73" s="13">
        <v>12.1</v>
      </c>
      <c r="L73" s="13">
        <f t="shared" si="1"/>
        <v>423.5</v>
      </c>
    </row>
    <row r="74" spans="1:12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s="20" t="s">
        <v>45</v>
      </c>
      <c r="G74" s="3">
        <v>27</v>
      </c>
      <c r="H74" s="3">
        <v>11</v>
      </c>
      <c r="I74" s="3">
        <v>1989</v>
      </c>
      <c r="J74" s="12">
        <v>42</v>
      </c>
      <c r="K74" s="13">
        <v>24</v>
      </c>
      <c r="L74" s="13">
        <f t="shared" si="1"/>
        <v>1008</v>
      </c>
    </row>
    <row r="75" spans="1:12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s="17" t="s">
        <v>31</v>
      </c>
      <c r="G75" s="3">
        <v>3</v>
      </c>
      <c r="H75" s="3">
        <v>6</v>
      </c>
      <c r="I75" s="3">
        <v>1991</v>
      </c>
      <c r="J75" s="12">
        <v>29.5</v>
      </c>
      <c r="K75" s="13">
        <v>13.3</v>
      </c>
      <c r="L75" s="13">
        <f t="shared" si="1"/>
        <v>392.35</v>
      </c>
    </row>
    <row r="76" spans="1:12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s="19" t="s">
        <v>40</v>
      </c>
      <c r="G76" s="3">
        <v>4</v>
      </c>
      <c r="H76" s="3">
        <v>10</v>
      </c>
      <c r="I76" s="3">
        <v>2020</v>
      </c>
      <c r="J76" s="12">
        <v>40</v>
      </c>
      <c r="K76" s="13">
        <v>6.5</v>
      </c>
      <c r="L76" s="13">
        <f t="shared" si="1"/>
        <v>260</v>
      </c>
    </row>
    <row r="77" spans="1:12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s="18" t="s">
        <v>35</v>
      </c>
      <c r="G77" s="3">
        <v>14</v>
      </c>
      <c r="H77" s="3">
        <v>2</v>
      </c>
      <c r="I77" s="3">
        <v>1984</v>
      </c>
      <c r="J77" s="12">
        <v>40</v>
      </c>
      <c r="K77" s="13">
        <v>7.22</v>
      </c>
      <c r="L77" s="13">
        <f t="shared" si="1"/>
        <v>288.8</v>
      </c>
    </row>
    <row r="78" spans="1:12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s="19" t="s">
        <v>40</v>
      </c>
      <c r="G78" s="3">
        <v>17</v>
      </c>
      <c r="H78" s="3">
        <v>2</v>
      </c>
      <c r="I78" s="3">
        <v>1982</v>
      </c>
      <c r="J78" s="12">
        <v>40</v>
      </c>
      <c r="K78" s="13">
        <v>12.1</v>
      </c>
      <c r="L78" s="13">
        <f t="shared" si="1"/>
        <v>484</v>
      </c>
    </row>
    <row r="79" spans="1:12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s="17" t="s">
        <v>31</v>
      </c>
      <c r="G79" s="3">
        <v>17</v>
      </c>
      <c r="H79" s="3">
        <v>8</v>
      </c>
      <c r="I79" s="3">
        <v>1984</v>
      </c>
      <c r="J79" s="12">
        <v>29.5</v>
      </c>
      <c r="K79" s="13">
        <v>16.75</v>
      </c>
      <c r="L79" s="13">
        <f t="shared" si="1"/>
        <v>494.125</v>
      </c>
    </row>
    <row r="80" spans="1:12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s="18" t="s">
        <v>35</v>
      </c>
      <c r="G80" s="3">
        <v>27</v>
      </c>
      <c r="H80" s="3">
        <v>10</v>
      </c>
      <c r="I80" s="3">
        <v>1989</v>
      </c>
      <c r="J80" s="12">
        <v>40</v>
      </c>
      <c r="K80" s="13">
        <v>6.5</v>
      </c>
      <c r="L80" s="13">
        <f t="shared" si="1"/>
        <v>260</v>
      </c>
    </row>
    <row r="81" spans="1:12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s="18" t="s">
        <v>35</v>
      </c>
      <c r="G81" s="3">
        <v>13</v>
      </c>
      <c r="H81" s="3">
        <v>12</v>
      </c>
      <c r="I81" s="3">
        <v>2020</v>
      </c>
      <c r="J81" s="12">
        <v>40</v>
      </c>
      <c r="K81" s="13">
        <v>19.5</v>
      </c>
      <c r="L81" s="13">
        <f t="shared" si="1"/>
        <v>780</v>
      </c>
    </row>
    <row r="82" spans="1:12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s="20" t="s">
        <v>45</v>
      </c>
      <c r="G82" s="3">
        <v>4</v>
      </c>
      <c r="H82" s="3">
        <v>3</v>
      </c>
      <c r="I82" s="3">
        <v>1991</v>
      </c>
      <c r="J82" s="12">
        <v>40</v>
      </c>
      <c r="K82" s="13">
        <v>22</v>
      </c>
      <c r="L82" s="13">
        <f t="shared" si="1"/>
        <v>880</v>
      </c>
    </row>
    <row r="83" spans="1:12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s="20" t="s">
        <v>45</v>
      </c>
      <c r="G83" s="3">
        <v>23</v>
      </c>
      <c r="H83" s="3">
        <v>7</v>
      </c>
      <c r="I83" s="3">
        <v>2019</v>
      </c>
      <c r="J83" s="12">
        <v>40</v>
      </c>
      <c r="K83" s="13">
        <v>15</v>
      </c>
      <c r="L83" s="13">
        <f t="shared" si="1"/>
        <v>600</v>
      </c>
    </row>
    <row r="84" spans="1:12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s="18" t="s">
        <v>35</v>
      </c>
      <c r="G84" s="3">
        <v>30</v>
      </c>
      <c r="H84" s="3">
        <v>11</v>
      </c>
      <c r="I84" s="3">
        <v>1994</v>
      </c>
      <c r="J84" s="12">
        <v>40</v>
      </c>
      <c r="K84" s="13">
        <v>6.5</v>
      </c>
      <c r="L84" s="13">
        <f t="shared" si="1"/>
        <v>260</v>
      </c>
    </row>
    <row r="85" spans="1:12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s="20" t="s">
        <v>45</v>
      </c>
      <c r="G85" s="3">
        <v>2</v>
      </c>
      <c r="H85" s="3">
        <v>11</v>
      </c>
      <c r="I85" s="3">
        <v>1984</v>
      </c>
      <c r="J85" s="12">
        <v>40</v>
      </c>
      <c r="K85" s="13">
        <v>15.5</v>
      </c>
      <c r="L85" s="13">
        <f t="shared" si="1"/>
        <v>620</v>
      </c>
    </row>
    <row r="86" spans="1:12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s="17" t="s">
        <v>31</v>
      </c>
      <c r="G86" s="3">
        <v>23</v>
      </c>
      <c r="H86" s="3">
        <v>1</v>
      </c>
      <c r="I86" s="3">
        <v>1989</v>
      </c>
      <c r="J86" s="12">
        <v>29.5</v>
      </c>
      <c r="K86" s="13">
        <v>15</v>
      </c>
      <c r="L86" s="13">
        <f t="shared" si="1"/>
        <v>442.5</v>
      </c>
    </row>
    <row r="87" spans="1:12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s="18" t="s">
        <v>35</v>
      </c>
      <c r="G87" s="3">
        <v>3</v>
      </c>
      <c r="H87" s="3">
        <v>3</v>
      </c>
      <c r="I87" s="3">
        <v>1981</v>
      </c>
      <c r="J87" s="12">
        <v>15.5</v>
      </c>
      <c r="K87" s="13">
        <v>12.6</v>
      </c>
      <c r="L87" s="13">
        <f t="shared" si="1"/>
        <v>195.29999999999998</v>
      </c>
    </row>
    <row r="88" spans="1:12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s="19" t="s">
        <v>40</v>
      </c>
      <c r="G88" s="3">
        <v>7</v>
      </c>
      <c r="H88" s="3">
        <v>12</v>
      </c>
      <c r="I88" s="3">
        <v>2020</v>
      </c>
      <c r="J88" s="12">
        <v>32</v>
      </c>
      <c r="K88" s="13">
        <v>8.75</v>
      </c>
      <c r="L88" s="13">
        <f t="shared" si="1"/>
        <v>280</v>
      </c>
    </row>
    <row r="89" spans="1:12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s="19" t="s">
        <v>40</v>
      </c>
      <c r="G89" s="3">
        <v>3</v>
      </c>
      <c r="H89" s="3">
        <v>5</v>
      </c>
      <c r="I89" s="3">
        <v>1990</v>
      </c>
      <c r="J89" s="12">
        <v>42</v>
      </c>
      <c r="K89" s="13">
        <v>15.5</v>
      </c>
      <c r="L89" s="13">
        <f t="shared" si="1"/>
        <v>651</v>
      </c>
    </row>
    <row r="90" spans="1:12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s="20" t="s">
        <v>45</v>
      </c>
      <c r="G90" s="3">
        <v>5</v>
      </c>
      <c r="H90" s="3">
        <v>10</v>
      </c>
      <c r="I90" s="3">
        <v>2020</v>
      </c>
      <c r="J90" s="12">
        <v>40</v>
      </c>
      <c r="K90" s="13">
        <v>15</v>
      </c>
      <c r="L90" s="13">
        <f t="shared" si="1"/>
        <v>600</v>
      </c>
    </row>
    <row r="91" spans="1:12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s="19" t="s">
        <v>40</v>
      </c>
      <c r="G91" s="3">
        <v>7</v>
      </c>
      <c r="H91" s="3">
        <v>11</v>
      </c>
      <c r="I91" s="3">
        <v>1989</v>
      </c>
      <c r="J91" s="12">
        <v>35</v>
      </c>
      <c r="K91" s="13">
        <v>12.6</v>
      </c>
      <c r="L91" s="13">
        <f t="shared" si="1"/>
        <v>441</v>
      </c>
    </row>
    <row r="92" spans="1:12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s="17" t="s">
        <v>31</v>
      </c>
      <c r="G92" s="3">
        <v>19</v>
      </c>
      <c r="H92" s="3">
        <v>4</v>
      </c>
      <c r="I92" s="3">
        <v>1979</v>
      </c>
      <c r="J92" s="12">
        <v>40</v>
      </c>
      <c r="K92" s="13">
        <v>6.5</v>
      </c>
      <c r="L92" s="13">
        <f t="shared" si="1"/>
        <v>260</v>
      </c>
    </row>
    <row r="93" spans="1:12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s="19" t="s">
        <v>40</v>
      </c>
      <c r="G93" s="3">
        <v>1</v>
      </c>
      <c r="H93" s="3">
        <v>7</v>
      </c>
      <c r="I93" s="3">
        <v>2021</v>
      </c>
      <c r="J93" s="12">
        <v>40</v>
      </c>
      <c r="K93" s="13">
        <v>6.5</v>
      </c>
      <c r="L93" s="13">
        <f t="shared" si="1"/>
        <v>260</v>
      </c>
    </row>
    <row r="94" spans="1:12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s="18" t="s">
        <v>35</v>
      </c>
      <c r="G94" s="3">
        <v>2</v>
      </c>
      <c r="H94" s="3">
        <v>3</v>
      </c>
      <c r="I94" s="3">
        <v>2021</v>
      </c>
      <c r="J94" s="12">
        <v>15.5</v>
      </c>
      <c r="K94" s="13">
        <v>5.5</v>
      </c>
      <c r="L94" s="13">
        <f t="shared" si="1"/>
        <v>85.25</v>
      </c>
    </row>
    <row r="95" spans="1:12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s="17" t="s">
        <v>31</v>
      </c>
      <c r="G95" s="3">
        <v>24</v>
      </c>
      <c r="H95" s="3">
        <v>12</v>
      </c>
      <c r="I95" s="3">
        <v>2021</v>
      </c>
      <c r="J95" s="12">
        <v>40</v>
      </c>
      <c r="K95" s="13">
        <v>16.75</v>
      </c>
      <c r="L95" s="13">
        <f t="shared" si="1"/>
        <v>670</v>
      </c>
    </row>
    <row r="96" spans="1:12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s="20" t="s">
        <v>45</v>
      </c>
      <c r="G96" s="3">
        <v>28</v>
      </c>
      <c r="H96" s="3">
        <v>11</v>
      </c>
      <c r="I96" s="3">
        <v>2021</v>
      </c>
      <c r="J96" s="12">
        <v>40</v>
      </c>
      <c r="K96" s="13">
        <v>7.22</v>
      </c>
      <c r="L96" s="13">
        <f t="shared" si="1"/>
        <v>288.8</v>
      </c>
    </row>
    <row r="97" spans="1:12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s="19" t="s">
        <v>40</v>
      </c>
      <c r="G97" s="3">
        <v>8</v>
      </c>
      <c r="H97" s="3">
        <v>4</v>
      </c>
      <c r="I97" s="3">
        <v>1991</v>
      </c>
      <c r="J97" s="12">
        <v>40</v>
      </c>
      <c r="K97" s="13">
        <v>12.1</v>
      </c>
      <c r="L97" s="13">
        <f t="shared" si="1"/>
        <v>484</v>
      </c>
    </row>
    <row r="98" spans="1:12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s="18" t="s">
        <v>35</v>
      </c>
      <c r="G98" s="3">
        <v>1</v>
      </c>
      <c r="H98" s="3">
        <v>9</v>
      </c>
      <c r="I98" s="3">
        <v>1990</v>
      </c>
      <c r="J98" s="12">
        <v>15.5</v>
      </c>
      <c r="K98" s="13">
        <v>6.5</v>
      </c>
      <c r="L98" s="13">
        <f t="shared" si="1"/>
        <v>100.75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649F-C92F-4174-9763-8769EEC6EF9E}">
  <dimension ref="A1:N99"/>
  <sheetViews>
    <sheetView topLeftCell="C1" workbookViewId="0">
      <selection activeCell="L4" sqref="L4"/>
    </sheetView>
  </sheetViews>
  <sheetFormatPr defaultRowHeight="14.5" x14ac:dyDescent="0.35"/>
  <cols>
    <col min="6" max="6" width="11.54296875" bestFit="1" customWidth="1"/>
    <col min="7" max="7" width="14" bestFit="1" customWidth="1"/>
    <col min="14" max="14" width="9.90625" bestFit="1" customWidth="1"/>
  </cols>
  <sheetData>
    <row r="1" spans="1:14" ht="15.5" x14ac:dyDescent="0.35">
      <c r="A1" s="6" t="s">
        <v>16</v>
      </c>
      <c r="B1" s="7"/>
      <c r="C1" s="7"/>
      <c r="D1" s="7"/>
      <c r="E1" s="7"/>
      <c r="F1" s="7"/>
      <c r="G1" s="7"/>
      <c r="H1" s="8"/>
      <c r="I1" s="9"/>
      <c r="J1" s="9"/>
    </row>
    <row r="2" spans="1:14" x14ac:dyDescent="0.35">
      <c r="D2" s="10" t="s">
        <v>17</v>
      </c>
      <c r="H2" s="12"/>
      <c r="I2" s="13"/>
      <c r="J2" s="13"/>
    </row>
    <row r="3" spans="1:14" x14ac:dyDescent="0.35">
      <c r="H3" s="12"/>
      <c r="I3" s="13"/>
      <c r="J3" s="13"/>
    </row>
    <row r="4" spans="1:14" ht="39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335</v>
      </c>
      <c r="H4" s="15" t="s">
        <v>24</v>
      </c>
      <c r="I4" s="16" t="s">
        <v>25</v>
      </c>
      <c r="J4" s="16" t="s">
        <v>26</v>
      </c>
      <c r="M4" t="s">
        <v>292</v>
      </c>
      <c r="N4" t="s">
        <v>293</v>
      </c>
    </row>
    <row r="5" spans="1:14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s="17" t="s">
        <v>31</v>
      </c>
      <c r="G5" s="41">
        <f>DATE(EXTRACT!I5,EXTRACT!H5,EXTRACT!G5)</f>
        <v>44301</v>
      </c>
      <c r="H5" s="12">
        <v>40</v>
      </c>
      <c r="I5" s="13">
        <v>21.5</v>
      </c>
      <c r="J5" s="13">
        <f t="shared" ref="J5:J68" si="0">H5*I5</f>
        <v>860</v>
      </c>
    </row>
    <row r="6" spans="1:14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s="18" t="s">
        <v>35</v>
      </c>
      <c r="G6" s="41">
        <f>DATE(EXTRACT!I6,EXTRACT!H6,EXTRACT!G6)</f>
        <v>43490</v>
      </c>
      <c r="H6" s="12">
        <v>35.5</v>
      </c>
      <c r="I6" s="13">
        <v>12.5</v>
      </c>
      <c r="J6" s="13">
        <f t="shared" si="0"/>
        <v>443.75</v>
      </c>
    </row>
    <row r="7" spans="1:14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s="19" t="s">
        <v>40</v>
      </c>
      <c r="G7" s="41">
        <f>DATE(EXTRACT!I7,EXTRACT!H7,EXTRACT!G7)</f>
        <v>32905</v>
      </c>
      <c r="H7" s="12">
        <v>35.5</v>
      </c>
      <c r="I7" s="13">
        <v>13.3</v>
      </c>
      <c r="J7" s="13">
        <f t="shared" si="0"/>
        <v>472.15000000000003</v>
      </c>
    </row>
    <row r="8" spans="1:14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s="20" t="s">
        <v>45</v>
      </c>
      <c r="G8" s="41">
        <f>DATE(EXTRACT!I8,EXTRACT!H8,EXTRACT!G8)</f>
        <v>44693</v>
      </c>
      <c r="H8" s="12">
        <v>40</v>
      </c>
      <c r="I8" s="13">
        <v>7.22</v>
      </c>
      <c r="J8" s="13">
        <f t="shared" si="0"/>
        <v>288.8</v>
      </c>
    </row>
    <row r="9" spans="1:14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s="18" t="s">
        <v>35</v>
      </c>
      <c r="G9" s="41">
        <f>DATE(EXTRACT!I9,EXTRACT!H9,EXTRACT!G9)</f>
        <v>33080</v>
      </c>
      <c r="H9" s="12">
        <v>42</v>
      </c>
      <c r="I9" s="13">
        <v>16.75</v>
      </c>
      <c r="J9" s="13">
        <f t="shared" si="0"/>
        <v>703.5</v>
      </c>
    </row>
    <row r="10" spans="1:14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s="17" t="s">
        <v>31</v>
      </c>
      <c r="G10" s="41">
        <f>DATE(EXTRACT!I10,EXTRACT!H10,EXTRACT!G10)</f>
        <v>44359</v>
      </c>
      <c r="H10" s="12">
        <v>40</v>
      </c>
      <c r="I10" s="13">
        <v>12.6</v>
      </c>
      <c r="J10" s="13">
        <f t="shared" si="0"/>
        <v>504</v>
      </c>
    </row>
    <row r="11" spans="1:14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s="17" t="s">
        <v>31</v>
      </c>
      <c r="G11" s="41">
        <f>DATE(EXTRACT!I11,EXTRACT!H11,EXTRACT!G11)</f>
        <v>33237</v>
      </c>
      <c r="H11" s="12">
        <v>40</v>
      </c>
      <c r="I11" s="13">
        <v>21.5</v>
      </c>
      <c r="J11" s="13">
        <f t="shared" si="0"/>
        <v>860</v>
      </c>
    </row>
    <row r="12" spans="1:14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s="20" t="s">
        <v>45</v>
      </c>
      <c r="G12" s="41">
        <f>DATE(EXTRACT!I12,EXTRACT!H12,EXTRACT!G12)</f>
        <v>44352</v>
      </c>
      <c r="H12" s="12">
        <v>35</v>
      </c>
      <c r="I12" s="13">
        <v>24</v>
      </c>
      <c r="J12" s="13">
        <f t="shared" si="0"/>
        <v>840</v>
      </c>
    </row>
    <row r="13" spans="1:14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s="18" t="s">
        <v>35</v>
      </c>
      <c r="G13" s="41">
        <f>DATE(EXTRACT!I13,EXTRACT!H13,EXTRACT!G13)</f>
        <v>44357</v>
      </c>
      <c r="H13" s="12">
        <v>40</v>
      </c>
      <c r="I13" s="13">
        <v>12.6</v>
      </c>
      <c r="J13" s="13">
        <f t="shared" si="0"/>
        <v>504</v>
      </c>
    </row>
    <row r="14" spans="1:14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s="18" t="s">
        <v>35</v>
      </c>
      <c r="G14" s="41">
        <f>DATE(EXTRACT!I14,EXTRACT!H14,EXTRACT!G14)</f>
        <v>44189</v>
      </c>
      <c r="H14" s="12">
        <v>35.5</v>
      </c>
      <c r="I14" s="13">
        <v>12.5</v>
      </c>
      <c r="J14" s="13">
        <f t="shared" si="0"/>
        <v>443.75</v>
      </c>
    </row>
    <row r="15" spans="1:14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s="18" t="s">
        <v>35</v>
      </c>
      <c r="G15" s="41">
        <f>DATE(EXTRACT!I15,EXTRACT!H15,EXTRACT!G15)</f>
        <v>43651</v>
      </c>
      <c r="H15" s="12">
        <v>35.5</v>
      </c>
      <c r="I15" s="13">
        <v>13.3</v>
      </c>
      <c r="J15" s="13">
        <f t="shared" si="0"/>
        <v>472.15000000000003</v>
      </c>
    </row>
    <row r="16" spans="1:14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s="17" t="s">
        <v>31</v>
      </c>
      <c r="G16" s="41">
        <f>DATE(EXTRACT!I16,EXTRACT!H16,EXTRACT!G16)</f>
        <v>32968</v>
      </c>
      <c r="H16" s="12">
        <v>32</v>
      </c>
      <c r="I16" s="13">
        <v>5.5</v>
      </c>
      <c r="J16" s="13">
        <f t="shared" si="0"/>
        <v>176</v>
      </c>
    </row>
    <row r="17" spans="1:10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s="17" t="s">
        <v>31</v>
      </c>
      <c r="G17" s="41">
        <f>DATE(EXTRACT!I17,EXTRACT!H17,EXTRACT!G17)</f>
        <v>30902</v>
      </c>
      <c r="H17" s="12">
        <v>35.5</v>
      </c>
      <c r="I17" s="13">
        <v>13.3</v>
      </c>
      <c r="J17" s="13">
        <f t="shared" si="0"/>
        <v>472.15000000000003</v>
      </c>
    </row>
    <row r="18" spans="1:10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s="18" t="s">
        <v>35</v>
      </c>
      <c r="G18" s="41">
        <f>DATE(EXTRACT!I18,EXTRACT!H18,EXTRACT!G18)</f>
        <v>44719</v>
      </c>
      <c r="H18" s="12">
        <v>40</v>
      </c>
      <c r="I18" s="13">
        <v>8.75</v>
      </c>
      <c r="J18" s="13">
        <f t="shared" si="0"/>
        <v>350</v>
      </c>
    </row>
    <row r="19" spans="1:10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s="18" t="s">
        <v>35</v>
      </c>
      <c r="G19" s="41">
        <f>DATE(EXTRACT!I19,EXTRACT!H19,EXTRACT!G19)</f>
        <v>32565</v>
      </c>
      <c r="H19" s="12">
        <v>35</v>
      </c>
      <c r="I19" s="13">
        <v>12.1</v>
      </c>
      <c r="J19" s="13">
        <f t="shared" si="0"/>
        <v>423.5</v>
      </c>
    </row>
    <row r="20" spans="1:10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s="17" t="s">
        <v>31</v>
      </c>
      <c r="G20" s="41">
        <f>DATE(EXTRACT!I20,EXTRACT!H20,EXTRACT!G20)</f>
        <v>44115</v>
      </c>
      <c r="H20" s="12">
        <v>35.5</v>
      </c>
      <c r="I20" s="13">
        <v>13.3</v>
      </c>
      <c r="J20" s="13">
        <f t="shared" si="0"/>
        <v>472.15000000000003</v>
      </c>
    </row>
    <row r="21" spans="1:10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s="19" t="s">
        <v>40</v>
      </c>
      <c r="G21" s="41">
        <f>DATE(EXTRACT!I21,EXTRACT!H21,EXTRACT!G21)</f>
        <v>43592</v>
      </c>
      <c r="H21" s="12">
        <v>40</v>
      </c>
      <c r="I21" s="13">
        <v>22</v>
      </c>
      <c r="J21" s="13">
        <f t="shared" si="0"/>
        <v>880</v>
      </c>
    </row>
    <row r="22" spans="1:10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s="20" t="s">
        <v>45</v>
      </c>
      <c r="G22" s="41">
        <f>DATE(EXTRACT!I22,EXTRACT!H22,EXTRACT!G22)</f>
        <v>44549</v>
      </c>
      <c r="H22" s="12">
        <v>40</v>
      </c>
      <c r="I22" s="13">
        <v>22</v>
      </c>
      <c r="J22" s="13">
        <f t="shared" si="0"/>
        <v>880</v>
      </c>
    </row>
    <row r="23" spans="1:10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s="17" t="s">
        <v>31</v>
      </c>
      <c r="G23" s="41">
        <f>DATE(EXTRACT!I23,EXTRACT!H23,EXTRACT!G23)</f>
        <v>44370</v>
      </c>
      <c r="H23" s="12">
        <v>40</v>
      </c>
      <c r="I23" s="13">
        <v>15</v>
      </c>
      <c r="J23" s="13">
        <f t="shared" si="0"/>
        <v>600</v>
      </c>
    </row>
    <row r="24" spans="1:10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s="18" t="s">
        <v>35</v>
      </c>
      <c r="G24" s="41">
        <f>DATE(EXTRACT!I24,EXTRACT!H24,EXTRACT!G24)</f>
        <v>44033</v>
      </c>
      <c r="H24" s="12">
        <v>35.5</v>
      </c>
      <c r="I24" s="13">
        <v>12.5</v>
      </c>
      <c r="J24" s="13">
        <f t="shared" si="0"/>
        <v>443.75</v>
      </c>
    </row>
    <row r="25" spans="1:10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s="19" t="s">
        <v>40</v>
      </c>
      <c r="G25" s="41">
        <f>DATE(EXTRACT!I25,EXTRACT!H25,EXTRACT!G25)</f>
        <v>30729</v>
      </c>
      <c r="H25" s="12">
        <v>25</v>
      </c>
      <c r="I25" s="13">
        <v>8.52</v>
      </c>
      <c r="J25" s="13">
        <f t="shared" si="0"/>
        <v>213</v>
      </c>
    </row>
    <row r="26" spans="1:10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s="20" t="s">
        <v>45</v>
      </c>
      <c r="G26" s="41">
        <f>DATE(EXTRACT!I26,EXTRACT!H26,EXTRACT!G26)</f>
        <v>30714</v>
      </c>
      <c r="H26" s="12">
        <v>40</v>
      </c>
      <c r="I26" s="13">
        <v>8.75</v>
      </c>
      <c r="J26" s="13">
        <f t="shared" si="0"/>
        <v>350</v>
      </c>
    </row>
    <row r="27" spans="1:10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s="18" t="s">
        <v>35</v>
      </c>
      <c r="G27" s="41">
        <f>DATE(EXTRACT!I27,EXTRACT!H27,EXTRACT!G27)</f>
        <v>29653</v>
      </c>
      <c r="H27" s="12">
        <v>40</v>
      </c>
      <c r="I27" s="13">
        <v>19.5</v>
      </c>
      <c r="J27" s="13">
        <f t="shared" si="0"/>
        <v>780</v>
      </c>
    </row>
    <row r="28" spans="1:10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s="18" t="s">
        <v>35</v>
      </c>
      <c r="G28" s="41">
        <f>DATE(EXTRACT!I28,EXTRACT!H28,EXTRACT!G28)</f>
        <v>30780</v>
      </c>
      <c r="H28" s="12">
        <v>40</v>
      </c>
      <c r="I28" s="13">
        <v>21.5</v>
      </c>
      <c r="J28" s="13">
        <f t="shared" si="0"/>
        <v>860</v>
      </c>
    </row>
    <row r="29" spans="1:10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s="19" t="s">
        <v>40</v>
      </c>
      <c r="G29" s="41">
        <f>DATE(EXTRACT!I29,EXTRACT!H29,EXTRACT!G29)</f>
        <v>32827</v>
      </c>
      <c r="H29" s="12">
        <v>40</v>
      </c>
      <c r="I29" s="13">
        <v>15.5</v>
      </c>
      <c r="J29" s="13">
        <f t="shared" si="0"/>
        <v>620</v>
      </c>
    </row>
    <row r="30" spans="1:10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s="19" t="s">
        <v>40</v>
      </c>
      <c r="G30" s="41">
        <f>DATE(EXTRACT!I30,EXTRACT!H30,EXTRACT!G30)</f>
        <v>33454</v>
      </c>
      <c r="H30" s="12">
        <v>32</v>
      </c>
      <c r="I30" s="13">
        <v>5.5</v>
      </c>
      <c r="J30" s="13">
        <f t="shared" si="0"/>
        <v>176</v>
      </c>
    </row>
    <row r="31" spans="1:10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s="18" t="s">
        <v>35</v>
      </c>
      <c r="G31" s="41">
        <f>DATE(EXTRACT!I31,EXTRACT!H31,EXTRACT!G31)</f>
        <v>43777</v>
      </c>
      <c r="H31" s="12">
        <v>40</v>
      </c>
      <c r="I31" s="13">
        <v>19.5</v>
      </c>
      <c r="J31" s="13">
        <f t="shared" si="0"/>
        <v>780</v>
      </c>
    </row>
    <row r="32" spans="1:10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s="17" t="s">
        <v>31</v>
      </c>
      <c r="G32" s="41">
        <f>DATE(EXTRACT!I32,EXTRACT!H32,EXTRACT!G32)</f>
        <v>44457</v>
      </c>
      <c r="H32" s="12">
        <v>40</v>
      </c>
      <c r="I32" s="13">
        <v>12.6</v>
      </c>
      <c r="J32" s="13">
        <f t="shared" si="0"/>
        <v>504</v>
      </c>
    </row>
    <row r="33" spans="1:10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s="20" t="s">
        <v>45</v>
      </c>
      <c r="G33" s="41">
        <f>DATE(EXTRACT!I33,EXTRACT!H33,EXTRACT!G33)</f>
        <v>30911</v>
      </c>
      <c r="H33" s="12">
        <v>32</v>
      </c>
      <c r="I33" s="13">
        <v>5.5</v>
      </c>
      <c r="J33" s="13">
        <f t="shared" si="0"/>
        <v>176</v>
      </c>
    </row>
    <row r="34" spans="1:10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s="18" t="s">
        <v>35</v>
      </c>
      <c r="G34" s="41">
        <f>DATE(EXTRACT!I34,EXTRACT!H34,EXTRACT!G34)</f>
        <v>30917</v>
      </c>
      <c r="H34" s="12">
        <v>40</v>
      </c>
      <c r="I34" s="13">
        <v>21.5</v>
      </c>
      <c r="J34" s="13">
        <f t="shared" si="0"/>
        <v>860</v>
      </c>
    </row>
    <row r="35" spans="1:10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s="19" t="s">
        <v>40</v>
      </c>
      <c r="G35" s="41">
        <f>DATE(EXTRACT!I35,EXTRACT!H35,EXTRACT!G35)</f>
        <v>32855</v>
      </c>
      <c r="H35" s="12">
        <v>25</v>
      </c>
      <c r="I35" s="13">
        <v>8.52</v>
      </c>
      <c r="J35" s="13">
        <f t="shared" si="0"/>
        <v>213</v>
      </c>
    </row>
    <row r="36" spans="1:10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s="17" t="s">
        <v>31</v>
      </c>
      <c r="G36" s="41">
        <f>DATE(EXTRACT!I36,EXTRACT!H36,EXTRACT!G36)</f>
        <v>33274</v>
      </c>
      <c r="H36" s="12">
        <v>35</v>
      </c>
      <c r="I36" s="13">
        <v>12.1</v>
      </c>
      <c r="J36" s="13">
        <f t="shared" si="0"/>
        <v>423.5</v>
      </c>
    </row>
    <row r="37" spans="1:10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s="18" t="s">
        <v>35</v>
      </c>
      <c r="G37" s="41">
        <f>DATE(EXTRACT!I37,EXTRACT!H37,EXTRACT!G37)</f>
        <v>33097</v>
      </c>
      <c r="H37" s="12">
        <v>35</v>
      </c>
      <c r="I37" s="13">
        <v>24</v>
      </c>
      <c r="J37" s="13">
        <f t="shared" si="0"/>
        <v>840</v>
      </c>
    </row>
    <row r="38" spans="1:10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s="20" t="s">
        <v>45</v>
      </c>
      <c r="G38" s="41">
        <f>DATE(EXTRACT!I38,EXTRACT!H38,EXTRACT!G38)</f>
        <v>44870</v>
      </c>
      <c r="H38" s="12">
        <v>40</v>
      </c>
      <c r="I38" s="13">
        <v>19.5</v>
      </c>
      <c r="J38" s="13">
        <f t="shared" si="0"/>
        <v>780</v>
      </c>
    </row>
    <row r="39" spans="1:10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s="18" t="s">
        <v>35</v>
      </c>
      <c r="G39" s="41">
        <f>DATE(EXTRACT!I39,EXTRACT!H39,EXTRACT!G39)</f>
        <v>44525</v>
      </c>
      <c r="H39" s="12">
        <v>35.5</v>
      </c>
      <c r="I39" s="13">
        <v>12.5</v>
      </c>
      <c r="J39" s="13">
        <f t="shared" si="0"/>
        <v>443.75</v>
      </c>
    </row>
    <row r="40" spans="1:10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s="18" t="s">
        <v>35</v>
      </c>
      <c r="G40" s="41">
        <f>DATE(EXTRACT!I40,EXTRACT!H40,EXTRACT!G40)</f>
        <v>43982</v>
      </c>
      <c r="H40" s="12">
        <v>40</v>
      </c>
      <c r="I40" s="13">
        <v>8.75</v>
      </c>
      <c r="J40" s="13">
        <f t="shared" si="0"/>
        <v>350</v>
      </c>
    </row>
    <row r="41" spans="1:10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s="17" t="s">
        <v>31</v>
      </c>
      <c r="G41" s="41">
        <f>DATE(EXTRACT!I41,EXTRACT!H41,EXTRACT!G41)</f>
        <v>44448</v>
      </c>
      <c r="H41" s="12">
        <v>29.5</v>
      </c>
      <c r="I41" s="13">
        <v>6.5</v>
      </c>
      <c r="J41" s="13">
        <f t="shared" si="0"/>
        <v>191.75</v>
      </c>
    </row>
    <row r="42" spans="1:10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s="19" t="s">
        <v>40</v>
      </c>
      <c r="G42" s="41">
        <f>DATE(EXTRACT!I42,EXTRACT!H42,EXTRACT!G42)</f>
        <v>44364</v>
      </c>
      <c r="H42" s="12">
        <v>38</v>
      </c>
      <c r="I42" s="13">
        <v>15.5</v>
      </c>
      <c r="J42" s="13">
        <f t="shared" si="0"/>
        <v>589</v>
      </c>
    </row>
    <row r="43" spans="1:10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s="17" t="s">
        <v>31</v>
      </c>
      <c r="G43" s="41">
        <f>DATE(EXTRACT!I43,EXTRACT!H43,EXTRACT!G43)</f>
        <v>32735</v>
      </c>
      <c r="H43" s="12">
        <v>40</v>
      </c>
      <c r="I43" s="13">
        <v>22</v>
      </c>
      <c r="J43" s="13">
        <f t="shared" si="0"/>
        <v>880</v>
      </c>
    </row>
    <row r="44" spans="1:10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s="17" t="s">
        <v>31</v>
      </c>
      <c r="G44" s="41">
        <f>DATE(EXTRACT!I44,EXTRACT!H44,EXTRACT!G44)</f>
        <v>44504</v>
      </c>
      <c r="H44" s="12">
        <v>38</v>
      </c>
      <c r="I44" s="13">
        <v>15.5</v>
      </c>
      <c r="J44" s="13">
        <f t="shared" si="0"/>
        <v>589</v>
      </c>
    </row>
    <row r="45" spans="1:10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s="19" t="s">
        <v>40</v>
      </c>
      <c r="G45" s="41">
        <f>DATE(EXTRACT!I45,EXTRACT!H45,EXTRACT!G45)</f>
        <v>43970</v>
      </c>
      <c r="H45" s="12">
        <v>40</v>
      </c>
      <c r="I45" s="13">
        <v>8.2200000000000006</v>
      </c>
      <c r="J45" s="13">
        <f t="shared" si="0"/>
        <v>328.8</v>
      </c>
    </row>
    <row r="46" spans="1:10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s="20" t="s">
        <v>45</v>
      </c>
      <c r="G46" s="41">
        <f>DATE(EXTRACT!I46,EXTRACT!H46,EXTRACT!G46)</f>
        <v>29963</v>
      </c>
      <c r="H46" s="12">
        <v>40</v>
      </c>
      <c r="I46" s="13">
        <v>19.5</v>
      </c>
      <c r="J46" s="13">
        <f t="shared" si="0"/>
        <v>780</v>
      </c>
    </row>
    <row r="47" spans="1:10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s="19" t="s">
        <v>40</v>
      </c>
      <c r="G47" s="41">
        <f>DATE(EXTRACT!I47,EXTRACT!H47,EXTRACT!G47)</f>
        <v>43913</v>
      </c>
      <c r="H47" s="12">
        <v>35</v>
      </c>
      <c r="I47" s="13">
        <v>24</v>
      </c>
      <c r="J47" s="13">
        <f t="shared" si="0"/>
        <v>840</v>
      </c>
    </row>
    <row r="48" spans="1:10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s="19" t="s">
        <v>40</v>
      </c>
      <c r="G48" s="41">
        <f>DATE(EXTRACT!I48,EXTRACT!H48,EXTRACT!G48)</f>
        <v>44170</v>
      </c>
      <c r="H48" s="12">
        <v>15.5</v>
      </c>
      <c r="I48" s="13">
        <v>6.5</v>
      </c>
      <c r="J48" s="13">
        <f t="shared" si="0"/>
        <v>100.75</v>
      </c>
    </row>
    <row r="49" spans="1:10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s="20" t="s">
        <v>45</v>
      </c>
      <c r="G49" s="41">
        <f>DATE(EXTRACT!I49,EXTRACT!H49,EXTRACT!G49)</f>
        <v>30963</v>
      </c>
      <c r="H49" s="12">
        <v>40</v>
      </c>
      <c r="I49" s="13">
        <v>22</v>
      </c>
      <c r="J49" s="13">
        <f t="shared" si="0"/>
        <v>880</v>
      </c>
    </row>
    <row r="50" spans="1:10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s="17" t="s">
        <v>31</v>
      </c>
      <c r="G50" s="41">
        <f>DATE(EXTRACT!I50,EXTRACT!H50,EXTRACT!G50)</f>
        <v>44925</v>
      </c>
      <c r="H50" s="12">
        <v>32</v>
      </c>
      <c r="I50" s="13">
        <v>5.5</v>
      </c>
      <c r="J50" s="13">
        <f t="shared" si="0"/>
        <v>176</v>
      </c>
    </row>
    <row r="51" spans="1:10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s="17" t="s">
        <v>31</v>
      </c>
      <c r="G51" s="41">
        <f>DATE(EXTRACT!I51,EXTRACT!H51,EXTRACT!G51)</f>
        <v>43927</v>
      </c>
      <c r="H51" s="12">
        <v>25</v>
      </c>
      <c r="I51" s="13">
        <v>8.52</v>
      </c>
      <c r="J51" s="13">
        <f t="shared" si="0"/>
        <v>213</v>
      </c>
    </row>
    <row r="52" spans="1:10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s="19" t="s">
        <v>40</v>
      </c>
      <c r="G52" s="41">
        <f>DATE(EXTRACT!I52,EXTRACT!H52,EXTRACT!G52)</f>
        <v>44342</v>
      </c>
      <c r="H52" s="12">
        <v>38</v>
      </c>
      <c r="I52" s="13">
        <v>15.5</v>
      </c>
      <c r="J52" s="13">
        <f t="shared" si="0"/>
        <v>589</v>
      </c>
    </row>
    <row r="53" spans="1:10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s="18" t="s">
        <v>35</v>
      </c>
      <c r="G53" s="41">
        <f>DATE(EXTRACT!I53,EXTRACT!H53,EXTRACT!G53)</f>
        <v>44533</v>
      </c>
      <c r="H53" s="12">
        <v>35.5</v>
      </c>
      <c r="I53" s="13">
        <v>12.5</v>
      </c>
      <c r="J53" s="13">
        <f t="shared" si="0"/>
        <v>443.75</v>
      </c>
    </row>
    <row r="54" spans="1:10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s="20" t="s">
        <v>45</v>
      </c>
      <c r="G54" s="41">
        <f>DATE(EXTRACT!I54,EXTRACT!H54,EXTRACT!G54)</f>
        <v>44109</v>
      </c>
      <c r="H54" s="12">
        <v>40</v>
      </c>
      <c r="I54" s="13">
        <v>21.5</v>
      </c>
      <c r="J54" s="13">
        <f t="shared" si="0"/>
        <v>860</v>
      </c>
    </row>
    <row r="55" spans="1:10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s="19" t="s">
        <v>40</v>
      </c>
      <c r="G55" s="41">
        <f>DATE(EXTRACT!I55,EXTRACT!H55,EXTRACT!G55)</f>
        <v>30784</v>
      </c>
      <c r="H55" s="12">
        <v>38</v>
      </c>
      <c r="I55" s="13">
        <v>15.5</v>
      </c>
      <c r="J55" s="13">
        <f t="shared" si="0"/>
        <v>589</v>
      </c>
    </row>
    <row r="56" spans="1:10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s="17" t="s">
        <v>31</v>
      </c>
      <c r="G56" s="41">
        <f>DATE(EXTRACT!I56,EXTRACT!H56,EXTRACT!G56)</f>
        <v>44497</v>
      </c>
      <c r="H56" s="12">
        <v>40</v>
      </c>
      <c r="I56" s="13">
        <v>21.5</v>
      </c>
      <c r="J56" s="13">
        <f t="shared" si="0"/>
        <v>860</v>
      </c>
    </row>
    <row r="57" spans="1:10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s="19" t="s">
        <v>40</v>
      </c>
      <c r="G57" s="41">
        <f>DATE(EXTRACT!I57,EXTRACT!H57,EXTRACT!G57)</f>
        <v>43845</v>
      </c>
      <c r="H57" s="12">
        <v>35</v>
      </c>
      <c r="I57" s="13">
        <v>24</v>
      </c>
      <c r="J57" s="13">
        <f t="shared" si="0"/>
        <v>840</v>
      </c>
    </row>
    <row r="58" spans="1:10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s="17" t="s">
        <v>31</v>
      </c>
      <c r="G58" s="41">
        <f>DATE(EXTRACT!I58,EXTRACT!H58,EXTRACT!G58)</f>
        <v>44114</v>
      </c>
      <c r="H58" s="12">
        <v>40</v>
      </c>
      <c r="I58" s="13">
        <v>21.5</v>
      </c>
      <c r="J58" s="13">
        <f t="shared" si="0"/>
        <v>860</v>
      </c>
    </row>
    <row r="59" spans="1:10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s="18" t="s">
        <v>35</v>
      </c>
      <c r="G59" s="41">
        <f>DATE(EXTRACT!I59,EXTRACT!H59,EXTRACT!G59)</f>
        <v>44719</v>
      </c>
      <c r="H59" s="12">
        <v>25</v>
      </c>
      <c r="I59" s="13">
        <v>8.52</v>
      </c>
      <c r="J59" s="13">
        <f t="shared" si="0"/>
        <v>213</v>
      </c>
    </row>
    <row r="60" spans="1:10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s="18" t="s">
        <v>35</v>
      </c>
      <c r="G60" s="41">
        <f>DATE(EXTRACT!I60,EXTRACT!H60,EXTRACT!G60)</f>
        <v>33261</v>
      </c>
      <c r="H60" s="12">
        <v>40</v>
      </c>
      <c r="I60" s="13">
        <v>21.5</v>
      </c>
      <c r="J60" s="13">
        <f t="shared" si="0"/>
        <v>860</v>
      </c>
    </row>
    <row r="61" spans="1:10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s="18" t="s">
        <v>35</v>
      </c>
      <c r="G61" s="41">
        <f>DATE(EXTRACT!I61,EXTRACT!H61,EXTRACT!G61)</f>
        <v>29812</v>
      </c>
      <c r="H61" s="12">
        <v>38</v>
      </c>
      <c r="I61" s="13">
        <v>15.5</v>
      </c>
      <c r="J61" s="13">
        <f t="shared" si="0"/>
        <v>589</v>
      </c>
    </row>
    <row r="62" spans="1:10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s="20" t="s">
        <v>45</v>
      </c>
      <c r="G62" s="41">
        <f>DATE(EXTRACT!I62,EXTRACT!H62,EXTRACT!G62)</f>
        <v>32835</v>
      </c>
      <c r="H62" s="12">
        <v>40</v>
      </c>
      <c r="I62" s="13">
        <v>12.6</v>
      </c>
      <c r="J62" s="13">
        <f t="shared" si="0"/>
        <v>504</v>
      </c>
    </row>
    <row r="63" spans="1:10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s="18" t="s">
        <v>35</v>
      </c>
      <c r="G63" s="41">
        <f>DATE(EXTRACT!I63,EXTRACT!H63,EXTRACT!G63)</f>
        <v>44208</v>
      </c>
      <c r="H63" s="12">
        <v>42</v>
      </c>
      <c r="I63" s="13">
        <v>16.75</v>
      </c>
      <c r="J63" s="13">
        <f t="shared" si="0"/>
        <v>703.5</v>
      </c>
    </row>
    <row r="64" spans="1:10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s="17" t="s">
        <v>31</v>
      </c>
      <c r="G64" s="41">
        <f>DATE(EXTRACT!I64,EXTRACT!H64,EXTRACT!G64)</f>
        <v>43999</v>
      </c>
      <c r="H64" s="12">
        <v>40</v>
      </c>
      <c r="I64" s="13">
        <v>8.75</v>
      </c>
      <c r="J64" s="13">
        <f t="shared" si="0"/>
        <v>350</v>
      </c>
    </row>
    <row r="65" spans="1:10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s="19" t="s">
        <v>40</v>
      </c>
      <c r="G65" s="41">
        <f>DATE(EXTRACT!I65,EXTRACT!H65,EXTRACT!G65)</f>
        <v>44345</v>
      </c>
      <c r="H65" s="12">
        <v>25</v>
      </c>
      <c r="I65" s="13">
        <v>8.52</v>
      </c>
      <c r="J65" s="13">
        <f t="shared" si="0"/>
        <v>213</v>
      </c>
    </row>
    <row r="66" spans="1:10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s="18" t="s">
        <v>35</v>
      </c>
      <c r="G66" s="41">
        <f>DATE(EXTRACT!I66,EXTRACT!H66,EXTRACT!G66)</f>
        <v>32625</v>
      </c>
      <c r="H66" s="12">
        <v>15.5</v>
      </c>
      <c r="I66" s="13">
        <v>6.5</v>
      </c>
      <c r="J66" s="13">
        <f t="shared" si="0"/>
        <v>100.75</v>
      </c>
    </row>
    <row r="67" spans="1:10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s="19" t="s">
        <v>40</v>
      </c>
      <c r="G67" s="41">
        <f>DATE(EXTRACT!I67,EXTRACT!H67,EXTRACT!G67)</f>
        <v>30139</v>
      </c>
      <c r="H67" s="12">
        <v>40</v>
      </c>
      <c r="I67" s="13">
        <v>15.5</v>
      </c>
      <c r="J67" s="13">
        <f t="shared" si="0"/>
        <v>620</v>
      </c>
    </row>
    <row r="68" spans="1:10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s="17" t="s">
        <v>31</v>
      </c>
      <c r="G68" s="41">
        <f>DATE(EXTRACT!I68,EXTRACT!H68,EXTRACT!G68)</f>
        <v>44888</v>
      </c>
      <c r="H68" s="12">
        <v>35</v>
      </c>
      <c r="I68" s="13">
        <v>12.1</v>
      </c>
      <c r="J68" s="13">
        <f t="shared" si="0"/>
        <v>423.5</v>
      </c>
    </row>
    <row r="69" spans="1:10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s="19" t="s">
        <v>40</v>
      </c>
      <c r="G69" s="41">
        <f>DATE(EXTRACT!I69,EXTRACT!H69,EXTRACT!G69)</f>
        <v>43862</v>
      </c>
      <c r="H69" s="12">
        <v>35</v>
      </c>
      <c r="I69" s="13">
        <v>24</v>
      </c>
      <c r="J69" s="13">
        <f t="shared" ref="J69:J98" si="1">H69*I69</f>
        <v>840</v>
      </c>
    </row>
    <row r="70" spans="1:10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s="18" t="s">
        <v>35</v>
      </c>
      <c r="G70" s="41">
        <f>DATE(EXTRACT!I70,EXTRACT!H70,EXTRACT!G70)</f>
        <v>30768</v>
      </c>
      <c r="H70" s="12">
        <v>35.5</v>
      </c>
      <c r="I70" s="13">
        <v>13.3</v>
      </c>
      <c r="J70" s="13">
        <f t="shared" si="1"/>
        <v>472.15000000000003</v>
      </c>
    </row>
    <row r="71" spans="1:10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s="19" t="s">
        <v>40</v>
      </c>
      <c r="G71" s="41">
        <f>DATE(EXTRACT!I71,EXTRACT!H71,EXTRACT!G71)</f>
        <v>44537</v>
      </c>
      <c r="H71" s="12">
        <v>29.5</v>
      </c>
      <c r="I71" s="13">
        <v>6.5</v>
      </c>
      <c r="J71" s="13">
        <f t="shared" si="1"/>
        <v>191.75</v>
      </c>
    </row>
    <row r="72" spans="1:10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s="18" t="s">
        <v>35</v>
      </c>
      <c r="G72" s="41">
        <f>DATE(EXTRACT!I72,EXTRACT!H72,EXTRACT!G72)</f>
        <v>32795</v>
      </c>
      <c r="H72" s="12">
        <v>40</v>
      </c>
      <c r="I72" s="13">
        <v>15.5</v>
      </c>
      <c r="J72" s="13">
        <f t="shared" si="1"/>
        <v>620</v>
      </c>
    </row>
    <row r="73" spans="1:10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s="17" t="s">
        <v>31</v>
      </c>
      <c r="G73" s="41">
        <f>DATE(EXTRACT!I73,EXTRACT!H73,EXTRACT!G73)</f>
        <v>33311</v>
      </c>
      <c r="H73" s="12">
        <v>35</v>
      </c>
      <c r="I73" s="13">
        <v>12.1</v>
      </c>
      <c r="J73" s="13">
        <f t="shared" si="1"/>
        <v>423.5</v>
      </c>
    </row>
    <row r="74" spans="1:10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s="20" t="s">
        <v>45</v>
      </c>
      <c r="G74" s="41">
        <f>DATE(EXTRACT!I74,EXTRACT!H74,EXTRACT!G74)</f>
        <v>32839</v>
      </c>
      <c r="H74" s="12">
        <v>42</v>
      </c>
      <c r="I74" s="13">
        <v>24</v>
      </c>
      <c r="J74" s="13">
        <f t="shared" si="1"/>
        <v>1008</v>
      </c>
    </row>
    <row r="75" spans="1:10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s="17" t="s">
        <v>31</v>
      </c>
      <c r="G75" s="41">
        <f>DATE(EXTRACT!I75,EXTRACT!H75,EXTRACT!G75)</f>
        <v>33392</v>
      </c>
      <c r="H75" s="12">
        <v>29.5</v>
      </c>
      <c r="I75" s="13">
        <v>13.3</v>
      </c>
      <c r="J75" s="13">
        <f t="shared" si="1"/>
        <v>392.35</v>
      </c>
    </row>
    <row r="76" spans="1:10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s="19" t="s">
        <v>40</v>
      </c>
      <c r="G76" s="41">
        <f>DATE(EXTRACT!I76,EXTRACT!H76,EXTRACT!G76)</f>
        <v>44108</v>
      </c>
      <c r="H76" s="12">
        <v>40</v>
      </c>
      <c r="I76" s="13">
        <v>6.5</v>
      </c>
      <c r="J76" s="13">
        <f t="shared" si="1"/>
        <v>260</v>
      </c>
    </row>
    <row r="77" spans="1:10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s="18" t="s">
        <v>35</v>
      </c>
      <c r="G77" s="41">
        <f>DATE(EXTRACT!I77,EXTRACT!H77,EXTRACT!G77)</f>
        <v>30726</v>
      </c>
      <c r="H77" s="12">
        <v>40</v>
      </c>
      <c r="I77" s="13">
        <v>7.22</v>
      </c>
      <c r="J77" s="13">
        <f t="shared" si="1"/>
        <v>288.8</v>
      </c>
    </row>
    <row r="78" spans="1:10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s="19" t="s">
        <v>40</v>
      </c>
      <c r="G78" s="41">
        <f>DATE(EXTRACT!I78,EXTRACT!H78,EXTRACT!G78)</f>
        <v>29999</v>
      </c>
      <c r="H78" s="12">
        <v>40</v>
      </c>
      <c r="I78" s="13">
        <v>12.1</v>
      </c>
      <c r="J78" s="13">
        <f t="shared" si="1"/>
        <v>484</v>
      </c>
    </row>
    <row r="79" spans="1:10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s="17" t="s">
        <v>31</v>
      </c>
      <c r="G79" s="41">
        <f>DATE(EXTRACT!I79,EXTRACT!H79,EXTRACT!G79)</f>
        <v>30911</v>
      </c>
      <c r="H79" s="12">
        <v>29.5</v>
      </c>
      <c r="I79" s="13">
        <v>16.75</v>
      </c>
      <c r="J79" s="13">
        <f t="shared" si="1"/>
        <v>494.125</v>
      </c>
    </row>
    <row r="80" spans="1:10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s="18" t="s">
        <v>35</v>
      </c>
      <c r="G80" s="41">
        <f>DATE(EXTRACT!I80,EXTRACT!H80,EXTRACT!G80)</f>
        <v>32808</v>
      </c>
      <c r="H80" s="12">
        <v>40</v>
      </c>
      <c r="I80" s="13">
        <v>6.5</v>
      </c>
      <c r="J80" s="13">
        <f t="shared" si="1"/>
        <v>260</v>
      </c>
    </row>
    <row r="81" spans="1:10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s="18" t="s">
        <v>35</v>
      </c>
      <c r="G81" s="41">
        <f>DATE(EXTRACT!I81,EXTRACT!H81,EXTRACT!G81)</f>
        <v>44178</v>
      </c>
      <c r="H81" s="12">
        <v>40</v>
      </c>
      <c r="I81" s="13">
        <v>19.5</v>
      </c>
      <c r="J81" s="13">
        <f t="shared" si="1"/>
        <v>780</v>
      </c>
    </row>
    <row r="82" spans="1:10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s="20" t="s">
        <v>45</v>
      </c>
      <c r="G82" s="41">
        <f>DATE(EXTRACT!I82,EXTRACT!H82,EXTRACT!G82)</f>
        <v>33301</v>
      </c>
      <c r="H82" s="12">
        <v>40</v>
      </c>
      <c r="I82" s="13">
        <v>22</v>
      </c>
      <c r="J82" s="13">
        <f t="shared" si="1"/>
        <v>880</v>
      </c>
    </row>
    <row r="83" spans="1:10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s="20" t="s">
        <v>45</v>
      </c>
      <c r="G83" s="41">
        <f>DATE(EXTRACT!I83,EXTRACT!H83,EXTRACT!G83)</f>
        <v>43669</v>
      </c>
      <c r="H83" s="12">
        <v>40</v>
      </c>
      <c r="I83" s="13">
        <v>15</v>
      </c>
      <c r="J83" s="13">
        <f t="shared" si="1"/>
        <v>600</v>
      </c>
    </row>
    <row r="84" spans="1:10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s="18" t="s">
        <v>35</v>
      </c>
      <c r="G84" s="41">
        <f>DATE(EXTRACT!I84,EXTRACT!H84,EXTRACT!G84)</f>
        <v>34668</v>
      </c>
      <c r="H84" s="12">
        <v>40</v>
      </c>
      <c r="I84" s="13">
        <v>6.5</v>
      </c>
      <c r="J84" s="13">
        <f t="shared" si="1"/>
        <v>260</v>
      </c>
    </row>
    <row r="85" spans="1:10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s="20" t="s">
        <v>45</v>
      </c>
      <c r="G85" s="41">
        <f>DATE(EXTRACT!I85,EXTRACT!H85,EXTRACT!G85)</f>
        <v>30988</v>
      </c>
      <c r="H85" s="12">
        <v>40</v>
      </c>
      <c r="I85" s="13">
        <v>15.5</v>
      </c>
      <c r="J85" s="13">
        <f t="shared" si="1"/>
        <v>620</v>
      </c>
    </row>
    <row r="86" spans="1:10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s="17" t="s">
        <v>31</v>
      </c>
      <c r="G86" s="41">
        <f>DATE(EXTRACT!I86,EXTRACT!H86,EXTRACT!G86)</f>
        <v>32531</v>
      </c>
      <c r="H86" s="12">
        <v>29.5</v>
      </c>
      <c r="I86" s="13">
        <v>15</v>
      </c>
      <c r="J86" s="13">
        <f t="shared" si="1"/>
        <v>442.5</v>
      </c>
    </row>
    <row r="87" spans="1:10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s="18" t="s">
        <v>35</v>
      </c>
      <c r="G87" s="41">
        <f>DATE(EXTRACT!I87,EXTRACT!H87,EXTRACT!G87)</f>
        <v>29648</v>
      </c>
      <c r="H87" s="12">
        <v>15.5</v>
      </c>
      <c r="I87" s="13">
        <v>12.6</v>
      </c>
      <c r="J87" s="13">
        <f t="shared" si="1"/>
        <v>195.29999999999998</v>
      </c>
    </row>
    <row r="88" spans="1:10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s="19" t="s">
        <v>40</v>
      </c>
      <c r="G88" s="41">
        <f>DATE(EXTRACT!I88,EXTRACT!H88,EXTRACT!G88)</f>
        <v>44172</v>
      </c>
      <c r="H88" s="12">
        <v>32</v>
      </c>
      <c r="I88" s="13">
        <v>8.75</v>
      </c>
      <c r="J88" s="13">
        <f t="shared" si="1"/>
        <v>280</v>
      </c>
    </row>
    <row r="89" spans="1:10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s="19" t="s">
        <v>40</v>
      </c>
      <c r="G89" s="41">
        <f>DATE(EXTRACT!I89,EXTRACT!H89,EXTRACT!G89)</f>
        <v>32996</v>
      </c>
      <c r="H89" s="12">
        <v>42</v>
      </c>
      <c r="I89" s="13">
        <v>15.5</v>
      </c>
      <c r="J89" s="13">
        <f t="shared" si="1"/>
        <v>651</v>
      </c>
    </row>
    <row r="90" spans="1:10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s="20" t="s">
        <v>45</v>
      </c>
      <c r="G90" s="41">
        <f>DATE(EXTRACT!I90,EXTRACT!H90,EXTRACT!G90)</f>
        <v>44109</v>
      </c>
      <c r="H90" s="12">
        <v>40</v>
      </c>
      <c r="I90" s="13">
        <v>15</v>
      </c>
      <c r="J90" s="13">
        <f t="shared" si="1"/>
        <v>600</v>
      </c>
    </row>
    <row r="91" spans="1:10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s="19" t="s">
        <v>40</v>
      </c>
      <c r="G91" s="41">
        <f>DATE(EXTRACT!I91,EXTRACT!H91,EXTRACT!G91)</f>
        <v>32819</v>
      </c>
      <c r="H91" s="12">
        <v>35</v>
      </c>
      <c r="I91" s="13">
        <v>12.6</v>
      </c>
      <c r="J91" s="13">
        <f t="shared" si="1"/>
        <v>441</v>
      </c>
    </row>
    <row r="92" spans="1:10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s="17" t="s">
        <v>31</v>
      </c>
      <c r="G92" s="41">
        <f>DATE(EXTRACT!I92,EXTRACT!H92,EXTRACT!G92)</f>
        <v>28964</v>
      </c>
      <c r="H92" s="12">
        <v>40</v>
      </c>
      <c r="I92" s="13">
        <v>6.5</v>
      </c>
      <c r="J92" s="13">
        <f t="shared" si="1"/>
        <v>260</v>
      </c>
    </row>
    <row r="93" spans="1:10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s="19" t="s">
        <v>40</v>
      </c>
      <c r="G93" s="41">
        <f>DATE(EXTRACT!I93,EXTRACT!H93,EXTRACT!G93)</f>
        <v>44378</v>
      </c>
      <c r="H93" s="12">
        <v>40</v>
      </c>
      <c r="I93" s="13">
        <v>6.5</v>
      </c>
      <c r="J93" s="13">
        <f t="shared" si="1"/>
        <v>260</v>
      </c>
    </row>
    <row r="94" spans="1:10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s="18" t="s">
        <v>35</v>
      </c>
      <c r="G94" s="41">
        <f>DATE(EXTRACT!I94,EXTRACT!H94,EXTRACT!G94)</f>
        <v>44257</v>
      </c>
      <c r="H94" s="12">
        <v>15.5</v>
      </c>
      <c r="I94" s="13">
        <v>5.5</v>
      </c>
      <c r="J94" s="13">
        <f t="shared" si="1"/>
        <v>85.25</v>
      </c>
    </row>
    <row r="95" spans="1:10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s="17" t="s">
        <v>31</v>
      </c>
      <c r="G95" s="41">
        <f>DATE(EXTRACT!I95,EXTRACT!H95,EXTRACT!G95)</f>
        <v>44554</v>
      </c>
      <c r="H95" s="12">
        <v>40</v>
      </c>
      <c r="I95" s="13">
        <v>16.75</v>
      </c>
      <c r="J95" s="13">
        <f t="shared" si="1"/>
        <v>670</v>
      </c>
    </row>
    <row r="96" spans="1:10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s="20" t="s">
        <v>45</v>
      </c>
      <c r="G96" s="41">
        <f>DATE(EXTRACT!I96,EXTRACT!H96,EXTRACT!G96)</f>
        <v>44528</v>
      </c>
      <c r="H96" s="12">
        <v>40</v>
      </c>
      <c r="I96" s="13">
        <v>7.22</v>
      </c>
      <c r="J96" s="13">
        <f t="shared" si="1"/>
        <v>288.8</v>
      </c>
    </row>
    <row r="97" spans="1:10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s="19" t="s">
        <v>40</v>
      </c>
      <c r="G97" s="41">
        <f>DATE(EXTRACT!I97,EXTRACT!H97,EXTRACT!G97)</f>
        <v>33336</v>
      </c>
      <c r="H97" s="12">
        <v>40</v>
      </c>
      <c r="I97" s="13">
        <v>12.1</v>
      </c>
      <c r="J97" s="13">
        <f t="shared" si="1"/>
        <v>484</v>
      </c>
    </row>
    <row r="98" spans="1:10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s="18" t="s">
        <v>35</v>
      </c>
      <c r="G98" s="41">
        <f>DATE(EXTRACT!I98,EXTRACT!H98,EXTRACT!G98)</f>
        <v>33117</v>
      </c>
      <c r="H98" s="12">
        <v>15.5</v>
      </c>
      <c r="I98" s="13">
        <v>6.5</v>
      </c>
      <c r="J98" s="13">
        <f t="shared" si="1"/>
        <v>100.75</v>
      </c>
    </row>
    <row r="99" spans="1:10" x14ac:dyDescent="0.35">
      <c r="G99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E64-810A-465E-B173-16A2E29765BE}">
  <dimension ref="A1:H19"/>
  <sheetViews>
    <sheetView workbookViewId="0">
      <selection activeCell="D3" sqref="D3"/>
    </sheetView>
  </sheetViews>
  <sheetFormatPr defaultRowHeight="14.5" x14ac:dyDescent="0.35"/>
  <cols>
    <col min="1" max="1" width="18.6328125" customWidth="1"/>
    <col min="2" max="2" width="14.08984375" style="1" customWidth="1"/>
    <col min="3" max="3" width="34.90625" bestFit="1" customWidth="1"/>
    <col min="8" max="8" width="10.453125" bestFit="1" customWidth="1"/>
  </cols>
  <sheetData>
    <row r="1" spans="1:8" x14ac:dyDescent="0.35">
      <c r="A1" s="27" t="s">
        <v>7</v>
      </c>
      <c r="B1" s="28" t="s">
        <v>311</v>
      </c>
      <c r="C1" s="29" t="s">
        <v>312</v>
      </c>
    </row>
    <row r="2" spans="1:8" x14ac:dyDescent="0.35">
      <c r="A2" s="2">
        <f>DAY(B2)</f>
        <v>12</v>
      </c>
      <c r="B2" s="1">
        <v>51147</v>
      </c>
      <c r="C2" t="s">
        <v>0</v>
      </c>
      <c r="H2" s="1"/>
    </row>
    <row r="3" spans="1:8" x14ac:dyDescent="0.35">
      <c r="A3" s="2">
        <f t="shared" ref="A3:A19" si="0">DAY(B3)</f>
        <v>17</v>
      </c>
      <c r="B3" s="1">
        <v>51152</v>
      </c>
      <c r="C3" t="s">
        <v>2</v>
      </c>
      <c r="H3" s="1"/>
    </row>
    <row r="4" spans="1:8" x14ac:dyDescent="0.35">
      <c r="A4" s="2">
        <f t="shared" si="0"/>
        <v>17</v>
      </c>
      <c r="B4" s="1">
        <v>51183</v>
      </c>
      <c r="C4" t="s">
        <v>1</v>
      </c>
      <c r="H4" s="1"/>
    </row>
    <row r="5" spans="1:8" x14ac:dyDescent="0.35">
      <c r="A5" s="2">
        <f t="shared" si="0"/>
        <v>22</v>
      </c>
      <c r="B5" s="1">
        <v>51188</v>
      </c>
      <c r="C5" t="s">
        <v>2</v>
      </c>
      <c r="H5" s="1"/>
    </row>
    <row r="6" spans="1:8" x14ac:dyDescent="0.35">
      <c r="A6" s="2">
        <f t="shared" si="0"/>
        <v>12</v>
      </c>
      <c r="B6" s="1">
        <v>51238</v>
      </c>
      <c r="C6" t="s">
        <v>2</v>
      </c>
      <c r="H6" s="1"/>
    </row>
    <row r="7" spans="1:8" x14ac:dyDescent="0.35">
      <c r="A7" s="2">
        <f t="shared" si="0"/>
        <v>17</v>
      </c>
      <c r="B7" s="1">
        <v>51273</v>
      </c>
      <c r="C7" t="s">
        <v>2</v>
      </c>
    </row>
    <row r="8" spans="1:8" x14ac:dyDescent="0.35">
      <c r="A8" s="2">
        <f t="shared" si="0"/>
        <v>23</v>
      </c>
      <c r="B8" s="1">
        <v>51583</v>
      </c>
      <c r="C8" t="s">
        <v>1</v>
      </c>
    </row>
    <row r="9" spans="1:8" x14ac:dyDescent="0.35">
      <c r="A9" s="2">
        <f t="shared" si="0"/>
        <v>23</v>
      </c>
      <c r="B9" s="1">
        <v>51675</v>
      </c>
      <c r="C9" t="s">
        <v>2</v>
      </c>
    </row>
    <row r="10" spans="1:8" x14ac:dyDescent="0.35">
      <c r="A10" s="2">
        <f t="shared" si="0"/>
        <v>5</v>
      </c>
      <c r="B10" s="1">
        <v>51779</v>
      </c>
      <c r="C10" t="s">
        <v>3</v>
      </c>
    </row>
    <row r="11" spans="1:8" x14ac:dyDescent="0.35">
      <c r="A11" s="2">
        <f t="shared" si="0"/>
        <v>5</v>
      </c>
      <c r="B11" s="1">
        <v>51810</v>
      </c>
      <c r="C11" t="s">
        <v>4</v>
      </c>
    </row>
    <row r="12" spans="1:8" x14ac:dyDescent="0.35">
      <c r="A12" s="2">
        <f t="shared" si="0"/>
        <v>5</v>
      </c>
      <c r="B12" s="1">
        <v>51840</v>
      </c>
      <c r="C12" t="s">
        <v>5</v>
      </c>
    </row>
    <row r="13" spans="1:8" x14ac:dyDescent="0.35">
      <c r="A13" s="2">
        <f t="shared" si="0"/>
        <v>5</v>
      </c>
      <c r="B13" s="1">
        <v>51871</v>
      </c>
      <c r="C13" t="s">
        <v>6</v>
      </c>
    </row>
    <row r="14" spans="1:8" x14ac:dyDescent="0.35">
      <c r="A14" s="2">
        <f t="shared" si="0"/>
        <v>10</v>
      </c>
      <c r="B14" s="1">
        <v>51996</v>
      </c>
      <c r="C14" t="s">
        <v>3</v>
      </c>
    </row>
    <row r="15" spans="1:8" x14ac:dyDescent="0.35">
      <c r="A15" s="2">
        <f t="shared" si="0"/>
        <v>13</v>
      </c>
      <c r="B15" s="1">
        <v>51999</v>
      </c>
      <c r="C15" t="s">
        <v>1</v>
      </c>
    </row>
    <row r="16" spans="1:8" x14ac:dyDescent="0.35">
      <c r="A16" s="2">
        <f t="shared" si="0"/>
        <v>10</v>
      </c>
      <c r="B16" s="1">
        <v>15563</v>
      </c>
      <c r="C16" t="s">
        <v>2</v>
      </c>
    </row>
    <row r="17" spans="1:3" x14ac:dyDescent="0.35">
      <c r="A17" s="2">
        <f t="shared" si="0"/>
        <v>13</v>
      </c>
      <c r="B17" s="1">
        <v>52091</v>
      </c>
      <c r="C17" t="s">
        <v>2</v>
      </c>
    </row>
    <row r="18" spans="1:3" x14ac:dyDescent="0.35">
      <c r="A18" s="2">
        <f t="shared" si="0"/>
        <v>25</v>
      </c>
      <c r="B18" s="1">
        <v>51585</v>
      </c>
      <c r="C18" t="s">
        <v>0</v>
      </c>
    </row>
    <row r="19" spans="1:3" x14ac:dyDescent="0.35">
      <c r="A19" s="2">
        <f t="shared" si="0"/>
        <v>25</v>
      </c>
      <c r="B19" s="1">
        <v>51677</v>
      </c>
      <c r="C1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1B24-CB54-4E77-8697-0FE551140F65}">
  <dimension ref="A1:I23"/>
  <sheetViews>
    <sheetView workbookViewId="0">
      <selection sqref="A1:C9"/>
    </sheetView>
  </sheetViews>
  <sheetFormatPr defaultColWidth="17.90625" defaultRowHeight="14.5" x14ac:dyDescent="0.35"/>
  <cols>
    <col min="3" max="3" width="25.08984375" customWidth="1"/>
  </cols>
  <sheetData>
    <row r="1" spans="1:9" x14ac:dyDescent="0.35">
      <c r="A1" s="21" t="s">
        <v>294</v>
      </c>
      <c r="B1" s="21" t="s">
        <v>301</v>
      </c>
      <c r="C1" s="21" t="s">
        <v>295</v>
      </c>
      <c r="D1" s="21" t="s">
        <v>365</v>
      </c>
      <c r="E1" s="21" t="s">
        <v>366</v>
      </c>
      <c r="F1" s="21" t="s">
        <v>368</v>
      </c>
      <c r="G1" s="21"/>
      <c r="H1" s="21" t="s">
        <v>367</v>
      </c>
      <c r="I1" s="21" t="s">
        <v>296</v>
      </c>
    </row>
    <row r="2" spans="1:9" x14ac:dyDescent="0.35">
      <c r="A2" s="22">
        <v>44459</v>
      </c>
      <c r="B2" s="23" t="s">
        <v>302</v>
      </c>
      <c r="C2" s="23" t="s">
        <v>297</v>
      </c>
      <c r="D2" s="69">
        <v>0.29166666666666669</v>
      </c>
      <c r="E2" s="69">
        <v>0.35902777777777778</v>
      </c>
      <c r="F2" s="68"/>
      <c r="G2" s="68"/>
      <c r="H2" s="69">
        <v>0.41666666666666669</v>
      </c>
      <c r="I2" s="70">
        <f>SUM(D2:E2,H2)</f>
        <v>1.0673611111111112</v>
      </c>
    </row>
    <row r="3" spans="1:9" x14ac:dyDescent="0.35">
      <c r="A3" s="22"/>
      <c r="B3" s="23" t="s">
        <v>303</v>
      </c>
      <c r="C3" s="23" t="s">
        <v>297</v>
      </c>
      <c r="D3" s="69">
        <v>2.4999999999999998E-2</v>
      </c>
      <c r="E3" s="69">
        <v>0.33333333333333331</v>
      </c>
      <c r="F3" s="68"/>
      <c r="G3" s="68"/>
      <c r="H3" s="69">
        <v>0.10694444444444444</v>
      </c>
      <c r="I3" s="70">
        <f>SUM(D3:E3,H3)</f>
        <v>0.46527777777777779</v>
      </c>
    </row>
    <row r="4" spans="1:9" x14ac:dyDescent="0.35">
      <c r="A4" s="22"/>
      <c r="B4" s="23" t="s">
        <v>304</v>
      </c>
      <c r="C4" s="23" t="s">
        <v>298</v>
      </c>
      <c r="D4" s="69">
        <v>0.3923611111111111</v>
      </c>
      <c r="E4" s="69">
        <v>0.30763888888888891</v>
      </c>
      <c r="F4" s="68">
        <v>5</v>
      </c>
      <c r="G4" s="69">
        <f>E4+TIME(F4,0,0)</f>
        <v>0.51597222222222228</v>
      </c>
      <c r="H4" s="69">
        <v>0.40625</v>
      </c>
      <c r="I4" s="70">
        <f>SUM(D4,H4,G4)</f>
        <v>1.3145833333333334</v>
      </c>
    </row>
    <row r="5" spans="1:9" x14ac:dyDescent="0.35">
      <c r="A5" s="22"/>
      <c r="B5" s="23" t="s">
        <v>305</v>
      </c>
      <c r="C5" s="23" t="s">
        <v>299</v>
      </c>
      <c r="D5" s="69">
        <v>2.4999999999999998E-2</v>
      </c>
      <c r="E5" s="69">
        <v>0.11458333333333333</v>
      </c>
      <c r="F5" s="68"/>
      <c r="G5" s="68"/>
      <c r="H5" s="69">
        <v>0.20486111111111113</v>
      </c>
      <c r="I5" s="70">
        <f>SUM(D5:E5,H5)</f>
        <v>0.34444444444444444</v>
      </c>
    </row>
    <row r="6" spans="1:9" x14ac:dyDescent="0.35">
      <c r="A6" s="22"/>
      <c r="B6" s="23" t="s">
        <v>306</v>
      </c>
      <c r="C6" s="23" t="s">
        <v>299</v>
      </c>
      <c r="D6" s="69">
        <v>0.375</v>
      </c>
      <c r="E6" s="69">
        <v>0.29166666666666669</v>
      </c>
      <c r="F6" s="68"/>
      <c r="G6" s="68"/>
      <c r="H6" s="69">
        <v>0.33333333333333331</v>
      </c>
      <c r="I6" s="70">
        <f>SUM(D6:E6,H6)</f>
        <v>1</v>
      </c>
    </row>
    <row r="7" spans="1:9" x14ac:dyDescent="0.35">
      <c r="A7" s="22"/>
      <c r="B7" s="23" t="s">
        <v>307</v>
      </c>
      <c r="C7" s="23" t="s">
        <v>298</v>
      </c>
      <c r="D7" s="69">
        <v>8.3333333333333329E-2</v>
      </c>
      <c r="E7" s="69">
        <v>8.3333333333333329E-2</v>
      </c>
      <c r="F7" s="68">
        <v>30</v>
      </c>
      <c r="G7" s="69">
        <f>E7+(F7/24)</f>
        <v>1.3333333333333333</v>
      </c>
      <c r="H7" s="69">
        <v>1.7361111111111112E-2</v>
      </c>
      <c r="I7" s="70">
        <f>SUM(D7,G7,H7)</f>
        <v>1.4340277777777777</v>
      </c>
    </row>
    <row r="8" spans="1:9" x14ac:dyDescent="0.35">
      <c r="A8" s="22"/>
      <c r="B8" s="23" t="s">
        <v>308</v>
      </c>
      <c r="C8" s="23" t="s">
        <v>297</v>
      </c>
      <c r="D8" s="69">
        <v>1.2499999999999999E-2</v>
      </c>
      <c r="E8" s="69">
        <v>0.29166666666666669</v>
      </c>
      <c r="F8" s="68"/>
      <c r="G8" s="68"/>
      <c r="H8" s="69">
        <v>3.125E-2</v>
      </c>
      <c r="I8" s="70">
        <f>SUM(D8:E8,H8)</f>
        <v>0.3354166666666667</v>
      </c>
    </row>
    <row r="9" spans="1:9" ht="15" thickBot="1" x14ac:dyDescent="0.4">
      <c r="A9" s="22"/>
      <c r="B9" s="23" t="s">
        <v>309</v>
      </c>
      <c r="C9" s="23" t="s">
        <v>300</v>
      </c>
      <c r="D9" s="69">
        <v>0.15</v>
      </c>
      <c r="E9" s="69">
        <v>0.10625</v>
      </c>
      <c r="F9" s="68"/>
      <c r="G9" s="68"/>
      <c r="H9" s="69">
        <v>0.14861111111111111</v>
      </c>
      <c r="I9" s="71">
        <f>SUM(D9:E9,H9)</f>
        <v>0.40486111111111112</v>
      </c>
    </row>
    <row r="10" spans="1:9" ht="15" thickBot="1" x14ac:dyDescent="0.4">
      <c r="A10" s="22"/>
      <c r="B10" s="23"/>
      <c r="C10" s="23"/>
      <c r="D10" s="25"/>
      <c r="E10" s="61"/>
      <c r="F10" s="61"/>
      <c r="G10" s="61"/>
      <c r="H10" s="61"/>
      <c r="I10" s="72">
        <f>SUM(I2:I9)</f>
        <v>6.3659722222222213</v>
      </c>
    </row>
    <row r="11" spans="1:9" x14ac:dyDescent="0.35">
      <c r="A11" s="22">
        <v>44464</v>
      </c>
      <c r="B11" s="23" t="s">
        <v>310</v>
      </c>
      <c r="C11" s="23" t="s">
        <v>298</v>
      </c>
      <c r="D11" s="24">
        <v>4.5833333333333337E-2</v>
      </c>
      <c r="E11" s="24"/>
      <c r="F11" s="24"/>
      <c r="G11" s="24"/>
      <c r="H11" s="24"/>
      <c r="I11" s="26"/>
    </row>
    <row r="12" spans="1:9" x14ac:dyDescent="0.35">
      <c r="B12" s="30"/>
      <c r="C12" s="30"/>
      <c r="D12" s="32" t="s">
        <v>313</v>
      </c>
      <c r="E12" s="32">
        <f>TIMEVALUE(D12)</f>
        <v>2.1226851851851854E-2</v>
      </c>
      <c r="F12" s="32"/>
      <c r="G12" s="32"/>
      <c r="H12" s="36"/>
      <c r="I12" s="30"/>
    </row>
    <row r="13" spans="1:9" x14ac:dyDescent="0.35">
      <c r="B13" s="30"/>
      <c r="C13" s="30"/>
      <c r="D13" s="32" t="s">
        <v>314</v>
      </c>
      <c r="E13" s="32">
        <f t="shared" ref="E13:E16" si="0">TIMEVALUE(D13)</f>
        <v>5.9293981481481482E-2</v>
      </c>
      <c r="F13" s="32"/>
      <c r="G13" s="32"/>
      <c r="H13" s="31"/>
      <c r="I13" s="30"/>
    </row>
    <row r="14" spans="1:9" x14ac:dyDescent="0.35">
      <c r="B14" s="30"/>
      <c r="C14" s="32"/>
      <c r="D14" s="32" t="s">
        <v>315</v>
      </c>
      <c r="E14" s="32">
        <f t="shared" si="0"/>
        <v>2.6435185185185187E-2</v>
      </c>
      <c r="F14" s="32"/>
      <c r="G14" s="32"/>
      <c r="H14" s="31"/>
      <c r="I14" s="30"/>
    </row>
    <row r="15" spans="1:9" x14ac:dyDescent="0.35">
      <c r="B15" s="30"/>
      <c r="C15" s="30"/>
      <c r="D15" s="32" t="s">
        <v>316</v>
      </c>
      <c r="E15" s="32">
        <f t="shared" si="0"/>
        <v>0.11461805555555556</v>
      </c>
      <c r="F15" s="32"/>
      <c r="G15" s="32"/>
      <c r="H15" s="31"/>
      <c r="I15" s="30"/>
    </row>
    <row r="16" spans="1:9" x14ac:dyDescent="0.35">
      <c r="B16" s="30"/>
      <c r="C16" s="30"/>
      <c r="D16" s="32" t="s">
        <v>317</v>
      </c>
      <c r="E16" s="32">
        <f t="shared" si="0"/>
        <v>3.0671296296296297E-3</v>
      </c>
      <c r="F16" s="32"/>
      <c r="G16" s="32"/>
      <c r="H16" s="31"/>
      <c r="I16" s="30"/>
    </row>
    <row r="17" spans="2:9" x14ac:dyDescent="0.35">
      <c r="B17" s="30"/>
      <c r="C17" s="30"/>
      <c r="D17" s="32">
        <f>SUM(D12:D16)</f>
        <v>0</v>
      </c>
      <c r="E17" s="31"/>
      <c r="F17" s="31"/>
      <c r="G17" s="31"/>
      <c r="H17" s="31"/>
      <c r="I17" s="30"/>
    </row>
    <row r="19" spans="2:9" x14ac:dyDescent="0.35">
      <c r="B19" s="32">
        <v>0.25</v>
      </c>
    </row>
    <row r="21" spans="2:9" x14ac:dyDescent="0.35">
      <c r="B21" s="30">
        <v>29</v>
      </c>
      <c r="C21" s="62">
        <f>B21/24</f>
        <v>1.2083333333333333</v>
      </c>
    </row>
    <row r="23" spans="2:9" x14ac:dyDescent="0.35">
      <c r="B23" s="4">
        <f ca="1">NOW()</f>
        <v>44653.506931249998</v>
      </c>
      <c r="C23" s="1">
        <f ca="1">INT(B23)</f>
        <v>44653</v>
      </c>
      <c r="D23" s="62">
        <f ca="1">B23-C23</f>
        <v>0.50693124999816064</v>
      </c>
    </row>
  </sheetData>
  <dataValidations count="1">
    <dataValidation type="list" allowBlank="1" showInputMessage="1" showErrorMessage="1" sqref="C1" xr:uid="{8491F24F-CDEE-45C6-82CD-7D4763753454}">
      <formula1>"Complex machining, Finished components, Raw materials, Design make, Collins aftermarket"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82D9-CC52-4F5B-803A-606E8213720F}">
  <dimension ref="A1:F11"/>
  <sheetViews>
    <sheetView tabSelected="1" workbookViewId="0">
      <selection activeCell="D11" sqref="D11"/>
    </sheetView>
  </sheetViews>
  <sheetFormatPr defaultColWidth="22.08984375" defaultRowHeight="14.5" x14ac:dyDescent="0.35"/>
  <cols>
    <col min="1" max="1" width="16.7265625" bestFit="1" customWidth="1"/>
    <col min="4" max="6" width="10.54296875" customWidth="1"/>
  </cols>
  <sheetData>
    <row r="1" spans="1:6" x14ac:dyDescent="0.35">
      <c r="A1" s="21" t="s">
        <v>294</v>
      </c>
      <c r="B1" s="21" t="s">
        <v>301</v>
      </c>
      <c r="C1" s="21" t="s">
        <v>295</v>
      </c>
      <c r="D1" s="73" t="s">
        <v>365</v>
      </c>
      <c r="E1" s="73" t="s">
        <v>366</v>
      </c>
      <c r="F1" s="73" t="s">
        <v>367</v>
      </c>
    </row>
    <row r="2" spans="1:6" x14ac:dyDescent="0.35">
      <c r="A2" s="22">
        <v>44459</v>
      </c>
      <c r="B2" s="23" t="s">
        <v>302</v>
      </c>
      <c r="C2" s="74" t="s">
        <v>297</v>
      </c>
      <c r="D2" s="62">
        <v>0.16666666666666666</v>
      </c>
      <c r="E2" s="62">
        <v>8.3333333333333329E-2</v>
      </c>
      <c r="F2" s="62">
        <v>0.375</v>
      </c>
    </row>
    <row r="3" spans="1:6" x14ac:dyDescent="0.35">
      <c r="A3" s="22"/>
      <c r="B3" s="23" t="s">
        <v>303</v>
      </c>
      <c r="C3" s="74" t="s">
        <v>297</v>
      </c>
      <c r="D3" s="62">
        <v>0.25</v>
      </c>
      <c r="E3" s="62">
        <v>0.33333333333333331</v>
      </c>
      <c r="F3" s="62">
        <v>0.20833333333333334</v>
      </c>
    </row>
    <row r="4" spans="1:6" x14ac:dyDescent="0.35">
      <c r="A4" s="22"/>
      <c r="B4" s="23" t="s">
        <v>304</v>
      </c>
      <c r="C4" s="74" t="s">
        <v>298</v>
      </c>
      <c r="D4" s="62">
        <v>0.45833333333333331</v>
      </c>
      <c r="E4" s="62">
        <v>4.1666666666666664E-2</v>
      </c>
      <c r="F4" s="62">
        <v>0.29166666666666669</v>
      </c>
    </row>
    <row r="5" spans="1:6" x14ac:dyDescent="0.35">
      <c r="A5" s="22"/>
      <c r="B5" s="23" t="s">
        <v>305</v>
      </c>
      <c r="C5" s="74" t="s">
        <v>299</v>
      </c>
      <c r="D5" s="62">
        <v>0.33333333333333331</v>
      </c>
      <c r="E5" s="62">
        <v>8.3333333333333329E-2</v>
      </c>
      <c r="F5" s="62">
        <v>0.29166666666666669</v>
      </c>
    </row>
    <row r="6" spans="1:6" x14ac:dyDescent="0.35">
      <c r="A6" s="22"/>
      <c r="B6" s="23" t="s">
        <v>306</v>
      </c>
      <c r="C6" s="74" t="s">
        <v>299</v>
      </c>
      <c r="D6" s="62">
        <v>8.3333333333333329E-2</v>
      </c>
      <c r="E6" s="62">
        <v>8.3333333333333329E-2</v>
      </c>
      <c r="F6" s="62">
        <v>0.125</v>
      </c>
    </row>
    <row r="7" spans="1:6" x14ac:dyDescent="0.35">
      <c r="A7" s="22"/>
      <c r="B7" s="23" t="s">
        <v>307</v>
      </c>
      <c r="C7" s="74" t="s">
        <v>298</v>
      </c>
      <c r="D7" s="62">
        <v>4.1666666666666664E-2</v>
      </c>
      <c r="E7" s="62">
        <v>0.20833333333333334</v>
      </c>
      <c r="F7" s="62">
        <v>8.3333333333333329E-2</v>
      </c>
    </row>
    <row r="8" spans="1:6" x14ac:dyDescent="0.35">
      <c r="A8" s="22"/>
      <c r="B8" s="23" t="s">
        <v>308</v>
      </c>
      <c r="C8" s="74" t="s">
        <v>297</v>
      </c>
      <c r="D8" s="62">
        <v>0.29166666666666669</v>
      </c>
      <c r="E8" s="62">
        <v>0.20833333333333334</v>
      </c>
      <c r="F8" s="62">
        <v>0.125</v>
      </c>
    </row>
    <row r="9" spans="1:6" x14ac:dyDescent="0.35">
      <c r="A9" s="22"/>
      <c r="B9" s="23" t="s">
        <v>309</v>
      </c>
      <c r="C9" s="74" t="s">
        <v>300</v>
      </c>
      <c r="D9" s="62">
        <v>0.125</v>
      </c>
      <c r="E9" s="62">
        <v>0.29166666666666669</v>
      </c>
      <c r="F9" s="62">
        <v>0.29166666666666669</v>
      </c>
    </row>
    <row r="11" spans="1:6" x14ac:dyDescent="0.35">
      <c r="A11">
        <v>24</v>
      </c>
    </row>
  </sheetData>
  <phoneticPr fontId="9" type="noConversion"/>
  <dataValidations disablePrompts="1" count="1">
    <dataValidation type="list" allowBlank="1" showInputMessage="1" showErrorMessage="1" sqref="C1" xr:uid="{89C61666-856A-40C9-8046-D608FCB97248}">
      <formula1>"Complex machining, Finished components, Raw materials, Design make, Collins aftermarket"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3F49-E6AE-472A-956A-A8E2E250D6FD}">
  <dimension ref="A1:L33"/>
  <sheetViews>
    <sheetView topLeftCell="D1" workbookViewId="0">
      <selection activeCell="I23" sqref="I23"/>
    </sheetView>
  </sheetViews>
  <sheetFormatPr defaultRowHeight="14.5" x14ac:dyDescent="0.35"/>
  <cols>
    <col min="1" max="1" width="27.6328125" customWidth="1"/>
    <col min="2" max="2" width="15.54296875" bestFit="1" customWidth="1"/>
    <col min="3" max="3" width="22.26953125" bestFit="1" customWidth="1"/>
    <col min="4" max="4" width="6.6328125" customWidth="1"/>
    <col min="5" max="5" width="18.08984375" customWidth="1"/>
    <col min="6" max="6" width="22.26953125" bestFit="1" customWidth="1"/>
    <col min="7" max="7" width="16.36328125" bestFit="1" customWidth="1"/>
    <col min="8" max="8" width="10.453125" bestFit="1" customWidth="1"/>
    <col min="10" max="10" width="27.36328125" bestFit="1" customWidth="1"/>
    <col min="11" max="11" width="12.90625" bestFit="1" customWidth="1"/>
    <col min="12" max="12" width="17.453125" customWidth="1"/>
  </cols>
  <sheetData>
    <row r="1" spans="1:12" x14ac:dyDescent="0.35">
      <c r="A1" s="49" t="s">
        <v>318</v>
      </c>
      <c r="B1" s="49" t="s">
        <v>328</v>
      </c>
      <c r="C1" s="49" t="s">
        <v>329</v>
      </c>
      <c r="E1" s="65" t="s">
        <v>341</v>
      </c>
      <c r="F1" s="65"/>
      <c r="G1" s="65"/>
      <c r="J1" s="63" t="s">
        <v>347</v>
      </c>
      <c r="K1" s="63"/>
    </row>
    <row r="2" spans="1:12" x14ac:dyDescent="0.35">
      <c r="A2" s="35">
        <f ca="1">TODAY()</f>
        <v>44653</v>
      </c>
      <c r="B2" s="35">
        <v>44775</v>
      </c>
      <c r="C2" s="30">
        <f ca="1">B2-A2</f>
        <v>122</v>
      </c>
      <c r="E2" s="45" t="s">
        <v>324</v>
      </c>
      <c r="F2" s="46" t="s">
        <v>336</v>
      </c>
      <c r="G2" s="45" t="s">
        <v>337</v>
      </c>
      <c r="J2" t="s">
        <v>342</v>
      </c>
      <c r="K2">
        <f>MONTH(DATEVALUE(J2 &amp; "1"))</f>
        <v>1</v>
      </c>
    </row>
    <row r="3" spans="1:12" x14ac:dyDescent="0.35">
      <c r="A3" s="33"/>
      <c r="E3" s="35">
        <v>44301</v>
      </c>
      <c r="F3" s="44">
        <v>12</v>
      </c>
      <c r="G3" s="35">
        <f>EDATE(E3,-F3)</f>
        <v>43936</v>
      </c>
      <c r="J3" t="s">
        <v>343</v>
      </c>
      <c r="K3">
        <f>MONTH(DATEVALUE(J3 &amp; "1"))</f>
        <v>2</v>
      </c>
    </row>
    <row r="4" spans="1:12" x14ac:dyDescent="0.35">
      <c r="E4" s="35">
        <v>43490</v>
      </c>
      <c r="F4" s="44">
        <v>24</v>
      </c>
      <c r="G4" s="35">
        <f>EDATE(E4,-F4)</f>
        <v>42760</v>
      </c>
      <c r="J4" t="s">
        <v>344</v>
      </c>
      <c r="K4">
        <f>MONTH(DATEVALUE(J4 &amp; "1"))</f>
        <v>8</v>
      </c>
    </row>
    <row r="5" spans="1:12" x14ac:dyDescent="0.35">
      <c r="A5" s="30" t="s">
        <v>319</v>
      </c>
      <c r="B5" s="35">
        <v>44674</v>
      </c>
      <c r="D5" s="1"/>
      <c r="E5" s="47" t="s">
        <v>338</v>
      </c>
      <c r="F5" s="48" t="s">
        <v>339</v>
      </c>
      <c r="G5" s="48" t="s">
        <v>340</v>
      </c>
      <c r="J5" t="s">
        <v>345</v>
      </c>
      <c r="K5">
        <f>MONTH(DATEVALUE(J5 &amp; "1"))</f>
        <v>9</v>
      </c>
    </row>
    <row r="6" spans="1:12" x14ac:dyDescent="0.35">
      <c r="A6" s="30" t="s">
        <v>320</v>
      </c>
      <c r="B6" s="30">
        <v>30</v>
      </c>
      <c r="E6" s="35">
        <v>44693</v>
      </c>
      <c r="F6" s="35">
        <f>EDATE(E6,G6)</f>
        <v>44877</v>
      </c>
      <c r="G6" s="42">
        <v>6</v>
      </c>
      <c r="J6" t="s">
        <v>346</v>
      </c>
      <c r="K6">
        <f>MONTH(DATEVALUE(J6 &amp; "1"))</f>
        <v>12</v>
      </c>
    </row>
    <row r="7" spans="1:12" x14ac:dyDescent="0.35">
      <c r="A7" s="30" t="s">
        <v>321</v>
      </c>
      <c r="B7" s="35">
        <f>B5+B6</f>
        <v>44704</v>
      </c>
      <c r="E7" s="35">
        <v>33080</v>
      </c>
      <c r="F7" s="35">
        <f t="shared" ref="F7:F9" si="0">EDATE(E7,G7)</f>
        <v>33080</v>
      </c>
      <c r="G7" s="43"/>
    </row>
    <row r="8" spans="1:12" x14ac:dyDescent="0.35">
      <c r="E8" s="35">
        <v>44359</v>
      </c>
      <c r="F8" s="35">
        <f t="shared" si="0"/>
        <v>44359</v>
      </c>
      <c r="G8" s="43"/>
    </row>
    <row r="9" spans="1:12" x14ac:dyDescent="0.35">
      <c r="A9" s="66" t="s">
        <v>323</v>
      </c>
      <c r="B9" s="66"/>
      <c r="E9" s="35">
        <v>33237</v>
      </c>
      <c r="F9" s="35">
        <f t="shared" si="0"/>
        <v>33237</v>
      </c>
      <c r="G9" s="43"/>
    </row>
    <row r="10" spans="1:12" x14ac:dyDescent="0.35">
      <c r="A10" s="4">
        <f ca="1">NOW()</f>
        <v>44653.506931365744</v>
      </c>
      <c r="B10" s="4">
        <f ca="1">A10+0.5</f>
        <v>44654.006931365744</v>
      </c>
      <c r="E10" s="35">
        <v>44352</v>
      </c>
      <c r="F10" s="35">
        <f>EDATE(E10,G10)</f>
        <v>44352</v>
      </c>
      <c r="G10" s="43"/>
    </row>
    <row r="11" spans="1:12" x14ac:dyDescent="0.35">
      <c r="A11" s="67" t="s">
        <v>322</v>
      </c>
      <c r="B11" s="67"/>
    </row>
    <row r="12" spans="1:12" x14ac:dyDescent="0.35">
      <c r="A12" s="4">
        <f ca="1">NOW()</f>
        <v>44653.506931365744</v>
      </c>
      <c r="B12" s="4">
        <f ca="1">A12+TIME(5,15,25)</f>
        <v>44653.725970717598</v>
      </c>
    </row>
    <row r="14" spans="1:12" ht="14.5" customHeight="1" x14ac:dyDescent="0.35">
      <c r="A14" s="64" t="s">
        <v>348</v>
      </c>
      <c r="B14" s="64"/>
      <c r="C14" s="64"/>
      <c r="E14" s="64" t="s">
        <v>349</v>
      </c>
      <c r="F14" s="64"/>
      <c r="G14" s="64"/>
      <c r="H14" s="64"/>
    </row>
    <row r="15" spans="1:12" ht="29" x14ac:dyDescent="0.35">
      <c r="A15" s="49" t="s">
        <v>330</v>
      </c>
      <c r="B15" s="50" t="s">
        <v>326</v>
      </c>
      <c r="C15" s="49" t="s">
        <v>327</v>
      </c>
      <c r="E15" s="49" t="s">
        <v>330</v>
      </c>
      <c r="F15" s="49" t="s">
        <v>326</v>
      </c>
      <c r="G15" s="49" t="s">
        <v>331</v>
      </c>
      <c r="H15" s="49" t="s">
        <v>327</v>
      </c>
      <c r="J15" s="51" t="s">
        <v>325</v>
      </c>
      <c r="K15" s="51" t="s">
        <v>350</v>
      </c>
      <c r="L15" s="51" t="s">
        <v>351</v>
      </c>
    </row>
    <row r="16" spans="1:12" x14ac:dyDescent="0.35">
      <c r="A16" s="35">
        <v>44649</v>
      </c>
      <c r="B16" s="36">
        <v>25</v>
      </c>
      <c r="C16" s="35">
        <f>WORKDAY(A16,B16)</f>
        <v>44684</v>
      </c>
      <c r="E16" s="35">
        <v>44649</v>
      </c>
      <c r="F16" s="36">
        <v>40</v>
      </c>
      <c r="G16" s="35">
        <v>44666</v>
      </c>
      <c r="H16" s="35">
        <f>WORKDAY(E16,F16,G16:G17)</f>
        <v>44707</v>
      </c>
      <c r="J16" s="52">
        <v>44222</v>
      </c>
      <c r="K16" s="30">
        <v>2</v>
      </c>
      <c r="L16" s="35">
        <f>EOMONTH(J16,K16)</f>
        <v>44286</v>
      </c>
    </row>
    <row r="17" spans="5:12" x14ac:dyDescent="0.35">
      <c r="E17" s="30"/>
      <c r="F17" s="30"/>
      <c r="G17" s="35">
        <v>44669</v>
      </c>
      <c r="H17" s="30"/>
      <c r="J17" s="52">
        <v>44291</v>
      </c>
      <c r="K17" s="30">
        <v>-4</v>
      </c>
      <c r="L17" s="35">
        <f t="shared" ref="L17:L19" si="1">EOMONTH(J17,K17)</f>
        <v>44196</v>
      </c>
    </row>
    <row r="18" spans="5:12" x14ac:dyDescent="0.35">
      <c r="J18" s="52">
        <v>44781</v>
      </c>
      <c r="K18" s="30">
        <v>0</v>
      </c>
      <c r="L18" s="35">
        <f t="shared" si="1"/>
        <v>44804</v>
      </c>
    </row>
    <row r="19" spans="5:12" x14ac:dyDescent="0.35">
      <c r="J19" s="52">
        <v>44518</v>
      </c>
      <c r="K19" s="30">
        <v>5</v>
      </c>
      <c r="L19" s="35">
        <f t="shared" si="1"/>
        <v>44681</v>
      </c>
    </row>
    <row r="21" spans="5:12" x14ac:dyDescent="0.35">
      <c r="E21" s="60" t="s">
        <v>362</v>
      </c>
      <c r="F21" s="37" t="s">
        <v>363</v>
      </c>
      <c r="G21" s="37" t="s">
        <v>364</v>
      </c>
    </row>
    <row r="22" spans="5:12" x14ac:dyDescent="0.35">
      <c r="E22" s="1">
        <v>33402</v>
      </c>
      <c r="F22" s="41">
        <v>33608</v>
      </c>
      <c r="G22">
        <f>DAYS360(E22,F22)</f>
        <v>202</v>
      </c>
    </row>
    <row r="23" spans="5:12" x14ac:dyDescent="0.35">
      <c r="E23" s="1">
        <v>32898</v>
      </c>
      <c r="F23" s="41">
        <v>32909</v>
      </c>
      <c r="G23">
        <f t="shared" ref="G23:G31" si="2">DAYS360(E23,F23)</f>
        <v>10</v>
      </c>
    </row>
    <row r="24" spans="5:12" x14ac:dyDescent="0.35">
      <c r="E24" s="1">
        <v>28887</v>
      </c>
      <c r="F24" s="41">
        <v>29075</v>
      </c>
      <c r="G24">
        <f t="shared" si="2"/>
        <v>187</v>
      </c>
    </row>
    <row r="25" spans="5:12" x14ac:dyDescent="0.35">
      <c r="E25" s="1">
        <v>36292</v>
      </c>
      <c r="F25" s="41">
        <v>36318</v>
      </c>
      <c r="G25">
        <f t="shared" si="2"/>
        <v>25</v>
      </c>
    </row>
    <row r="26" spans="5:12" x14ac:dyDescent="0.35">
      <c r="E26" s="1">
        <v>37099</v>
      </c>
      <c r="F26" s="41">
        <v>37129</v>
      </c>
      <c r="G26">
        <f t="shared" si="2"/>
        <v>29</v>
      </c>
    </row>
    <row r="27" spans="5:12" x14ac:dyDescent="0.35">
      <c r="E27" s="1">
        <v>35593</v>
      </c>
      <c r="F27" s="41">
        <v>35653</v>
      </c>
      <c r="G27">
        <f t="shared" si="2"/>
        <v>59</v>
      </c>
    </row>
    <row r="28" spans="5:12" x14ac:dyDescent="0.35">
      <c r="E28" s="1">
        <v>38686</v>
      </c>
      <c r="F28" s="41">
        <v>38705</v>
      </c>
      <c r="G28">
        <f t="shared" si="2"/>
        <v>19</v>
      </c>
    </row>
    <row r="29" spans="5:12" x14ac:dyDescent="0.35">
      <c r="E29" s="1">
        <v>40334</v>
      </c>
      <c r="F29" s="41">
        <v>40470</v>
      </c>
      <c r="G29">
        <f t="shared" si="2"/>
        <v>134</v>
      </c>
    </row>
    <row r="30" spans="5:12" x14ac:dyDescent="0.35">
      <c r="E30" s="1">
        <v>42531</v>
      </c>
      <c r="F30" s="41">
        <v>42544</v>
      </c>
      <c r="G30">
        <f t="shared" si="2"/>
        <v>13</v>
      </c>
    </row>
    <row r="31" spans="5:12" x14ac:dyDescent="0.35">
      <c r="E31" s="1">
        <v>36153</v>
      </c>
      <c r="F31" s="41">
        <v>36362</v>
      </c>
      <c r="G31">
        <f t="shared" si="2"/>
        <v>207</v>
      </c>
    </row>
    <row r="32" spans="5:12" x14ac:dyDescent="0.35">
      <c r="F32" s="41"/>
    </row>
    <row r="33" spans="6:6" x14ac:dyDescent="0.35">
      <c r="F33" s="41"/>
    </row>
  </sheetData>
  <mergeCells count="6">
    <mergeCell ref="J1:K1"/>
    <mergeCell ref="A14:C14"/>
    <mergeCell ref="E14:H14"/>
    <mergeCell ref="E1:G1"/>
    <mergeCell ref="A9:B9"/>
    <mergeCell ref="A11:B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A4F-531D-4EE6-971D-7AC5D7583D88}">
  <dimension ref="A1:Q148"/>
  <sheetViews>
    <sheetView topLeftCell="F13" workbookViewId="0">
      <selection activeCell="K15" sqref="K15:K26"/>
    </sheetView>
  </sheetViews>
  <sheetFormatPr defaultRowHeight="14.5" x14ac:dyDescent="0.35"/>
  <cols>
    <col min="5" max="5" width="10.453125" bestFit="1" customWidth="1"/>
    <col min="6" max="6" width="11.54296875" bestFit="1" customWidth="1"/>
    <col min="7" max="7" width="11.54296875" customWidth="1"/>
    <col min="8" max="9" width="11.54296875" style="34" customWidth="1"/>
    <col min="10" max="10" width="21.7265625" style="34" bestFit="1" customWidth="1"/>
    <col min="11" max="11" width="14" bestFit="1" customWidth="1"/>
    <col min="14" max="14" width="10.08984375" bestFit="1" customWidth="1"/>
    <col min="15" max="15" width="13.7265625" customWidth="1"/>
    <col min="16" max="16" width="12.90625" bestFit="1" customWidth="1"/>
    <col min="17" max="17" width="12.6328125" customWidth="1"/>
    <col min="18" max="18" width="9.90625" bestFit="1" customWidth="1"/>
  </cols>
  <sheetData>
    <row r="1" spans="1:17" ht="15.5" x14ac:dyDescent="0.35">
      <c r="A1" s="6" t="s">
        <v>16</v>
      </c>
      <c r="B1" s="7"/>
      <c r="C1" s="7"/>
      <c r="D1" s="7"/>
      <c r="E1" s="7"/>
      <c r="F1" s="7"/>
      <c r="G1" s="7"/>
      <c r="K1" s="7"/>
      <c r="L1" s="8"/>
      <c r="M1" s="9"/>
      <c r="N1" s="9"/>
    </row>
    <row r="2" spans="1:17" ht="15" thickBot="1" x14ac:dyDescent="0.4">
      <c r="D2" s="10" t="s">
        <v>17</v>
      </c>
      <c r="L2" s="12"/>
      <c r="M2" s="13"/>
      <c r="N2" s="13"/>
    </row>
    <row r="3" spans="1:17" ht="15" thickBot="1" x14ac:dyDescent="0.4">
      <c r="I3" s="56">
        <v>46022</v>
      </c>
      <c r="L3" s="12"/>
      <c r="M3" s="13"/>
      <c r="N3" s="13"/>
    </row>
    <row r="4" spans="1:17" ht="65.5" thickBot="1" x14ac:dyDescent="0.4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355</v>
      </c>
      <c r="H4" s="14" t="s">
        <v>352</v>
      </c>
      <c r="I4" s="55" t="s">
        <v>357</v>
      </c>
      <c r="J4" s="55" t="s">
        <v>358</v>
      </c>
      <c r="K4" s="14" t="s">
        <v>354</v>
      </c>
      <c r="L4" s="53" t="s">
        <v>353</v>
      </c>
      <c r="M4" s="54" t="s">
        <v>25</v>
      </c>
      <c r="N4" s="16" t="s">
        <v>356</v>
      </c>
      <c r="O4" s="16" t="s">
        <v>359</v>
      </c>
      <c r="P4" s="16" t="s">
        <v>360</v>
      </c>
      <c r="Q4" s="58" t="s">
        <v>361</v>
      </c>
    </row>
    <row r="5" spans="1:17" x14ac:dyDescent="0.35">
      <c r="A5">
        <v>1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s="1">
        <v>26932</v>
      </c>
      <c r="H5" s="34">
        <f ca="1">INT(YEARFRAC(G5,TODAY(),))</f>
        <v>48</v>
      </c>
      <c r="I5" s="57">
        <f>INT(YEARFRAC(G5,$I$3))</f>
        <v>52</v>
      </c>
      <c r="J5" s="34" t="str">
        <f ca="1">DATEDIF(G5,TODAY(),"Y")&amp;" years " &amp;DATEDIF(G5,TODAY(),"YM")&amp; " months"</f>
        <v>48 years 6 months</v>
      </c>
      <c r="K5" s="41">
        <v>33402</v>
      </c>
      <c r="L5" s="12">
        <v>40</v>
      </c>
      <c r="M5" s="13">
        <v>21.5</v>
      </c>
      <c r="N5" s="13">
        <f>L5*M5</f>
        <v>860</v>
      </c>
      <c r="O5" s="1">
        <f>EDATE(G5,12*65)</f>
        <v>50673</v>
      </c>
      <c r="P5" s="34">
        <f ca="1">INT(YEARFRAC(TODAY(),O5))</f>
        <v>16</v>
      </c>
      <c r="Q5" s="59">
        <f>IF(DAY(G5)=1,DATE(YEAR(G5)+60,MONTH(G5),0),DATE(YEAR(G5)+60,MONTH(G5)+1,0))</f>
        <v>48852</v>
      </c>
    </row>
    <row r="6" spans="1:17" x14ac:dyDescent="0.35">
      <c r="A6">
        <v>2</v>
      </c>
      <c r="B6" t="s">
        <v>32</v>
      </c>
      <c r="C6" t="s">
        <v>33</v>
      </c>
      <c r="D6" t="s">
        <v>34</v>
      </c>
      <c r="E6" t="s">
        <v>30</v>
      </c>
      <c r="F6" t="s">
        <v>35</v>
      </c>
      <c r="G6" s="1">
        <v>22654</v>
      </c>
      <c r="H6" s="34">
        <f t="shared" ref="H6:H69" ca="1" si="0">INT(YEARFRAC(G6,TODAY(),))</f>
        <v>60</v>
      </c>
      <c r="I6" s="57">
        <f t="shared" ref="I6:I69" si="1">INT(YEARFRAC(G6,$I$3))</f>
        <v>63</v>
      </c>
      <c r="J6" s="34" t="str">
        <f t="shared" ref="J6:J69" ca="1" si="2">DATEDIF(G6,TODAY(),"Y")&amp;" years " &amp;DATEDIF(G6,TODAY(),"YM")&amp; " months"</f>
        <v>60 years 2 months</v>
      </c>
      <c r="K6" s="41">
        <v>32898</v>
      </c>
      <c r="L6" s="12">
        <v>35.5</v>
      </c>
      <c r="M6" s="13">
        <v>12.5</v>
      </c>
      <c r="N6" s="13">
        <f t="shared" ref="N6:N68" si="3">L6*M6</f>
        <v>443.75</v>
      </c>
      <c r="O6" s="1">
        <f t="shared" ref="O6:O69" si="4">EDATE(G6,12*65)</f>
        <v>46395</v>
      </c>
      <c r="P6" s="34">
        <f t="shared" ref="P6:P69" ca="1" si="5">INT(YEARFRAC(TODAY(),O6))</f>
        <v>4</v>
      </c>
      <c r="Q6" s="59">
        <f t="shared" ref="Q6:Q69" si="6">IF(DAY(G6)=1,DATE(YEAR(G6)+60,MONTH(G6),0),DATE(YEAR(G6)+60,MONTH(G6)+1,0))</f>
        <v>44592</v>
      </c>
    </row>
    <row r="7" spans="1:17" x14ac:dyDescent="0.35">
      <c r="A7">
        <v>3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s="1">
        <v>21308</v>
      </c>
      <c r="H7" s="34">
        <f t="shared" ca="1" si="0"/>
        <v>63</v>
      </c>
      <c r="I7" s="57">
        <f t="shared" si="1"/>
        <v>67</v>
      </c>
      <c r="J7" s="34" t="str">
        <f t="shared" ca="1" si="2"/>
        <v>63 years 10 months</v>
      </c>
      <c r="K7" s="41">
        <v>28887</v>
      </c>
      <c r="L7" s="12">
        <v>35.5</v>
      </c>
      <c r="M7" s="13">
        <v>13.3</v>
      </c>
      <c r="N7" s="13">
        <f t="shared" si="3"/>
        <v>472.15000000000003</v>
      </c>
      <c r="O7" s="1">
        <f t="shared" si="4"/>
        <v>45049</v>
      </c>
      <c r="P7" s="34">
        <f t="shared" ca="1" si="5"/>
        <v>1</v>
      </c>
      <c r="Q7" s="59">
        <f t="shared" si="6"/>
        <v>43251</v>
      </c>
    </row>
    <row r="8" spans="1:17" x14ac:dyDescent="0.35">
      <c r="A8">
        <v>4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s="1">
        <v>29007</v>
      </c>
      <c r="H8" s="34">
        <f t="shared" ca="1" si="0"/>
        <v>42</v>
      </c>
      <c r="I8" s="57">
        <f t="shared" si="1"/>
        <v>46</v>
      </c>
      <c r="J8" s="34" t="str">
        <f t="shared" ca="1" si="2"/>
        <v>42 years 10 months</v>
      </c>
      <c r="K8" s="41">
        <v>36292</v>
      </c>
      <c r="L8" s="12">
        <v>40</v>
      </c>
      <c r="M8" s="13">
        <v>7.22</v>
      </c>
      <c r="N8" s="13">
        <f t="shared" si="3"/>
        <v>288.8</v>
      </c>
      <c r="O8" s="1">
        <f t="shared" si="4"/>
        <v>52749</v>
      </c>
      <c r="P8" s="34">
        <f t="shared" ca="1" si="5"/>
        <v>22</v>
      </c>
      <c r="Q8" s="59">
        <f t="shared" si="6"/>
        <v>50921</v>
      </c>
    </row>
    <row r="9" spans="1:17" x14ac:dyDescent="0.35">
      <c r="A9">
        <v>5</v>
      </c>
      <c r="B9" t="s">
        <v>46</v>
      </c>
      <c r="C9" t="s">
        <v>47</v>
      </c>
      <c r="D9" t="s">
        <v>48</v>
      </c>
      <c r="E9" t="s">
        <v>39</v>
      </c>
      <c r="F9" t="s">
        <v>35</v>
      </c>
      <c r="G9" s="1">
        <v>28635</v>
      </c>
      <c r="H9" s="34">
        <f t="shared" ca="1" si="0"/>
        <v>43</v>
      </c>
      <c r="I9" s="57">
        <f t="shared" si="1"/>
        <v>47</v>
      </c>
      <c r="J9" s="34" t="str">
        <f t="shared" ca="1" si="2"/>
        <v>43 years 10 months</v>
      </c>
      <c r="K9" s="41">
        <v>37099</v>
      </c>
      <c r="L9" s="12">
        <v>42</v>
      </c>
      <c r="M9" s="13">
        <v>16.75</v>
      </c>
      <c r="N9" s="13">
        <f t="shared" si="3"/>
        <v>703.5</v>
      </c>
      <c r="O9" s="1">
        <f t="shared" si="4"/>
        <v>52376</v>
      </c>
      <c r="P9" s="34">
        <f t="shared" ca="1" si="5"/>
        <v>21</v>
      </c>
      <c r="Q9" s="59">
        <f t="shared" si="6"/>
        <v>50556</v>
      </c>
    </row>
    <row r="10" spans="1:17" x14ac:dyDescent="0.35">
      <c r="A10">
        <v>6</v>
      </c>
      <c r="B10" t="s">
        <v>49</v>
      </c>
      <c r="C10" t="s">
        <v>50</v>
      </c>
      <c r="D10" t="s">
        <v>51</v>
      </c>
      <c r="E10" t="s">
        <v>44</v>
      </c>
      <c r="F10" t="s">
        <v>31</v>
      </c>
      <c r="G10" s="1">
        <v>23916</v>
      </c>
      <c r="H10" s="34">
        <f t="shared" ca="1" si="0"/>
        <v>56</v>
      </c>
      <c r="I10" s="57">
        <f t="shared" si="1"/>
        <v>60</v>
      </c>
      <c r="J10" s="34" t="str">
        <f t="shared" ca="1" si="2"/>
        <v>56 years 9 months</v>
      </c>
      <c r="K10" s="41">
        <v>35593</v>
      </c>
      <c r="L10" s="12">
        <v>40</v>
      </c>
      <c r="M10" s="13">
        <v>12.6</v>
      </c>
      <c r="N10" s="13">
        <f t="shared" si="3"/>
        <v>504</v>
      </c>
      <c r="O10" s="1">
        <f t="shared" si="4"/>
        <v>47657</v>
      </c>
      <c r="P10" s="34">
        <f t="shared" ca="1" si="5"/>
        <v>8</v>
      </c>
      <c r="Q10" s="59">
        <f t="shared" si="6"/>
        <v>45838</v>
      </c>
    </row>
    <row r="11" spans="1:17" x14ac:dyDescent="0.35">
      <c r="A11">
        <v>7</v>
      </c>
      <c r="B11" t="s">
        <v>52</v>
      </c>
      <c r="C11" t="s">
        <v>53</v>
      </c>
      <c r="D11" t="s">
        <v>54</v>
      </c>
      <c r="E11" t="s">
        <v>30</v>
      </c>
      <c r="F11" t="s">
        <v>31</v>
      </c>
      <c r="G11" s="1">
        <v>30359</v>
      </c>
      <c r="H11" s="34">
        <f t="shared" ca="1" si="0"/>
        <v>39</v>
      </c>
      <c r="I11" s="57">
        <f t="shared" si="1"/>
        <v>42</v>
      </c>
      <c r="J11" s="34" t="str">
        <f t="shared" ca="1" si="2"/>
        <v>39 years 1 months</v>
      </c>
      <c r="K11" s="41">
        <v>38716</v>
      </c>
      <c r="L11" s="12">
        <v>40</v>
      </c>
      <c r="M11" s="13">
        <v>21.5</v>
      </c>
      <c r="N11" s="13">
        <f t="shared" si="3"/>
        <v>860</v>
      </c>
      <c r="O11" s="1">
        <f t="shared" si="4"/>
        <v>54100</v>
      </c>
      <c r="P11" s="34">
        <f t="shared" ca="1" si="5"/>
        <v>25</v>
      </c>
      <c r="Q11" s="59">
        <f t="shared" si="6"/>
        <v>52290</v>
      </c>
    </row>
    <row r="12" spans="1:17" x14ac:dyDescent="0.35">
      <c r="A12">
        <v>8</v>
      </c>
      <c r="B12" t="s">
        <v>55</v>
      </c>
      <c r="C12" t="s">
        <v>56</v>
      </c>
      <c r="D12" t="s">
        <v>57</v>
      </c>
      <c r="E12" t="s">
        <v>44</v>
      </c>
      <c r="F12" t="s">
        <v>45</v>
      </c>
      <c r="G12" s="1">
        <v>27087</v>
      </c>
      <c r="H12" s="34">
        <f t="shared" ca="1" si="0"/>
        <v>48</v>
      </c>
      <c r="I12" s="57">
        <f t="shared" si="1"/>
        <v>51</v>
      </c>
      <c r="J12" s="34" t="str">
        <f t="shared" ca="1" si="2"/>
        <v>48 years 1 months</v>
      </c>
      <c r="K12" s="41">
        <v>40334</v>
      </c>
      <c r="L12" s="12">
        <v>35</v>
      </c>
      <c r="M12" s="13">
        <v>24</v>
      </c>
      <c r="N12" s="13">
        <f t="shared" si="3"/>
        <v>840</v>
      </c>
      <c r="O12" s="1">
        <f t="shared" si="4"/>
        <v>50828</v>
      </c>
      <c r="P12" s="34">
        <f t="shared" ca="1" si="5"/>
        <v>16</v>
      </c>
      <c r="Q12" s="59">
        <f t="shared" si="6"/>
        <v>49003</v>
      </c>
    </row>
    <row r="13" spans="1:17" x14ac:dyDescent="0.35">
      <c r="A13">
        <v>9</v>
      </c>
      <c r="B13" t="s">
        <v>58</v>
      </c>
      <c r="C13" t="s">
        <v>59</v>
      </c>
      <c r="D13" t="s">
        <v>60</v>
      </c>
      <c r="E13" t="s">
        <v>44</v>
      </c>
      <c r="F13" t="s">
        <v>35</v>
      </c>
      <c r="G13" s="1">
        <v>33021</v>
      </c>
      <c r="H13" s="34">
        <f t="shared" ca="1" si="0"/>
        <v>31</v>
      </c>
      <c r="I13" s="57">
        <f t="shared" si="1"/>
        <v>35</v>
      </c>
      <c r="J13" s="34" t="str">
        <f t="shared" ca="1" si="2"/>
        <v>31 years 10 months</v>
      </c>
      <c r="K13" s="41">
        <v>42531</v>
      </c>
      <c r="L13" s="12">
        <v>40</v>
      </c>
      <c r="M13" s="13">
        <v>12.6</v>
      </c>
      <c r="N13" s="13">
        <f t="shared" si="3"/>
        <v>504</v>
      </c>
      <c r="O13" s="1">
        <f t="shared" si="4"/>
        <v>56762</v>
      </c>
      <c r="P13" s="34">
        <f t="shared" ca="1" si="5"/>
        <v>33</v>
      </c>
      <c r="Q13" s="59">
        <f t="shared" si="6"/>
        <v>54939</v>
      </c>
    </row>
    <row r="14" spans="1:17" x14ac:dyDescent="0.35">
      <c r="A14">
        <v>10</v>
      </c>
      <c r="B14" t="s">
        <v>61</v>
      </c>
      <c r="C14" t="s">
        <v>62</v>
      </c>
      <c r="D14" t="s">
        <v>63</v>
      </c>
      <c r="E14" t="s">
        <v>30</v>
      </c>
      <c r="F14" t="s">
        <v>35</v>
      </c>
      <c r="G14" s="1">
        <v>29030</v>
      </c>
      <c r="H14" s="34">
        <f t="shared" ca="1" si="0"/>
        <v>42</v>
      </c>
      <c r="I14" s="57">
        <f t="shared" si="1"/>
        <v>46</v>
      </c>
      <c r="J14" s="34" t="str">
        <f t="shared" ca="1" si="2"/>
        <v>42 years 9 months</v>
      </c>
      <c r="K14" s="41">
        <v>36153</v>
      </c>
      <c r="L14" s="12">
        <v>35.5</v>
      </c>
      <c r="M14" s="13">
        <v>12.5</v>
      </c>
      <c r="N14" s="13">
        <f t="shared" si="3"/>
        <v>443.75</v>
      </c>
      <c r="O14" s="1">
        <f t="shared" si="4"/>
        <v>52772</v>
      </c>
      <c r="P14" s="34">
        <f t="shared" ca="1" si="5"/>
        <v>22</v>
      </c>
      <c r="Q14" s="59">
        <f t="shared" si="6"/>
        <v>50951</v>
      </c>
    </row>
    <row r="15" spans="1:17" x14ac:dyDescent="0.35">
      <c r="A15">
        <v>11</v>
      </c>
      <c r="B15" t="s">
        <v>64</v>
      </c>
      <c r="C15" t="s">
        <v>65</v>
      </c>
      <c r="D15" t="s">
        <v>66</v>
      </c>
      <c r="E15" t="s">
        <v>44</v>
      </c>
      <c r="F15" t="s">
        <v>35</v>
      </c>
      <c r="G15" s="1">
        <v>29613</v>
      </c>
      <c r="H15" s="34">
        <f t="shared" ca="1" si="0"/>
        <v>41</v>
      </c>
      <c r="I15" s="57">
        <f t="shared" si="1"/>
        <v>44</v>
      </c>
      <c r="J15" s="34" t="str">
        <f t="shared" ca="1" si="2"/>
        <v>41 years 2 months</v>
      </c>
      <c r="K15" s="41">
        <v>40364</v>
      </c>
      <c r="L15" s="12">
        <v>35.5</v>
      </c>
      <c r="M15" s="13">
        <v>13.3</v>
      </c>
      <c r="N15" s="13">
        <f t="shared" si="3"/>
        <v>472.15000000000003</v>
      </c>
      <c r="O15" s="1">
        <f t="shared" si="4"/>
        <v>53354</v>
      </c>
      <c r="P15" s="34">
        <f t="shared" ca="1" si="5"/>
        <v>23</v>
      </c>
      <c r="Q15" s="59">
        <f t="shared" si="6"/>
        <v>51532</v>
      </c>
    </row>
    <row r="16" spans="1:17" x14ac:dyDescent="0.35">
      <c r="A16">
        <v>12</v>
      </c>
      <c r="B16" t="s">
        <v>67</v>
      </c>
      <c r="C16" t="s">
        <v>68</v>
      </c>
      <c r="D16" t="s">
        <v>69</v>
      </c>
      <c r="E16" t="s">
        <v>39</v>
      </c>
      <c r="F16" t="s">
        <v>31</v>
      </c>
      <c r="G16" s="1">
        <v>34032</v>
      </c>
      <c r="H16" s="34">
        <f t="shared" ca="1" si="0"/>
        <v>29</v>
      </c>
      <c r="I16" s="57">
        <f t="shared" si="1"/>
        <v>32</v>
      </c>
      <c r="J16" s="34" t="str">
        <f t="shared" ca="1" si="2"/>
        <v>29 years 0 months</v>
      </c>
      <c r="K16" s="41">
        <v>42099</v>
      </c>
      <c r="L16" s="12">
        <v>32</v>
      </c>
      <c r="M16" s="13">
        <v>5.5</v>
      </c>
      <c r="N16" s="13">
        <f t="shared" si="3"/>
        <v>176</v>
      </c>
      <c r="O16" s="1">
        <f t="shared" si="4"/>
        <v>57773</v>
      </c>
      <c r="P16" s="34">
        <f t="shared" ca="1" si="5"/>
        <v>35</v>
      </c>
      <c r="Q16" s="59">
        <f t="shared" si="6"/>
        <v>55974</v>
      </c>
    </row>
    <row r="17" spans="1:17" x14ac:dyDescent="0.35">
      <c r="A17">
        <v>13</v>
      </c>
      <c r="B17" t="s">
        <v>70</v>
      </c>
      <c r="C17" t="s">
        <v>71</v>
      </c>
      <c r="D17" t="s">
        <v>72</v>
      </c>
      <c r="E17" t="s">
        <v>44</v>
      </c>
      <c r="F17" t="s">
        <v>31</v>
      </c>
      <c r="G17" s="1">
        <v>25255</v>
      </c>
      <c r="H17" s="34">
        <f t="shared" ca="1" si="0"/>
        <v>53</v>
      </c>
      <c r="I17" s="57">
        <f t="shared" si="1"/>
        <v>56</v>
      </c>
      <c r="J17" s="34" t="str">
        <f t="shared" ca="1" si="2"/>
        <v>53 years 1 months</v>
      </c>
      <c r="K17" s="41">
        <v>36746</v>
      </c>
      <c r="L17" s="12">
        <v>35.5</v>
      </c>
      <c r="M17" s="13">
        <v>13.3</v>
      </c>
      <c r="N17" s="13">
        <f t="shared" si="3"/>
        <v>472.15000000000003</v>
      </c>
      <c r="O17" s="1">
        <f t="shared" si="4"/>
        <v>48996</v>
      </c>
      <c r="P17" s="34">
        <f t="shared" ca="1" si="5"/>
        <v>11</v>
      </c>
      <c r="Q17" s="59">
        <f t="shared" si="6"/>
        <v>47177</v>
      </c>
    </row>
    <row r="18" spans="1:17" x14ac:dyDescent="0.35">
      <c r="A18">
        <v>14</v>
      </c>
      <c r="B18" t="s">
        <v>73</v>
      </c>
      <c r="C18" t="s">
        <v>74</v>
      </c>
      <c r="D18" t="s">
        <v>75</v>
      </c>
      <c r="E18" t="s">
        <v>76</v>
      </c>
      <c r="F18" t="s">
        <v>35</v>
      </c>
      <c r="G18" s="1">
        <v>32683</v>
      </c>
      <c r="H18" s="34">
        <f t="shared" ca="1" si="0"/>
        <v>32</v>
      </c>
      <c r="I18" s="57">
        <f t="shared" si="1"/>
        <v>36</v>
      </c>
      <c r="J18" s="34" t="str">
        <f t="shared" ca="1" si="2"/>
        <v>32 years 9 months</v>
      </c>
      <c r="K18" s="41">
        <v>43258</v>
      </c>
      <c r="L18" s="12">
        <v>40</v>
      </c>
      <c r="M18" s="13">
        <v>8.75</v>
      </c>
      <c r="N18" s="13">
        <f t="shared" si="3"/>
        <v>350</v>
      </c>
      <c r="O18" s="1">
        <f t="shared" si="4"/>
        <v>56424</v>
      </c>
      <c r="P18" s="34">
        <f t="shared" ca="1" si="5"/>
        <v>32</v>
      </c>
      <c r="Q18" s="59">
        <f t="shared" si="6"/>
        <v>54604</v>
      </c>
    </row>
    <row r="19" spans="1:17" x14ac:dyDescent="0.35">
      <c r="A19">
        <v>15</v>
      </c>
      <c r="B19" t="s">
        <v>77</v>
      </c>
      <c r="C19" t="s">
        <v>78</v>
      </c>
      <c r="D19" t="s">
        <v>79</v>
      </c>
      <c r="E19" t="s">
        <v>39</v>
      </c>
      <c r="F19" t="s">
        <v>35</v>
      </c>
      <c r="G19" s="1">
        <v>34591</v>
      </c>
      <c r="H19" s="34">
        <f t="shared" ca="1" si="0"/>
        <v>27</v>
      </c>
      <c r="I19" s="57">
        <f t="shared" si="1"/>
        <v>31</v>
      </c>
      <c r="J19" s="34" t="str">
        <f t="shared" ca="1" si="2"/>
        <v>27 years 6 months</v>
      </c>
      <c r="K19" s="41">
        <v>41696</v>
      </c>
      <c r="L19" s="12">
        <v>35</v>
      </c>
      <c r="M19" s="13">
        <v>12.1</v>
      </c>
      <c r="N19" s="13">
        <f t="shared" si="3"/>
        <v>423.5</v>
      </c>
      <c r="O19" s="1">
        <f t="shared" si="4"/>
        <v>58332</v>
      </c>
      <c r="P19" s="34">
        <f t="shared" ca="1" si="5"/>
        <v>37</v>
      </c>
      <c r="Q19" s="59">
        <f t="shared" si="6"/>
        <v>56522</v>
      </c>
    </row>
    <row r="20" spans="1:17" x14ac:dyDescent="0.35">
      <c r="A20">
        <v>16</v>
      </c>
      <c r="B20" t="s">
        <v>80</v>
      </c>
      <c r="C20" t="s">
        <v>81</v>
      </c>
      <c r="D20" t="s">
        <v>82</v>
      </c>
      <c r="E20" t="s">
        <v>44</v>
      </c>
      <c r="F20" t="s">
        <v>31</v>
      </c>
      <c r="G20" s="1">
        <v>33734</v>
      </c>
      <c r="H20" s="34">
        <f t="shared" ca="1" si="0"/>
        <v>29</v>
      </c>
      <c r="I20" s="57">
        <f t="shared" si="1"/>
        <v>33</v>
      </c>
      <c r="J20" s="34" t="str">
        <f t="shared" ca="1" si="2"/>
        <v>29 years 10 months</v>
      </c>
      <c r="K20" s="41">
        <v>43019</v>
      </c>
      <c r="L20" s="12">
        <v>35.5</v>
      </c>
      <c r="M20" s="13">
        <v>13.3</v>
      </c>
      <c r="N20" s="13">
        <f t="shared" si="3"/>
        <v>472.15000000000003</v>
      </c>
      <c r="O20" s="1">
        <f t="shared" si="4"/>
        <v>57475</v>
      </c>
      <c r="P20" s="34">
        <f t="shared" ca="1" si="5"/>
        <v>35</v>
      </c>
      <c r="Q20" s="59">
        <f t="shared" si="6"/>
        <v>55670</v>
      </c>
    </row>
    <row r="21" spans="1:17" x14ac:dyDescent="0.35">
      <c r="A21">
        <v>17</v>
      </c>
      <c r="B21" t="s">
        <v>83</v>
      </c>
      <c r="C21" t="s">
        <v>84</v>
      </c>
      <c r="D21" t="s">
        <v>85</v>
      </c>
      <c r="E21" t="s">
        <v>39</v>
      </c>
      <c r="F21" t="s">
        <v>40</v>
      </c>
      <c r="G21" s="1">
        <v>22696</v>
      </c>
      <c r="H21" s="34">
        <f t="shared" ca="1" si="0"/>
        <v>60</v>
      </c>
      <c r="I21" s="57">
        <f t="shared" si="1"/>
        <v>63</v>
      </c>
      <c r="J21" s="34" t="str">
        <f t="shared" ca="1" si="2"/>
        <v>60 years 1 months</v>
      </c>
      <c r="K21" s="41">
        <v>32496</v>
      </c>
      <c r="L21" s="12">
        <v>40</v>
      </c>
      <c r="M21" s="13">
        <v>22</v>
      </c>
      <c r="N21" s="13">
        <f t="shared" si="3"/>
        <v>880</v>
      </c>
      <c r="O21" s="1">
        <f t="shared" si="4"/>
        <v>46437</v>
      </c>
      <c r="P21" s="34">
        <f t="shared" ca="1" si="5"/>
        <v>4</v>
      </c>
      <c r="Q21" s="59">
        <f t="shared" si="6"/>
        <v>44620</v>
      </c>
    </row>
    <row r="22" spans="1:17" x14ac:dyDescent="0.35">
      <c r="A22">
        <v>18</v>
      </c>
      <c r="B22" t="s">
        <v>86</v>
      </c>
      <c r="C22" t="s">
        <v>87</v>
      </c>
      <c r="D22" t="s">
        <v>88</v>
      </c>
      <c r="E22" t="s">
        <v>44</v>
      </c>
      <c r="F22" t="s">
        <v>45</v>
      </c>
      <c r="G22" s="1">
        <v>26120</v>
      </c>
      <c r="H22" s="34">
        <f t="shared" ca="1" si="0"/>
        <v>50</v>
      </c>
      <c r="I22" s="57">
        <f t="shared" si="1"/>
        <v>54</v>
      </c>
      <c r="J22" s="34" t="str">
        <f t="shared" ca="1" si="2"/>
        <v>50 years 8 months</v>
      </c>
      <c r="K22" s="41">
        <v>33226</v>
      </c>
      <c r="L22" s="12">
        <v>40</v>
      </c>
      <c r="M22" s="13">
        <v>22</v>
      </c>
      <c r="N22" s="13">
        <f t="shared" si="3"/>
        <v>880</v>
      </c>
      <c r="O22" s="1">
        <f t="shared" si="4"/>
        <v>49862</v>
      </c>
      <c r="P22" s="34">
        <f t="shared" ca="1" si="5"/>
        <v>14</v>
      </c>
      <c r="Q22" s="59">
        <f t="shared" si="6"/>
        <v>48060</v>
      </c>
    </row>
    <row r="23" spans="1:17" x14ac:dyDescent="0.35">
      <c r="A23">
        <v>19</v>
      </c>
      <c r="B23" t="s">
        <v>89</v>
      </c>
      <c r="C23" t="s">
        <v>90</v>
      </c>
      <c r="D23" t="s">
        <v>91</v>
      </c>
      <c r="E23" t="s">
        <v>76</v>
      </c>
      <c r="F23" t="s">
        <v>31</v>
      </c>
      <c r="G23" s="1">
        <v>31609</v>
      </c>
      <c r="H23" s="34">
        <f t="shared" ca="1" si="0"/>
        <v>35</v>
      </c>
      <c r="I23" s="57">
        <f t="shared" si="1"/>
        <v>39</v>
      </c>
      <c r="J23" s="34" t="str">
        <f t="shared" ca="1" si="2"/>
        <v>35 years 8 months</v>
      </c>
      <c r="K23" s="41">
        <v>39622</v>
      </c>
      <c r="L23" s="12">
        <v>40</v>
      </c>
      <c r="M23" s="13">
        <v>15</v>
      </c>
      <c r="N23" s="13">
        <f t="shared" si="3"/>
        <v>600</v>
      </c>
      <c r="O23" s="1">
        <f t="shared" si="4"/>
        <v>55350</v>
      </c>
      <c r="P23" s="34">
        <f t="shared" ca="1" si="5"/>
        <v>29</v>
      </c>
      <c r="Q23" s="59">
        <f t="shared" si="6"/>
        <v>53539</v>
      </c>
    </row>
    <row r="24" spans="1:17" x14ac:dyDescent="0.35">
      <c r="A24">
        <v>20</v>
      </c>
      <c r="B24" t="s">
        <v>92</v>
      </c>
      <c r="C24" t="s">
        <v>93</v>
      </c>
      <c r="D24" t="s">
        <v>94</v>
      </c>
      <c r="E24" t="s">
        <v>30</v>
      </c>
      <c r="F24" t="s">
        <v>35</v>
      </c>
      <c r="G24" s="1">
        <v>30612</v>
      </c>
      <c r="H24" s="34">
        <f t="shared" ca="1" si="0"/>
        <v>38</v>
      </c>
      <c r="I24" s="57">
        <f t="shared" si="1"/>
        <v>42</v>
      </c>
      <c r="J24" s="34" t="str">
        <f t="shared" ca="1" si="2"/>
        <v>38 years 5 months</v>
      </c>
      <c r="K24" s="41">
        <v>39284</v>
      </c>
      <c r="L24" s="12">
        <v>35.5</v>
      </c>
      <c r="M24" s="13">
        <v>12.5</v>
      </c>
      <c r="N24" s="13">
        <f t="shared" si="3"/>
        <v>443.75</v>
      </c>
      <c r="O24" s="1">
        <f t="shared" si="4"/>
        <v>54354</v>
      </c>
      <c r="P24" s="34">
        <f t="shared" ca="1" si="5"/>
        <v>26</v>
      </c>
      <c r="Q24" s="59">
        <f t="shared" si="6"/>
        <v>52535</v>
      </c>
    </row>
    <row r="25" spans="1:17" x14ac:dyDescent="0.35">
      <c r="A25">
        <v>21</v>
      </c>
      <c r="B25" t="s">
        <v>95</v>
      </c>
      <c r="C25" t="s">
        <v>96</v>
      </c>
      <c r="D25" t="s">
        <v>97</v>
      </c>
      <c r="E25" t="s">
        <v>44</v>
      </c>
      <c r="F25" t="s">
        <v>40</v>
      </c>
      <c r="G25" s="1">
        <v>30007</v>
      </c>
      <c r="H25" s="34">
        <f t="shared" ca="1" si="0"/>
        <v>40</v>
      </c>
      <c r="I25" s="57">
        <f t="shared" si="1"/>
        <v>43</v>
      </c>
      <c r="J25" s="34" t="str">
        <f t="shared" ca="1" si="2"/>
        <v>40 years 1 months</v>
      </c>
      <c r="K25" s="41">
        <v>42052</v>
      </c>
      <c r="L25" s="12">
        <v>25</v>
      </c>
      <c r="M25" s="13">
        <v>8.52</v>
      </c>
      <c r="N25" s="13">
        <f t="shared" si="3"/>
        <v>213</v>
      </c>
      <c r="O25" s="1">
        <f t="shared" si="4"/>
        <v>53748</v>
      </c>
      <c r="P25" s="34">
        <f t="shared" ca="1" si="5"/>
        <v>24</v>
      </c>
      <c r="Q25" s="59">
        <f t="shared" si="6"/>
        <v>51925</v>
      </c>
    </row>
    <row r="26" spans="1:17" x14ac:dyDescent="0.35">
      <c r="A26">
        <v>22</v>
      </c>
      <c r="B26" t="s">
        <v>98</v>
      </c>
      <c r="C26" t="s">
        <v>99</v>
      </c>
      <c r="D26" t="s">
        <v>100</v>
      </c>
      <c r="E26" t="s">
        <v>76</v>
      </c>
      <c r="F26" t="s">
        <v>45</v>
      </c>
      <c r="G26" s="1">
        <v>34967</v>
      </c>
      <c r="H26" s="34">
        <f t="shared" ca="1" si="0"/>
        <v>26</v>
      </c>
      <c r="I26" s="57">
        <f t="shared" si="1"/>
        <v>30</v>
      </c>
      <c r="J26" s="34" t="str">
        <f t="shared" ca="1" si="2"/>
        <v>26 years 6 months</v>
      </c>
      <c r="K26" s="41">
        <v>43133</v>
      </c>
      <c r="L26" s="12">
        <v>40</v>
      </c>
      <c r="M26" s="13">
        <v>8.75</v>
      </c>
      <c r="N26" s="13">
        <f t="shared" si="3"/>
        <v>350</v>
      </c>
      <c r="O26" s="1">
        <f t="shared" si="4"/>
        <v>58709</v>
      </c>
      <c r="P26" s="34">
        <f t="shared" ca="1" si="5"/>
        <v>38</v>
      </c>
      <c r="Q26" s="59">
        <f t="shared" si="6"/>
        <v>56887</v>
      </c>
    </row>
    <row r="27" spans="1:17" x14ac:dyDescent="0.35">
      <c r="A27">
        <v>23</v>
      </c>
      <c r="B27" t="s">
        <v>101</v>
      </c>
      <c r="C27" t="s">
        <v>102</v>
      </c>
      <c r="D27" t="s">
        <v>29</v>
      </c>
      <c r="E27" t="s">
        <v>30</v>
      </c>
      <c r="F27" t="s">
        <v>35</v>
      </c>
      <c r="G27" s="1">
        <v>33985</v>
      </c>
      <c r="H27" s="34">
        <f t="shared" ca="1" si="0"/>
        <v>29</v>
      </c>
      <c r="I27" s="57">
        <f t="shared" si="1"/>
        <v>32</v>
      </c>
      <c r="J27" s="34" t="str">
        <f t="shared" ca="1" si="2"/>
        <v>29 years 2 months</v>
      </c>
      <c r="K27" s="41">
        <v>42071</v>
      </c>
      <c r="L27" s="12">
        <v>40</v>
      </c>
      <c r="M27" s="13">
        <v>19.5</v>
      </c>
      <c r="N27" s="13">
        <f t="shared" si="3"/>
        <v>780</v>
      </c>
      <c r="O27" s="1">
        <f t="shared" si="4"/>
        <v>57726</v>
      </c>
      <c r="P27" s="34">
        <f t="shared" ca="1" si="5"/>
        <v>35</v>
      </c>
      <c r="Q27" s="59">
        <f t="shared" si="6"/>
        <v>55915</v>
      </c>
    </row>
    <row r="28" spans="1:17" x14ac:dyDescent="0.35">
      <c r="A28">
        <v>24</v>
      </c>
      <c r="B28" t="s">
        <v>103</v>
      </c>
      <c r="C28" t="s">
        <v>104</v>
      </c>
      <c r="D28" t="s">
        <v>105</v>
      </c>
      <c r="E28" t="s">
        <v>76</v>
      </c>
      <c r="F28" t="s">
        <v>35</v>
      </c>
      <c r="G28" s="1">
        <v>33178</v>
      </c>
      <c r="H28" s="34">
        <f t="shared" ca="1" si="0"/>
        <v>31</v>
      </c>
      <c r="I28" s="57">
        <f t="shared" si="1"/>
        <v>35</v>
      </c>
      <c r="J28" s="34" t="str">
        <f t="shared" ca="1" si="2"/>
        <v>31 years 5 months</v>
      </c>
      <c r="K28" s="41">
        <v>40245</v>
      </c>
      <c r="L28" s="12">
        <v>40</v>
      </c>
      <c r="M28" s="13">
        <v>21.5</v>
      </c>
      <c r="N28" s="13">
        <f t="shared" si="3"/>
        <v>860</v>
      </c>
      <c r="O28" s="1">
        <f t="shared" si="4"/>
        <v>56919</v>
      </c>
      <c r="P28" s="34">
        <f t="shared" ca="1" si="5"/>
        <v>33</v>
      </c>
      <c r="Q28" s="59">
        <f t="shared" si="6"/>
        <v>55092</v>
      </c>
    </row>
    <row r="29" spans="1:17" x14ac:dyDescent="0.35">
      <c r="A29">
        <v>25</v>
      </c>
      <c r="B29" t="s">
        <v>106</v>
      </c>
      <c r="C29" t="s">
        <v>107</v>
      </c>
      <c r="D29" t="s">
        <v>108</v>
      </c>
      <c r="E29" t="s">
        <v>30</v>
      </c>
      <c r="F29" t="s">
        <v>40</v>
      </c>
      <c r="G29" s="1">
        <v>26967</v>
      </c>
      <c r="H29" s="34">
        <f t="shared" ca="1" si="0"/>
        <v>48</v>
      </c>
      <c r="I29" s="57">
        <f t="shared" si="1"/>
        <v>52</v>
      </c>
      <c r="J29" s="34" t="str">
        <f t="shared" ca="1" si="2"/>
        <v>48 years 5 months</v>
      </c>
      <c r="K29" s="41">
        <v>37559</v>
      </c>
      <c r="L29" s="12">
        <v>40</v>
      </c>
      <c r="M29" s="13">
        <v>15.5</v>
      </c>
      <c r="N29" s="13">
        <f t="shared" si="3"/>
        <v>620</v>
      </c>
      <c r="O29" s="1">
        <f t="shared" si="4"/>
        <v>50708</v>
      </c>
      <c r="P29" s="34">
        <f t="shared" ca="1" si="5"/>
        <v>16</v>
      </c>
      <c r="Q29" s="59">
        <f t="shared" si="6"/>
        <v>48883</v>
      </c>
    </row>
    <row r="30" spans="1:17" x14ac:dyDescent="0.35">
      <c r="A30">
        <v>26</v>
      </c>
      <c r="B30" t="s">
        <v>109</v>
      </c>
      <c r="C30" t="s">
        <v>110</v>
      </c>
      <c r="D30" t="s">
        <v>111</v>
      </c>
      <c r="E30" t="s">
        <v>39</v>
      </c>
      <c r="F30" t="s">
        <v>40</v>
      </c>
      <c r="G30" s="1">
        <v>26995</v>
      </c>
      <c r="H30" s="34">
        <f t="shared" ca="1" si="0"/>
        <v>48</v>
      </c>
      <c r="I30" s="57">
        <f t="shared" si="1"/>
        <v>52</v>
      </c>
      <c r="J30" s="34" t="str">
        <f t="shared" ca="1" si="2"/>
        <v>48 years 4 months</v>
      </c>
      <c r="K30" s="41">
        <v>44527</v>
      </c>
      <c r="L30" s="12">
        <v>32</v>
      </c>
      <c r="M30" s="13">
        <v>5.5</v>
      </c>
      <c r="N30" s="13">
        <f t="shared" si="3"/>
        <v>176</v>
      </c>
      <c r="O30" s="1">
        <f t="shared" si="4"/>
        <v>50736</v>
      </c>
      <c r="P30" s="34">
        <f t="shared" ca="1" si="5"/>
        <v>16</v>
      </c>
      <c r="Q30" s="59">
        <f t="shared" si="6"/>
        <v>48913</v>
      </c>
    </row>
    <row r="31" spans="1:17" x14ac:dyDescent="0.35">
      <c r="A31">
        <v>27</v>
      </c>
      <c r="B31" t="s">
        <v>112</v>
      </c>
      <c r="C31" t="s">
        <v>113</v>
      </c>
      <c r="D31" t="s">
        <v>114</v>
      </c>
      <c r="E31" t="s">
        <v>30</v>
      </c>
      <c r="F31" t="s">
        <v>35</v>
      </c>
      <c r="G31" s="1">
        <v>26892</v>
      </c>
      <c r="H31" s="34">
        <f t="shared" ca="1" si="0"/>
        <v>48</v>
      </c>
      <c r="I31" s="57">
        <f t="shared" si="1"/>
        <v>52</v>
      </c>
      <c r="J31" s="34" t="str">
        <f t="shared" ca="1" si="2"/>
        <v>48 years 7 months</v>
      </c>
      <c r="K31" s="41">
        <v>44059</v>
      </c>
      <c r="L31" s="12">
        <v>40</v>
      </c>
      <c r="M31" s="13">
        <v>19.5</v>
      </c>
      <c r="N31" s="13">
        <f t="shared" si="3"/>
        <v>780</v>
      </c>
      <c r="O31" s="1">
        <f t="shared" si="4"/>
        <v>50633</v>
      </c>
      <c r="P31" s="34">
        <f t="shared" ca="1" si="5"/>
        <v>16</v>
      </c>
      <c r="Q31" s="59">
        <f t="shared" si="6"/>
        <v>48822</v>
      </c>
    </row>
    <row r="32" spans="1:17" x14ac:dyDescent="0.35">
      <c r="A32">
        <v>28</v>
      </c>
      <c r="B32" t="s">
        <v>58</v>
      </c>
      <c r="C32" t="s">
        <v>115</v>
      </c>
      <c r="D32" t="s">
        <v>116</v>
      </c>
      <c r="E32" t="s">
        <v>44</v>
      </c>
      <c r="F32" t="s">
        <v>31</v>
      </c>
      <c r="G32" s="1">
        <v>30632</v>
      </c>
      <c r="H32" s="34">
        <f t="shared" ca="1" si="0"/>
        <v>38</v>
      </c>
      <c r="I32" s="57">
        <f t="shared" si="1"/>
        <v>42</v>
      </c>
      <c r="J32" s="34" t="str">
        <f t="shared" ca="1" si="2"/>
        <v>38 years 4 months</v>
      </c>
      <c r="K32" s="41">
        <v>43726</v>
      </c>
      <c r="L32" s="12">
        <v>40</v>
      </c>
      <c r="M32" s="13">
        <v>12.6</v>
      </c>
      <c r="N32" s="13">
        <f t="shared" si="3"/>
        <v>504</v>
      </c>
      <c r="O32" s="1">
        <f t="shared" si="4"/>
        <v>54374</v>
      </c>
      <c r="P32" s="34">
        <f t="shared" ca="1" si="5"/>
        <v>26</v>
      </c>
      <c r="Q32" s="59">
        <f t="shared" si="6"/>
        <v>52565</v>
      </c>
    </row>
    <row r="33" spans="1:17" x14ac:dyDescent="0.35">
      <c r="A33">
        <v>29</v>
      </c>
      <c r="B33" t="s">
        <v>117</v>
      </c>
      <c r="C33" t="s">
        <v>118</v>
      </c>
      <c r="D33" t="s">
        <v>119</v>
      </c>
      <c r="E33" t="s">
        <v>39</v>
      </c>
      <c r="F33" t="s">
        <v>45</v>
      </c>
      <c r="G33" s="1">
        <v>23240</v>
      </c>
      <c r="H33" s="34">
        <f t="shared" ca="1" si="0"/>
        <v>58</v>
      </c>
      <c r="I33" s="57">
        <f t="shared" si="1"/>
        <v>62</v>
      </c>
      <c r="J33" s="34" t="str">
        <f t="shared" ca="1" si="2"/>
        <v>58 years 7 months</v>
      </c>
      <c r="K33" s="41">
        <v>40042</v>
      </c>
      <c r="L33" s="12">
        <v>32</v>
      </c>
      <c r="M33" s="13">
        <v>5.5</v>
      </c>
      <c r="N33" s="13">
        <f t="shared" si="3"/>
        <v>176</v>
      </c>
      <c r="O33" s="1">
        <f t="shared" si="4"/>
        <v>46982</v>
      </c>
      <c r="P33" s="34">
        <f t="shared" ca="1" si="5"/>
        <v>6</v>
      </c>
      <c r="Q33" s="59">
        <f t="shared" si="6"/>
        <v>45169</v>
      </c>
    </row>
    <row r="34" spans="1:17" x14ac:dyDescent="0.35">
      <c r="A34">
        <v>30</v>
      </c>
      <c r="B34" t="s">
        <v>120</v>
      </c>
      <c r="C34" t="s">
        <v>121</v>
      </c>
      <c r="D34" t="s">
        <v>122</v>
      </c>
      <c r="E34" t="s">
        <v>76</v>
      </c>
      <c r="F34" t="s">
        <v>35</v>
      </c>
      <c r="G34" s="1">
        <v>22647</v>
      </c>
      <c r="H34" s="34">
        <f t="shared" ca="1" si="0"/>
        <v>60</v>
      </c>
      <c r="I34" s="57">
        <f t="shared" si="1"/>
        <v>64</v>
      </c>
      <c r="J34" s="34" t="str">
        <f t="shared" ca="1" si="2"/>
        <v>60 years 3 months</v>
      </c>
      <c r="K34" s="41">
        <v>34934</v>
      </c>
      <c r="L34" s="12">
        <v>40</v>
      </c>
      <c r="M34" s="13">
        <v>21.5</v>
      </c>
      <c r="N34" s="13">
        <f t="shared" si="3"/>
        <v>860</v>
      </c>
      <c r="O34" s="1">
        <f t="shared" si="4"/>
        <v>46388</v>
      </c>
      <c r="P34" s="34">
        <f t="shared" ca="1" si="5"/>
        <v>4</v>
      </c>
      <c r="Q34" s="59">
        <f t="shared" si="6"/>
        <v>44561</v>
      </c>
    </row>
    <row r="35" spans="1:17" x14ac:dyDescent="0.35">
      <c r="A35">
        <v>31</v>
      </c>
      <c r="B35" t="s">
        <v>123</v>
      </c>
      <c r="C35" t="s">
        <v>124</v>
      </c>
      <c r="D35" t="s">
        <v>125</v>
      </c>
      <c r="E35" t="s">
        <v>44</v>
      </c>
      <c r="F35" t="s">
        <v>40</v>
      </c>
      <c r="G35" s="1">
        <v>20247</v>
      </c>
      <c r="H35" s="34">
        <f t="shared" ca="1" si="0"/>
        <v>66</v>
      </c>
      <c r="I35" s="57">
        <f t="shared" si="1"/>
        <v>70</v>
      </c>
      <c r="J35" s="34" t="str">
        <f t="shared" ca="1" si="2"/>
        <v>66 years 9 months</v>
      </c>
      <c r="K35" s="41">
        <v>44543</v>
      </c>
      <c r="L35" s="12">
        <v>25</v>
      </c>
      <c r="M35" s="13">
        <v>8.52</v>
      </c>
      <c r="N35" s="13">
        <f t="shared" si="3"/>
        <v>213</v>
      </c>
      <c r="O35" s="1">
        <f t="shared" si="4"/>
        <v>43989</v>
      </c>
      <c r="P35" s="34">
        <f t="shared" ca="1" si="5"/>
        <v>1</v>
      </c>
      <c r="Q35" s="59">
        <f t="shared" si="6"/>
        <v>42185</v>
      </c>
    </row>
    <row r="36" spans="1:17" x14ac:dyDescent="0.35">
      <c r="A36">
        <v>32</v>
      </c>
      <c r="B36" t="s">
        <v>80</v>
      </c>
      <c r="C36" t="s">
        <v>47</v>
      </c>
      <c r="D36" t="s">
        <v>126</v>
      </c>
      <c r="E36" t="s">
        <v>44</v>
      </c>
      <c r="F36" t="s">
        <v>31</v>
      </c>
      <c r="G36" s="1">
        <v>26324</v>
      </c>
      <c r="H36" s="34">
        <f t="shared" ca="1" si="0"/>
        <v>50</v>
      </c>
      <c r="I36" s="57">
        <f t="shared" si="1"/>
        <v>53</v>
      </c>
      <c r="J36" s="34" t="str">
        <f t="shared" ca="1" si="2"/>
        <v>50 years 2 months</v>
      </c>
      <c r="K36" s="41">
        <v>36561</v>
      </c>
      <c r="L36" s="12">
        <v>35</v>
      </c>
      <c r="M36" s="13">
        <v>12.1</v>
      </c>
      <c r="N36" s="13">
        <f t="shared" si="3"/>
        <v>423.5</v>
      </c>
      <c r="O36" s="1">
        <f t="shared" si="4"/>
        <v>50066</v>
      </c>
      <c r="P36" s="34">
        <f t="shared" ca="1" si="5"/>
        <v>14</v>
      </c>
      <c r="Q36" s="59">
        <f t="shared" si="6"/>
        <v>48244</v>
      </c>
    </row>
    <row r="37" spans="1:17" x14ac:dyDescent="0.35">
      <c r="A37">
        <v>33</v>
      </c>
      <c r="B37" t="s">
        <v>127</v>
      </c>
      <c r="C37" t="s">
        <v>128</v>
      </c>
      <c r="D37" t="s">
        <v>129</v>
      </c>
      <c r="E37" t="s">
        <v>44</v>
      </c>
      <c r="F37" t="s">
        <v>35</v>
      </c>
      <c r="G37" s="1">
        <v>33612</v>
      </c>
      <c r="H37" s="34">
        <f t="shared" ca="1" si="0"/>
        <v>30</v>
      </c>
      <c r="I37" s="57">
        <f t="shared" si="1"/>
        <v>33</v>
      </c>
      <c r="J37" s="34" t="str">
        <f t="shared" ca="1" si="2"/>
        <v>30 years 2 months</v>
      </c>
      <c r="K37" s="41">
        <v>44055</v>
      </c>
      <c r="L37" s="12">
        <v>35</v>
      </c>
      <c r="M37" s="13">
        <v>24</v>
      </c>
      <c r="N37" s="13">
        <f t="shared" si="3"/>
        <v>840</v>
      </c>
      <c r="O37" s="1">
        <f t="shared" si="4"/>
        <v>57354</v>
      </c>
      <c r="P37" s="34">
        <f t="shared" ca="1" si="5"/>
        <v>34</v>
      </c>
      <c r="Q37" s="59">
        <f t="shared" si="6"/>
        <v>55549</v>
      </c>
    </row>
    <row r="38" spans="1:17" x14ac:dyDescent="0.35">
      <c r="A38">
        <v>34</v>
      </c>
      <c r="B38" t="s">
        <v>130</v>
      </c>
      <c r="C38" t="s">
        <v>96</v>
      </c>
      <c r="D38" t="s">
        <v>131</v>
      </c>
      <c r="E38" t="s">
        <v>30</v>
      </c>
      <c r="F38" t="s">
        <v>45</v>
      </c>
      <c r="G38" s="1">
        <v>26790</v>
      </c>
      <c r="H38" s="34">
        <f t="shared" ca="1" si="0"/>
        <v>48</v>
      </c>
      <c r="I38" s="57">
        <f t="shared" si="1"/>
        <v>52</v>
      </c>
      <c r="J38" s="34" t="str">
        <f t="shared" ca="1" si="2"/>
        <v>48 years 10 months</v>
      </c>
      <c r="K38" s="41">
        <v>43044</v>
      </c>
      <c r="L38" s="12">
        <v>40</v>
      </c>
      <c r="M38" s="13">
        <v>19.5</v>
      </c>
      <c r="N38" s="13">
        <f t="shared" si="3"/>
        <v>780</v>
      </c>
      <c r="O38" s="1">
        <f t="shared" si="4"/>
        <v>50531</v>
      </c>
      <c r="P38" s="34">
        <f t="shared" ca="1" si="5"/>
        <v>16</v>
      </c>
      <c r="Q38" s="59">
        <f t="shared" si="6"/>
        <v>48730</v>
      </c>
    </row>
    <row r="39" spans="1:17" x14ac:dyDescent="0.35">
      <c r="A39">
        <v>35</v>
      </c>
      <c r="B39" t="s">
        <v>132</v>
      </c>
      <c r="C39" t="s">
        <v>133</v>
      </c>
      <c r="D39" t="s">
        <v>134</v>
      </c>
      <c r="E39" t="s">
        <v>30</v>
      </c>
      <c r="F39" t="s">
        <v>35</v>
      </c>
      <c r="G39" s="1">
        <v>20866</v>
      </c>
      <c r="H39" s="34">
        <f t="shared" ca="1" si="0"/>
        <v>65</v>
      </c>
      <c r="I39" s="57">
        <f t="shared" si="1"/>
        <v>68</v>
      </c>
      <c r="J39" s="34" t="str">
        <f t="shared" ca="1" si="2"/>
        <v>65 years 1 months</v>
      </c>
      <c r="K39" s="41">
        <v>36855</v>
      </c>
      <c r="L39" s="12">
        <v>35.5</v>
      </c>
      <c r="M39" s="13">
        <v>12.5</v>
      </c>
      <c r="N39" s="13">
        <f t="shared" si="3"/>
        <v>443.75</v>
      </c>
      <c r="O39" s="1">
        <f t="shared" si="4"/>
        <v>44607</v>
      </c>
      <c r="P39" s="34">
        <f t="shared" ca="1" si="5"/>
        <v>0</v>
      </c>
      <c r="Q39" s="59">
        <f t="shared" si="6"/>
        <v>42794</v>
      </c>
    </row>
    <row r="40" spans="1:17" x14ac:dyDescent="0.35">
      <c r="A40">
        <v>36</v>
      </c>
      <c r="B40" t="s">
        <v>135</v>
      </c>
      <c r="C40" t="s">
        <v>136</v>
      </c>
      <c r="D40" t="s">
        <v>137</v>
      </c>
      <c r="E40" t="s">
        <v>76</v>
      </c>
      <c r="F40" t="s">
        <v>35</v>
      </c>
      <c r="G40" s="1">
        <v>19804</v>
      </c>
      <c r="H40" s="34">
        <f t="shared" ca="1" si="0"/>
        <v>68</v>
      </c>
      <c r="I40" s="57">
        <f t="shared" si="1"/>
        <v>71</v>
      </c>
      <c r="J40" s="34" t="str">
        <f t="shared" ca="1" si="2"/>
        <v>68 years 0 months</v>
      </c>
      <c r="K40" s="41">
        <v>37407</v>
      </c>
      <c r="L40" s="12">
        <v>40</v>
      </c>
      <c r="M40" s="13">
        <v>8.75</v>
      </c>
      <c r="N40" s="13">
        <f t="shared" si="3"/>
        <v>350</v>
      </c>
      <c r="O40" s="1">
        <f t="shared" si="4"/>
        <v>43545</v>
      </c>
      <c r="P40" s="34">
        <f t="shared" ca="1" si="5"/>
        <v>3</v>
      </c>
      <c r="Q40" s="59">
        <f t="shared" si="6"/>
        <v>41729</v>
      </c>
    </row>
    <row r="41" spans="1:17" x14ac:dyDescent="0.35">
      <c r="A41">
        <v>37</v>
      </c>
      <c r="B41" t="s">
        <v>132</v>
      </c>
      <c r="C41" t="s">
        <v>138</v>
      </c>
      <c r="D41" t="s">
        <v>139</v>
      </c>
      <c r="E41" t="s">
        <v>30</v>
      </c>
      <c r="F41" t="s">
        <v>31</v>
      </c>
      <c r="G41" s="1">
        <v>21752</v>
      </c>
      <c r="H41" s="34">
        <f t="shared" ca="1" si="0"/>
        <v>62</v>
      </c>
      <c r="I41" s="57">
        <f t="shared" si="1"/>
        <v>66</v>
      </c>
      <c r="J41" s="34" t="str">
        <f t="shared" ca="1" si="2"/>
        <v>62 years 8 months</v>
      </c>
      <c r="K41" s="41">
        <v>32760</v>
      </c>
      <c r="L41" s="12">
        <v>29.5</v>
      </c>
      <c r="M41" s="13">
        <v>6.5</v>
      </c>
      <c r="N41" s="13">
        <f t="shared" si="3"/>
        <v>191.75</v>
      </c>
      <c r="O41" s="1">
        <f t="shared" si="4"/>
        <v>45494</v>
      </c>
      <c r="P41" s="34">
        <f t="shared" ca="1" si="5"/>
        <v>2</v>
      </c>
      <c r="Q41" s="59">
        <f t="shared" si="6"/>
        <v>43677</v>
      </c>
    </row>
    <row r="42" spans="1:17" x14ac:dyDescent="0.35">
      <c r="A42">
        <v>38</v>
      </c>
      <c r="B42" t="s">
        <v>140</v>
      </c>
      <c r="C42" t="s">
        <v>141</v>
      </c>
      <c r="D42" t="s">
        <v>142</v>
      </c>
      <c r="E42" t="s">
        <v>39</v>
      </c>
      <c r="F42" t="s">
        <v>40</v>
      </c>
      <c r="G42" s="1">
        <v>26901</v>
      </c>
      <c r="H42" s="34">
        <f t="shared" ca="1" si="0"/>
        <v>48</v>
      </c>
      <c r="I42" s="57">
        <f t="shared" si="1"/>
        <v>52</v>
      </c>
      <c r="J42" s="34" t="str">
        <f t="shared" ca="1" si="2"/>
        <v>48 years 7 months</v>
      </c>
      <c r="K42" s="41">
        <v>44364</v>
      </c>
      <c r="L42" s="12">
        <v>38</v>
      </c>
      <c r="M42" s="13">
        <v>15.5</v>
      </c>
      <c r="N42" s="13">
        <f t="shared" si="3"/>
        <v>589</v>
      </c>
      <c r="O42" s="1">
        <f t="shared" si="4"/>
        <v>50642</v>
      </c>
      <c r="P42" s="34">
        <f t="shared" ca="1" si="5"/>
        <v>16</v>
      </c>
      <c r="Q42" s="59">
        <f t="shared" si="6"/>
        <v>48822</v>
      </c>
    </row>
    <row r="43" spans="1:17" x14ac:dyDescent="0.35">
      <c r="A43">
        <v>39</v>
      </c>
      <c r="B43" t="s">
        <v>143</v>
      </c>
      <c r="C43" t="s">
        <v>144</v>
      </c>
      <c r="D43" t="s">
        <v>145</v>
      </c>
      <c r="E43" t="s">
        <v>44</v>
      </c>
      <c r="F43" t="s">
        <v>31</v>
      </c>
      <c r="G43" s="1">
        <v>23234</v>
      </c>
      <c r="H43" s="34">
        <f t="shared" ca="1" si="0"/>
        <v>58</v>
      </c>
      <c r="I43" s="57">
        <f t="shared" si="1"/>
        <v>62</v>
      </c>
      <c r="J43" s="34" t="str">
        <f t="shared" ca="1" si="2"/>
        <v>58 years 7 months</v>
      </c>
      <c r="K43" s="41">
        <v>31639</v>
      </c>
      <c r="L43" s="12">
        <v>40</v>
      </c>
      <c r="M43" s="13">
        <v>22</v>
      </c>
      <c r="N43" s="13">
        <f t="shared" si="3"/>
        <v>880</v>
      </c>
      <c r="O43" s="1">
        <f t="shared" si="4"/>
        <v>46976</v>
      </c>
      <c r="P43" s="34">
        <f t="shared" ca="1" si="5"/>
        <v>6</v>
      </c>
      <c r="Q43" s="59">
        <f t="shared" si="6"/>
        <v>45169</v>
      </c>
    </row>
    <row r="44" spans="1:17" x14ac:dyDescent="0.35">
      <c r="A44">
        <v>40</v>
      </c>
      <c r="B44" t="s">
        <v>146</v>
      </c>
      <c r="C44" t="s">
        <v>147</v>
      </c>
      <c r="D44" t="s">
        <v>148</v>
      </c>
      <c r="E44" t="s">
        <v>44</v>
      </c>
      <c r="F44" t="s">
        <v>31</v>
      </c>
      <c r="G44" s="1">
        <v>29974</v>
      </c>
      <c r="H44" s="34">
        <f t="shared" ca="1" si="0"/>
        <v>40</v>
      </c>
      <c r="I44" s="57">
        <f t="shared" si="1"/>
        <v>43</v>
      </c>
      <c r="J44" s="34" t="str">
        <f t="shared" ca="1" si="2"/>
        <v>40 years 2 months</v>
      </c>
      <c r="K44" s="41">
        <v>40486</v>
      </c>
      <c r="L44" s="12">
        <v>38</v>
      </c>
      <c r="M44" s="13">
        <v>15.5</v>
      </c>
      <c r="N44" s="13">
        <f t="shared" si="3"/>
        <v>589</v>
      </c>
      <c r="O44" s="1">
        <f t="shared" si="4"/>
        <v>53715</v>
      </c>
      <c r="P44" s="34">
        <f t="shared" ca="1" si="5"/>
        <v>24</v>
      </c>
      <c r="Q44" s="59">
        <f t="shared" si="6"/>
        <v>51897</v>
      </c>
    </row>
    <row r="45" spans="1:17" x14ac:dyDescent="0.35">
      <c r="A45">
        <v>41</v>
      </c>
      <c r="B45" t="s">
        <v>149</v>
      </c>
      <c r="C45" t="s">
        <v>150</v>
      </c>
      <c r="D45" t="s">
        <v>126</v>
      </c>
      <c r="E45" t="s">
        <v>44</v>
      </c>
      <c r="F45" t="s">
        <v>40</v>
      </c>
      <c r="G45" s="1">
        <v>34068</v>
      </c>
      <c r="H45" s="34">
        <f t="shared" ca="1" si="0"/>
        <v>28</v>
      </c>
      <c r="I45" s="57">
        <f t="shared" si="1"/>
        <v>32</v>
      </c>
      <c r="J45" s="34" t="str">
        <f t="shared" ca="1" si="2"/>
        <v>28 years 11 months</v>
      </c>
      <c r="K45" s="41">
        <v>43604</v>
      </c>
      <c r="L45" s="12">
        <v>40</v>
      </c>
      <c r="M45" s="13">
        <v>8.2200000000000006</v>
      </c>
      <c r="N45" s="13">
        <f t="shared" si="3"/>
        <v>328.8</v>
      </c>
      <c r="O45" s="1">
        <f t="shared" si="4"/>
        <v>57809</v>
      </c>
      <c r="P45" s="34">
        <f t="shared" ca="1" si="5"/>
        <v>36</v>
      </c>
      <c r="Q45" s="59">
        <f t="shared" si="6"/>
        <v>56004</v>
      </c>
    </row>
    <row r="46" spans="1:17" x14ac:dyDescent="0.35">
      <c r="A46">
        <v>42</v>
      </c>
      <c r="B46" t="s">
        <v>151</v>
      </c>
      <c r="C46" t="s">
        <v>152</v>
      </c>
      <c r="D46" t="s">
        <v>153</v>
      </c>
      <c r="E46" t="s">
        <v>30</v>
      </c>
      <c r="F46" t="s">
        <v>45</v>
      </c>
      <c r="G46" s="1">
        <v>30616</v>
      </c>
      <c r="H46" s="34">
        <f t="shared" ca="1" si="0"/>
        <v>38</v>
      </c>
      <c r="I46" s="57">
        <f t="shared" si="1"/>
        <v>42</v>
      </c>
      <c r="J46" s="34" t="str">
        <f t="shared" ca="1" si="2"/>
        <v>38 years 5 months</v>
      </c>
      <c r="K46" s="41">
        <v>44208</v>
      </c>
      <c r="L46" s="12">
        <v>40</v>
      </c>
      <c r="M46" s="13">
        <v>19.5</v>
      </c>
      <c r="N46" s="13">
        <f t="shared" si="3"/>
        <v>780</v>
      </c>
      <c r="O46" s="1">
        <f t="shared" si="4"/>
        <v>54358</v>
      </c>
      <c r="P46" s="34">
        <f t="shared" ca="1" si="5"/>
        <v>26</v>
      </c>
      <c r="Q46" s="59">
        <f t="shared" si="6"/>
        <v>52535</v>
      </c>
    </row>
    <row r="47" spans="1:17" x14ac:dyDescent="0.35">
      <c r="A47">
        <v>43</v>
      </c>
      <c r="B47" t="s">
        <v>154</v>
      </c>
      <c r="C47" t="s">
        <v>155</v>
      </c>
      <c r="D47" t="s">
        <v>156</v>
      </c>
      <c r="E47" t="s">
        <v>44</v>
      </c>
      <c r="F47" t="s">
        <v>40</v>
      </c>
      <c r="G47" s="1">
        <v>26995</v>
      </c>
      <c r="H47" s="34">
        <f t="shared" ca="1" si="0"/>
        <v>48</v>
      </c>
      <c r="I47" s="57">
        <f t="shared" si="1"/>
        <v>52</v>
      </c>
      <c r="J47" s="34" t="str">
        <f t="shared" ca="1" si="2"/>
        <v>48 years 4 months</v>
      </c>
      <c r="K47" s="41">
        <v>35877</v>
      </c>
      <c r="L47" s="12">
        <v>35</v>
      </c>
      <c r="M47" s="13">
        <v>24</v>
      </c>
      <c r="N47" s="13">
        <f t="shared" si="3"/>
        <v>840</v>
      </c>
      <c r="O47" s="1">
        <f t="shared" si="4"/>
        <v>50736</v>
      </c>
      <c r="P47" s="34">
        <f t="shared" ca="1" si="5"/>
        <v>16</v>
      </c>
      <c r="Q47" s="59">
        <f t="shared" si="6"/>
        <v>48913</v>
      </c>
    </row>
    <row r="48" spans="1:17" x14ac:dyDescent="0.35">
      <c r="A48">
        <v>44</v>
      </c>
      <c r="B48" t="s">
        <v>157</v>
      </c>
      <c r="C48" t="s">
        <v>158</v>
      </c>
      <c r="D48" t="s">
        <v>159</v>
      </c>
      <c r="E48" t="s">
        <v>76</v>
      </c>
      <c r="F48" t="s">
        <v>40</v>
      </c>
      <c r="G48" s="1">
        <v>22697</v>
      </c>
      <c r="H48" s="34">
        <f t="shared" ca="1" si="0"/>
        <v>60</v>
      </c>
      <c r="I48" s="57">
        <f t="shared" si="1"/>
        <v>63</v>
      </c>
      <c r="J48" s="34" t="str">
        <f t="shared" ca="1" si="2"/>
        <v>60 years 1 months</v>
      </c>
      <c r="K48" s="41">
        <v>32116</v>
      </c>
      <c r="L48" s="12">
        <v>15.5</v>
      </c>
      <c r="M48" s="13">
        <v>6.5</v>
      </c>
      <c r="N48" s="13">
        <f t="shared" si="3"/>
        <v>100.75</v>
      </c>
      <c r="O48" s="1">
        <f t="shared" si="4"/>
        <v>46438</v>
      </c>
      <c r="P48" s="34">
        <f t="shared" ca="1" si="5"/>
        <v>4</v>
      </c>
      <c r="Q48" s="59">
        <f t="shared" si="6"/>
        <v>44620</v>
      </c>
    </row>
    <row r="49" spans="1:17" x14ac:dyDescent="0.35">
      <c r="A49">
        <v>45</v>
      </c>
      <c r="B49" t="s">
        <v>160</v>
      </c>
      <c r="C49" t="s">
        <v>161</v>
      </c>
      <c r="D49" t="s">
        <v>162</v>
      </c>
      <c r="E49" t="s">
        <v>44</v>
      </c>
      <c r="F49" t="s">
        <v>45</v>
      </c>
      <c r="G49" s="1">
        <v>22842</v>
      </c>
      <c r="H49" s="34">
        <f t="shared" ca="1" si="0"/>
        <v>59</v>
      </c>
      <c r="I49" s="57">
        <f t="shared" si="1"/>
        <v>63</v>
      </c>
      <c r="J49" s="34" t="str">
        <f t="shared" ca="1" si="2"/>
        <v>59 years 8 months</v>
      </c>
      <c r="K49" s="41">
        <v>36076</v>
      </c>
      <c r="L49" s="12">
        <v>40</v>
      </c>
      <c r="M49" s="13">
        <v>22</v>
      </c>
      <c r="N49" s="13">
        <f t="shared" si="3"/>
        <v>880</v>
      </c>
      <c r="O49" s="1">
        <f t="shared" si="4"/>
        <v>46583</v>
      </c>
      <c r="P49" s="34">
        <f t="shared" ca="1" si="5"/>
        <v>5</v>
      </c>
      <c r="Q49" s="59">
        <f t="shared" si="6"/>
        <v>44773</v>
      </c>
    </row>
    <row r="50" spans="1:17" x14ac:dyDescent="0.35">
      <c r="A50">
        <v>46</v>
      </c>
      <c r="B50" t="s">
        <v>163</v>
      </c>
      <c r="C50" t="s">
        <v>164</v>
      </c>
      <c r="D50" t="s">
        <v>165</v>
      </c>
      <c r="E50" t="s">
        <v>44</v>
      </c>
      <c r="F50" t="s">
        <v>31</v>
      </c>
      <c r="G50" s="1">
        <v>26866</v>
      </c>
      <c r="H50" s="34">
        <f t="shared" ca="1" si="0"/>
        <v>48</v>
      </c>
      <c r="I50" s="57">
        <f t="shared" si="1"/>
        <v>52</v>
      </c>
      <c r="J50" s="34" t="str">
        <f t="shared" ca="1" si="2"/>
        <v>48 years 8 months</v>
      </c>
      <c r="K50" s="41">
        <v>40177</v>
      </c>
      <c r="L50" s="12">
        <v>32</v>
      </c>
      <c r="M50" s="13">
        <v>5.5</v>
      </c>
      <c r="N50" s="13">
        <f t="shared" si="3"/>
        <v>176</v>
      </c>
      <c r="O50" s="1">
        <f t="shared" si="4"/>
        <v>50607</v>
      </c>
      <c r="P50" s="34">
        <f t="shared" ca="1" si="5"/>
        <v>16</v>
      </c>
      <c r="Q50" s="59">
        <f t="shared" si="6"/>
        <v>48791</v>
      </c>
    </row>
    <row r="51" spans="1:17" x14ac:dyDescent="0.35">
      <c r="A51">
        <v>47</v>
      </c>
      <c r="B51" t="s">
        <v>166</v>
      </c>
      <c r="C51" t="s">
        <v>167</v>
      </c>
      <c r="D51" t="s">
        <v>168</v>
      </c>
      <c r="E51" t="s">
        <v>39</v>
      </c>
      <c r="F51" t="s">
        <v>31</v>
      </c>
      <c r="G51" s="1">
        <v>26786</v>
      </c>
      <c r="H51" s="34">
        <f t="shared" ca="1" si="0"/>
        <v>48</v>
      </c>
      <c r="I51" s="57">
        <f t="shared" si="1"/>
        <v>52</v>
      </c>
      <c r="J51" s="34" t="str">
        <f t="shared" ca="1" si="2"/>
        <v>48 years 11 months</v>
      </c>
      <c r="K51" s="41">
        <v>43561</v>
      </c>
      <c r="L51" s="12">
        <v>25</v>
      </c>
      <c r="M51" s="13">
        <v>8.52</v>
      </c>
      <c r="N51" s="13">
        <f t="shared" si="3"/>
        <v>213</v>
      </c>
      <c r="O51" s="1">
        <f t="shared" si="4"/>
        <v>50527</v>
      </c>
      <c r="P51" s="34">
        <f t="shared" ca="1" si="5"/>
        <v>16</v>
      </c>
      <c r="Q51" s="59">
        <f t="shared" si="6"/>
        <v>48730</v>
      </c>
    </row>
    <row r="52" spans="1:17" x14ac:dyDescent="0.35">
      <c r="A52">
        <v>48</v>
      </c>
      <c r="B52" t="s">
        <v>169</v>
      </c>
      <c r="C52" t="s">
        <v>170</v>
      </c>
      <c r="D52" t="s">
        <v>171</v>
      </c>
      <c r="E52" t="s">
        <v>39</v>
      </c>
      <c r="F52" t="s">
        <v>40</v>
      </c>
      <c r="G52" s="1">
        <v>26987</v>
      </c>
      <c r="H52" s="34">
        <f t="shared" ca="1" si="0"/>
        <v>48</v>
      </c>
      <c r="I52" s="57">
        <f t="shared" si="1"/>
        <v>52</v>
      </c>
      <c r="J52" s="34" t="str">
        <f t="shared" ca="1" si="2"/>
        <v>48 years 4 months</v>
      </c>
      <c r="K52" s="41">
        <v>38133</v>
      </c>
      <c r="L52" s="12">
        <v>38</v>
      </c>
      <c r="M52" s="13">
        <v>15.5</v>
      </c>
      <c r="N52" s="13">
        <f t="shared" si="3"/>
        <v>589</v>
      </c>
      <c r="O52" s="1">
        <f t="shared" si="4"/>
        <v>50728</v>
      </c>
      <c r="P52" s="34">
        <f t="shared" ca="1" si="5"/>
        <v>16</v>
      </c>
      <c r="Q52" s="59">
        <f t="shared" si="6"/>
        <v>48913</v>
      </c>
    </row>
    <row r="53" spans="1:17" x14ac:dyDescent="0.35">
      <c r="A53">
        <v>49</v>
      </c>
      <c r="B53" t="s">
        <v>83</v>
      </c>
      <c r="C53" t="s">
        <v>172</v>
      </c>
      <c r="D53" t="s">
        <v>173</v>
      </c>
      <c r="E53" t="s">
        <v>30</v>
      </c>
      <c r="F53" t="s">
        <v>35</v>
      </c>
      <c r="G53" s="1">
        <v>26891</v>
      </c>
      <c r="H53" s="34">
        <f t="shared" ca="1" si="0"/>
        <v>48</v>
      </c>
      <c r="I53" s="57">
        <f t="shared" si="1"/>
        <v>52</v>
      </c>
      <c r="J53" s="34" t="str">
        <f t="shared" ca="1" si="2"/>
        <v>48 years 7 months</v>
      </c>
      <c r="K53" s="41">
        <v>37958</v>
      </c>
      <c r="L53" s="12">
        <v>35.5</v>
      </c>
      <c r="M53" s="13">
        <v>12.5</v>
      </c>
      <c r="N53" s="13">
        <f t="shared" si="3"/>
        <v>443.75</v>
      </c>
      <c r="O53" s="1">
        <f t="shared" si="4"/>
        <v>50632</v>
      </c>
      <c r="P53" s="34">
        <f t="shared" ca="1" si="5"/>
        <v>16</v>
      </c>
      <c r="Q53" s="59">
        <f t="shared" si="6"/>
        <v>48822</v>
      </c>
    </row>
    <row r="54" spans="1:17" x14ac:dyDescent="0.35">
      <c r="A54">
        <v>50</v>
      </c>
      <c r="B54" t="s">
        <v>174</v>
      </c>
      <c r="C54" t="s">
        <v>175</v>
      </c>
      <c r="D54" t="s">
        <v>176</v>
      </c>
      <c r="E54" t="s">
        <v>76</v>
      </c>
      <c r="F54" t="s">
        <v>45</v>
      </c>
      <c r="G54" s="1">
        <v>22933</v>
      </c>
      <c r="H54" s="34">
        <f t="shared" ca="1" si="0"/>
        <v>59</v>
      </c>
      <c r="I54" s="57">
        <f t="shared" si="1"/>
        <v>63</v>
      </c>
      <c r="J54" s="34" t="str">
        <f t="shared" ca="1" si="2"/>
        <v>59 years 5 months</v>
      </c>
      <c r="K54" s="41">
        <v>29864</v>
      </c>
      <c r="L54" s="12">
        <v>40</v>
      </c>
      <c r="M54" s="13">
        <v>21.5</v>
      </c>
      <c r="N54" s="13">
        <f t="shared" si="3"/>
        <v>860</v>
      </c>
      <c r="O54" s="1">
        <f t="shared" si="4"/>
        <v>46674</v>
      </c>
      <c r="P54" s="34">
        <f t="shared" ca="1" si="5"/>
        <v>5</v>
      </c>
      <c r="Q54" s="59">
        <f t="shared" si="6"/>
        <v>44865</v>
      </c>
    </row>
    <row r="55" spans="1:17" x14ac:dyDescent="0.35">
      <c r="A55">
        <v>51</v>
      </c>
      <c r="B55" t="s">
        <v>92</v>
      </c>
      <c r="C55" t="s">
        <v>177</v>
      </c>
      <c r="D55" t="s">
        <v>178</v>
      </c>
      <c r="E55" t="s">
        <v>44</v>
      </c>
      <c r="F55" t="s">
        <v>40</v>
      </c>
      <c r="G55" s="1">
        <v>26860</v>
      </c>
      <c r="H55" s="34">
        <f t="shared" ca="1" si="0"/>
        <v>48</v>
      </c>
      <c r="I55" s="57">
        <f t="shared" si="1"/>
        <v>52</v>
      </c>
      <c r="J55" s="34" t="str">
        <f t="shared" ca="1" si="2"/>
        <v>48 years 8 months</v>
      </c>
      <c r="K55" s="41">
        <v>36628</v>
      </c>
      <c r="L55" s="12">
        <v>38</v>
      </c>
      <c r="M55" s="13">
        <v>15.5</v>
      </c>
      <c r="N55" s="13">
        <f t="shared" si="3"/>
        <v>589</v>
      </c>
      <c r="O55" s="1">
        <f t="shared" si="4"/>
        <v>50601</v>
      </c>
      <c r="P55" s="34">
        <f t="shared" ca="1" si="5"/>
        <v>16</v>
      </c>
      <c r="Q55" s="59">
        <f t="shared" si="6"/>
        <v>48791</v>
      </c>
    </row>
    <row r="56" spans="1:17" x14ac:dyDescent="0.35">
      <c r="A56">
        <v>52</v>
      </c>
      <c r="B56" t="s">
        <v>179</v>
      </c>
      <c r="C56" t="s">
        <v>180</v>
      </c>
      <c r="D56" t="s">
        <v>181</v>
      </c>
      <c r="E56" t="s">
        <v>30</v>
      </c>
      <c r="F56" t="s">
        <v>31</v>
      </c>
      <c r="G56" s="1">
        <v>22806</v>
      </c>
      <c r="H56" s="34">
        <f t="shared" ca="1" si="0"/>
        <v>59</v>
      </c>
      <c r="I56" s="57">
        <f t="shared" si="1"/>
        <v>63</v>
      </c>
      <c r="J56" s="34" t="str">
        <f t="shared" ca="1" si="2"/>
        <v>59 years 9 months</v>
      </c>
      <c r="K56" s="41">
        <v>40479</v>
      </c>
      <c r="L56" s="12">
        <v>40</v>
      </c>
      <c r="M56" s="13">
        <v>21.5</v>
      </c>
      <c r="N56" s="13">
        <f t="shared" si="3"/>
        <v>860</v>
      </c>
      <c r="O56" s="1">
        <f t="shared" si="4"/>
        <v>46547</v>
      </c>
      <c r="P56" s="34">
        <f t="shared" ca="1" si="5"/>
        <v>5</v>
      </c>
      <c r="Q56" s="59">
        <f t="shared" si="6"/>
        <v>44742</v>
      </c>
    </row>
    <row r="57" spans="1:17" x14ac:dyDescent="0.35">
      <c r="A57">
        <v>53</v>
      </c>
      <c r="B57" t="s">
        <v>182</v>
      </c>
      <c r="C57" t="s">
        <v>183</v>
      </c>
      <c r="D57" t="s">
        <v>184</v>
      </c>
      <c r="E57" t="s">
        <v>44</v>
      </c>
      <c r="F57" t="s">
        <v>40</v>
      </c>
      <c r="G57" s="1">
        <v>26855</v>
      </c>
      <c r="H57" s="34">
        <f t="shared" ca="1" si="0"/>
        <v>48</v>
      </c>
      <c r="I57" s="57">
        <f t="shared" si="1"/>
        <v>52</v>
      </c>
      <c r="J57" s="34" t="str">
        <f t="shared" ca="1" si="2"/>
        <v>48 years 8 months</v>
      </c>
      <c r="K57" s="41">
        <v>42384</v>
      </c>
      <c r="L57" s="12">
        <v>35</v>
      </c>
      <c r="M57" s="13">
        <v>24</v>
      </c>
      <c r="N57" s="13">
        <f t="shared" si="3"/>
        <v>840</v>
      </c>
      <c r="O57" s="1">
        <f t="shared" si="4"/>
        <v>50596</v>
      </c>
      <c r="P57" s="34">
        <f t="shared" ca="1" si="5"/>
        <v>16</v>
      </c>
      <c r="Q57" s="59">
        <f t="shared" si="6"/>
        <v>48791</v>
      </c>
    </row>
    <row r="58" spans="1:17" x14ac:dyDescent="0.35">
      <c r="A58">
        <v>54</v>
      </c>
      <c r="B58" t="s">
        <v>185</v>
      </c>
      <c r="C58" t="s">
        <v>186</v>
      </c>
      <c r="D58" t="s">
        <v>66</v>
      </c>
      <c r="E58" t="s">
        <v>44</v>
      </c>
      <c r="F58" t="s">
        <v>31</v>
      </c>
      <c r="G58" s="1">
        <v>26698</v>
      </c>
      <c r="H58" s="34">
        <f t="shared" ca="1" si="0"/>
        <v>49</v>
      </c>
      <c r="I58" s="57">
        <f t="shared" si="1"/>
        <v>52</v>
      </c>
      <c r="J58" s="34" t="str">
        <f t="shared" ca="1" si="2"/>
        <v>49 years 1 months</v>
      </c>
      <c r="K58" s="41">
        <v>33521</v>
      </c>
      <c r="L58" s="12">
        <v>40</v>
      </c>
      <c r="M58" s="13">
        <v>21.5</v>
      </c>
      <c r="N58" s="13">
        <f t="shared" si="3"/>
        <v>860</v>
      </c>
      <c r="O58" s="1">
        <f t="shared" si="4"/>
        <v>50439</v>
      </c>
      <c r="P58" s="34">
        <f t="shared" ca="1" si="5"/>
        <v>15</v>
      </c>
      <c r="Q58" s="59">
        <f t="shared" si="6"/>
        <v>48638</v>
      </c>
    </row>
    <row r="59" spans="1:17" x14ac:dyDescent="0.35">
      <c r="A59">
        <v>55</v>
      </c>
      <c r="B59" t="s">
        <v>187</v>
      </c>
      <c r="C59" t="s">
        <v>188</v>
      </c>
      <c r="D59" t="s">
        <v>189</v>
      </c>
      <c r="E59" t="s">
        <v>39</v>
      </c>
      <c r="F59" t="s">
        <v>35</v>
      </c>
      <c r="G59" s="1">
        <v>22928</v>
      </c>
      <c r="H59" s="34">
        <f t="shared" ca="1" si="0"/>
        <v>59</v>
      </c>
      <c r="I59" s="57">
        <f t="shared" si="1"/>
        <v>63</v>
      </c>
      <c r="J59" s="34" t="str">
        <f t="shared" ca="1" si="2"/>
        <v>59 years 5 months</v>
      </c>
      <c r="K59" s="41">
        <v>31205</v>
      </c>
      <c r="L59" s="12">
        <v>25</v>
      </c>
      <c r="M59" s="13">
        <v>8.52</v>
      </c>
      <c r="N59" s="13">
        <f t="shared" si="3"/>
        <v>213</v>
      </c>
      <c r="O59" s="1">
        <f t="shared" si="4"/>
        <v>46669</v>
      </c>
      <c r="P59" s="34">
        <f t="shared" ca="1" si="5"/>
        <v>5</v>
      </c>
      <c r="Q59" s="59">
        <f t="shared" si="6"/>
        <v>44865</v>
      </c>
    </row>
    <row r="60" spans="1:17" x14ac:dyDescent="0.35">
      <c r="A60">
        <v>56</v>
      </c>
      <c r="B60" t="s">
        <v>190</v>
      </c>
      <c r="C60" t="s">
        <v>191</v>
      </c>
      <c r="D60" t="s">
        <v>192</v>
      </c>
      <c r="E60" t="s">
        <v>76</v>
      </c>
      <c r="F60" t="s">
        <v>35</v>
      </c>
      <c r="G60" s="1">
        <v>26793</v>
      </c>
      <c r="H60" s="34">
        <f t="shared" ca="1" si="0"/>
        <v>48</v>
      </c>
      <c r="I60" s="57">
        <f t="shared" si="1"/>
        <v>52</v>
      </c>
      <c r="J60" s="34" t="str">
        <f t="shared" ca="1" si="2"/>
        <v>48 years 10 months</v>
      </c>
      <c r="K60" s="41">
        <v>36548</v>
      </c>
      <c r="L60" s="12">
        <v>40</v>
      </c>
      <c r="M60" s="13">
        <v>21.5</v>
      </c>
      <c r="N60" s="13">
        <f t="shared" si="3"/>
        <v>860</v>
      </c>
      <c r="O60" s="1">
        <f t="shared" si="4"/>
        <v>50534</v>
      </c>
      <c r="P60" s="34">
        <f t="shared" ca="1" si="5"/>
        <v>16</v>
      </c>
      <c r="Q60" s="59">
        <f t="shared" si="6"/>
        <v>48730</v>
      </c>
    </row>
    <row r="61" spans="1:17" x14ac:dyDescent="0.35">
      <c r="A61">
        <v>57</v>
      </c>
      <c r="B61" t="s">
        <v>151</v>
      </c>
      <c r="C61" t="s">
        <v>193</v>
      </c>
      <c r="D61" t="s">
        <v>72</v>
      </c>
      <c r="E61" t="s">
        <v>44</v>
      </c>
      <c r="F61" t="s">
        <v>35</v>
      </c>
      <c r="G61" s="1">
        <v>22754</v>
      </c>
      <c r="H61" s="34">
        <f t="shared" ca="1" si="0"/>
        <v>59</v>
      </c>
      <c r="I61" s="57">
        <f t="shared" si="1"/>
        <v>63</v>
      </c>
      <c r="J61" s="34" t="str">
        <f t="shared" ca="1" si="2"/>
        <v>59 years 11 months</v>
      </c>
      <c r="K61" s="41">
        <v>36386</v>
      </c>
      <c r="L61" s="12">
        <v>38</v>
      </c>
      <c r="M61" s="13">
        <v>15.5</v>
      </c>
      <c r="N61" s="13">
        <f t="shared" si="3"/>
        <v>589</v>
      </c>
      <c r="O61" s="1">
        <f t="shared" si="4"/>
        <v>46495</v>
      </c>
      <c r="P61" s="34">
        <f t="shared" ca="1" si="5"/>
        <v>5</v>
      </c>
      <c r="Q61" s="59">
        <f t="shared" si="6"/>
        <v>44681</v>
      </c>
    </row>
    <row r="62" spans="1:17" x14ac:dyDescent="0.35">
      <c r="A62">
        <v>58</v>
      </c>
      <c r="B62" t="s">
        <v>194</v>
      </c>
      <c r="C62" t="s">
        <v>195</v>
      </c>
      <c r="D62" t="s">
        <v>196</v>
      </c>
      <c r="E62" t="s">
        <v>44</v>
      </c>
      <c r="F62" t="s">
        <v>45</v>
      </c>
      <c r="G62" s="1">
        <v>26824</v>
      </c>
      <c r="H62" s="34">
        <f t="shared" ca="1" si="0"/>
        <v>48</v>
      </c>
      <c r="I62" s="57">
        <f t="shared" si="1"/>
        <v>52</v>
      </c>
      <c r="J62" s="34" t="str">
        <f t="shared" ca="1" si="2"/>
        <v>48 years 9 months</v>
      </c>
      <c r="K62" s="41">
        <v>40140</v>
      </c>
      <c r="L62" s="12">
        <v>40</v>
      </c>
      <c r="M62" s="13">
        <v>12.6</v>
      </c>
      <c r="N62" s="13">
        <f t="shared" si="3"/>
        <v>504</v>
      </c>
      <c r="O62" s="1">
        <f t="shared" si="4"/>
        <v>50565</v>
      </c>
      <c r="P62" s="34">
        <f t="shared" ca="1" si="5"/>
        <v>16</v>
      </c>
      <c r="Q62" s="59">
        <f t="shared" si="6"/>
        <v>48760</v>
      </c>
    </row>
    <row r="63" spans="1:17" x14ac:dyDescent="0.35">
      <c r="A63">
        <v>59</v>
      </c>
      <c r="B63" t="s">
        <v>197</v>
      </c>
      <c r="C63" t="s">
        <v>47</v>
      </c>
      <c r="D63" t="s">
        <v>198</v>
      </c>
      <c r="E63" t="s">
        <v>30</v>
      </c>
      <c r="F63" t="s">
        <v>35</v>
      </c>
      <c r="G63" s="1">
        <v>22919</v>
      </c>
      <c r="H63" s="34">
        <f t="shared" ca="1" si="0"/>
        <v>59</v>
      </c>
      <c r="I63" s="57">
        <f t="shared" si="1"/>
        <v>63</v>
      </c>
      <c r="J63" s="34" t="str">
        <f t="shared" ca="1" si="2"/>
        <v>59 years 6 months</v>
      </c>
      <c r="K63" s="41">
        <v>36172</v>
      </c>
      <c r="L63" s="12">
        <v>42</v>
      </c>
      <c r="M63" s="13">
        <v>16.75</v>
      </c>
      <c r="N63" s="13">
        <f t="shared" si="3"/>
        <v>703.5</v>
      </c>
      <c r="O63" s="1">
        <f t="shared" si="4"/>
        <v>46660</v>
      </c>
      <c r="P63" s="34">
        <f t="shared" ca="1" si="5"/>
        <v>5</v>
      </c>
      <c r="Q63" s="59">
        <f t="shared" si="6"/>
        <v>44834</v>
      </c>
    </row>
    <row r="64" spans="1:17" x14ac:dyDescent="0.35">
      <c r="A64">
        <v>60</v>
      </c>
      <c r="B64" t="s">
        <v>199</v>
      </c>
      <c r="C64" t="s">
        <v>200</v>
      </c>
      <c r="D64" t="s">
        <v>201</v>
      </c>
      <c r="E64" t="s">
        <v>76</v>
      </c>
      <c r="F64" t="s">
        <v>31</v>
      </c>
      <c r="G64" s="1">
        <v>22860</v>
      </c>
      <c r="H64" s="34">
        <f t="shared" ca="1" si="0"/>
        <v>59</v>
      </c>
      <c r="I64" s="57">
        <f t="shared" si="1"/>
        <v>63</v>
      </c>
      <c r="J64" s="34" t="str">
        <f t="shared" ca="1" si="2"/>
        <v>59 years 8 months</v>
      </c>
      <c r="K64" s="41">
        <v>30119</v>
      </c>
      <c r="L64" s="12">
        <v>40</v>
      </c>
      <c r="M64" s="13">
        <v>8.75</v>
      </c>
      <c r="N64" s="13">
        <f t="shared" si="3"/>
        <v>350</v>
      </c>
      <c r="O64" s="1">
        <f t="shared" si="4"/>
        <v>46601</v>
      </c>
      <c r="P64" s="34">
        <f t="shared" ca="1" si="5"/>
        <v>5</v>
      </c>
      <c r="Q64" s="59">
        <f t="shared" si="6"/>
        <v>44804</v>
      </c>
    </row>
    <row r="65" spans="1:17" x14ac:dyDescent="0.35">
      <c r="A65">
        <v>61</v>
      </c>
      <c r="B65" t="s">
        <v>202</v>
      </c>
      <c r="C65" t="s">
        <v>203</v>
      </c>
      <c r="D65" t="s">
        <v>204</v>
      </c>
      <c r="E65" t="s">
        <v>44</v>
      </c>
      <c r="F65" t="s">
        <v>40</v>
      </c>
      <c r="G65" s="1">
        <v>26791</v>
      </c>
      <c r="H65" s="34">
        <f t="shared" ca="1" si="0"/>
        <v>48</v>
      </c>
      <c r="I65" s="57">
        <f t="shared" si="1"/>
        <v>52</v>
      </c>
      <c r="J65" s="34" t="str">
        <f t="shared" ca="1" si="2"/>
        <v>48 years 10 months</v>
      </c>
      <c r="K65" s="41">
        <v>44345</v>
      </c>
      <c r="L65" s="12">
        <v>25</v>
      </c>
      <c r="M65" s="13">
        <v>8.52</v>
      </c>
      <c r="N65" s="13">
        <f t="shared" si="3"/>
        <v>213</v>
      </c>
      <c r="O65" s="1">
        <f t="shared" si="4"/>
        <v>50532</v>
      </c>
      <c r="P65" s="34">
        <f t="shared" ca="1" si="5"/>
        <v>16</v>
      </c>
      <c r="Q65" s="59">
        <f t="shared" si="6"/>
        <v>48730</v>
      </c>
    </row>
    <row r="66" spans="1:17" x14ac:dyDescent="0.35">
      <c r="A66">
        <v>62</v>
      </c>
      <c r="B66" t="s">
        <v>154</v>
      </c>
      <c r="C66" t="s">
        <v>205</v>
      </c>
      <c r="D66" t="s">
        <v>206</v>
      </c>
      <c r="E66" t="s">
        <v>76</v>
      </c>
      <c r="F66" t="s">
        <v>35</v>
      </c>
      <c r="G66" s="1">
        <v>26966</v>
      </c>
      <c r="H66" s="34">
        <f t="shared" ca="1" si="0"/>
        <v>48</v>
      </c>
      <c r="I66" s="57">
        <f t="shared" si="1"/>
        <v>52</v>
      </c>
      <c r="J66" s="34" t="str">
        <f t="shared" ca="1" si="2"/>
        <v>48 years 5 months</v>
      </c>
      <c r="K66" s="41">
        <v>36643</v>
      </c>
      <c r="L66" s="12">
        <v>15.5</v>
      </c>
      <c r="M66" s="13">
        <v>6.5</v>
      </c>
      <c r="N66" s="13">
        <f t="shared" si="3"/>
        <v>100.75</v>
      </c>
      <c r="O66" s="1">
        <f t="shared" si="4"/>
        <v>50707</v>
      </c>
      <c r="P66" s="34">
        <f t="shared" ca="1" si="5"/>
        <v>16</v>
      </c>
      <c r="Q66" s="59">
        <f t="shared" si="6"/>
        <v>48883</v>
      </c>
    </row>
    <row r="67" spans="1:17" x14ac:dyDescent="0.35">
      <c r="A67">
        <v>63</v>
      </c>
      <c r="B67" t="s">
        <v>207</v>
      </c>
      <c r="C67" t="s">
        <v>208</v>
      </c>
      <c r="D67" t="s">
        <v>209</v>
      </c>
      <c r="E67" t="s">
        <v>30</v>
      </c>
      <c r="F67" t="s">
        <v>40</v>
      </c>
      <c r="G67" s="1">
        <v>26764</v>
      </c>
      <c r="H67" s="34">
        <f t="shared" ca="1" si="0"/>
        <v>48</v>
      </c>
      <c r="I67" s="57">
        <f t="shared" si="1"/>
        <v>52</v>
      </c>
      <c r="J67" s="34" t="str">
        <f t="shared" ca="1" si="2"/>
        <v>48 years 11 months</v>
      </c>
      <c r="K67" s="41">
        <v>31965</v>
      </c>
      <c r="L67" s="12">
        <v>40</v>
      </c>
      <c r="M67" s="13">
        <v>15.5</v>
      </c>
      <c r="N67" s="13">
        <f t="shared" si="3"/>
        <v>620</v>
      </c>
      <c r="O67" s="1">
        <f t="shared" si="4"/>
        <v>50505</v>
      </c>
      <c r="P67" s="34">
        <f t="shared" ca="1" si="5"/>
        <v>16</v>
      </c>
      <c r="Q67" s="59">
        <f t="shared" si="6"/>
        <v>48699</v>
      </c>
    </row>
    <row r="68" spans="1:17" x14ac:dyDescent="0.35">
      <c r="A68">
        <v>64</v>
      </c>
      <c r="B68" t="s">
        <v>210</v>
      </c>
      <c r="C68" t="s">
        <v>211</v>
      </c>
      <c r="D68" t="s">
        <v>212</v>
      </c>
      <c r="E68" t="s">
        <v>76</v>
      </c>
      <c r="F68" t="s">
        <v>31</v>
      </c>
      <c r="G68" s="1">
        <v>22880</v>
      </c>
      <c r="H68" s="34">
        <f t="shared" ca="1" si="0"/>
        <v>59</v>
      </c>
      <c r="I68" s="57">
        <f t="shared" si="1"/>
        <v>63</v>
      </c>
      <c r="J68" s="34" t="str">
        <f t="shared" ca="1" si="2"/>
        <v>59 years 7 months</v>
      </c>
      <c r="K68" s="41">
        <v>40140</v>
      </c>
      <c r="L68" s="12">
        <v>35</v>
      </c>
      <c r="M68" s="13">
        <v>12.1</v>
      </c>
      <c r="N68" s="13">
        <f t="shared" si="3"/>
        <v>423.5</v>
      </c>
      <c r="O68" s="1">
        <f t="shared" si="4"/>
        <v>46621</v>
      </c>
      <c r="P68" s="34">
        <f t="shared" ca="1" si="5"/>
        <v>5</v>
      </c>
      <c r="Q68" s="59">
        <f t="shared" si="6"/>
        <v>44804</v>
      </c>
    </row>
    <row r="69" spans="1:17" x14ac:dyDescent="0.35">
      <c r="A69">
        <v>65</v>
      </c>
      <c r="B69" t="s">
        <v>213</v>
      </c>
      <c r="C69" t="s">
        <v>214</v>
      </c>
      <c r="D69" t="s">
        <v>215</v>
      </c>
      <c r="E69" t="s">
        <v>76</v>
      </c>
      <c r="F69" t="s">
        <v>40</v>
      </c>
      <c r="G69" s="1">
        <v>27017</v>
      </c>
      <c r="H69" s="34">
        <f t="shared" ca="1" si="0"/>
        <v>48</v>
      </c>
      <c r="I69" s="57">
        <f t="shared" si="1"/>
        <v>52</v>
      </c>
      <c r="J69" s="34" t="str">
        <f t="shared" ca="1" si="2"/>
        <v>48 years 3 months</v>
      </c>
      <c r="K69" s="41">
        <v>43374</v>
      </c>
      <c r="L69" s="12">
        <v>35</v>
      </c>
      <c r="M69" s="13">
        <v>24</v>
      </c>
      <c r="N69" s="13">
        <f t="shared" ref="N69:N98" si="7">L69*M69</f>
        <v>840</v>
      </c>
      <c r="O69" s="1">
        <f t="shared" si="4"/>
        <v>50758</v>
      </c>
      <c r="P69" s="34">
        <f t="shared" ca="1" si="5"/>
        <v>16</v>
      </c>
      <c r="Q69" s="59">
        <f t="shared" si="6"/>
        <v>48944</v>
      </c>
    </row>
    <row r="70" spans="1:17" x14ac:dyDescent="0.35">
      <c r="A70">
        <v>66</v>
      </c>
      <c r="B70" t="s">
        <v>41</v>
      </c>
      <c r="C70" t="s">
        <v>216</v>
      </c>
      <c r="D70" t="s">
        <v>217</v>
      </c>
      <c r="E70" t="s">
        <v>39</v>
      </c>
      <c r="F70" t="s">
        <v>35</v>
      </c>
      <c r="G70" s="1">
        <v>26787</v>
      </c>
      <c r="H70" s="34">
        <f t="shared" ref="H70:H98" ca="1" si="8">INT(YEARFRAC(G70,TODAY(),))</f>
        <v>48</v>
      </c>
      <c r="I70" s="57">
        <f t="shared" ref="I70:I98" si="9">INT(YEARFRAC(G70,$I$3))</f>
        <v>52</v>
      </c>
      <c r="J70" s="34" t="str">
        <f t="shared" ref="J70:J98" ca="1" si="10">DATEDIF(G70,TODAY(),"Y")&amp;" years " &amp;DATEDIF(G70,TODAY(),"YM")&amp; " months"</f>
        <v>48 years 10 months</v>
      </c>
      <c r="K70" s="41">
        <v>42821</v>
      </c>
      <c r="L70" s="12">
        <v>35.5</v>
      </c>
      <c r="M70" s="13">
        <v>13.3</v>
      </c>
      <c r="N70" s="13">
        <f t="shared" si="7"/>
        <v>472.15000000000003</v>
      </c>
      <c r="O70" s="1">
        <f t="shared" ref="O70:O98" si="11">EDATE(G70,12*65)</f>
        <v>50528</v>
      </c>
      <c r="P70" s="34">
        <f t="shared" ref="P70:P98" ca="1" si="12">INT(YEARFRAC(TODAY(),O70))</f>
        <v>16</v>
      </c>
      <c r="Q70" s="59">
        <f t="shared" ref="Q70:Q98" si="13">IF(DAY(G70)=1,DATE(YEAR(G70)+60,MONTH(G70),0),DATE(YEAR(G70)+60,MONTH(G70)+1,0))</f>
        <v>48730</v>
      </c>
    </row>
    <row r="71" spans="1:17" x14ac:dyDescent="0.35">
      <c r="A71">
        <v>67</v>
      </c>
      <c r="B71" t="s">
        <v>218</v>
      </c>
      <c r="C71" t="s">
        <v>219</v>
      </c>
      <c r="D71" t="s">
        <v>220</v>
      </c>
      <c r="E71" t="s">
        <v>30</v>
      </c>
      <c r="F71" t="s">
        <v>40</v>
      </c>
      <c r="G71" s="1">
        <v>26943</v>
      </c>
      <c r="H71" s="34">
        <f t="shared" ca="1" si="8"/>
        <v>48</v>
      </c>
      <c r="I71" s="57">
        <f t="shared" si="9"/>
        <v>52</v>
      </c>
      <c r="J71" s="34" t="str">
        <f t="shared" ca="1" si="10"/>
        <v>48 years 5 months</v>
      </c>
      <c r="K71" s="41">
        <v>41250</v>
      </c>
      <c r="L71" s="12">
        <v>29.5</v>
      </c>
      <c r="M71" s="13">
        <v>6.5</v>
      </c>
      <c r="N71" s="13">
        <f t="shared" si="7"/>
        <v>191.75</v>
      </c>
      <c r="O71" s="1">
        <f t="shared" si="11"/>
        <v>50684</v>
      </c>
      <c r="P71" s="34">
        <f t="shared" ca="1" si="12"/>
        <v>16</v>
      </c>
      <c r="Q71" s="59">
        <f t="shared" si="13"/>
        <v>48883</v>
      </c>
    </row>
    <row r="72" spans="1:17" x14ac:dyDescent="0.35">
      <c r="A72">
        <v>68</v>
      </c>
      <c r="B72" t="s">
        <v>221</v>
      </c>
      <c r="C72" t="s">
        <v>47</v>
      </c>
      <c r="D72" t="s">
        <v>222</v>
      </c>
      <c r="E72" t="s">
        <v>44</v>
      </c>
      <c r="F72" t="s">
        <v>35</v>
      </c>
      <c r="G72" s="1">
        <v>22933</v>
      </c>
      <c r="H72" s="34">
        <f t="shared" ca="1" si="8"/>
        <v>59</v>
      </c>
      <c r="I72" s="57">
        <f t="shared" si="9"/>
        <v>63</v>
      </c>
      <c r="J72" s="34" t="str">
        <f t="shared" ca="1" si="10"/>
        <v>59 years 5 months</v>
      </c>
      <c r="K72" s="41">
        <v>30603</v>
      </c>
      <c r="L72" s="12">
        <v>40</v>
      </c>
      <c r="M72" s="13">
        <v>15.5</v>
      </c>
      <c r="N72" s="13">
        <f t="shared" si="7"/>
        <v>620</v>
      </c>
      <c r="O72" s="1">
        <f t="shared" si="11"/>
        <v>46674</v>
      </c>
      <c r="P72" s="34">
        <f t="shared" ca="1" si="12"/>
        <v>5</v>
      </c>
      <c r="Q72" s="59">
        <f t="shared" si="13"/>
        <v>44865</v>
      </c>
    </row>
    <row r="73" spans="1:17" x14ac:dyDescent="0.35">
      <c r="A73">
        <v>69</v>
      </c>
      <c r="B73" t="s">
        <v>223</v>
      </c>
      <c r="C73" t="s">
        <v>224</v>
      </c>
      <c r="D73" t="s">
        <v>225</v>
      </c>
      <c r="E73" t="s">
        <v>39</v>
      </c>
      <c r="F73" t="s">
        <v>31</v>
      </c>
      <c r="G73" s="1">
        <v>22865</v>
      </c>
      <c r="H73" s="34">
        <f t="shared" ca="1" si="8"/>
        <v>59</v>
      </c>
      <c r="I73" s="57">
        <f t="shared" si="9"/>
        <v>63</v>
      </c>
      <c r="J73" s="34" t="str">
        <f t="shared" ca="1" si="10"/>
        <v>59 years 7 months</v>
      </c>
      <c r="K73" s="41">
        <v>36599</v>
      </c>
      <c r="L73" s="12">
        <v>35</v>
      </c>
      <c r="M73" s="13">
        <v>12.1</v>
      </c>
      <c r="N73" s="13">
        <f t="shared" si="7"/>
        <v>423.5</v>
      </c>
      <c r="O73" s="1">
        <f t="shared" si="11"/>
        <v>46606</v>
      </c>
      <c r="P73" s="34">
        <f t="shared" ca="1" si="12"/>
        <v>5</v>
      </c>
      <c r="Q73" s="59">
        <f t="shared" si="13"/>
        <v>44804</v>
      </c>
    </row>
    <row r="74" spans="1:17" x14ac:dyDescent="0.35">
      <c r="A74">
        <v>70</v>
      </c>
      <c r="B74" t="s">
        <v>107</v>
      </c>
      <c r="C74" t="s">
        <v>96</v>
      </c>
      <c r="D74" t="s">
        <v>226</v>
      </c>
      <c r="E74" t="s">
        <v>30</v>
      </c>
      <c r="F74" t="s">
        <v>45</v>
      </c>
      <c r="G74" s="1">
        <v>22905</v>
      </c>
      <c r="H74" s="34">
        <f t="shared" ca="1" si="8"/>
        <v>59</v>
      </c>
      <c r="I74" s="57">
        <f t="shared" si="9"/>
        <v>63</v>
      </c>
      <c r="J74" s="34" t="str">
        <f t="shared" ca="1" si="10"/>
        <v>59 years 6 months</v>
      </c>
      <c r="K74" s="41">
        <v>39048</v>
      </c>
      <c r="L74" s="12">
        <v>42</v>
      </c>
      <c r="M74" s="13">
        <v>24</v>
      </c>
      <c r="N74" s="13">
        <f t="shared" si="7"/>
        <v>1008</v>
      </c>
      <c r="O74" s="1">
        <f t="shared" si="11"/>
        <v>46646</v>
      </c>
      <c r="P74" s="34">
        <f t="shared" ca="1" si="12"/>
        <v>5</v>
      </c>
      <c r="Q74" s="59">
        <f t="shared" si="13"/>
        <v>44834</v>
      </c>
    </row>
    <row r="75" spans="1:17" x14ac:dyDescent="0.35">
      <c r="A75">
        <v>71</v>
      </c>
      <c r="B75" t="s">
        <v>227</v>
      </c>
      <c r="C75" t="s">
        <v>228</v>
      </c>
      <c r="D75" t="s">
        <v>229</v>
      </c>
      <c r="E75" t="s">
        <v>30</v>
      </c>
      <c r="F75" t="s">
        <v>31</v>
      </c>
      <c r="G75" s="1">
        <v>22750</v>
      </c>
      <c r="H75" s="34">
        <f t="shared" ca="1" si="8"/>
        <v>59</v>
      </c>
      <c r="I75" s="57">
        <f t="shared" si="9"/>
        <v>63</v>
      </c>
      <c r="J75" s="34" t="str">
        <f t="shared" ca="1" si="10"/>
        <v>59 years 11 months</v>
      </c>
      <c r="K75" s="41">
        <v>37045</v>
      </c>
      <c r="L75" s="12">
        <v>29.5</v>
      </c>
      <c r="M75" s="13">
        <v>13.3</v>
      </c>
      <c r="N75" s="13">
        <f t="shared" si="7"/>
        <v>392.35</v>
      </c>
      <c r="O75" s="1">
        <f t="shared" si="11"/>
        <v>46491</v>
      </c>
      <c r="P75" s="34">
        <f t="shared" ca="1" si="12"/>
        <v>5</v>
      </c>
      <c r="Q75" s="59">
        <f t="shared" si="13"/>
        <v>44681</v>
      </c>
    </row>
    <row r="76" spans="1:17" x14ac:dyDescent="0.35">
      <c r="A76">
        <v>72</v>
      </c>
      <c r="B76" t="s">
        <v>230</v>
      </c>
      <c r="C76" t="s">
        <v>231</v>
      </c>
      <c r="D76" t="s">
        <v>232</v>
      </c>
      <c r="E76" t="s">
        <v>30</v>
      </c>
      <c r="F76" t="s">
        <v>40</v>
      </c>
      <c r="G76" s="1">
        <v>27025</v>
      </c>
      <c r="H76" s="34">
        <f t="shared" ca="1" si="8"/>
        <v>48</v>
      </c>
      <c r="I76" s="57">
        <f t="shared" si="9"/>
        <v>52</v>
      </c>
      <c r="J76" s="34" t="str">
        <f t="shared" ca="1" si="10"/>
        <v>48 years 3 months</v>
      </c>
      <c r="K76" s="41">
        <v>38629</v>
      </c>
      <c r="L76" s="12">
        <v>40</v>
      </c>
      <c r="M76" s="13">
        <v>6.5</v>
      </c>
      <c r="N76" s="13">
        <f t="shared" si="7"/>
        <v>260</v>
      </c>
      <c r="O76" s="1">
        <f t="shared" si="11"/>
        <v>50766</v>
      </c>
      <c r="P76" s="34">
        <f t="shared" ca="1" si="12"/>
        <v>16</v>
      </c>
      <c r="Q76" s="59">
        <f t="shared" si="13"/>
        <v>48944</v>
      </c>
    </row>
    <row r="77" spans="1:17" x14ac:dyDescent="0.35">
      <c r="A77">
        <v>73</v>
      </c>
      <c r="B77" t="s">
        <v>233</v>
      </c>
      <c r="C77" t="s">
        <v>234</v>
      </c>
      <c r="D77" t="s">
        <v>235</v>
      </c>
      <c r="E77" t="s">
        <v>44</v>
      </c>
      <c r="F77" t="s">
        <v>35</v>
      </c>
      <c r="G77" s="1">
        <v>22936</v>
      </c>
      <c r="H77" s="34">
        <f t="shared" ca="1" si="8"/>
        <v>59</v>
      </c>
      <c r="I77" s="57">
        <f t="shared" si="9"/>
        <v>63</v>
      </c>
      <c r="J77" s="34" t="str">
        <f t="shared" ca="1" si="10"/>
        <v>59 years 5 months</v>
      </c>
      <c r="K77" s="41">
        <v>32553</v>
      </c>
      <c r="L77" s="12">
        <v>40</v>
      </c>
      <c r="M77" s="13">
        <v>7.22</v>
      </c>
      <c r="N77" s="13">
        <f t="shared" si="7"/>
        <v>288.8</v>
      </c>
      <c r="O77" s="1">
        <f t="shared" si="11"/>
        <v>46677</v>
      </c>
      <c r="P77" s="34">
        <f t="shared" ca="1" si="12"/>
        <v>5</v>
      </c>
      <c r="Q77" s="59">
        <f t="shared" si="13"/>
        <v>44865</v>
      </c>
    </row>
    <row r="78" spans="1:17" x14ac:dyDescent="0.35">
      <c r="A78">
        <v>74</v>
      </c>
      <c r="B78" t="s">
        <v>236</v>
      </c>
      <c r="C78" t="s">
        <v>74</v>
      </c>
      <c r="D78" t="s">
        <v>237</v>
      </c>
      <c r="E78" t="s">
        <v>76</v>
      </c>
      <c r="F78" t="s">
        <v>40</v>
      </c>
      <c r="G78" s="1">
        <v>22796</v>
      </c>
      <c r="H78" s="34">
        <f t="shared" ca="1" si="8"/>
        <v>59</v>
      </c>
      <c r="I78" s="57">
        <f t="shared" si="9"/>
        <v>63</v>
      </c>
      <c r="J78" s="34" t="str">
        <f t="shared" ca="1" si="10"/>
        <v>59 years 10 months</v>
      </c>
      <c r="K78" s="41">
        <v>36939</v>
      </c>
      <c r="L78" s="12">
        <v>40</v>
      </c>
      <c r="M78" s="13">
        <v>12.1</v>
      </c>
      <c r="N78" s="13">
        <f t="shared" si="7"/>
        <v>484</v>
      </c>
      <c r="O78" s="1">
        <f t="shared" si="11"/>
        <v>46537</v>
      </c>
      <c r="P78" s="34">
        <f t="shared" ca="1" si="12"/>
        <v>5</v>
      </c>
      <c r="Q78" s="59">
        <f t="shared" si="13"/>
        <v>44712</v>
      </c>
    </row>
    <row r="79" spans="1:17" x14ac:dyDescent="0.35">
      <c r="A79">
        <v>75</v>
      </c>
      <c r="B79" t="s">
        <v>238</v>
      </c>
      <c r="C79" t="s">
        <v>239</v>
      </c>
      <c r="D79" t="s">
        <v>153</v>
      </c>
      <c r="E79" t="s">
        <v>30</v>
      </c>
      <c r="F79" t="s">
        <v>31</v>
      </c>
      <c r="G79" s="1">
        <v>22860</v>
      </c>
      <c r="H79" s="34">
        <f t="shared" ca="1" si="8"/>
        <v>59</v>
      </c>
      <c r="I79" s="57">
        <f t="shared" si="9"/>
        <v>63</v>
      </c>
      <c r="J79" s="34" t="str">
        <f t="shared" ca="1" si="10"/>
        <v>59 years 8 months</v>
      </c>
      <c r="K79" s="41">
        <v>37120</v>
      </c>
      <c r="L79" s="12">
        <v>29.5</v>
      </c>
      <c r="M79" s="13">
        <v>16.75</v>
      </c>
      <c r="N79" s="13">
        <f t="shared" si="7"/>
        <v>494.125</v>
      </c>
      <c r="O79" s="1">
        <f t="shared" si="11"/>
        <v>46601</v>
      </c>
      <c r="P79" s="34">
        <f t="shared" ca="1" si="12"/>
        <v>5</v>
      </c>
      <c r="Q79" s="59">
        <f t="shared" si="13"/>
        <v>44804</v>
      </c>
    </row>
    <row r="80" spans="1:17" x14ac:dyDescent="0.35">
      <c r="A80">
        <v>76</v>
      </c>
      <c r="B80" t="s">
        <v>240</v>
      </c>
      <c r="C80" t="s">
        <v>241</v>
      </c>
      <c r="D80" t="s">
        <v>242</v>
      </c>
      <c r="E80" t="s">
        <v>30</v>
      </c>
      <c r="F80" t="s">
        <v>35</v>
      </c>
      <c r="G80" s="1">
        <v>26879</v>
      </c>
      <c r="H80" s="34">
        <f t="shared" ca="1" si="8"/>
        <v>48</v>
      </c>
      <c r="I80" s="57">
        <f t="shared" si="9"/>
        <v>52</v>
      </c>
      <c r="J80" s="34" t="str">
        <f t="shared" ca="1" si="10"/>
        <v>48 years 7 months</v>
      </c>
      <c r="K80" s="41">
        <v>43400</v>
      </c>
      <c r="L80" s="12">
        <v>40</v>
      </c>
      <c r="M80" s="13">
        <v>6.5</v>
      </c>
      <c r="N80" s="13">
        <f t="shared" si="7"/>
        <v>260</v>
      </c>
      <c r="O80" s="1">
        <f t="shared" si="11"/>
        <v>50620</v>
      </c>
      <c r="P80" s="34">
        <f t="shared" ca="1" si="12"/>
        <v>16</v>
      </c>
      <c r="Q80" s="59">
        <f t="shared" si="13"/>
        <v>48822</v>
      </c>
    </row>
    <row r="81" spans="1:17" x14ac:dyDescent="0.35">
      <c r="A81">
        <v>77</v>
      </c>
      <c r="B81" t="s">
        <v>243</v>
      </c>
      <c r="C81" t="s">
        <v>244</v>
      </c>
      <c r="D81" t="s">
        <v>245</v>
      </c>
      <c r="E81" t="s">
        <v>76</v>
      </c>
      <c r="F81" t="s">
        <v>35</v>
      </c>
      <c r="G81" s="1">
        <v>26828</v>
      </c>
      <c r="H81" s="34">
        <f t="shared" ca="1" si="8"/>
        <v>48</v>
      </c>
      <c r="I81" s="57">
        <f t="shared" si="9"/>
        <v>52</v>
      </c>
      <c r="J81" s="34" t="str">
        <f t="shared" ca="1" si="10"/>
        <v>48 years 9 months</v>
      </c>
      <c r="K81" s="41">
        <v>36873</v>
      </c>
      <c r="L81" s="12">
        <v>40</v>
      </c>
      <c r="M81" s="13">
        <v>19.5</v>
      </c>
      <c r="N81" s="13">
        <f t="shared" si="7"/>
        <v>780</v>
      </c>
      <c r="O81" s="1">
        <f t="shared" si="11"/>
        <v>50569</v>
      </c>
      <c r="P81" s="34">
        <f t="shared" ca="1" si="12"/>
        <v>16</v>
      </c>
      <c r="Q81" s="59">
        <f t="shared" si="13"/>
        <v>48760</v>
      </c>
    </row>
    <row r="82" spans="1:17" x14ac:dyDescent="0.35">
      <c r="A82">
        <v>78</v>
      </c>
      <c r="B82" t="s">
        <v>77</v>
      </c>
      <c r="C82" t="s">
        <v>246</v>
      </c>
      <c r="D82" t="s">
        <v>247</v>
      </c>
      <c r="E82" t="s">
        <v>39</v>
      </c>
      <c r="F82" t="s">
        <v>45</v>
      </c>
      <c r="G82" s="1">
        <v>26685</v>
      </c>
      <c r="H82" s="34">
        <f t="shared" ca="1" si="8"/>
        <v>49</v>
      </c>
      <c r="I82" s="57">
        <f t="shared" si="9"/>
        <v>52</v>
      </c>
      <c r="J82" s="34" t="str">
        <f t="shared" ca="1" si="10"/>
        <v>49 years 2 months</v>
      </c>
      <c r="K82" s="41">
        <v>39876</v>
      </c>
      <c r="L82" s="12">
        <v>40</v>
      </c>
      <c r="M82" s="13">
        <v>22</v>
      </c>
      <c r="N82" s="13">
        <f t="shared" si="7"/>
        <v>880</v>
      </c>
      <c r="O82" s="1">
        <f t="shared" si="11"/>
        <v>50426</v>
      </c>
      <c r="P82" s="34">
        <f t="shared" ca="1" si="12"/>
        <v>15</v>
      </c>
      <c r="Q82" s="59">
        <f t="shared" si="13"/>
        <v>48610</v>
      </c>
    </row>
    <row r="83" spans="1:17" x14ac:dyDescent="0.35">
      <c r="A83">
        <v>79</v>
      </c>
      <c r="B83" t="s">
        <v>248</v>
      </c>
      <c r="C83" t="s">
        <v>249</v>
      </c>
      <c r="D83" t="s">
        <v>250</v>
      </c>
      <c r="E83" t="s">
        <v>76</v>
      </c>
      <c r="F83" t="s">
        <v>45</v>
      </c>
      <c r="G83" s="1">
        <v>22826</v>
      </c>
      <c r="H83" s="34">
        <f t="shared" ca="1" si="8"/>
        <v>59</v>
      </c>
      <c r="I83" s="57">
        <f t="shared" si="9"/>
        <v>63</v>
      </c>
      <c r="J83" s="34" t="str">
        <f t="shared" ca="1" si="10"/>
        <v>59 years 9 months</v>
      </c>
      <c r="K83" s="41">
        <v>30520</v>
      </c>
      <c r="L83" s="12">
        <v>40</v>
      </c>
      <c r="M83" s="13">
        <v>15</v>
      </c>
      <c r="N83" s="13">
        <f t="shared" si="7"/>
        <v>600</v>
      </c>
      <c r="O83" s="1">
        <f t="shared" si="11"/>
        <v>46567</v>
      </c>
      <c r="P83" s="34">
        <f t="shared" ca="1" si="12"/>
        <v>5</v>
      </c>
      <c r="Q83" s="59">
        <f t="shared" si="13"/>
        <v>44742</v>
      </c>
    </row>
    <row r="84" spans="1:17" x14ac:dyDescent="0.35">
      <c r="A84">
        <v>80</v>
      </c>
      <c r="B84" t="s">
        <v>251</v>
      </c>
      <c r="C84" t="s">
        <v>252</v>
      </c>
      <c r="D84" t="s">
        <v>253</v>
      </c>
      <c r="E84" t="s">
        <v>30</v>
      </c>
      <c r="F84" t="s">
        <v>35</v>
      </c>
      <c r="G84" s="1">
        <v>22846</v>
      </c>
      <c r="H84" s="34">
        <f t="shared" ca="1" si="8"/>
        <v>59</v>
      </c>
      <c r="I84" s="57">
        <f t="shared" si="9"/>
        <v>63</v>
      </c>
      <c r="J84" s="34" t="str">
        <f t="shared" ca="1" si="10"/>
        <v>59 years 8 months</v>
      </c>
      <c r="K84" s="41">
        <v>37225</v>
      </c>
      <c r="L84" s="12">
        <v>40</v>
      </c>
      <c r="M84" s="13">
        <v>6.5</v>
      </c>
      <c r="N84" s="13">
        <f t="shared" si="7"/>
        <v>260</v>
      </c>
      <c r="O84" s="1">
        <f t="shared" si="11"/>
        <v>46587</v>
      </c>
      <c r="P84" s="34">
        <f t="shared" ca="1" si="12"/>
        <v>5</v>
      </c>
      <c r="Q84" s="59">
        <f t="shared" si="13"/>
        <v>44773</v>
      </c>
    </row>
    <row r="85" spans="1:17" x14ac:dyDescent="0.35">
      <c r="A85">
        <v>81</v>
      </c>
      <c r="B85" t="s">
        <v>254</v>
      </c>
      <c r="C85" t="s">
        <v>255</v>
      </c>
      <c r="D85" t="s">
        <v>256</v>
      </c>
      <c r="E85" t="s">
        <v>76</v>
      </c>
      <c r="F85" t="s">
        <v>45</v>
      </c>
      <c r="G85" s="1">
        <v>26963</v>
      </c>
      <c r="H85" s="34">
        <f t="shared" ca="1" si="8"/>
        <v>48</v>
      </c>
      <c r="I85" s="57">
        <f t="shared" si="9"/>
        <v>52</v>
      </c>
      <c r="J85" s="34" t="str">
        <f t="shared" ca="1" si="10"/>
        <v>48 years 5 months</v>
      </c>
      <c r="K85" s="41">
        <v>43771</v>
      </c>
      <c r="L85" s="12">
        <v>40</v>
      </c>
      <c r="M85" s="13">
        <v>15.5</v>
      </c>
      <c r="N85" s="13">
        <f t="shared" si="7"/>
        <v>620</v>
      </c>
      <c r="O85" s="1">
        <f t="shared" si="11"/>
        <v>50704</v>
      </c>
      <c r="P85" s="34">
        <f t="shared" ca="1" si="12"/>
        <v>16</v>
      </c>
      <c r="Q85" s="59">
        <f t="shared" si="13"/>
        <v>48883</v>
      </c>
    </row>
    <row r="86" spans="1:17" x14ac:dyDescent="0.35">
      <c r="A86">
        <v>82</v>
      </c>
      <c r="B86" t="s">
        <v>257</v>
      </c>
      <c r="C86" t="s">
        <v>258</v>
      </c>
      <c r="D86" t="s">
        <v>259</v>
      </c>
      <c r="E86" t="s">
        <v>30</v>
      </c>
      <c r="F86" t="s">
        <v>31</v>
      </c>
      <c r="G86" s="1">
        <v>22733</v>
      </c>
      <c r="H86" s="34">
        <f t="shared" ca="1" si="8"/>
        <v>60</v>
      </c>
      <c r="I86" s="57">
        <f t="shared" si="9"/>
        <v>63</v>
      </c>
      <c r="J86" s="34" t="str">
        <f t="shared" ca="1" si="10"/>
        <v>60 years 0 months</v>
      </c>
      <c r="K86" s="41">
        <v>40931</v>
      </c>
      <c r="L86" s="12">
        <v>29.5</v>
      </c>
      <c r="M86" s="13">
        <v>15</v>
      </c>
      <c r="N86" s="13">
        <f t="shared" si="7"/>
        <v>442.5</v>
      </c>
      <c r="O86" s="1">
        <f t="shared" si="11"/>
        <v>46474</v>
      </c>
      <c r="P86" s="34">
        <f t="shared" ca="1" si="12"/>
        <v>4</v>
      </c>
      <c r="Q86" s="59">
        <f t="shared" si="13"/>
        <v>44651</v>
      </c>
    </row>
    <row r="87" spans="1:17" x14ac:dyDescent="0.35">
      <c r="A87">
        <v>83</v>
      </c>
      <c r="B87" t="s">
        <v>260</v>
      </c>
      <c r="C87" t="s">
        <v>261</v>
      </c>
      <c r="D87" t="s">
        <v>262</v>
      </c>
      <c r="E87" t="s">
        <v>76</v>
      </c>
      <c r="F87" t="s">
        <v>35</v>
      </c>
      <c r="G87" s="1">
        <v>27015</v>
      </c>
      <c r="H87" s="34">
        <f t="shared" ca="1" si="8"/>
        <v>48</v>
      </c>
      <c r="I87" s="57">
        <f t="shared" si="9"/>
        <v>52</v>
      </c>
      <c r="J87" s="34" t="str">
        <f t="shared" ca="1" si="10"/>
        <v>48 years 3 months</v>
      </c>
      <c r="K87" s="41">
        <v>40605</v>
      </c>
      <c r="L87" s="12">
        <v>15.5</v>
      </c>
      <c r="M87" s="13">
        <v>12.6</v>
      </c>
      <c r="N87" s="13">
        <f t="shared" si="7"/>
        <v>195.29999999999998</v>
      </c>
      <c r="O87" s="1">
        <f t="shared" si="11"/>
        <v>50756</v>
      </c>
      <c r="P87" s="34">
        <f t="shared" ca="1" si="12"/>
        <v>16</v>
      </c>
      <c r="Q87" s="59">
        <f t="shared" si="13"/>
        <v>48944</v>
      </c>
    </row>
    <row r="88" spans="1:17" x14ac:dyDescent="0.35">
      <c r="A88">
        <v>84</v>
      </c>
      <c r="B88" t="s">
        <v>263</v>
      </c>
      <c r="C88" t="s">
        <v>264</v>
      </c>
      <c r="D88" t="s">
        <v>265</v>
      </c>
      <c r="E88" t="s">
        <v>44</v>
      </c>
      <c r="F88" t="s">
        <v>40</v>
      </c>
      <c r="G88" s="1">
        <v>26872</v>
      </c>
      <c r="H88" s="34">
        <f t="shared" ca="1" si="8"/>
        <v>48</v>
      </c>
      <c r="I88" s="57">
        <f t="shared" si="9"/>
        <v>52</v>
      </c>
      <c r="J88" s="34" t="str">
        <f t="shared" ca="1" si="10"/>
        <v>48 years 8 months</v>
      </c>
      <c r="K88" s="41">
        <v>40519</v>
      </c>
      <c r="L88" s="12">
        <v>32</v>
      </c>
      <c r="M88" s="13">
        <v>8.75</v>
      </c>
      <c r="N88" s="13">
        <f t="shared" si="7"/>
        <v>280</v>
      </c>
      <c r="O88" s="1">
        <f t="shared" si="11"/>
        <v>50613</v>
      </c>
      <c r="P88" s="34">
        <f t="shared" ca="1" si="12"/>
        <v>16</v>
      </c>
      <c r="Q88" s="59">
        <f t="shared" si="13"/>
        <v>48791</v>
      </c>
    </row>
    <row r="89" spans="1:17" x14ac:dyDescent="0.35">
      <c r="A89">
        <v>85</v>
      </c>
      <c r="B89" t="s">
        <v>266</v>
      </c>
      <c r="C89" t="s">
        <v>267</v>
      </c>
      <c r="D89" t="s">
        <v>268</v>
      </c>
      <c r="E89" t="s">
        <v>30</v>
      </c>
      <c r="F89" t="s">
        <v>40</v>
      </c>
      <c r="G89" s="1">
        <v>26717</v>
      </c>
      <c r="H89" s="34">
        <f t="shared" ca="1" si="8"/>
        <v>49</v>
      </c>
      <c r="I89" s="57">
        <f t="shared" si="9"/>
        <v>52</v>
      </c>
      <c r="J89" s="34" t="str">
        <f t="shared" ca="1" si="10"/>
        <v>49 years 1 months</v>
      </c>
      <c r="K89" s="41">
        <v>44289</v>
      </c>
      <c r="L89" s="12">
        <v>42</v>
      </c>
      <c r="M89" s="13">
        <v>15.5</v>
      </c>
      <c r="N89" s="13">
        <f t="shared" si="7"/>
        <v>651</v>
      </c>
      <c r="O89" s="1">
        <f t="shared" si="11"/>
        <v>50458</v>
      </c>
      <c r="P89" s="34">
        <f t="shared" ca="1" si="12"/>
        <v>15</v>
      </c>
      <c r="Q89" s="59">
        <f t="shared" si="13"/>
        <v>48638</v>
      </c>
    </row>
    <row r="90" spans="1:17" x14ac:dyDescent="0.35">
      <c r="A90">
        <v>86</v>
      </c>
      <c r="B90" t="s">
        <v>269</v>
      </c>
      <c r="C90" t="s">
        <v>96</v>
      </c>
      <c r="D90" t="s">
        <v>270</v>
      </c>
      <c r="E90" t="s">
        <v>39</v>
      </c>
      <c r="F90" t="s">
        <v>45</v>
      </c>
      <c r="G90" s="1">
        <v>26921</v>
      </c>
      <c r="H90" s="34">
        <f t="shared" ca="1" si="8"/>
        <v>48</v>
      </c>
      <c r="I90" s="57">
        <f t="shared" si="9"/>
        <v>52</v>
      </c>
      <c r="J90" s="34" t="str">
        <f t="shared" ca="1" si="10"/>
        <v>48 years 6 months</v>
      </c>
      <c r="K90" s="41">
        <v>34247</v>
      </c>
      <c r="L90" s="12">
        <v>40</v>
      </c>
      <c r="M90" s="13">
        <v>15</v>
      </c>
      <c r="N90" s="13">
        <f t="shared" si="7"/>
        <v>600</v>
      </c>
      <c r="O90" s="1">
        <f t="shared" si="11"/>
        <v>50662</v>
      </c>
      <c r="P90" s="34">
        <f t="shared" ca="1" si="12"/>
        <v>16</v>
      </c>
      <c r="Q90" s="59">
        <f t="shared" si="13"/>
        <v>48852</v>
      </c>
    </row>
    <row r="91" spans="1:17" x14ac:dyDescent="0.35">
      <c r="A91">
        <v>87</v>
      </c>
      <c r="B91" t="s">
        <v>271</v>
      </c>
      <c r="C91" t="s">
        <v>272</v>
      </c>
      <c r="D91" t="s">
        <v>273</v>
      </c>
      <c r="E91" t="s">
        <v>44</v>
      </c>
      <c r="F91" t="s">
        <v>40</v>
      </c>
      <c r="G91" s="1">
        <v>26739</v>
      </c>
      <c r="H91" s="34">
        <f t="shared" ca="1" si="8"/>
        <v>49</v>
      </c>
      <c r="I91" s="57">
        <f t="shared" si="9"/>
        <v>52</v>
      </c>
      <c r="J91" s="34" t="str">
        <f t="shared" ca="1" si="10"/>
        <v>49 years 0 months</v>
      </c>
      <c r="K91" s="41">
        <v>40854</v>
      </c>
      <c r="L91" s="12">
        <v>35</v>
      </c>
      <c r="M91" s="13">
        <v>12.6</v>
      </c>
      <c r="N91" s="13">
        <f t="shared" si="7"/>
        <v>441</v>
      </c>
      <c r="O91" s="1">
        <f t="shared" si="11"/>
        <v>50480</v>
      </c>
      <c r="P91" s="34">
        <f t="shared" ca="1" si="12"/>
        <v>15</v>
      </c>
      <c r="Q91" s="59">
        <f t="shared" si="13"/>
        <v>48669</v>
      </c>
    </row>
    <row r="92" spans="1:17" x14ac:dyDescent="0.35">
      <c r="A92">
        <v>88</v>
      </c>
      <c r="B92" t="s">
        <v>86</v>
      </c>
      <c r="C92" t="s">
        <v>274</v>
      </c>
      <c r="D92" t="s">
        <v>275</v>
      </c>
      <c r="E92" t="s">
        <v>30</v>
      </c>
      <c r="F92" t="s">
        <v>31</v>
      </c>
      <c r="G92" s="1">
        <v>22880</v>
      </c>
      <c r="H92" s="34">
        <f t="shared" ca="1" si="8"/>
        <v>59</v>
      </c>
      <c r="I92" s="57">
        <f t="shared" si="9"/>
        <v>63</v>
      </c>
      <c r="J92" s="34" t="str">
        <f t="shared" ca="1" si="10"/>
        <v>59 years 7 months</v>
      </c>
      <c r="K92" s="41">
        <v>34808</v>
      </c>
      <c r="L92" s="12">
        <v>40</v>
      </c>
      <c r="M92" s="13">
        <v>6.5</v>
      </c>
      <c r="N92" s="13">
        <f t="shared" si="7"/>
        <v>260</v>
      </c>
      <c r="O92" s="1">
        <f t="shared" si="11"/>
        <v>46621</v>
      </c>
      <c r="P92" s="34">
        <f t="shared" ca="1" si="12"/>
        <v>5</v>
      </c>
      <c r="Q92" s="59">
        <f t="shared" si="13"/>
        <v>44804</v>
      </c>
    </row>
    <row r="93" spans="1:17" x14ac:dyDescent="0.35">
      <c r="A93">
        <v>89</v>
      </c>
      <c r="B93" t="s">
        <v>276</v>
      </c>
      <c r="C93" t="s">
        <v>277</v>
      </c>
      <c r="D93" t="s">
        <v>278</v>
      </c>
      <c r="E93" t="s">
        <v>44</v>
      </c>
      <c r="F93" t="s">
        <v>40</v>
      </c>
      <c r="G93" s="1">
        <v>26739</v>
      </c>
      <c r="H93" s="34">
        <f t="shared" ca="1" si="8"/>
        <v>49</v>
      </c>
      <c r="I93" s="57">
        <f t="shared" si="9"/>
        <v>52</v>
      </c>
      <c r="J93" s="34" t="str">
        <f t="shared" ca="1" si="10"/>
        <v>49 years 0 months</v>
      </c>
      <c r="K93" s="41">
        <v>34151</v>
      </c>
      <c r="L93" s="12">
        <v>40</v>
      </c>
      <c r="M93" s="13">
        <v>6.5</v>
      </c>
      <c r="N93" s="13">
        <f t="shared" si="7"/>
        <v>260</v>
      </c>
      <c r="O93" s="1">
        <f t="shared" si="11"/>
        <v>50480</v>
      </c>
      <c r="P93" s="34">
        <f t="shared" ca="1" si="12"/>
        <v>15</v>
      </c>
      <c r="Q93" s="59">
        <f t="shared" si="13"/>
        <v>48669</v>
      </c>
    </row>
    <row r="94" spans="1:17" x14ac:dyDescent="0.35">
      <c r="A94">
        <v>90</v>
      </c>
      <c r="B94" t="s">
        <v>279</v>
      </c>
      <c r="C94" t="s">
        <v>280</v>
      </c>
      <c r="D94" t="s">
        <v>281</v>
      </c>
      <c r="E94" t="s">
        <v>76</v>
      </c>
      <c r="F94" t="s">
        <v>35</v>
      </c>
      <c r="G94" s="1">
        <v>22889</v>
      </c>
      <c r="H94" s="34">
        <f t="shared" ca="1" si="8"/>
        <v>59</v>
      </c>
      <c r="I94" s="57">
        <f t="shared" si="9"/>
        <v>63</v>
      </c>
      <c r="J94" s="34" t="str">
        <f t="shared" ca="1" si="10"/>
        <v>59 years 7 months</v>
      </c>
      <c r="K94" s="41">
        <v>40970</v>
      </c>
      <c r="L94" s="12">
        <v>15.5</v>
      </c>
      <c r="M94" s="13">
        <v>5.5</v>
      </c>
      <c r="N94" s="13">
        <f t="shared" si="7"/>
        <v>85.25</v>
      </c>
      <c r="O94" s="1">
        <f t="shared" si="11"/>
        <v>46630</v>
      </c>
      <c r="P94" s="34">
        <f t="shared" ca="1" si="12"/>
        <v>5</v>
      </c>
      <c r="Q94" s="59">
        <f t="shared" si="13"/>
        <v>44804</v>
      </c>
    </row>
    <row r="95" spans="1:17" x14ac:dyDescent="0.35">
      <c r="A95">
        <v>91</v>
      </c>
      <c r="B95" t="s">
        <v>146</v>
      </c>
      <c r="C95" t="s">
        <v>282</v>
      </c>
      <c r="D95" t="s">
        <v>283</v>
      </c>
      <c r="E95" t="s">
        <v>76</v>
      </c>
      <c r="F95" t="s">
        <v>31</v>
      </c>
      <c r="G95" s="1">
        <v>22825</v>
      </c>
      <c r="H95" s="34">
        <f t="shared" ca="1" si="8"/>
        <v>59</v>
      </c>
      <c r="I95" s="57">
        <f t="shared" si="9"/>
        <v>63</v>
      </c>
      <c r="J95" s="34" t="str">
        <f t="shared" ca="1" si="10"/>
        <v>59 years 9 months</v>
      </c>
      <c r="K95" s="41">
        <v>44524</v>
      </c>
      <c r="L95" s="12">
        <v>40</v>
      </c>
      <c r="M95" s="13">
        <v>16.75</v>
      </c>
      <c r="N95" s="13">
        <f t="shared" si="7"/>
        <v>670</v>
      </c>
      <c r="O95" s="1">
        <f t="shared" si="11"/>
        <v>46566</v>
      </c>
      <c r="P95" s="34">
        <f t="shared" ca="1" si="12"/>
        <v>5</v>
      </c>
      <c r="Q95" s="59">
        <f t="shared" si="13"/>
        <v>44742</v>
      </c>
    </row>
    <row r="96" spans="1:17" x14ac:dyDescent="0.35">
      <c r="A96">
        <v>92</v>
      </c>
      <c r="B96" t="s">
        <v>284</v>
      </c>
      <c r="C96" t="s">
        <v>285</v>
      </c>
      <c r="D96" t="s">
        <v>286</v>
      </c>
      <c r="E96" t="s">
        <v>30</v>
      </c>
      <c r="F96" t="s">
        <v>45</v>
      </c>
      <c r="G96" s="1">
        <v>26768</v>
      </c>
      <c r="H96" s="34">
        <f t="shared" ca="1" si="8"/>
        <v>48</v>
      </c>
      <c r="I96" s="57">
        <f t="shared" si="9"/>
        <v>52</v>
      </c>
      <c r="J96" s="34" t="str">
        <f t="shared" ca="1" si="10"/>
        <v>48 years 11 months</v>
      </c>
      <c r="K96" s="41">
        <v>36858</v>
      </c>
      <c r="L96" s="12">
        <v>40</v>
      </c>
      <c r="M96" s="13">
        <v>7.22</v>
      </c>
      <c r="N96" s="13">
        <f t="shared" si="7"/>
        <v>288.8</v>
      </c>
      <c r="O96" s="1">
        <f t="shared" si="11"/>
        <v>50509</v>
      </c>
      <c r="P96" s="34">
        <f t="shared" ca="1" si="12"/>
        <v>16</v>
      </c>
      <c r="Q96" s="59">
        <f t="shared" si="13"/>
        <v>48699</v>
      </c>
    </row>
    <row r="97" spans="1:17" x14ac:dyDescent="0.35">
      <c r="A97">
        <v>93</v>
      </c>
      <c r="B97" t="s">
        <v>287</v>
      </c>
      <c r="C97" t="s">
        <v>74</v>
      </c>
      <c r="D97" t="s">
        <v>288</v>
      </c>
      <c r="E97" t="s">
        <v>76</v>
      </c>
      <c r="F97" t="s">
        <v>40</v>
      </c>
      <c r="G97" s="1">
        <v>26950</v>
      </c>
      <c r="H97" s="34">
        <f t="shared" ca="1" si="8"/>
        <v>48</v>
      </c>
      <c r="I97" s="57">
        <f t="shared" si="9"/>
        <v>52</v>
      </c>
      <c r="J97" s="34" t="str">
        <f t="shared" ca="1" si="10"/>
        <v>48 years 5 months</v>
      </c>
      <c r="K97" s="41">
        <v>39180</v>
      </c>
      <c r="L97" s="12">
        <v>40</v>
      </c>
      <c r="M97" s="13">
        <v>12.1</v>
      </c>
      <c r="N97" s="13">
        <f t="shared" si="7"/>
        <v>484</v>
      </c>
      <c r="O97" s="1">
        <f t="shared" si="11"/>
        <v>50691</v>
      </c>
      <c r="P97" s="34">
        <f t="shared" ca="1" si="12"/>
        <v>16</v>
      </c>
      <c r="Q97" s="59">
        <f t="shared" si="13"/>
        <v>48883</v>
      </c>
    </row>
    <row r="98" spans="1:17" x14ac:dyDescent="0.35">
      <c r="A98">
        <v>94</v>
      </c>
      <c r="B98" t="s">
        <v>289</v>
      </c>
      <c r="C98" t="s">
        <v>290</v>
      </c>
      <c r="D98" t="s">
        <v>291</v>
      </c>
      <c r="E98" t="s">
        <v>76</v>
      </c>
      <c r="F98" t="s">
        <v>35</v>
      </c>
      <c r="G98" s="1">
        <v>26940</v>
      </c>
      <c r="H98" s="34">
        <f t="shared" ca="1" si="8"/>
        <v>48</v>
      </c>
      <c r="I98" s="57">
        <f t="shared" si="9"/>
        <v>52</v>
      </c>
      <c r="J98" s="34" t="str">
        <f t="shared" ca="1" si="10"/>
        <v>48 years 5 months</v>
      </c>
      <c r="K98" s="41">
        <v>40422</v>
      </c>
      <c r="L98" s="12">
        <v>15.5</v>
      </c>
      <c r="M98" s="13">
        <v>6.5</v>
      </c>
      <c r="N98" s="13">
        <f t="shared" si="7"/>
        <v>100.75</v>
      </c>
      <c r="O98" s="1">
        <f t="shared" si="11"/>
        <v>50681</v>
      </c>
      <c r="P98" s="34">
        <f t="shared" ca="1" si="12"/>
        <v>16</v>
      </c>
      <c r="Q98" s="59">
        <f t="shared" si="13"/>
        <v>48883</v>
      </c>
    </row>
    <row r="99" spans="1:17" x14ac:dyDescent="0.35">
      <c r="G99" s="1"/>
      <c r="K99" s="40"/>
    </row>
    <row r="100" spans="1:17" x14ac:dyDescent="0.35">
      <c r="G100" s="1"/>
    </row>
    <row r="101" spans="1:17" x14ac:dyDescent="0.35">
      <c r="G101" s="1"/>
    </row>
    <row r="102" spans="1:17" x14ac:dyDescent="0.35">
      <c r="G102" s="1"/>
    </row>
    <row r="103" spans="1:17" x14ac:dyDescent="0.35">
      <c r="G103" s="1"/>
    </row>
    <row r="104" spans="1:17" x14ac:dyDescent="0.35">
      <c r="G104" s="1"/>
    </row>
    <row r="105" spans="1:17" x14ac:dyDescent="0.35">
      <c r="G105" s="1"/>
    </row>
    <row r="106" spans="1:17" x14ac:dyDescent="0.35">
      <c r="G106" s="1"/>
    </row>
    <row r="107" spans="1:17" x14ac:dyDescent="0.35">
      <c r="G107" s="1"/>
    </row>
    <row r="108" spans="1:17" x14ac:dyDescent="0.35">
      <c r="G108" s="1"/>
    </row>
    <row r="109" spans="1:17" x14ac:dyDescent="0.35">
      <c r="G109" s="1"/>
    </row>
    <row r="110" spans="1:17" x14ac:dyDescent="0.35">
      <c r="G110" s="1"/>
    </row>
    <row r="111" spans="1:17" x14ac:dyDescent="0.35">
      <c r="G111" s="1"/>
    </row>
    <row r="112" spans="1:1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  <row r="136" spans="7:7" x14ac:dyDescent="0.35">
      <c r="G136" s="1"/>
    </row>
    <row r="137" spans="7:7" x14ac:dyDescent="0.35">
      <c r="G137" s="1"/>
    </row>
    <row r="138" spans="7:7" x14ac:dyDescent="0.35">
      <c r="G138" s="1"/>
    </row>
    <row r="139" spans="7:7" x14ac:dyDescent="0.35">
      <c r="G139" s="1"/>
    </row>
    <row r="140" spans="7:7" x14ac:dyDescent="0.35">
      <c r="G140" s="1"/>
    </row>
    <row r="141" spans="7:7" x14ac:dyDescent="0.35">
      <c r="G141" s="1"/>
    </row>
    <row r="142" spans="7:7" x14ac:dyDescent="0.35">
      <c r="G142" s="1"/>
    </row>
    <row r="143" spans="7:7" x14ac:dyDescent="0.35">
      <c r="G143" s="1"/>
    </row>
    <row r="144" spans="7:7" x14ac:dyDescent="0.35">
      <c r="G144" s="1"/>
    </row>
    <row r="145" spans="7:7" x14ac:dyDescent="0.35">
      <c r="G145" s="1"/>
    </row>
    <row r="146" spans="7:7" x14ac:dyDescent="0.35">
      <c r="G146" s="1"/>
    </row>
    <row r="147" spans="7:7" x14ac:dyDescent="0.35">
      <c r="G147" s="1"/>
    </row>
    <row r="148" spans="7:7" x14ac:dyDescent="0.35">
      <c r="G14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DATES</vt:lpstr>
      <vt:lpstr>EXTRACT</vt:lpstr>
      <vt:lpstr>COMBINE</vt:lpstr>
      <vt:lpstr>DAY</vt:lpstr>
      <vt:lpstr>TIME</vt:lpstr>
      <vt:lpstr>PASTE</vt:lpstr>
      <vt:lpstr>EXAMPLES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</dc:creator>
  <cp:lastModifiedBy>Foulkes@Work Training</cp:lastModifiedBy>
  <dcterms:created xsi:type="dcterms:W3CDTF">2022-01-05T17:38:49Z</dcterms:created>
  <dcterms:modified xsi:type="dcterms:W3CDTF">2022-04-02T18:01:55Z</dcterms:modified>
</cp:coreProperties>
</file>