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/>
  <mc:AlternateContent xmlns:mc="http://schemas.openxmlformats.org/markup-compatibility/2006">
    <mc:Choice Requires="x15">
      <x15ac:absPath xmlns:x15ac="http://schemas.microsoft.com/office/spreadsheetml/2010/11/ac" url="https://d.docs.live.net/3f6572a50458caff/Desktop/"/>
    </mc:Choice>
  </mc:AlternateContent>
  <xr:revisionPtr revIDLastSave="1110" documentId="11_F25DC773A252ABDACC104842E11B46145ADE58E9" xr6:coauthVersionLast="47" xr6:coauthVersionMax="47" xr10:uidLastSave="{23824D0E-EBD9-47B1-9927-E3A2799F36E9}"/>
  <bookViews>
    <workbookView xWindow="-93" yWindow="-93" windowWidth="21786" windowHeight="13986" firstSheet="3" activeTab="3" xr2:uid="{00000000-000D-0000-FFFF-FFFF00000000}"/>
  </bookViews>
  <sheets>
    <sheet name="Input Assumptions" sheetId="1" r:id="rId1"/>
    <sheet name="TBA" sheetId="2" r:id="rId2"/>
    <sheet name="Construction" sheetId="3" r:id="rId3"/>
    <sheet name="Operation" sheetId="4" r:id="rId4"/>
    <sheet name="Amortization" sheetId="6" r:id="rId5"/>
    <sheet name="Debt" sheetId="7" r:id="rId6"/>
    <sheet name="P&amp;L" sheetId="5" r:id="rId7"/>
    <sheet name="CFS" sheetId="8" r:id="rId8"/>
    <sheet name="Balance Sheet" sheetId="9" r:id="rId9"/>
    <sheet name="Ratio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H10" i="7"/>
  <c r="H17" i="8" s="1"/>
  <c r="I10" i="7"/>
  <c r="I17" i="8" s="1"/>
  <c r="F10" i="7"/>
  <c r="F17" i="8" s="1"/>
  <c r="F8" i="7"/>
  <c r="E8" i="6"/>
  <c r="C19" i="2"/>
  <c r="C18" i="2"/>
  <c r="C17" i="2"/>
  <c r="C15" i="2"/>
  <c r="C14" i="2"/>
  <c r="C13" i="2"/>
  <c r="C10" i="2"/>
  <c r="C9" i="2"/>
  <c r="C8" i="2"/>
  <c r="C7" i="2"/>
  <c r="D45" i="1"/>
  <c r="D44" i="1"/>
  <c r="D40" i="1"/>
  <c r="C21" i="3" s="1"/>
  <c r="D38" i="1"/>
  <c r="D37" i="1"/>
  <c r="D36" i="1"/>
  <c r="D35" i="1"/>
  <c r="D31" i="1"/>
  <c r="D29" i="1"/>
  <c r="D25" i="1"/>
  <c r="D21" i="1"/>
  <c r="D20" i="1"/>
  <c r="D18" i="1"/>
  <c r="D17" i="1"/>
  <c r="D15" i="1"/>
  <c r="D14" i="1"/>
  <c r="D10" i="1"/>
  <c r="D9" i="1"/>
  <c r="D8" i="1"/>
  <c r="C20" i="3"/>
  <c r="C22" i="3" s="1"/>
  <c r="Q6" i="3" l="1"/>
  <c r="Q8" i="3" s="1"/>
  <c r="Q12" i="3" s="1"/>
  <c r="R8" i="10" s="1"/>
  <c r="Y6" i="3"/>
  <c r="Y8" i="3" s="1"/>
  <c r="Y12" i="3" s="1"/>
  <c r="Z8" i="10" s="1"/>
  <c r="U6" i="3"/>
  <c r="U8" i="3" s="1"/>
  <c r="U12" i="3" s="1"/>
  <c r="V8" i="10" s="1"/>
  <c r="AO6" i="3"/>
  <c r="AO8" i="3" s="1"/>
  <c r="AO12" i="3" s="1"/>
  <c r="AP8" i="10" s="1"/>
  <c r="AG6" i="3"/>
  <c r="AG8" i="3" s="1"/>
  <c r="AG12" i="3" s="1"/>
  <c r="AH8" i="10" s="1"/>
  <c r="H20" i="4"/>
  <c r="H21" i="4" s="1"/>
  <c r="L20" i="4"/>
  <c r="L21" i="4" s="1"/>
  <c r="P20" i="4"/>
  <c r="P21" i="4" s="1"/>
  <c r="T20" i="4"/>
  <c r="T21" i="4" s="1"/>
  <c r="X20" i="4"/>
  <c r="X21" i="4" s="1"/>
  <c r="AB20" i="4"/>
  <c r="AB21" i="4" s="1"/>
  <c r="AF20" i="4"/>
  <c r="AF21" i="4" s="1"/>
  <c r="AJ20" i="4"/>
  <c r="AJ21" i="4" s="1"/>
  <c r="I20" i="4"/>
  <c r="I21" i="4" s="1"/>
  <c r="M20" i="4"/>
  <c r="M21" i="4" s="1"/>
  <c r="Q20" i="4"/>
  <c r="Q21" i="4" s="1"/>
  <c r="U20" i="4"/>
  <c r="U21" i="4" s="1"/>
  <c r="Y20" i="4"/>
  <c r="Y21" i="4" s="1"/>
  <c r="AC20" i="4"/>
  <c r="AC21" i="4" s="1"/>
  <c r="AG20" i="4"/>
  <c r="AG21" i="4" s="1"/>
  <c r="AK20" i="4"/>
  <c r="AK21" i="4" s="1"/>
  <c r="F20" i="4"/>
  <c r="F21" i="4" s="1"/>
  <c r="J20" i="4"/>
  <c r="J21" i="4" s="1"/>
  <c r="N20" i="4"/>
  <c r="N21" i="4" s="1"/>
  <c r="R20" i="4"/>
  <c r="R21" i="4" s="1"/>
  <c r="V20" i="4"/>
  <c r="V21" i="4" s="1"/>
  <c r="Z20" i="4"/>
  <c r="Z21" i="4" s="1"/>
  <c r="AD20" i="4"/>
  <c r="AD21" i="4" s="1"/>
  <c r="AH20" i="4"/>
  <c r="AH21" i="4" s="1"/>
  <c r="G20" i="4"/>
  <c r="G21" i="4" s="1"/>
  <c r="W20" i="4"/>
  <c r="W21" i="4" s="1"/>
  <c r="AL20" i="4"/>
  <c r="AL21" i="4" s="1"/>
  <c r="AP20" i="4"/>
  <c r="AP21" i="4" s="1"/>
  <c r="K20" i="4"/>
  <c r="K21" i="4" s="1"/>
  <c r="AA20" i="4"/>
  <c r="AA21" i="4" s="1"/>
  <c r="AM20" i="4"/>
  <c r="AM21" i="4" s="1"/>
  <c r="AQ20" i="4"/>
  <c r="AQ21" i="4" s="1"/>
  <c r="O20" i="4"/>
  <c r="O21" i="4" s="1"/>
  <c r="AE20" i="4"/>
  <c r="AE21" i="4" s="1"/>
  <c r="AN20" i="4"/>
  <c r="AN21" i="4" s="1"/>
  <c r="AR20" i="4"/>
  <c r="AR21" i="4" s="1"/>
  <c r="S20" i="4"/>
  <c r="S21" i="4" s="1"/>
  <c r="AI20" i="4"/>
  <c r="AI21" i="4" s="1"/>
  <c r="AO20" i="4"/>
  <c r="AO21" i="4" s="1"/>
  <c r="E20" i="4"/>
  <c r="E21" i="4" s="1"/>
  <c r="F7" i="4"/>
  <c r="F10" i="4" s="1"/>
  <c r="J7" i="4"/>
  <c r="J10" i="4" s="1"/>
  <c r="N7" i="4"/>
  <c r="N10" i="4" s="1"/>
  <c r="R7" i="4"/>
  <c r="R10" i="4" s="1"/>
  <c r="V7" i="4"/>
  <c r="V10" i="4" s="1"/>
  <c r="Z7" i="4"/>
  <c r="Z10" i="4" s="1"/>
  <c r="AD7" i="4"/>
  <c r="AD10" i="4" s="1"/>
  <c r="AH7" i="4"/>
  <c r="AH10" i="4" s="1"/>
  <c r="AL7" i="4"/>
  <c r="AL10" i="4" s="1"/>
  <c r="AP7" i="4"/>
  <c r="AP10" i="4" s="1"/>
  <c r="G7" i="4"/>
  <c r="G10" i="4" s="1"/>
  <c r="K7" i="4"/>
  <c r="K10" i="4" s="1"/>
  <c r="O7" i="4"/>
  <c r="O10" i="4" s="1"/>
  <c r="S7" i="4"/>
  <c r="S10" i="4" s="1"/>
  <c r="W7" i="4"/>
  <c r="W10" i="4" s="1"/>
  <c r="AA7" i="4"/>
  <c r="AA10" i="4" s="1"/>
  <c r="AE7" i="4"/>
  <c r="AE10" i="4" s="1"/>
  <c r="AI7" i="4"/>
  <c r="AI10" i="4" s="1"/>
  <c r="AM7" i="4"/>
  <c r="AM10" i="4" s="1"/>
  <c r="AQ7" i="4"/>
  <c r="AQ10" i="4" s="1"/>
  <c r="H7" i="4"/>
  <c r="H10" i="4" s="1"/>
  <c r="L7" i="4"/>
  <c r="L10" i="4" s="1"/>
  <c r="P7" i="4"/>
  <c r="P10" i="4" s="1"/>
  <c r="T7" i="4"/>
  <c r="T10" i="4" s="1"/>
  <c r="X7" i="4"/>
  <c r="X10" i="4" s="1"/>
  <c r="AB7" i="4"/>
  <c r="AB10" i="4" s="1"/>
  <c r="AF7" i="4"/>
  <c r="AF10" i="4" s="1"/>
  <c r="AJ7" i="4"/>
  <c r="AJ10" i="4" s="1"/>
  <c r="AN7" i="4"/>
  <c r="AN10" i="4" s="1"/>
  <c r="AR7" i="4"/>
  <c r="AR10" i="4" s="1"/>
  <c r="I7" i="4"/>
  <c r="I10" i="4" s="1"/>
  <c r="M7" i="4"/>
  <c r="M10" i="4" s="1"/>
  <c r="Q7" i="4"/>
  <c r="Q10" i="4" s="1"/>
  <c r="U7" i="4"/>
  <c r="U10" i="4" s="1"/>
  <c r="Y7" i="4"/>
  <c r="Y10" i="4" s="1"/>
  <c r="AC7" i="4"/>
  <c r="AC10" i="4" s="1"/>
  <c r="AG7" i="4"/>
  <c r="AG10" i="4" s="1"/>
  <c r="AK7" i="4"/>
  <c r="AK10" i="4" s="1"/>
  <c r="AO7" i="4"/>
  <c r="AO10" i="4" s="1"/>
  <c r="E7" i="4"/>
  <c r="E10" i="4" s="1"/>
  <c r="AK6" i="3"/>
  <c r="AK8" i="3" s="1"/>
  <c r="AK12" i="3" s="1"/>
  <c r="AL8" i="10" s="1"/>
  <c r="I13" i="6"/>
  <c r="J15" i="5" s="1"/>
  <c r="M13" i="6"/>
  <c r="N15" i="5" s="1"/>
  <c r="Q13" i="6"/>
  <c r="R15" i="5" s="1"/>
  <c r="U13" i="6"/>
  <c r="V15" i="5" s="1"/>
  <c r="Y13" i="6"/>
  <c r="Z15" i="5" s="1"/>
  <c r="AC13" i="6"/>
  <c r="AD15" i="5" s="1"/>
  <c r="AG13" i="6"/>
  <c r="AH15" i="5" s="1"/>
  <c r="AK13" i="6"/>
  <c r="AL15" i="5" s="1"/>
  <c r="AO13" i="6"/>
  <c r="AP15" i="5" s="1"/>
  <c r="E13" i="6"/>
  <c r="F13" i="6"/>
  <c r="G15" i="5" s="1"/>
  <c r="J13" i="6"/>
  <c r="K15" i="5" s="1"/>
  <c r="N13" i="6"/>
  <c r="O15" i="5" s="1"/>
  <c r="R13" i="6"/>
  <c r="S15" i="5" s="1"/>
  <c r="V13" i="6"/>
  <c r="W15" i="5" s="1"/>
  <c r="Z13" i="6"/>
  <c r="AA15" i="5" s="1"/>
  <c r="AD13" i="6"/>
  <c r="AE15" i="5" s="1"/>
  <c r="AH13" i="6"/>
  <c r="AI15" i="5" s="1"/>
  <c r="AL13" i="6"/>
  <c r="AM15" i="5" s="1"/>
  <c r="AP13" i="6"/>
  <c r="AQ15" i="5" s="1"/>
  <c r="G13" i="6"/>
  <c r="H15" i="5" s="1"/>
  <c r="K13" i="6"/>
  <c r="L15" i="5" s="1"/>
  <c r="O13" i="6"/>
  <c r="P15" i="5" s="1"/>
  <c r="S13" i="6"/>
  <c r="T15" i="5" s="1"/>
  <c r="W13" i="6"/>
  <c r="X15" i="5" s="1"/>
  <c r="AA13" i="6"/>
  <c r="AB15" i="5" s="1"/>
  <c r="AE13" i="6"/>
  <c r="AF15" i="5" s="1"/>
  <c r="AI13" i="6"/>
  <c r="AJ15" i="5" s="1"/>
  <c r="AM13" i="6"/>
  <c r="AN15" i="5" s="1"/>
  <c r="AQ13" i="6"/>
  <c r="AR15" i="5" s="1"/>
  <c r="H13" i="6"/>
  <c r="I15" i="5" s="1"/>
  <c r="X13" i="6"/>
  <c r="Y15" i="5" s="1"/>
  <c r="AN13" i="6"/>
  <c r="AO15" i="5" s="1"/>
  <c r="L13" i="6"/>
  <c r="M15" i="5" s="1"/>
  <c r="AB13" i="6"/>
  <c r="AC15" i="5" s="1"/>
  <c r="AR13" i="6"/>
  <c r="AS15" i="5" s="1"/>
  <c r="P13" i="6"/>
  <c r="Q15" i="5" s="1"/>
  <c r="AF13" i="6"/>
  <c r="AG15" i="5" s="1"/>
  <c r="T13" i="6"/>
  <c r="U15" i="5" s="1"/>
  <c r="AJ13" i="6"/>
  <c r="AK15" i="5" s="1"/>
  <c r="F8" i="4"/>
  <c r="F11" i="4" s="1"/>
  <c r="J8" i="4"/>
  <c r="J11" i="4" s="1"/>
  <c r="N8" i="4"/>
  <c r="N11" i="4" s="1"/>
  <c r="R8" i="4"/>
  <c r="R11" i="4" s="1"/>
  <c r="V8" i="4"/>
  <c r="V11" i="4" s="1"/>
  <c r="Z8" i="4"/>
  <c r="Z11" i="4" s="1"/>
  <c r="AD8" i="4"/>
  <c r="AD11" i="4" s="1"/>
  <c r="AH8" i="4"/>
  <c r="AH11" i="4" s="1"/>
  <c r="AL8" i="4"/>
  <c r="AL11" i="4" s="1"/>
  <c r="AP8" i="4"/>
  <c r="AP11" i="4" s="1"/>
  <c r="G8" i="4"/>
  <c r="G11" i="4" s="1"/>
  <c r="K8" i="4"/>
  <c r="K11" i="4" s="1"/>
  <c r="O8" i="4"/>
  <c r="O11" i="4" s="1"/>
  <c r="S8" i="4"/>
  <c r="S11" i="4" s="1"/>
  <c r="W8" i="4"/>
  <c r="W11" i="4" s="1"/>
  <c r="AA8" i="4"/>
  <c r="AA11" i="4" s="1"/>
  <c r="AE8" i="4"/>
  <c r="AE11" i="4" s="1"/>
  <c r="AI8" i="4"/>
  <c r="AI11" i="4" s="1"/>
  <c r="AM8" i="4"/>
  <c r="AM11" i="4" s="1"/>
  <c r="AQ8" i="4"/>
  <c r="AQ11" i="4" s="1"/>
  <c r="H8" i="4"/>
  <c r="H11" i="4" s="1"/>
  <c r="L8" i="4"/>
  <c r="L11" i="4" s="1"/>
  <c r="P8" i="4"/>
  <c r="P11" i="4" s="1"/>
  <c r="T8" i="4"/>
  <c r="T11" i="4" s="1"/>
  <c r="X8" i="4"/>
  <c r="X11" i="4" s="1"/>
  <c r="AB8" i="4"/>
  <c r="AB11" i="4" s="1"/>
  <c r="AF8" i="4"/>
  <c r="AF11" i="4" s="1"/>
  <c r="AJ8" i="4"/>
  <c r="AJ11" i="4" s="1"/>
  <c r="AN8" i="4"/>
  <c r="AN11" i="4" s="1"/>
  <c r="AR8" i="4"/>
  <c r="AR11" i="4" s="1"/>
  <c r="I8" i="4"/>
  <c r="I11" i="4" s="1"/>
  <c r="M8" i="4"/>
  <c r="M11" i="4" s="1"/>
  <c r="Q8" i="4"/>
  <c r="Q11" i="4" s="1"/>
  <c r="U8" i="4"/>
  <c r="U11" i="4" s="1"/>
  <c r="Y8" i="4"/>
  <c r="Y11" i="4" s="1"/>
  <c r="AC8" i="4"/>
  <c r="AC11" i="4" s="1"/>
  <c r="AG8" i="4"/>
  <c r="AG11" i="4" s="1"/>
  <c r="AK8" i="4"/>
  <c r="AK11" i="4" s="1"/>
  <c r="AO8" i="4"/>
  <c r="AO11" i="4" s="1"/>
  <c r="E8" i="4"/>
  <c r="E11" i="4" s="1"/>
  <c r="E39" i="3"/>
  <c r="E15" i="3" s="1"/>
  <c r="F11" i="10" s="1"/>
  <c r="F14" i="7"/>
  <c r="I6" i="3"/>
  <c r="I8" i="3" s="1"/>
  <c r="I12" i="3" s="1"/>
  <c r="J8" i="10" s="1"/>
  <c r="M6" i="3"/>
  <c r="M8" i="3" s="1"/>
  <c r="M12" i="3" s="1"/>
  <c r="N8" i="10" s="1"/>
  <c r="F6" i="3"/>
  <c r="F8" i="3" s="1"/>
  <c r="F12" i="3" s="1"/>
  <c r="G8" i="10" s="1"/>
  <c r="J6" i="3"/>
  <c r="J8" i="3" s="1"/>
  <c r="J12" i="3" s="1"/>
  <c r="K8" i="10" s="1"/>
  <c r="N6" i="3"/>
  <c r="N8" i="3" s="1"/>
  <c r="N12" i="3" s="1"/>
  <c r="O8" i="10" s="1"/>
  <c r="R6" i="3"/>
  <c r="R8" i="3" s="1"/>
  <c r="R12" i="3" s="1"/>
  <c r="S8" i="10" s="1"/>
  <c r="V6" i="3"/>
  <c r="V8" i="3" s="1"/>
  <c r="V12" i="3" s="1"/>
  <c r="W8" i="10" s="1"/>
  <c r="Z6" i="3"/>
  <c r="Z8" i="3" s="1"/>
  <c r="Z12" i="3" s="1"/>
  <c r="AA8" i="10" s="1"/>
  <c r="AD6" i="3"/>
  <c r="AD8" i="3" s="1"/>
  <c r="AD12" i="3" s="1"/>
  <c r="AE8" i="10" s="1"/>
  <c r="AH6" i="3"/>
  <c r="AH8" i="3" s="1"/>
  <c r="AH12" i="3" s="1"/>
  <c r="AI8" i="10" s="1"/>
  <c r="AL6" i="3"/>
  <c r="AL8" i="3" s="1"/>
  <c r="AL12" i="3" s="1"/>
  <c r="AM8" i="10" s="1"/>
  <c r="AP6" i="3"/>
  <c r="AP8" i="3" s="1"/>
  <c r="AP12" i="3" s="1"/>
  <c r="AQ8" i="10" s="1"/>
  <c r="G6" i="3"/>
  <c r="G8" i="3" s="1"/>
  <c r="G12" i="3" s="1"/>
  <c r="H8" i="10" s="1"/>
  <c r="K6" i="3"/>
  <c r="K8" i="3" s="1"/>
  <c r="K12" i="3" s="1"/>
  <c r="L8" i="10" s="1"/>
  <c r="O6" i="3"/>
  <c r="O8" i="3" s="1"/>
  <c r="O12" i="3" s="1"/>
  <c r="P8" i="10" s="1"/>
  <c r="S6" i="3"/>
  <c r="S8" i="3" s="1"/>
  <c r="S12" i="3" s="1"/>
  <c r="T8" i="10" s="1"/>
  <c r="W6" i="3"/>
  <c r="W8" i="3" s="1"/>
  <c r="W12" i="3" s="1"/>
  <c r="X8" i="10" s="1"/>
  <c r="AA6" i="3"/>
  <c r="AA8" i="3" s="1"/>
  <c r="AA12" i="3" s="1"/>
  <c r="AB8" i="10" s="1"/>
  <c r="AE6" i="3"/>
  <c r="AE8" i="3" s="1"/>
  <c r="AE12" i="3" s="1"/>
  <c r="AF8" i="10" s="1"/>
  <c r="AI6" i="3"/>
  <c r="AI8" i="3" s="1"/>
  <c r="AI12" i="3" s="1"/>
  <c r="AJ8" i="10" s="1"/>
  <c r="AM6" i="3"/>
  <c r="AM8" i="3" s="1"/>
  <c r="AM12" i="3" s="1"/>
  <c r="AN8" i="10" s="1"/>
  <c r="AQ6" i="3"/>
  <c r="AQ8" i="3" s="1"/>
  <c r="AQ12" i="3" s="1"/>
  <c r="AR8" i="10" s="1"/>
  <c r="H6" i="3"/>
  <c r="H8" i="3" s="1"/>
  <c r="H12" i="3" s="1"/>
  <c r="I8" i="10" s="1"/>
  <c r="L6" i="3"/>
  <c r="L8" i="3" s="1"/>
  <c r="L12" i="3" s="1"/>
  <c r="M8" i="10" s="1"/>
  <c r="P6" i="3"/>
  <c r="P8" i="3" s="1"/>
  <c r="P12" i="3" s="1"/>
  <c r="Q8" i="10" s="1"/>
  <c r="T6" i="3"/>
  <c r="T8" i="3" s="1"/>
  <c r="T12" i="3" s="1"/>
  <c r="U8" i="10" s="1"/>
  <c r="X6" i="3"/>
  <c r="X8" i="3" s="1"/>
  <c r="X12" i="3" s="1"/>
  <c r="Y8" i="10" s="1"/>
  <c r="AB6" i="3"/>
  <c r="AB8" i="3" s="1"/>
  <c r="AB12" i="3" s="1"/>
  <c r="AC8" i="10" s="1"/>
  <c r="AF6" i="3"/>
  <c r="AF8" i="3" s="1"/>
  <c r="AF12" i="3" s="1"/>
  <c r="AG8" i="10" s="1"/>
  <c r="AJ6" i="3"/>
  <c r="AJ8" i="3" s="1"/>
  <c r="AJ12" i="3" s="1"/>
  <c r="AK8" i="10" s="1"/>
  <c r="AN6" i="3"/>
  <c r="AN8" i="3" s="1"/>
  <c r="AN12" i="3" s="1"/>
  <c r="AO8" i="10" s="1"/>
  <c r="AR6" i="3"/>
  <c r="AR8" i="3" s="1"/>
  <c r="AR12" i="3" s="1"/>
  <c r="AS8" i="10" s="1"/>
  <c r="E6" i="3"/>
  <c r="AC6" i="3"/>
  <c r="AC8" i="3" s="1"/>
  <c r="AC12" i="3" s="1"/>
  <c r="AD8" i="10" s="1"/>
  <c r="G17" i="8"/>
  <c r="F17" i="7"/>
  <c r="E26" i="3"/>
  <c r="D11" i="4" l="1"/>
  <c r="E8" i="3"/>
  <c r="C6" i="3"/>
  <c r="AG12" i="4"/>
  <c r="AG14" i="4" s="1"/>
  <c r="Q12" i="4"/>
  <c r="Q14" i="4" s="1"/>
  <c r="AN12" i="4"/>
  <c r="AN14" i="4" s="1"/>
  <c r="X12" i="4"/>
  <c r="X14" i="4" s="1"/>
  <c r="H12" i="4"/>
  <c r="H14" i="4" s="1"/>
  <c r="AE12" i="4"/>
  <c r="AE14" i="4" s="1"/>
  <c r="O12" i="4"/>
  <c r="O14" i="4" s="1"/>
  <c r="AL12" i="4"/>
  <c r="AL14" i="4" s="1"/>
  <c r="V12" i="4"/>
  <c r="V14" i="4" s="1"/>
  <c r="F12" i="4"/>
  <c r="F14" i="4" s="1"/>
  <c r="AP15" i="10"/>
  <c r="AP10" i="8"/>
  <c r="AP11" i="5"/>
  <c r="AO15" i="10"/>
  <c r="AO10" i="8"/>
  <c r="AO11" i="5"/>
  <c r="AN15" i="10"/>
  <c r="AN10" i="8"/>
  <c r="AN11" i="5"/>
  <c r="AM15" i="10"/>
  <c r="AM10" i="8"/>
  <c r="AM11" i="5"/>
  <c r="AE15" i="10"/>
  <c r="AE10" i="8"/>
  <c r="AE11" i="5"/>
  <c r="O15" i="10"/>
  <c r="O10" i="8"/>
  <c r="O11" i="5"/>
  <c r="AH15" i="10"/>
  <c r="AH10" i="8"/>
  <c r="AH11" i="5"/>
  <c r="R15" i="10"/>
  <c r="R10" i="8"/>
  <c r="R11" i="5"/>
  <c r="AG15" i="10"/>
  <c r="AG10" i="8"/>
  <c r="AG11" i="5"/>
  <c r="Q15" i="10"/>
  <c r="Q10" i="8"/>
  <c r="Q11" i="5"/>
  <c r="F24" i="10"/>
  <c r="F13" i="9"/>
  <c r="D10" i="4"/>
  <c r="E12" i="4"/>
  <c r="AC12" i="4"/>
  <c r="AC14" i="4" s="1"/>
  <c r="M12" i="4"/>
  <c r="M14" i="4" s="1"/>
  <c r="AJ12" i="4"/>
  <c r="AJ14" i="4" s="1"/>
  <c r="T12" i="4"/>
  <c r="T14" i="4" s="1"/>
  <c r="AQ12" i="4"/>
  <c r="AQ14" i="4" s="1"/>
  <c r="AA12" i="4"/>
  <c r="AA14" i="4" s="1"/>
  <c r="K12" i="4"/>
  <c r="K14" i="4" s="1"/>
  <c r="AH12" i="4"/>
  <c r="AH14" i="4" s="1"/>
  <c r="R12" i="4"/>
  <c r="R14" i="4" s="1"/>
  <c r="AJ15" i="10"/>
  <c r="AJ10" i="8"/>
  <c r="AJ11" i="5"/>
  <c r="AF15" i="10"/>
  <c r="AF10" i="8"/>
  <c r="AF11" i="5"/>
  <c r="AB15" i="10"/>
  <c r="AB10" i="8"/>
  <c r="AB11" i="5"/>
  <c r="X15" i="10"/>
  <c r="X10" i="8"/>
  <c r="X11" i="5"/>
  <c r="AA15" i="10"/>
  <c r="AA10" i="8"/>
  <c r="AA11" i="5"/>
  <c r="K15" i="10"/>
  <c r="K10" i="8"/>
  <c r="K11" i="5"/>
  <c r="AD15" i="10"/>
  <c r="AD10" i="8"/>
  <c r="AD11" i="5"/>
  <c r="N15" i="10"/>
  <c r="N10" i="8"/>
  <c r="N11" i="5"/>
  <c r="AC15" i="10"/>
  <c r="AC10" i="8"/>
  <c r="AC11" i="5"/>
  <c r="M15" i="10"/>
  <c r="M10" i="8"/>
  <c r="M11" i="5"/>
  <c r="F16" i="8"/>
  <c r="F19" i="5"/>
  <c r="E10" i="6"/>
  <c r="D13" i="6"/>
  <c r="F15" i="5"/>
  <c r="AO12" i="4"/>
  <c r="AO14" i="4" s="1"/>
  <c r="Y12" i="4"/>
  <c r="Y14" i="4" s="1"/>
  <c r="I12" i="4"/>
  <c r="I14" i="4" s="1"/>
  <c r="AF12" i="4"/>
  <c r="AF14" i="4" s="1"/>
  <c r="P12" i="4"/>
  <c r="P14" i="4" s="1"/>
  <c r="AM12" i="4"/>
  <c r="AM14" i="4" s="1"/>
  <c r="W12" i="4"/>
  <c r="W14" i="4" s="1"/>
  <c r="G12" i="4"/>
  <c r="G14" i="4" s="1"/>
  <c r="AD12" i="4"/>
  <c r="AD14" i="4" s="1"/>
  <c r="N12" i="4"/>
  <c r="N14" i="4" s="1"/>
  <c r="T15" i="10"/>
  <c r="T10" i="8"/>
  <c r="T11" i="5"/>
  <c r="P15" i="10"/>
  <c r="P10" i="8"/>
  <c r="P11" i="5"/>
  <c r="L15" i="10"/>
  <c r="L10" i="8"/>
  <c r="L11" i="5"/>
  <c r="H15" i="10"/>
  <c r="H10" i="8"/>
  <c r="H11" i="5"/>
  <c r="W15" i="10"/>
  <c r="W10" i="8"/>
  <c r="W11" i="5"/>
  <c r="G15" i="10"/>
  <c r="G11" i="5"/>
  <c r="G10" i="8"/>
  <c r="Z15" i="10"/>
  <c r="Z10" i="8"/>
  <c r="Z11" i="5"/>
  <c r="J15" i="10"/>
  <c r="J10" i="8"/>
  <c r="J11" i="5"/>
  <c r="Y15" i="10"/>
  <c r="Y10" i="8"/>
  <c r="Y11" i="5"/>
  <c r="I15" i="10"/>
  <c r="I10" i="8"/>
  <c r="I11" i="5"/>
  <c r="AK12" i="4"/>
  <c r="AK14" i="4" s="1"/>
  <c r="U12" i="4"/>
  <c r="U14" i="4" s="1"/>
  <c r="AR12" i="4"/>
  <c r="AR14" i="4" s="1"/>
  <c r="AB12" i="4"/>
  <c r="AB14" i="4" s="1"/>
  <c r="L12" i="4"/>
  <c r="L14" i="4" s="1"/>
  <c r="AI12" i="4"/>
  <c r="AI14" i="4" s="1"/>
  <c r="S12" i="4"/>
  <c r="S14" i="4" s="1"/>
  <c r="AP12" i="4"/>
  <c r="AP14" i="4" s="1"/>
  <c r="Z12" i="4"/>
  <c r="Z14" i="4" s="1"/>
  <c r="J12" i="4"/>
  <c r="J14" i="4" s="1"/>
  <c r="F15" i="10"/>
  <c r="F11" i="5"/>
  <c r="F10" i="8"/>
  <c r="D21" i="4"/>
  <c r="AS15" i="10"/>
  <c r="AS10" i="8"/>
  <c r="AS11" i="5"/>
  <c r="AR15" i="10"/>
  <c r="AR10" i="8"/>
  <c r="AR11" i="5"/>
  <c r="AQ15" i="10"/>
  <c r="AQ10" i="8"/>
  <c r="AQ11" i="5"/>
  <c r="AI15" i="10"/>
  <c r="AI10" i="8"/>
  <c r="AI11" i="5"/>
  <c r="S15" i="10"/>
  <c r="S10" i="8"/>
  <c r="S11" i="5"/>
  <c r="AL15" i="10"/>
  <c r="AL10" i="8"/>
  <c r="AL11" i="5"/>
  <c r="V15" i="10"/>
  <c r="V10" i="8"/>
  <c r="V11" i="5"/>
  <c r="AK15" i="10"/>
  <c r="AK10" i="8"/>
  <c r="AK11" i="5"/>
  <c r="U15" i="10"/>
  <c r="U10" i="8"/>
  <c r="U11" i="5"/>
  <c r="F26" i="3"/>
  <c r="G24" i="10" s="1"/>
  <c r="E27" i="3"/>
  <c r="K14" i="10" l="1"/>
  <c r="K8" i="8"/>
  <c r="K9" i="5"/>
  <c r="K13" i="5" s="1"/>
  <c r="K17" i="5" s="1"/>
  <c r="AJ14" i="10"/>
  <c r="AJ9" i="5"/>
  <c r="AJ13" i="5" s="1"/>
  <c r="AJ17" i="5" s="1"/>
  <c r="AJ8" i="8"/>
  <c r="V9" i="5"/>
  <c r="V13" i="5" s="1"/>
  <c r="V17" i="5" s="1"/>
  <c r="V14" i="10"/>
  <c r="V8" i="8"/>
  <c r="AE14" i="10"/>
  <c r="AE8" i="8"/>
  <c r="AE9" i="5"/>
  <c r="AE13" i="5" s="1"/>
  <c r="AE17" i="5" s="1"/>
  <c r="Q14" i="10"/>
  <c r="Q8" i="8"/>
  <c r="Q9" i="5"/>
  <c r="Q13" i="5" s="1"/>
  <c r="Q17" i="5" s="1"/>
  <c r="AP9" i="5"/>
  <c r="AP13" i="5" s="1"/>
  <c r="AP17" i="5" s="1"/>
  <c r="AP14" i="10"/>
  <c r="AP8" i="8"/>
  <c r="S14" i="10"/>
  <c r="S8" i="8"/>
  <c r="S9" i="5"/>
  <c r="S13" i="5" s="1"/>
  <c r="S17" i="5" s="1"/>
  <c r="AR14" i="10"/>
  <c r="AR8" i="8"/>
  <c r="AR9" i="5"/>
  <c r="AR13" i="5" s="1"/>
  <c r="AR17" i="5" s="1"/>
  <c r="AD9" i="5"/>
  <c r="AD13" i="5" s="1"/>
  <c r="AD17" i="5" s="1"/>
  <c r="AD14" i="10"/>
  <c r="AD8" i="8"/>
  <c r="AM14" i="10"/>
  <c r="AM8" i="8"/>
  <c r="AM9" i="5"/>
  <c r="AM13" i="5" s="1"/>
  <c r="AM17" i="5" s="1"/>
  <c r="Y14" i="10"/>
  <c r="Y9" i="5"/>
  <c r="Y13" i="5" s="1"/>
  <c r="Y17" i="5" s="1"/>
  <c r="Y8" i="8"/>
  <c r="AA14" i="10"/>
  <c r="AA8" i="8"/>
  <c r="AA9" i="5"/>
  <c r="AA13" i="5" s="1"/>
  <c r="AA17" i="5" s="1"/>
  <c r="AL9" i="5"/>
  <c r="AL13" i="5" s="1"/>
  <c r="AL17" i="5" s="1"/>
  <c r="AL14" i="10"/>
  <c r="AL8" i="8"/>
  <c r="H8" i="8"/>
  <c r="H14" i="10"/>
  <c r="H9" i="5"/>
  <c r="H13" i="5" s="1"/>
  <c r="H17" i="5" s="1"/>
  <c r="AG14" i="10"/>
  <c r="AG8" i="8"/>
  <c r="AG9" i="5"/>
  <c r="AG13" i="5" s="1"/>
  <c r="AG17" i="5" s="1"/>
  <c r="AI14" i="10"/>
  <c r="AI8" i="8"/>
  <c r="AI9" i="5"/>
  <c r="AI13" i="5" s="1"/>
  <c r="AI17" i="5" s="1"/>
  <c r="U14" i="10"/>
  <c r="U9" i="5"/>
  <c r="U13" i="5" s="1"/>
  <c r="U17" i="5" s="1"/>
  <c r="U8" i="8"/>
  <c r="D12" i="4"/>
  <c r="E14" i="4"/>
  <c r="P14" i="10"/>
  <c r="P9" i="5"/>
  <c r="P13" i="5" s="1"/>
  <c r="P17" i="5" s="1"/>
  <c r="P8" i="8"/>
  <c r="AO14" i="10"/>
  <c r="AO9" i="5"/>
  <c r="AO13" i="5" s="1"/>
  <c r="AO17" i="5" s="1"/>
  <c r="AO8" i="8"/>
  <c r="M14" i="10"/>
  <c r="M8" i="8"/>
  <c r="M9" i="5"/>
  <c r="M13" i="5" s="1"/>
  <c r="M17" i="5" s="1"/>
  <c r="AQ14" i="10"/>
  <c r="AQ8" i="8"/>
  <c r="AQ9" i="5"/>
  <c r="AQ13" i="5" s="1"/>
  <c r="AQ17" i="5" s="1"/>
  <c r="AC14" i="10"/>
  <c r="AC8" i="8"/>
  <c r="AC9" i="5"/>
  <c r="AC13" i="5" s="1"/>
  <c r="AC17" i="5" s="1"/>
  <c r="X14" i="10"/>
  <c r="X8" i="8"/>
  <c r="X9" i="5"/>
  <c r="X13" i="5" s="1"/>
  <c r="X17" i="5" s="1"/>
  <c r="J9" i="5"/>
  <c r="J13" i="5" s="1"/>
  <c r="J17" i="5" s="1"/>
  <c r="J14" i="10"/>
  <c r="J8" i="8"/>
  <c r="L14" i="10"/>
  <c r="L8" i="8"/>
  <c r="L9" i="5"/>
  <c r="L13" i="5" s="1"/>
  <c r="L17" i="5" s="1"/>
  <c r="AK14" i="10"/>
  <c r="AK9" i="5"/>
  <c r="AK13" i="5" s="1"/>
  <c r="AK17" i="5" s="1"/>
  <c r="AK8" i="8"/>
  <c r="G13" i="9"/>
  <c r="G14" i="10"/>
  <c r="G8" i="8"/>
  <c r="G9" i="5"/>
  <c r="G13" i="5" s="1"/>
  <c r="G17" i="5" s="1"/>
  <c r="AF14" i="10"/>
  <c r="AF9" i="5"/>
  <c r="AF13" i="5" s="1"/>
  <c r="AF17" i="5" s="1"/>
  <c r="AF8" i="8"/>
  <c r="R9" i="5"/>
  <c r="R13" i="5" s="1"/>
  <c r="R17" i="5" s="1"/>
  <c r="R14" i="10"/>
  <c r="R8" i="8"/>
  <c r="T14" i="10"/>
  <c r="T9" i="5"/>
  <c r="T13" i="5" s="1"/>
  <c r="T17" i="5" s="1"/>
  <c r="T8" i="8"/>
  <c r="AS14" i="10"/>
  <c r="AS8" i="8"/>
  <c r="AS9" i="5"/>
  <c r="AS13" i="5" s="1"/>
  <c r="AS17" i="5" s="1"/>
  <c r="O14" i="10"/>
  <c r="O8" i="8"/>
  <c r="O9" i="5"/>
  <c r="O13" i="5" s="1"/>
  <c r="O17" i="5" s="1"/>
  <c r="AN14" i="10"/>
  <c r="AN8" i="8"/>
  <c r="AN9" i="5"/>
  <c r="AN13" i="5" s="1"/>
  <c r="AN17" i="5" s="1"/>
  <c r="Z9" i="5"/>
  <c r="Z13" i="5" s="1"/>
  <c r="Z17" i="5" s="1"/>
  <c r="Z14" i="10"/>
  <c r="Z8" i="8"/>
  <c r="F8" i="9"/>
  <c r="F8" i="6"/>
  <c r="F10" i="6" s="1"/>
  <c r="AB14" i="10"/>
  <c r="AB8" i="8"/>
  <c r="AB9" i="5"/>
  <c r="AB13" i="5" s="1"/>
  <c r="AB17" i="5" s="1"/>
  <c r="N9" i="5"/>
  <c r="N13" i="5" s="1"/>
  <c r="N17" i="5" s="1"/>
  <c r="N14" i="10"/>
  <c r="N8" i="8"/>
  <c r="W14" i="10"/>
  <c r="W8" i="8"/>
  <c r="W9" i="5"/>
  <c r="W13" i="5" s="1"/>
  <c r="W17" i="5" s="1"/>
  <c r="I14" i="10"/>
  <c r="I9" i="5"/>
  <c r="I13" i="5" s="1"/>
  <c r="I17" i="5" s="1"/>
  <c r="I8" i="8"/>
  <c r="AH9" i="5"/>
  <c r="AH13" i="5" s="1"/>
  <c r="AH17" i="5" s="1"/>
  <c r="AH14" i="10"/>
  <c r="AH8" i="8"/>
  <c r="E12" i="3"/>
  <c r="C8" i="3"/>
  <c r="F27" i="3"/>
  <c r="F34" i="3" s="1"/>
  <c r="G9" i="7" s="1"/>
  <c r="G26" i="3"/>
  <c r="E34" i="3"/>
  <c r="E28" i="3"/>
  <c r="H26" i="3" l="1"/>
  <c r="H24" i="10"/>
  <c r="G8" i="6"/>
  <c r="G10" i="6" s="1"/>
  <c r="G8" i="9"/>
  <c r="F9" i="5"/>
  <c r="F13" i="5" s="1"/>
  <c r="F17" i="5" s="1"/>
  <c r="F21" i="5" s="1"/>
  <c r="F23" i="5" s="1"/>
  <c r="F14" i="10"/>
  <c r="F8" i="8"/>
  <c r="D14" i="4"/>
  <c r="I13" i="9"/>
  <c r="E35" i="3"/>
  <c r="F33" i="3" s="1"/>
  <c r="F39" i="3" s="1"/>
  <c r="F15" i="3" s="1"/>
  <c r="G11" i="10" s="1"/>
  <c r="F9" i="7"/>
  <c r="F11" i="7" s="1"/>
  <c r="F8" i="10"/>
  <c r="C12" i="3"/>
  <c r="H13" i="9"/>
  <c r="G27" i="3"/>
  <c r="G34" i="3" s="1"/>
  <c r="H9" i="7" s="1"/>
  <c r="F28" i="3"/>
  <c r="I26" i="3"/>
  <c r="G28" i="3"/>
  <c r="F35" i="3" l="1"/>
  <c r="G33" i="3" s="1"/>
  <c r="G39" i="3" s="1"/>
  <c r="G15" i="3" s="1"/>
  <c r="H11" i="10" s="1"/>
  <c r="I27" i="3"/>
  <c r="I34" i="3" s="1"/>
  <c r="J9" i="7" s="1"/>
  <c r="J24" i="10"/>
  <c r="F25" i="5"/>
  <c r="F16" i="10"/>
  <c r="F12" i="8"/>
  <c r="F14" i="8" s="1"/>
  <c r="F19" i="8" s="1"/>
  <c r="I24" i="10"/>
  <c r="H27" i="3"/>
  <c r="J13" i="9"/>
  <c r="H8" i="6"/>
  <c r="H10" i="6" s="1"/>
  <c r="H8" i="9"/>
  <c r="G8" i="7"/>
  <c r="F15" i="9"/>
  <c r="J26" i="3"/>
  <c r="G35" i="3" l="1"/>
  <c r="H33" i="3" s="1"/>
  <c r="H39" i="3" s="1"/>
  <c r="H15" i="3" s="1"/>
  <c r="I11" i="10" s="1"/>
  <c r="I28" i="3"/>
  <c r="H34" i="3"/>
  <c r="I9" i="7" s="1"/>
  <c r="H28" i="3"/>
  <c r="F21" i="8"/>
  <c r="F25" i="10" s="1"/>
  <c r="F27" i="10" s="1"/>
  <c r="K24" i="10"/>
  <c r="K13" i="9"/>
  <c r="I8" i="6"/>
  <c r="I10" i="6" s="1"/>
  <c r="I8" i="9"/>
  <c r="G11" i="7"/>
  <c r="G14" i="7"/>
  <c r="J27" i="3"/>
  <c r="J28" i="3" s="1"/>
  <c r="K26" i="3"/>
  <c r="L24" i="10" s="1"/>
  <c r="H35" i="3"/>
  <c r="I33" i="3" s="1"/>
  <c r="F14" i="9" l="1"/>
  <c r="F16" i="9" s="1"/>
  <c r="H8" i="7"/>
  <c r="G15" i="9"/>
  <c r="L13" i="9"/>
  <c r="J8" i="6"/>
  <c r="J10" i="6" s="1"/>
  <c r="J8" i="9"/>
  <c r="F23" i="8"/>
  <c r="F25" i="8" s="1"/>
  <c r="G16" i="8"/>
  <c r="G19" i="5"/>
  <c r="G21" i="5" s="1"/>
  <c r="G17" i="7"/>
  <c r="K27" i="3"/>
  <c r="K34" i="3" s="1"/>
  <c r="L9" i="7" s="1"/>
  <c r="L26" i="3"/>
  <c r="M13" i="9" s="1"/>
  <c r="J34" i="3"/>
  <c r="K9" i="7" s="1"/>
  <c r="I39" i="3"/>
  <c r="I15" i="3" s="1"/>
  <c r="J11" i="10" s="1"/>
  <c r="I35" i="3"/>
  <c r="J33" i="3" s="1"/>
  <c r="K28" i="3" l="1"/>
  <c r="K8" i="6"/>
  <c r="K10" i="6" s="1"/>
  <c r="K8" i="9"/>
  <c r="G23" i="5"/>
  <c r="G25" i="5" s="1"/>
  <c r="M24" i="10"/>
  <c r="F9" i="9"/>
  <c r="F10" i="9" s="1"/>
  <c r="F19" i="9" s="1"/>
  <c r="H11" i="7"/>
  <c r="H14" i="7"/>
  <c r="M26" i="3"/>
  <c r="L27" i="3"/>
  <c r="L28" i="3" s="1"/>
  <c r="J39" i="3"/>
  <c r="J15" i="3" s="1"/>
  <c r="K11" i="10" s="1"/>
  <c r="J35" i="3"/>
  <c r="K33" i="3" s="1"/>
  <c r="N24" i="10" l="1"/>
  <c r="N13" i="9"/>
  <c r="H16" i="8"/>
  <c r="H19" i="5"/>
  <c r="H21" i="5" s="1"/>
  <c r="H17" i="7"/>
  <c r="L8" i="6"/>
  <c r="L10" i="6" s="1"/>
  <c r="L8" i="9"/>
  <c r="I8" i="7"/>
  <c r="H15" i="9"/>
  <c r="G16" i="10"/>
  <c r="G12" i="8"/>
  <c r="G14" i="8" s="1"/>
  <c r="G19" i="8" s="1"/>
  <c r="G21" i="8" s="1"/>
  <c r="M27" i="3"/>
  <c r="M34" i="3" s="1"/>
  <c r="N9" i="7" s="1"/>
  <c r="N26" i="3"/>
  <c r="L34" i="3"/>
  <c r="M9" i="7" s="1"/>
  <c r="K35" i="3"/>
  <c r="L33" i="3" s="1"/>
  <c r="K39" i="3"/>
  <c r="K15" i="3" s="1"/>
  <c r="L11" i="10" s="1"/>
  <c r="G23" i="8" l="1"/>
  <c r="G25" i="8" s="1"/>
  <c r="G25" i="10"/>
  <c r="G27" i="10" s="1"/>
  <c r="O24" i="10"/>
  <c r="O13" i="9"/>
  <c r="I11" i="7"/>
  <c r="I14" i="7"/>
  <c r="G14" i="9"/>
  <c r="G16" i="9" s="1"/>
  <c r="M8" i="6"/>
  <c r="M10" i="6" s="1"/>
  <c r="M8" i="9"/>
  <c r="H23" i="5"/>
  <c r="M28" i="3"/>
  <c r="N27" i="3"/>
  <c r="N34" i="3" s="1"/>
  <c r="O9" i="7" s="1"/>
  <c r="O26" i="3"/>
  <c r="L39" i="3"/>
  <c r="L15" i="3" s="1"/>
  <c r="M11" i="10" s="1"/>
  <c r="L35" i="3"/>
  <c r="M33" i="3" s="1"/>
  <c r="H16" i="10" l="1"/>
  <c r="H12" i="8"/>
  <c r="H14" i="8" s="1"/>
  <c r="H19" i="8" s="1"/>
  <c r="I16" i="8"/>
  <c r="I19" i="5"/>
  <c r="I21" i="5" s="1"/>
  <c r="I17" i="7"/>
  <c r="J8" i="7"/>
  <c r="I15" i="9"/>
  <c r="P24" i="10"/>
  <c r="P13" i="9"/>
  <c r="H25" i="5"/>
  <c r="N8" i="6"/>
  <c r="N10" i="6" s="1"/>
  <c r="N8" i="9"/>
  <c r="G9" i="9"/>
  <c r="G10" i="9" s="1"/>
  <c r="G19" i="9" s="1"/>
  <c r="N28" i="3"/>
  <c r="O27" i="3"/>
  <c r="O34" i="3" s="1"/>
  <c r="P9" i="7" s="1"/>
  <c r="P26" i="3"/>
  <c r="M35" i="3"/>
  <c r="N33" i="3" s="1"/>
  <c r="M39" i="3"/>
  <c r="M15" i="3" s="1"/>
  <c r="N11" i="10" s="1"/>
  <c r="Q24" i="10" l="1"/>
  <c r="Q13" i="9"/>
  <c r="J14" i="7"/>
  <c r="I23" i="5"/>
  <c r="O8" i="6"/>
  <c r="O10" i="6" s="1"/>
  <c r="O8" i="9"/>
  <c r="H21" i="8"/>
  <c r="H14" i="9" s="1"/>
  <c r="H16" i="9" s="1"/>
  <c r="P27" i="3"/>
  <c r="P34" i="3" s="1"/>
  <c r="Q9" i="7" s="1"/>
  <c r="Q26" i="3"/>
  <c r="O28" i="3"/>
  <c r="N35" i="3"/>
  <c r="O33" i="3" s="1"/>
  <c r="N39" i="3"/>
  <c r="N15" i="3" s="1"/>
  <c r="O11" i="10" s="1"/>
  <c r="R24" i="10" l="1"/>
  <c r="R13" i="9"/>
  <c r="I16" i="10"/>
  <c r="I12" i="8"/>
  <c r="I14" i="8" s="1"/>
  <c r="I19" i="8" s="1"/>
  <c r="P28" i="3"/>
  <c r="P8" i="6"/>
  <c r="P10" i="6" s="1"/>
  <c r="P8" i="9"/>
  <c r="I25" i="5"/>
  <c r="H23" i="8"/>
  <c r="H25" i="8" s="1"/>
  <c r="H9" i="9" s="1"/>
  <c r="H10" i="9" s="1"/>
  <c r="H19" i="9" s="1"/>
  <c r="H25" i="10"/>
  <c r="H27" i="10" s="1"/>
  <c r="J16" i="8"/>
  <c r="J19" i="5"/>
  <c r="J21" i="5" s="1"/>
  <c r="J23" i="5" s="1"/>
  <c r="Q27" i="3"/>
  <c r="Q34" i="3" s="1"/>
  <c r="R9" i="7" s="1"/>
  <c r="R26" i="3"/>
  <c r="O35" i="3"/>
  <c r="P33" i="3" s="1"/>
  <c r="O39" i="3"/>
  <c r="O15" i="3" s="1"/>
  <c r="P11" i="10" s="1"/>
  <c r="I21" i="8" l="1"/>
  <c r="I14" i="9" s="1"/>
  <c r="I16" i="9" s="1"/>
  <c r="Q8" i="6"/>
  <c r="Q10" i="6" s="1"/>
  <c r="Q8" i="9"/>
  <c r="S24" i="10"/>
  <c r="S13" i="9"/>
  <c r="J25" i="5"/>
  <c r="J16" i="10"/>
  <c r="J12" i="8"/>
  <c r="J14" i="8" s="1"/>
  <c r="R27" i="3"/>
  <c r="R34" i="3" s="1"/>
  <c r="S9" i="7" s="1"/>
  <c r="S26" i="3"/>
  <c r="Q28" i="3"/>
  <c r="P39" i="3"/>
  <c r="P15" i="3" s="1"/>
  <c r="Q11" i="10" s="1"/>
  <c r="P35" i="3"/>
  <c r="Q33" i="3" s="1"/>
  <c r="T24" i="10" l="1"/>
  <c r="T13" i="9"/>
  <c r="I23" i="8"/>
  <c r="I25" i="8" s="1"/>
  <c r="I9" i="9" s="1"/>
  <c r="I10" i="9" s="1"/>
  <c r="I19" i="9" s="1"/>
  <c r="I25" i="10"/>
  <c r="I27" i="10" s="1"/>
  <c r="R8" i="6"/>
  <c r="R10" i="6" s="1"/>
  <c r="R8" i="9"/>
  <c r="T26" i="3"/>
  <c r="S27" i="3"/>
  <c r="S34" i="3" s="1"/>
  <c r="T9" i="7" s="1"/>
  <c r="R28" i="3"/>
  <c r="Q35" i="3"/>
  <c r="R33" i="3" s="1"/>
  <c r="Q39" i="3"/>
  <c r="Q15" i="3" s="1"/>
  <c r="R11" i="10" s="1"/>
  <c r="S8" i="6" l="1"/>
  <c r="S10" i="6" s="1"/>
  <c r="S8" i="9"/>
  <c r="U24" i="10"/>
  <c r="U13" i="9"/>
  <c r="S28" i="3"/>
  <c r="T27" i="3"/>
  <c r="T34" i="3" s="1"/>
  <c r="U9" i="7" s="1"/>
  <c r="U26" i="3"/>
  <c r="R35" i="3"/>
  <c r="S33" i="3" s="1"/>
  <c r="R39" i="3"/>
  <c r="R15" i="3" s="1"/>
  <c r="S11" i="10" s="1"/>
  <c r="V24" i="10" l="1"/>
  <c r="V13" i="9"/>
  <c r="T8" i="6"/>
  <c r="T10" i="6" s="1"/>
  <c r="T8" i="9"/>
  <c r="T28" i="3"/>
  <c r="U27" i="3"/>
  <c r="U34" i="3" s="1"/>
  <c r="V9" i="7" s="1"/>
  <c r="V26" i="3"/>
  <c r="S39" i="3"/>
  <c r="S15" i="3" s="1"/>
  <c r="T11" i="10" s="1"/>
  <c r="S35" i="3"/>
  <c r="T33" i="3" s="1"/>
  <c r="W24" i="10" l="1"/>
  <c r="W13" i="9"/>
  <c r="U8" i="6"/>
  <c r="U10" i="6" s="1"/>
  <c r="U8" i="9"/>
  <c r="U28" i="3"/>
  <c r="V27" i="3"/>
  <c r="V34" i="3" s="1"/>
  <c r="W9" i="7" s="1"/>
  <c r="W26" i="3"/>
  <c r="T39" i="3"/>
  <c r="T15" i="3" s="1"/>
  <c r="U11" i="10" s="1"/>
  <c r="T35" i="3"/>
  <c r="U33" i="3" s="1"/>
  <c r="V8" i="6" l="1"/>
  <c r="V10" i="6" s="1"/>
  <c r="V8" i="9"/>
  <c r="X24" i="10"/>
  <c r="X13" i="9"/>
  <c r="V28" i="3"/>
  <c r="W27" i="3"/>
  <c r="W34" i="3" s="1"/>
  <c r="X9" i="7" s="1"/>
  <c r="X26" i="3"/>
  <c r="U35" i="3"/>
  <c r="V33" i="3" s="1"/>
  <c r="U39" i="3"/>
  <c r="U15" i="3" s="1"/>
  <c r="V11" i="10" s="1"/>
  <c r="W8" i="6" l="1"/>
  <c r="W10" i="6" s="1"/>
  <c r="W8" i="9"/>
  <c r="Y24" i="10"/>
  <c r="Y13" i="9"/>
  <c r="X27" i="3"/>
  <c r="X34" i="3" s="1"/>
  <c r="Y9" i="7" s="1"/>
  <c r="Y26" i="3"/>
  <c r="W28" i="3"/>
  <c r="V35" i="3"/>
  <c r="W33" i="3" s="1"/>
  <c r="V39" i="3"/>
  <c r="V15" i="3" s="1"/>
  <c r="W11" i="10" s="1"/>
  <c r="X8" i="6" l="1"/>
  <c r="X10" i="6" s="1"/>
  <c r="X8" i="9"/>
  <c r="Z24" i="10"/>
  <c r="Z13" i="9"/>
  <c r="Y27" i="3"/>
  <c r="Y34" i="3" s="1"/>
  <c r="Z9" i="7" s="1"/>
  <c r="Z26" i="3"/>
  <c r="X28" i="3"/>
  <c r="W35" i="3"/>
  <c r="X33" i="3" s="1"/>
  <c r="W39" i="3"/>
  <c r="W15" i="3" s="1"/>
  <c r="X11" i="10" s="1"/>
  <c r="AA24" i="10" l="1"/>
  <c r="AA13" i="9"/>
  <c r="Y8" i="6"/>
  <c r="Y10" i="6" s="1"/>
  <c r="Y8" i="9"/>
  <c r="Z27" i="3"/>
  <c r="Z34" i="3" s="1"/>
  <c r="AA9" i="7" s="1"/>
  <c r="AA26" i="3"/>
  <c r="Y28" i="3"/>
  <c r="X39" i="3"/>
  <c r="X15" i="3" s="1"/>
  <c r="Y11" i="10" s="1"/>
  <c r="X35" i="3"/>
  <c r="Y33" i="3" s="1"/>
  <c r="AB24" i="10" l="1"/>
  <c r="AB13" i="9"/>
  <c r="Z8" i="6"/>
  <c r="Z10" i="6" s="1"/>
  <c r="Z8" i="9"/>
  <c r="AA27" i="3"/>
  <c r="AA34" i="3" s="1"/>
  <c r="AB9" i="7" s="1"/>
  <c r="AB26" i="3"/>
  <c r="Z28" i="3"/>
  <c r="Y35" i="3"/>
  <c r="Z33" i="3" s="1"/>
  <c r="Y39" i="3"/>
  <c r="Y15" i="3" s="1"/>
  <c r="Z11" i="10" s="1"/>
  <c r="AC24" i="10" l="1"/>
  <c r="AC13" i="9"/>
  <c r="AA8" i="6"/>
  <c r="AA10" i="6" s="1"/>
  <c r="AA8" i="9"/>
  <c r="AB27" i="3"/>
  <c r="AB34" i="3" s="1"/>
  <c r="AC9" i="7" s="1"/>
  <c r="AC26" i="3"/>
  <c r="AA28" i="3"/>
  <c r="Z35" i="3"/>
  <c r="AA33" i="3" s="1"/>
  <c r="Z39" i="3"/>
  <c r="Z15" i="3" s="1"/>
  <c r="AA11" i="10" s="1"/>
  <c r="AD24" i="10" l="1"/>
  <c r="AD13" i="9"/>
  <c r="AB8" i="6"/>
  <c r="AB10" i="6" s="1"/>
  <c r="AB8" i="9"/>
  <c r="AC27" i="3"/>
  <c r="AC34" i="3" s="1"/>
  <c r="AD9" i="7" s="1"/>
  <c r="AD26" i="3"/>
  <c r="AB28" i="3"/>
  <c r="AA39" i="3"/>
  <c r="AA15" i="3" s="1"/>
  <c r="AB11" i="10" s="1"/>
  <c r="AA35" i="3"/>
  <c r="AB33" i="3" s="1"/>
  <c r="AC8" i="6" l="1"/>
  <c r="AC10" i="6" s="1"/>
  <c r="AC8" i="9"/>
  <c r="AE24" i="10"/>
  <c r="AE13" i="9"/>
  <c r="AD27" i="3"/>
  <c r="AD34" i="3" s="1"/>
  <c r="AE9" i="7" s="1"/>
  <c r="AE26" i="3"/>
  <c r="AC28" i="3"/>
  <c r="AB39" i="3"/>
  <c r="AB15" i="3" s="1"/>
  <c r="AC11" i="10" s="1"/>
  <c r="AB35" i="3"/>
  <c r="AC33" i="3" s="1"/>
  <c r="AF24" i="10" l="1"/>
  <c r="AF13" i="9"/>
  <c r="AD8" i="6"/>
  <c r="AD10" i="6" s="1"/>
  <c r="AD8" i="9"/>
  <c r="AD28" i="3"/>
  <c r="AE27" i="3"/>
  <c r="AE34" i="3" s="1"/>
  <c r="AF9" i="7" s="1"/>
  <c r="AF26" i="3"/>
  <c r="AC35" i="3"/>
  <c r="AD33" i="3" s="1"/>
  <c r="AC39" i="3"/>
  <c r="AC15" i="3" s="1"/>
  <c r="AD11" i="10" s="1"/>
  <c r="AE8" i="6" l="1"/>
  <c r="AE10" i="6" s="1"/>
  <c r="AE8" i="9"/>
  <c r="AG24" i="10"/>
  <c r="AG13" i="9"/>
  <c r="AF27" i="3"/>
  <c r="AF34" i="3" s="1"/>
  <c r="AG9" i="7" s="1"/>
  <c r="AG26" i="3"/>
  <c r="AE28" i="3"/>
  <c r="AD35" i="3"/>
  <c r="AE33" i="3" s="1"/>
  <c r="AD39" i="3"/>
  <c r="AD15" i="3" s="1"/>
  <c r="AE11" i="10" s="1"/>
  <c r="AH24" i="10" l="1"/>
  <c r="AH13" i="9"/>
  <c r="AF8" i="6"/>
  <c r="AF10" i="6" s="1"/>
  <c r="AF8" i="9"/>
  <c r="AG27" i="3"/>
  <c r="AG34" i="3" s="1"/>
  <c r="AH9" i="7" s="1"/>
  <c r="AH26" i="3"/>
  <c r="AF28" i="3"/>
  <c r="AE39" i="3"/>
  <c r="AE15" i="3" s="1"/>
  <c r="AF11" i="10" s="1"/>
  <c r="AE35" i="3"/>
  <c r="AF33" i="3" s="1"/>
  <c r="AG8" i="6" l="1"/>
  <c r="AG10" i="6" s="1"/>
  <c r="AG8" i="9"/>
  <c r="AI24" i="10"/>
  <c r="AI13" i="9"/>
  <c r="AG28" i="3"/>
  <c r="AH27" i="3"/>
  <c r="AH34" i="3" s="1"/>
  <c r="AI9" i="7" s="1"/>
  <c r="AI26" i="3"/>
  <c r="AF39" i="3"/>
  <c r="AF15" i="3" s="1"/>
  <c r="AG11" i="10" s="1"/>
  <c r="AF35" i="3"/>
  <c r="AG33" i="3" s="1"/>
  <c r="AJ24" i="10" l="1"/>
  <c r="AJ13" i="9"/>
  <c r="AH8" i="6"/>
  <c r="AH10" i="6" s="1"/>
  <c r="AH8" i="9"/>
  <c r="AI27" i="3"/>
  <c r="AI34" i="3" s="1"/>
  <c r="AJ9" i="7" s="1"/>
  <c r="AJ26" i="3"/>
  <c r="AH28" i="3"/>
  <c r="AG35" i="3"/>
  <c r="AH33" i="3" s="1"/>
  <c r="AG39" i="3"/>
  <c r="AG15" i="3" s="1"/>
  <c r="AH11" i="10" s="1"/>
  <c r="AK24" i="10" l="1"/>
  <c r="AK13" i="9"/>
  <c r="AI8" i="6"/>
  <c r="AI10" i="6" s="1"/>
  <c r="AI8" i="9"/>
  <c r="AI28" i="3"/>
  <c r="AJ27" i="3"/>
  <c r="AJ34" i="3" s="1"/>
  <c r="AK9" i="7" s="1"/>
  <c r="AK26" i="3"/>
  <c r="AH35" i="3"/>
  <c r="AI33" i="3" s="1"/>
  <c r="AH39" i="3"/>
  <c r="AH15" i="3" s="1"/>
  <c r="AI11" i="10" s="1"/>
  <c r="AL26" i="3" l="1"/>
  <c r="AL27" i="3" s="1"/>
  <c r="AL34" i="3" s="1"/>
  <c r="AM9" i="7" s="1"/>
  <c r="AL24" i="10"/>
  <c r="AL13" i="9"/>
  <c r="AJ8" i="6"/>
  <c r="AJ10" i="6" s="1"/>
  <c r="AJ8" i="9"/>
  <c r="AJ28" i="3"/>
  <c r="AK27" i="3"/>
  <c r="AK34" i="3" s="1"/>
  <c r="AL9" i="7" s="1"/>
  <c r="AI39" i="3"/>
  <c r="AI15" i="3" s="1"/>
  <c r="AJ11" i="10" s="1"/>
  <c r="AI35" i="3"/>
  <c r="AJ33" i="3" s="1"/>
  <c r="AM26" i="3" l="1"/>
  <c r="AN13" i="9" s="1"/>
  <c r="AK8" i="6"/>
  <c r="AK10" i="6" s="1"/>
  <c r="AK8" i="9"/>
  <c r="AN24" i="10"/>
  <c r="AM24" i="10"/>
  <c r="AM13" i="9"/>
  <c r="AM27" i="3"/>
  <c r="AM34" i="3" s="1"/>
  <c r="AN9" i="7" s="1"/>
  <c r="AK28" i="3"/>
  <c r="AL28" i="3"/>
  <c r="AJ39" i="3"/>
  <c r="AJ15" i="3" s="1"/>
  <c r="AK11" i="10" s="1"/>
  <c r="AJ35" i="3"/>
  <c r="AK33" i="3" s="1"/>
  <c r="AN26" i="3" l="1"/>
  <c r="AO24" i="10" s="1"/>
  <c r="AL8" i="6"/>
  <c r="AL10" i="6" s="1"/>
  <c r="AL8" i="9"/>
  <c r="AO13" i="9"/>
  <c r="AM28" i="3"/>
  <c r="AK35" i="3"/>
  <c r="AL33" i="3" s="1"/>
  <c r="AK39" i="3"/>
  <c r="AK15" i="3" s="1"/>
  <c r="AL11" i="10" s="1"/>
  <c r="AN27" i="3" l="1"/>
  <c r="AO26" i="3"/>
  <c r="AM8" i="6"/>
  <c r="AM10" i="6" s="1"/>
  <c r="AM8" i="9"/>
  <c r="AL35" i="3"/>
  <c r="AM33" i="3" s="1"/>
  <c r="AL39" i="3"/>
  <c r="AL15" i="3" s="1"/>
  <c r="AM11" i="10" s="1"/>
  <c r="AO27" i="3" l="1"/>
  <c r="AO34" i="3" s="1"/>
  <c r="AP9" i="7" s="1"/>
  <c r="AP24" i="10"/>
  <c r="AP26" i="3"/>
  <c r="AP13" i="9"/>
  <c r="AO28" i="3"/>
  <c r="AN34" i="3"/>
  <c r="AO9" i="7" s="1"/>
  <c r="AN28" i="3"/>
  <c r="AN8" i="6"/>
  <c r="AN10" i="6" s="1"/>
  <c r="AN8" i="9"/>
  <c r="AM39" i="3"/>
  <c r="AM15" i="3" s="1"/>
  <c r="AN11" i="10" s="1"/>
  <c r="AM35" i="3"/>
  <c r="AN33" i="3" s="1"/>
  <c r="AQ26" i="3" l="1"/>
  <c r="AQ24" i="10"/>
  <c r="AP27" i="3"/>
  <c r="AP34" i="3" s="1"/>
  <c r="AQ9" i="7" s="1"/>
  <c r="AQ13" i="9"/>
  <c r="AR26" i="3"/>
  <c r="AR27" i="3" s="1"/>
  <c r="AR28" i="3" s="1"/>
  <c r="C26" i="3"/>
  <c r="AO8" i="6"/>
  <c r="AO10" i="6" s="1"/>
  <c r="AO8" i="9"/>
  <c r="AN39" i="3"/>
  <c r="AN15" i="3" s="1"/>
  <c r="AO11" i="10" s="1"/>
  <c r="AN35" i="3"/>
  <c r="AO33" i="3" s="1"/>
  <c r="AR34" i="3" l="1"/>
  <c r="AS24" i="10"/>
  <c r="AS13" i="9"/>
  <c r="AP28" i="3"/>
  <c r="AQ27" i="3"/>
  <c r="AR24" i="10"/>
  <c r="AR13" i="9"/>
  <c r="AP8" i="6"/>
  <c r="AP10" i="6" s="1"/>
  <c r="AP8" i="9"/>
  <c r="AS9" i="7"/>
  <c r="E24" i="10"/>
  <c r="AO35" i="3"/>
  <c r="AP33" i="3" s="1"/>
  <c r="AO39" i="3"/>
  <c r="AO15" i="3" s="1"/>
  <c r="AP11" i="10" s="1"/>
  <c r="AQ34" i="3" l="1"/>
  <c r="AQ28" i="3"/>
  <c r="C27" i="3"/>
  <c r="C28" i="3"/>
  <c r="AQ8" i="6"/>
  <c r="AQ10" i="6" s="1"/>
  <c r="AQ8" i="9"/>
  <c r="AP35" i="3"/>
  <c r="AQ33" i="3" s="1"/>
  <c r="AP39" i="3"/>
  <c r="AP15" i="3" s="1"/>
  <c r="AQ11" i="10" s="1"/>
  <c r="AR9" i="7" l="1"/>
  <c r="C34" i="3"/>
  <c r="AR8" i="6"/>
  <c r="AR10" i="6" s="1"/>
  <c r="AS8" i="9" s="1"/>
  <c r="AR8" i="9"/>
  <c r="AQ39" i="3"/>
  <c r="AQ15" i="3" s="1"/>
  <c r="AR11" i="10" s="1"/>
  <c r="AQ35" i="3"/>
  <c r="AR33" i="3" s="1"/>
  <c r="AQ38" i="3"/>
  <c r="AQ14" i="3" s="1"/>
  <c r="AR10" i="10" s="1"/>
  <c r="N37" i="3" l="1"/>
  <c r="N13" i="3" s="1"/>
  <c r="AJ37" i="3"/>
  <c r="AJ13" i="3" s="1"/>
  <c r="V38" i="3"/>
  <c r="V14" i="3" s="1"/>
  <c r="W10" i="10" s="1"/>
  <c r="AA38" i="3"/>
  <c r="AA14" i="3" s="1"/>
  <c r="AB10" i="10" s="1"/>
  <c r="M38" i="3"/>
  <c r="M14" i="3" s="1"/>
  <c r="N10" i="10" s="1"/>
  <c r="W37" i="3"/>
  <c r="W13" i="3" s="1"/>
  <c r="AD37" i="3"/>
  <c r="AD13" i="3" s="1"/>
  <c r="AB37" i="3"/>
  <c r="AB13" i="3" s="1"/>
  <c r="AE38" i="3"/>
  <c r="AE14" i="3" s="1"/>
  <c r="AF10" i="10" s="1"/>
  <c r="I38" i="3"/>
  <c r="I14" i="3" s="1"/>
  <c r="J10" i="10" s="1"/>
  <c r="AQ37" i="3"/>
  <c r="AQ13" i="3" s="1"/>
  <c r="AR9" i="10" s="1"/>
  <c r="P37" i="3"/>
  <c r="P13" i="3" s="1"/>
  <c r="H38" i="3"/>
  <c r="H14" i="3" s="1"/>
  <c r="I10" i="10" s="1"/>
  <c r="X38" i="3"/>
  <c r="X14" i="3" s="1"/>
  <c r="Y10" i="10" s="1"/>
  <c r="V37" i="3"/>
  <c r="V13" i="3" s="1"/>
  <c r="AI37" i="3"/>
  <c r="AI13" i="3" s="1"/>
  <c r="AI38" i="3"/>
  <c r="AI14" i="3" s="1"/>
  <c r="AJ10" i="10" s="1"/>
  <c r="AM38" i="3"/>
  <c r="AM14" i="3" s="1"/>
  <c r="AN10" i="10" s="1"/>
  <c r="M37" i="3"/>
  <c r="M13" i="3" s="1"/>
  <c r="AP37" i="3"/>
  <c r="AP13" i="3" s="1"/>
  <c r="Z38" i="3"/>
  <c r="Z14" i="3" s="1"/>
  <c r="AA10" i="10" s="1"/>
  <c r="AG38" i="3"/>
  <c r="AG14" i="3" s="1"/>
  <c r="AH10" i="10" s="1"/>
  <c r="AC38" i="3"/>
  <c r="AC14" i="3" s="1"/>
  <c r="AD10" i="10" s="1"/>
  <c r="AE37" i="3"/>
  <c r="AE13" i="3" s="1"/>
  <c r="J37" i="3"/>
  <c r="J13" i="3" s="1"/>
  <c r="K38" i="3"/>
  <c r="K14" i="3" s="1"/>
  <c r="L10" i="10" s="1"/>
  <c r="Y37" i="3"/>
  <c r="Y13" i="3" s="1"/>
  <c r="U38" i="3"/>
  <c r="U14" i="3" s="1"/>
  <c r="V10" i="10" s="1"/>
  <c r="AC37" i="3"/>
  <c r="AC13" i="3" s="1"/>
  <c r="AK37" i="3"/>
  <c r="AK13" i="3" s="1"/>
  <c r="L38" i="3"/>
  <c r="L14" i="3" s="1"/>
  <c r="M10" i="10" s="1"/>
  <c r="AB38" i="3"/>
  <c r="AB14" i="3" s="1"/>
  <c r="AC10" i="10" s="1"/>
  <c r="AH37" i="3"/>
  <c r="AH13" i="3" s="1"/>
  <c r="Q38" i="3"/>
  <c r="Q14" i="3" s="1"/>
  <c r="R10" i="10" s="1"/>
  <c r="AJ38" i="3"/>
  <c r="AJ14" i="3" s="1"/>
  <c r="AK10" i="10" s="1"/>
  <c r="L37" i="3"/>
  <c r="L13" i="3" s="1"/>
  <c r="AN37" i="3"/>
  <c r="AN13" i="3" s="1"/>
  <c r="J38" i="3"/>
  <c r="J14" i="3" s="1"/>
  <c r="K10" i="10" s="1"/>
  <c r="AD38" i="3"/>
  <c r="AD14" i="3" s="1"/>
  <c r="AE10" i="10" s="1"/>
  <c r="G37" i="3"/>
  <c r="G13" i="3" s="1"/>
  <c r="G38" i="3"/>
  <c r="G14" i="3" s="1"/>
  <c r="H10" i="10" s="1"/>
  <c r="AL37" i="3"/>
  <c r="AL13" i="3" s="1"/>
  <c r="AO37" i="3"/>
  <c r="AO13" i="3" s="1"/>
  <c r="O38" i="3"/>
  <c r="O14" i="3" s="1"/>
  <c r="P10" i="10" s="1"/>
  <c r="I37" i="3"/>
  <c r="I13" i="3" s="1"/>
  <c r="F37" i="3"/>
  <c r="F13" i="3" s="1"/>
  <c r="AA37" i="3"/>
  <c r="AA13" i="3" s="1"/>
  <c r="E38" i="3"/>
  <c r="E14" i="3" s="1"/>
  <c r="F10" i="10" s="1"/>
  <c r="P38" i="3"/>
  <c r="P14" i="3" s="1"/>
  <c r="Q10" i="10" s="1"/>
  <c r="AF38" i="3"/>
  <c r="AF14" i="3" s="1"/>
  <c r="AG10" i="10" s="1"/>
  <c r="Q37" i="3"/>
  <c r="Q13" i="3" s="1"/>
  <c r="Y38" i="3"/>
  <c r="Y14" i="3" s="1"/>
  <c r="Z10" i="10" s="1"/>
  <c r="AK38" i="3"/>
  <c r="AK14" i="3" s="1"/>
  <c r="AL10" i="10" s="1"/>
  <c r="S37" i="3"/>
  <c r="S13" i="3" s="1"/>
  <c r="X37" i="3"/>
  <c r="X13" i="3" s="1"/>
  <c r="R38" i="3"/>
  <c r="R14" i="3" s="1"/>
  <c r="S10" i="10" s="1"/>
  <c r="S38" i="3"/>
  <c r="S14" i="3" s="1"/>
  <c r="T10" i="10" s="1"/>
  <c r="K37" i="3"/>
  <c r="K13" i="3" s="1"/>
  <c r="U37" i="3"/>
  <c r="U13" i="3" s="1"/>
  <c r="AR37" i="3"/>
  <c r="AR13" i="3" s="1"/>
  <c r="AS9" i="10" s="1"/>
  <c r="R37" i="3"/>
  <c r="R13" i="3" s="1"/>
  <c r="W38" i="3"/>
  <c r="W14" i="3" s="1"/>
  <c r="X10" i="10" s="1"/>
  <c r="E37" i="3"/>
  <c r="E13" i="3" s="1"/>
  <c r="Z37" i="3"/>
  <c r="Z13" i="3" s="1"/>
  <c r="O37" i="3"/>
  <c r="O13" i="3" s="1"/>
  <c r="H37" i="3"/>
  <c r="H13" i="3" s="1"/>
  <c r="T38" i="3"/>
  <c r="T14" i="3" s="1"/>
  <c r="U10" i="10" s="1"/>
  <c r="AF37" i="3"/>
  <c r="AF13" i="3" s="1"/>
  <c r="T37" i="3"/>
  <c r="T13" i="3" s="1"/>
  <c r="AH38" i="3"/>
  <c r="AH14" i="3" s="1"/>
  <c r="AI10" i="10" s="1"/>
  <c r="AL38" i="3"/>
  <c r="AL14" i="3" s="1"/>
  <c r="AM10" i="10" s="1"/>
  <c r="AO38" i="3"/>
  <c r="AO14" i="3" s="1"/>
  <c r="AP10" i="10" s="1"/>
  <c r="AO10" i="7"/>
  <c r="AO17" i="8" s="1"/>
  <c r="S10" i="7"/>
  <c r="S17" i="8" s="1"/>
  <c r="AN10" i="7"/>
  <c r="AN17" i="8" s="1"/>
  <c r="N10" i="7"/>
  <c r="N17" i="8" s="1"/>
  <c r="AB10" i="7"/>
  <c r="AB17" i="8" s="1"/>
  <c r="R10" i="7"/>
  <c r="R17" i="8" s="1"/>
  <c r="P10" i="7"/>
  <c r="P17" i="8" s="1"/>
  <c r="V10" i="7"/>
  <c r="V17" i="8" s="1"/>
  <c r="O10" i="7"/>
  <c r="O17" i="8" s="1"/>
  <c r="AM37" i="3"/>
  <c r="AM13" i="3" s="1"/>
  <c r="AP38" i="3"/>
  <c r="AP14" i="3" s="1"/>
  <c r="AQ10" i="10" s="1"/>
  <c r="T10" i="7"/>
  <c r="T17" i="8" s="1"/>
  <c r="J10" i="7"/>
  <c r="AQ10" i="7"/>
  <c r="AQ17" i="8" s="1"/>
  <c r="M10" i="7"/>
  <c r="M17" i="8" s="1"/>
  <c r="AD10" i="7"/>
  <c r="AD17" i="8" s="1"/>
  <c r="AR10" i="7"/>
  <c r="AR17" i="8" s="1"/>
  <c r="AH10" i="7"/>
  <c r="AH17" i="8" s="1"/>
  <c r="AF10" i="7"/>
  <c r="AF17" i="8" s="1"/>
  <c r="AL10" i="7"/>
  <c r="AL17" i="8" s="1"/>
  <c r="AN38" i="3"/>
  <c r="AN14" i="3" s="1"/>
  <c r="AO10" i="10" s="1"/>
  <c r="AG37" i="3"/>
  <c r="AG13" i="3" s="1"/>
  <c r="AJ10" i="7"/>
  <c r="AJ17" i="8" s="1"/>
  <c r="Z10" i="7"/>
  <c r="Z17" i="8" s="1"/>
  <c r="AE10" i="7"/>
  <c r="AE17" i="8" s="1"/>
  <c r="AC10" i="7"/>
  <c r="AC17" i="8" s="1"/>
  <c r="AI10" i="7"/>
  <c r="AI17" i="8" s="1"/>
  <c r="Q10" i="7"/>
  <c r="Q17" i="8" s="1"/>
  <c r="W10" i="7"/>
  <c r="W17" i="8" s="1"/>
  <c r="U10" i="7"/>
  <c r="U17" i="8" s="1"/>
  <c r="AM10" i="7"/>
  <c r="AM17" i="8" s="1"/>
  <c r="F38" i="3"/>
  <c r="F14" i="3" s="1"/>
  <c r="G10" i="10" s="1"/>
  <c r="Y10" i="7"/>
  <c r="Y17" i="8" s="1"/>
  <c r="AP10" i="7"/>
  <c r="AP17" i="8" s="1"/>
  <c r="X10" i="7"/>
  <c r="X17" i="8" s="1"/>
  <c r="AS10" i="7"/>
  <c r="AS17" i="8" s="1"/>
  <c r="L10" i="7"/>
  <c r="L17" i="8" s="1"/>
  <c r="AG10" i="7"/>
  <c r="AG17" i="8" s="1"/>
  <c r="K10" i="7"/>
  <c r="K17" i="8" s="1"/>
  <c r="AK10" i="7"/>
  <c r="AK17" i="8" s="1"/>
  <c r="AA10" i="7"/>
  <c r="AA17" i="8" s="1"/>
  <c r="N38" i="3"/>
  <c r="N14" i="3" s="1"/>
  <c r="O10" i="10" s="1"/>
  <c r="AR12" i="10"/>
  <c r="AQ16" i="3"/>
  <c r="AR35" i="3"/>
  <c r="AR39" i="3"/>
  <c r="AR15" i="3" s="1"/>
  <c r="AR38" i="3"/>
  <c r="AR14" i="3" s="1"/>
  <c r="AG9" i="10" l="1"/>
  <c r="AG12" i="10" s="1"/>
  <c r="AF16" i="3"/>
  <c r="AF43" i="3" s="1"/>
  <c r="AA9" i="10"/>
  <c r="AA12" i="10" s="1"/>
  <c r="Z16" i="3"/>
  <c r="Z43" i="3" s="1"/>
  <c r="H9" i="10"/>
  <c r="G16" i="3"/>
  <c r="G43" i="3" s="1"/>
  <c r="M9" i="10"/>
  <c r="M12" i="10" s="1"/>
  <c r="L16" i="3"/>
  <c r="L43" i="3" s="1"/>
  <c r="AE16" i="3"/>
  <c r="AE43" i="3" s="1"/>
  <c r="AF9" i="10"/>
  <c r="AF12" i="10" s="1"/>
  <c r="AQ9" i="10"/>
  <c r="AP16" i="3"/>
  <c r="AP43" i="3" s="1"/>
  <c r="AJ9" i="10"/>
  <c r="AI16" i="3"/>
  <c r="AI43" i="3" s="1"/>
  <c r="Q9" i="10"/>
  <c r="Q12" i="10" s="1"/>
  <c r="P16" i="3"/>
  <c r="P43" i="3" s="1"/>
  <c r="AC9" i="10"/>
  <c r="AC12" i="10" s="1"/>
  <c r="AB16" i="3"/>
  <c r="AB43" i="3" s="1"/>
  <c r="AQ12" i="10"/>
  <c r="F9" i="10"/>
  <c r="F12" i="10" s="1"/>
  <c r="F17" i="10" s="1"/>
  <c r="C13" i="3"/>
  <c r="E16" i="3"/>
  <c r="E43" i="3" s="1"/>
  <c r="V9" i="10"/>
  <c r="V12" i="10" s="1"/>
  <c r="U16" i="3"/>
  <c r="U43" i="3" s="1"/>
  <c r="X16" i="3"/>
  <c r="X43" i="3" s="1"/>
  <c r="Y9" i="10"/>
  <c r="Y12" i="10" s="1"/>
  <c r="R9" i="10"/>
  <c r="R12" i="10" s="1"/>
  <c r="Q16" i="3"/>
  <c r="Q43" i="3" s="1"/>
  <c r="AB9" i="10"/>
  <c r="AB12" i="10" s="1"/>
  <c r="AA16" i="3"/>
  <c r="AA43" i="3" s="1"/>
  <c r="AP9" i="10"/>
  <c r="AP12" i="10" s="1"/>
  <c r="AO16" i="3"/>
  <c r="AO43" i="3" s="1"/>
  <c r="Y16" i="3"/>
  <c r="Y43" i="3" s="1"/>
  <c r="Z9" i="10"/>
  <c r="Z12" i="10" s="1"/>
  <c r="N9" i="10"/>
  <c r="N12" i="10" s="1"/>
  <c r="M16" i="3"/>
  <c r="M43" i="3" s="1"/>
  <c r="V16" i="3"/>
  <c r="V43" i="3" s="1"/>
  <c r="W9" i="10"/>
  <c r="W12" i="10" s="1"/>
  <c r="AD16" i="3"/>
  <c r="AD43" i="3" s="1"/>
  <c r="AE9" i="10"/>
  <c r="AE12" i="10" s="1"/>
  <c r="AH9" i="10"/>
  <c r="AH12" i="10" s="1"/>
  <c r="AG16" i="3"/>
  <c r="AG43" i="3" s="1"/>
  <c r="AN9" i="10"/>
  <c r="AN12" i="10" s="1"/>
  <c r="AM16" i="3"/>
  <c r="AM43" i="3" s="1"/>
  <c r="I9" i="10"/>
  <c r="I12" i="10" s="1"/>
  <c r="I17" i="10" s="1"/>
  <c r="H16" i="3"/>
  <c r="H43" i="3" s="1"/>
  <c r="L9" i="10"/>
  <c r="L12" i="10" s="1"/>
  <c r="K16" i="3"/>
  <c r="K43" i="3" s="1"/>
  <c r="T9" i="10"/>
  <c r="S16" i="3"/>
  <c r="S43" i="3" s="1"/>
  <c r="G9" i="10"/>
  <c r="G12" i="10" s="1"/>
  <c r="G17" i="10" s="1"/>
  <c r="F16" i="3"/>
  <c r="F43" i="3" s="1"/>
  <c r="AM9" i="10"/>
  <c r="AM12" i="10" s="1"/>
  <c r="AL16" i="3"/>
  <c r="AL43" i="3" s="1"/>
  <c r="AK16" i="3"/>
  <c r="AK43" i="3" s="1"/>
  <c r="AL9" i="10"/>
  <c r="AL12" i="10" s="1"/>
  <c r="X9" i="10"/>
  <c r="X12" i="10" s="1"/>
  <c r="W16" i="3"/>
  <c r="W43" i="3" s="1"/>
  <c r="AK9" i="10"/>
  <c r="AK12" i="10" s="1"/>
  <c r="AJ16" i="3"/>
  <c r="AJ43" i="3" s="1"/>
  <c r="J17" i="8"/>
  <c r="J19" i="8" s="1"/>
  <c r="J17" i="7"/>
  <c r="J11" i="7"/>
  <c r="T16" i="3"/>
  <c r="T43" i="3" s="1"/>
  <c r="U9" i="10"/>
  <c r="U12" i="10" s="1"/>
  <c r="O16" i="3"/>
  <c r="O43" i="3" s="1"/>
  <c r="P9" i="10"/>
  <c r="P12" i="10" s="1"/>
  <c r="S9" i="10"/>
  <c r="S12" i="10" s="1"/>
  <c r="R16" i="3"/>
  <c r="R43" i="3" s="1"/>
  <c r="T12" i="10"/>
  <c r="J9" i="10"/>
  <c r="J12" i="10" s="1"/>
  <c r="J17" i="10" s="1"/>
  <c r="I16" i="3"/>
  <c r="I43" i="3" s="1"/>
  <c r="H12" i="10"/>
  <c r="H17" i="10" s="1"/>
  <c r="AN16" i="3"/>
  <c r="AN43" i="3" s="1"/>
  <c r="AO9" i="10"/>
  <c r="AO12" i="10" s="1"/>
  <c r="AH16" i="3"/>
  <c r="AH43" i="3" s="1"/>
  <c r="AI9" i="10"/>
  <c r="AI12" i="10" s="1"/>
  <c r="AC16" i="3"/>
  <c r="AC43" i="3" s="1"/>
  <c r="AD9" i="10"/>
  <c r="AD12" i="10" s="1"/>
  <c r="K9" i="10"/>
  <c r="K12" i="10" s="1"/>
  <c r="J16" i="3"/>
  <c r="J43" i="3" s="1"/>
  <c r="AJ12" i="10"/>
  <c r="O9" i="10"/>
  <c r="O12" i="10" s="1"/>
  <c r="N16" i="3"/>
  <c r="N43" i="3" s="1"/>
  <c r="C14" i="3"/>
  <c r="AS10" i="10"/>
  <c r="C15" i="3"/>
  <c r="AS11" i="10"/>
  <c r="AR16" i="3"/>
  <c r="AR43" i="3" s="1"/>
  <c r="AQ43" i="3"/>
  <c r="J21" i="8" l="1"/>
  <c r="J23" i="8" s="1"/>
  <c r="J25" i="8" s="1"/>
  <c r="J9" i="9" s="1"/>
  <c r="J10" i="9" s="1"/>
  <c r="AS12" i="10"/>
  <c r="J15" i="9"/>
  <c r="K8" i="7"/>
  <c r="C16" i="3"/>
  <c r="E12" i="10"/>
  <c r="K11" i="7" l="1"/>
  <c r="K14" i="7"/>
  <c r="J14" i="9"/>
  <c r="J16" i="9" s="1"/>
  <c r="J19" i="9" s="1"/>
  <c r="J25" i="10"/>
  <c r="J27" i="10" s="1"/>
  <c r="K19" i="5" l="1"/>
  <c r="K21" i="5" s="1"/>
  <c r="K23" i="5" s="1"/>
  <c r="K25" i="5" s="1"/>
  <c r="K17" i="7"/>
  <c r="K16" i="8"/>
  <c r="L8" i="7"/>
  <c r="K15" i="9"/>
  <c r="K12" i="8" l="1"/>
  <c r="K14" i="8" s="1"/>
  <c r="K19" i="8" s="1"/>
  <c r="K21" i="8" s="1"/>
  <c r="K25" i="10" s="1"/>
  <c r="K27" i="10" s="1"/>
  <c r="K16" i="10"/>
  <c r="K17" i="10" s="1"/>
  <c r="L11" i="7"/>
  <c r="L14" i="7"/>
  <c r="K23" i="8"/>
  <c r="K25" i="8" s="1"/>
  <c r="K9" i="9" s="1"/>
  <c r="K10" i="9" s="1"/>
  <c r="K14" i="9" l="1"/>
  <c r="K16" i="9" s="1"/>
  <c r="L17" i="7"/>
  <c r="L16" i="8"/>
  <c r="L19" i="5"/>
  <c r="L21" i="5" s="1"/>
  <c r="M8" i="7"/>
  <c r="L15" i="9"/>
  <c r="K19" i="9"/>
  <c r="M14" i="7" l="1"/>
  <c r="M11" i="7"/>
  <c r="L23" i="5"/>
  <c r="L12" i="8" l="1"/>
  <c r="L14" i="8" s="1"/>
  <c r="L19" i="8" s="1"/>
  <c r="L16" i="10"/>
  <c r="L17" i="10" s="1"/>
  <c r="L25" i="5"/>
  <c r="N8" i="7"/>
  <c r="M15" i="9"/>
  <c r="M19" i="5"/>
  <c r="M21" i="5" s="1"/>
  <c r="M23" i="5" s="1"/>
  <c r="M16" i="10" s="1"/>
  <c r="M17" i="10" s="1"/>
  <c r="M17" i="7"/>
  <c r="M16" i="8"/>
  <c r="M25" i="5" l="1"/>
  <c r="N11" i="7"/>
  <c r="N14" i="7"/>
  <c r="M12" i="8"/>
  <c r="M14" i="8" s="1"/>
  <c r="M19" i="8" s="1"/>
  <c r="L21" i="8"/>
  <c r="L25" i="10" s="1"/>
  <c r="L27" i="10" s="1"/>
  <c r="L14" i="9" l="1"/>
  <c r="L16" i="9" s="1"/>
  <c r="L23" i="8"/>
  <c r="L25" i="8" s="1"/>
  <c r="L9" i="9" s="1"/>
  <c r="L10" i="9" s="1"/>
  <c r="N16" i="8"/>
  <c r="N19" i="5"/>
  <c r="N21" i="5" s="1"/>
  <c r="N17" i="7"/>
  <c r="O8" i="7"/>
  <c r="N15" i="9"/>
  <c r="L19" i="9" l="1"/>
  <c r="M21" i="8"/>
  <c r="N23" i="5"/>
  <c r="N25" i="5" s="1"/>
  <c r="O14" i="7"/>
  <c r="O11" i="7"/>
  <c r="M23" i="8" l="1"/>
  <c r="M25" i="8" s="1"/>
  <c r="M9" i="9" s="1"/>
  <c r="M10" i="9" s="1"/>
  <c r="M14" i="9"/>
  <c r="M16" i="9" s="1"/>
  <c r="M25" i="10"/>
  <c r="M27" i="10" s="1"/>
  <c r="O15" i="9"/>
  <c r="P8" i="7"/>
  <c r="O16" i="8"/>
  <c r="O19" i="5"/>
  <c r="O21" i="5" s="1"/>
  <c r="O23" i="5" s="1"/>
  <c r="O12" i="8" s="1"/>
  <c r="O14" i="8" s="1"/>
  <c r="O19" i="8" s="1"/>
  <c r="O17" i="7"/>
  <c r="N16" i="10"/>
  <c r="N17" i="10" s="1"/>
  <c r="N12" i="8"/>
  <c r="N14" i="8" s="1"/>
  <c r="N19" i="8" s="1"/>
  <c r="N21" i="8" s="1"/>
  <c r="N25" i="10" s="1"/>
  <c r="N27" i="10" s="1"/>
  <c r="M19" i="9" l="1"/>
  <c r="O16" i="10"/>
  <c r="O17" i="10" s="1"/>
  <c r="O25" i="5"/>
  <c r="N14" i="9"/>
  <c r="N16" i="9" s="1"/>
  <c r="P14" i="7"/>
  <c r="P11" i="7"/>
  <c r="N23" i="8"/>
  <c r="N25" i="8" s="1"/>
  <c r="N9" i="9" s="1"/>
  <c r="N10" i="9" s="1"/>
  <c r="O21" i="8"/>
  <c r="P17" i="7" l="1"/>
  <c r="P16" i="8"/>
  <c r="P19" i="5"/>
  <c r="P21" i="5" s="1"/>
  <c r="N19" i="9"/>
  <c r="Q8" i="7"/>
  <c r="P15" i="9"/>
  <c r="O23" i="8"/>
  <c r="O25" i="8" s="1"/>
  <c r="O9" i="9" s="1"/>
  <c r="O10" i="9" s="1"/>
  <c r="O25" i="10"/>
  <c r="O27" i="10" s="1"/>
  <c r="O14" i="9"/>
  <c r="O16" i="9" s="1"/>
  <c r="P23" i="5" l="1"/>
  <c r="O19" i="9"/>
  <c r="Q11" i="7"/>
  <c r="Q14" i="7"/>
  <c r="R8" i="7" l="1"/>
  <c r="Q15" i="9"/>
  <c r="P16" i="10"/>
  <c r="P17" i="10" s="1"/>
  <c r="P12" i="8"/>
  <c r="P14" i="8" s="1"/>
  <c r="P19" i="8" s="1"/>
  <c r="Q19" i="5"/>
  <c r="Q21" i="5" s="1"/>
  <c r="Q17" i="7"/>
  <c r="Q16" i="8"/>
  <c r="P25" i="5"/>
  <c r="P21" i="8" l="1"/>
  <c r="P25" i="10" s="1"/>
  <c r="P27" i="10" s="1"/>
  <c r="Q23" i="5"/>
  <c r="R11" i="7"/>
  <c r="R14" i="7"/>
  <c r="Q16" i="10" l="1"/>
  <c r="Q17" i="10" s="1"/>
  <c r="Q12" i="8"/>
  <c r="Q14" i="8" s="1"/>
  <c r="Q19" i="8" s="1"/>
  <c r="P14" i="9"/>
  <c r="P16" i="9" s="1"/>
  <c r="R16" i="8"/>
  <c r="R19" i="5"/>
  <c r="R21" i="5" s="1"/>
  <c r="R23" i="5" s="1"/>
  <c r="R17" i="7"/>
  <c r="S8" i="7"/>
  <c r="R15" i="9"/>
  <c r="Q25" i="5"/>
  <c r="P23" i="8"/>
  <c r="P25" i="8" s="1"/>
  <c r="P9" i="9" s="1"/>
  <c r="P10" i="9" s="1"/>
  <c r="R16" i="10"/>
  <c r="R17" i="10" s="1"/>
  <c r="R12" i="8"/>
  <c r="R14" i="8" s="1"/>
  <c r="R19" i="8" s="1"/>
  <c r="R25" i="5"/>
  <c r="P19" i="9" l="1"/>
  <c r="S14" i="7"/>
  <c r="S11" i="7"/>
  <c r="Q21" i="8"/>
  <c r="Q25" i="10" s="1"/>
  <c r="Q27" i="10" s="1"/>
  <c r="Q23" i="8" l="1"/>
  <c r="Q25" i="8" s="1"/>
  <c r="T8" i="7"/>
  <c r="S15" i="9"/>
  <c r="Q14" i="9"/>
  <c r="Q16" i="9" s="1"/>
  <c r="S16" i="8"/>
  <c r="S19" i="5"/>
  <c r="S21" i="5" s="1"/>
  <c r="S23" i="5" s="1"/>
  <c r="S12" i="8" s="1"/>
  <c r="S14" i="8" s="1"/>
  <c r="S19" i="8" s="1"/>
  <c r="S17" i="7"/>
  <c r="S16" i="10" l="1"/>
  <c r="S17" i="10" s="1"/>
  <c r="S25" i="5"/>
  <c r="T14" i="7"/>
  <c r="T11" i="7"/>
  <c r="Q9" i="9"/>
  <c r="Q10" i="9" s="1"/>
  <c r="Q19" i="9" s="1"/>
  <c r="R21" i="8"/>
  <c r="U8" i="7" l="1"/>
  <c r="T15" i="9"/>
  <c r="T16" i="8"/>
  <c r="T19" i="5"/>
  <c r="T21" i="5" s="1"/>
  <c r="T17" i="7"/>
  <c r="R25" i="10"/>
  <c r="R27" i="10" s="1"/>
  <c r="R14" i="9"/>
  <c r="R16" i="9" s="1"/>
  <c r="R23" i="8"/>
  <c r="R25" i="8" s="1"/>
  <c r="T23" i="5" l="1"/>
  <c r="T25" i="5" s="1"/>
  <c r="R9" i="9"/>
  <c r="R10" i="9" s="1"/>
  <c r="R19" i="9" s="1"/>
  <c r="S21" i="8"/>
  <c r="U11" i="7"/>
  <c r="U14" i="7"/>
  <c r="S25" i="10" l="1"/>
  <c r="S27" i="10" s="1"/>
  <c r="S14" i="9"/>
  <c r="S16" i="9" s="1"/>
  <c r="S23" i="8"/>
  <c r="S25" i="8" s="1"/>
  <c r="S9" i="9" s="1"/>
  <c r="S10" i="9" s="1"/>
  <c r="U15" i="9"/>
  <c r="V8" i="7"/>
  <c r="U16" i="8"/>
  <c r="U19" i="5"/>
  <c r="U21" i="5" s="1"/>
  <c r="U17" i="7"/>
  <c r="T16" i="10"/>
  <c r="T17" i="10" s="1"/>
  <c r="T12" i="8"/>
  <c r="T14" i="8" s="1"/>
  <c r="T19" i="8" s="1"/>
  <c r="S19" i="9" l="1"/>
  <c r="U23" i="5"/>
  <c r="T21" i="8"/>
  <c r="T23" i="8" s="1"/>
  <c r="T25" i="8" s="1"/>
  <c r="T9" i="9" s="1"/>
  <c r="T10" i="9" s="1"/>
  <c r="V11" i="7"/>
  <c r="V14" i="7"/>
  <c r="T25" i="10" l="1"/>
  <c r="T27" i="10" s="1"/>
  <c r="T14" i="9"/>
  <c r="T16" i="9" s="1"/>
  <c r="T19" i="9" s="1"/>
  <c r="U16" i="10"/>
  <c r="U17" i="10" s="1"/>
  <c r="U12" i="8"/>
  <c r="U14" i="8" s="1"/>
  <c r="U19" i="8" s="1"/>
  <c r="V16" i="8"/>
  <c r="V19" i="5"/>
  <c r="V21" i="5" s="1"/>
  <c r="V17" i="7"/>
  <c r="W8" i="7"/>
  <c r="V15" i="9"/>
  <c r="U25" i="5"/>
  <c r="W14" i="7" l="1"/>
  <c r="W11" i="7"/>
  <c r="U21" i="8"/>
  <c r="U25" i="10" s="1"/>
  <c r="U27" i="10" s="1"/>
  <c r="V23" i="5"/>
  <c r="V25" i="5" s="1"/>
  <c r="U14" i="9" l="1"/>
  <c r="U16" i="9" s="1"/>
  <c r="V16" i="10"/>
  <c r="V17" i="10" s="1"/>
  <c r="V12" i="8"/>
  <c r="V14" i="8" s="1"/>
  <c r="V19" i="8" s="1"/>
  <c r="X8" i="7"/>
  <c r="W15" i="9"/>
  <c r="U23" i="8"/>
  <c r="U25" i="8" s="1"/>
  <c r="U9" i="9" s="1"/>
  <c r="U10" i="9" s="1"/>
  <c r="W17" i="7"/>
  <c r="W19" i="5"/>
  <c r="W21" i="5" s="1"/>
  <c r="W23" i="5" s="1"/>
  <c r="W12" i="8" s="1"/>
  <c r="W14" i="8" s="1"/>
  <c r="W19" i="8" s="1"/>
  <c r="W16" i="8"/>
  <c r="U19" i="9" l="1"/>
  <c r="W25" i="5"/>
  <c r="W16" i="10"/>
  <c r="W17" i="10" s="1"/>
  <c r="X11" i="7"/>
  <c r="X14" i="7"/>
  <c r="V21" i="8"/>
  <c r="V23" i="8" s="1"/>
  <c r="V25" i="8" s="1"/>
  <c r="V9" i="9" l="1"/>
  <c r="V10" i="9" s="1"/>
  <c r="W21" i="8"/>
  <c r="W23" i="8" s="1"/>
  <c r="W25" i="8" s="1"/>
  <c r="W9" i="9" s="1"/>
  <c r="W10" i="9" s="1"/>
  <c r="V25" i="10"/>
  <c r="V27" i="10" s="1"/>
  <c r="V14" i="9"/>
  <c r="V16" i="9" s="1"/>
  <c r="V19" i="9" s="1"/>
  <c r="X19" i="5"/>
  <c r="X21" i="5" s="1"/>
  <c r="X17" i="7"/>
  <c r="X16" i="8"/>
  <c r="Y8" i="7"/>
  <c r="X15" i="9"/>
  <c r="W14" i="9" l="1"/>
  <c r="W16" i="9" s="1"/>
  <c r="W19" i="9" s="1"/>
  <c r="W25" i="10"/>
  <c r="W27" i="10" s="1"/>
  <c r="Y11" i="7"/>
  <c r="Y14" i="7"/>
  <c r="X23" i="5"/>
  <c r="X16" i="10" l="1"/>
  <c r="X17" i="10" s="1"/>
  <c r="X12" i="8"/>
  <c r="X14" i="8" s="1"/>
  <c r="X19" i="8" s="1"/>
  <c r="X25" i="5"/>
  <c r="Y16" i="8"/>
  <c r="Y19" i="5"/>
  <c r="Y21" i="5" s="1"/>
  <c r="Y17" i="7"/>
  <c r="Z8" i="7"/>
  <c r="Y15" i="9"/>
  <c r="Z11" i="7" l="1"/>
  <c r="Z14" i="7"/>
  <c r="X21" i="8"/>
  <c r="X25" i="10" s="1"/>
  <c r="X27" i="10" s="1"/>
  <c r="Y23" i="5"/>
  <c r="X14" i="9" l="1"/>
  <c r="X16" i="9" s="1"/>
  <c r="Y16" i="10"/>
  <c r="Y17" i="10" s="1"/>
  <c r="Y12" i="8"/>
  <c r="Y14" i="8" s="1"/>
  <c r="Y19" i="8" s="1"/>
  <c r="Z16" i="8"/>
  <c r="Z17" i="7"/>
  <c r="Z19" i="5"/>
  <c r="Z21" i="5" s="1"/>
  <c r="Y25" i="5"/>
  <c r="X23" i="8"/>
  <c r="X25" i="8" s="1"/>
  <c r="X9" i="9" s="1"/>
  <c r="X10" i="9" s="1"/>
  <c r="Z15" i="9"/>
  <c r="AA8" i="7"/>
  <c r="Y21" i="8" l="1"/>
  <c r="Y25" i="10" s="1"/>
  <c r="Y27" i="10" s="1"/>
  <c r="AA11" i="7"/>
  <c r="AA14" i="7"/>
  <c r="Z23" i="5"/>
  <c r="Z25" i="5" s="1"/>
  <c r="X19" i="9"/>
  <c r="Y14" i="9" l="1"/>
  <c r="Y16" i="9" s="1"/>
  <c r="Y23" i="8"/>
  <c r="Y25" i="8" s="1"/>
  <c r="Y9" i="9" s="1"/>
  <c r="Y10" i="9" s="1"/>
  <c r="AB8" i="7"/>
  <c r="AA15" i="9"/>
  <c r="Z16" i="10"/>
  <c r="Z17" i="10" s="1"/>
  <c r="Z12" i="8"/>
  <c r="Z14" i="8" s="1"/>
  <c r="Z19" i="8" s="1"/>
  <c r="Z21" i="8" s="1"/>
  <c r="AA19" i="5"/>
  <c r="AA21" i="5" s="1"/>
  <c r="AA17" i="7"/>
  <c r="AA16" i="8"/>
  <c r="Y19" i="9" l="1"/>
  <c r="Z25" i="10"/>
  <c r="Z27" i="10" s="1"/>
  <c r="Z14" i="9"/>
  <c r="Z16" i="9" s="1"/>
  <c r="AA23" i="5"/>
  <c r="AA25" i="5" s="1"/>
  <c r="Z23" i="8"/>
  <c r="Z25" i="8" s="1"/>
  <c r="Z9" i="9" s="1"/>
  <c r="Z10" i="9" s="1"/>
  <c r="AB11" i="7"/>
  <c r="AB14" i="7"/>
  <c r="AB16" i="8" l="1"/>
  <c r="AB19" i="5"/>
  <c r="AB21" i="5" s="1"/>
  <c r="AB23" i="5" s="1"/>
  <c r="AB16" i="10" s="1"/>
  <c r="AB17" i="10" s="1"/>
  <c r="AB17" i="7"/>
  <c r="AA12" i="8"/>
  <c r="AA14" i="8" s="1"/>
  <c r="AA19" i="8" s="1"/>
  <c r="AA16" i="10"/>
  <c r="AA17" i="10" s="1"/>
  <c r="AC8" i="7"/>
  <c r="AB15" i="9"/>
  <c r="Z19" i="9"/>
  <c r="AC11" i="7" l="1"/>
  <c r="AC14" i="7"/>
  <c r="AB25" i="5"/>
  <c r="AB12" i="8"/>
  <c r="AB14" i="8" s="1"/>
  <c r="AB19" i="8" s="1"/>
  <c r="AA21" i="8"/>
  <c r="AC17" i="7" l="1"/>
  <c r="AC16" i="8"/>
  <c r="AC19" i="5"/>
  <c r="AC21" i="5" s="1"/>
  <c r="AC23" i="5" s="1"/>
  <c r="AC16" i="10" s="1"/>
  <c r="AC17" i="10" s="1"/>
  <c r="AA25" i="10"/>
  <c r="AA27" i="10" s="1"/>
  <c r="AA14" i="9"/>
  <c r="AA16" i="9" s="1"/>
  <c r="AA23" i="8"/>
  <c r="AA25" i="8" s="1"/>
  <c r="AC15" i="9"/>
  <c r="AD8" i="7"/>
  <c r="AC25" i="5" l="1"/>
  <c r="AC12" i="8"/>
  <c r="AC14" i="8" s="1"/>
  <c r="AC19" i="8" s="1"/>
  <c r="AA9" i="9"/>
  <c r="AA10" i="9" s="1"/>
  <c r="AA19" i="9" s="1"/>
  <c r="AB21" i="8"/>
  <c r="AD11" i="7"/>
  <c r="AD14" i="7"/>
  <c r="AE8" i="7" l="1"/>
  <c r="AD15" i="9"/>
  <c r="AB14" i="9"/>
  <c r="AB16" i="9" s="1"/>
  <c r="AB25" i="10"/>
  <c r="AB27" i="10" s="1"/>
  <c r="AB23" i="8"/>
  <c r="AB25" i="8" s="1"/>
  <c r="AD16" i="8"/>
  <c r="AD19" i="5"/>
  <c r="AD21" i="5" s="1"/>
  <c r="AD17" i="7"/>
  <c r="AD23" i="5" l="1"/>
  <c r="AD25" i="5" s="1"/>
  <c r="AB9" i="9"/>
  <c r="AB10" i="9" s="1"/>
  <c r="AB19" i="9" s="1"/>
  <c r="AC21" i="8"/>
  <c r="AE11" i="7"/>
  <c r="AE14" i="7"/>
  <c r="AE15" i="9" l="1"/>
  <c r="AF8" i="7"/>
  <c r="AD16" i="10"/>
  <c r="AD17" i="10" s="1"/>
  <c r="AD12" i="8"/>
  <c r="AD14" i="8" s="1"/>
  <c r="AD19" i="8" s="1"/>
  <c r="AE16" i="8"/>
  <c r="AE19" i="5"/>
  <c r="AE21" i="5" s="1"/>
  <c r="AE17" i="7"/>
  <c r="AC14" i="9"/>
  <c r="AC16" i="9" s="1"/>
  <c r="AC23" i="8"/>
  <c r="AC25" i="8" s="1"/>
  <c r="AC9" i="9" s="1"/>
  <c r="AC10" i="9" s="1"/>
  <c r="AC25" i="10"/>
  <c r="AC27" i="10" s="1"/>
  <c r="AE23" i="5" l="1"/>
  <c r="AE25" i="5"/>
  <c r="AF14" i="7"/>
  <c r="AF11" i="7"/>
  <c r="AC19" i="9"/>
  <c r="AD21" i="8"/>
  <c r="AG8" i="7" l="1"/>
  <c r="AF15" i="9"/>
  <c r="AF16" i="8"/>
  <c r="AF19" i="5"/>
  <c r="AF21" i="5" s="1"/>
  <c r="AF23" i="5" s="1"/>
  <c r="AF16" i="10" s="1"/>
  <c r="AF17" i="10" s="1"/>
  <c r="AF17" i="7"/>
  <c r="AD25" i="10"/>
  <c r="AD27" i="10" s="1"/>
  <c r="AD14" i="9"/>
  <c r="AD16" i="9" s="1"/>
  <c r="AD23" i="8"/>
  <c r="AD25" i="8" s="1"/>
  <c r="AD9" i="9" s="1"/>
  <c r="AD10" i="9" s="1"/>
  <c r="AE16" i="10"/>
  <c r="AE17" i="10" s="1"/>
  <c r="AE12" i="8"/>
  <c r="AE14" i="8" s="1"/>
  <c r="AE19" i="8" s="1"/>
  <c r="AF25" i="5" l="1"/>
  <c r="AD19" i="9"/>
  <c r="AF12" i="8"/>
  <c r="AF14" i="8" s="1"/>
  <c r="AF19" i="8" s="1"/>
  <c r="AE21" i="8"/>
  <c r="AG11" i="7"/>
  <c r="AG14" i="7"/>
  <c r="AE25" i="10" l="1"/>
  <c r="AE27" i="10" s="1"/>
  <c r="AE14" i="9"/>
  <c r="AE16" i="9" s="1"/>
  <c r="AG17" i="7"/>
  <c r="AG16" i="8"/>
  <c r="AG19" i="5"/>
  <c r="AG21" i="5" s="1"/>
  <c r="AE23" i="8"/>
  <c r="AE25" i="8" s="1"/>
  <c r="AE9" i="9" s="1"/>
  <c r="AE10" i="9" s="1"/>
  <c r="AH8" i="7"/>
  <c r="AG15" i="9"/>
  <c r="AE19" i="9" l="1"/>
  <c r="AH11" i="7"/>
  <c r="AH14" i="7"/>
  <c r="AG23" i="5"/>
  <c r="AF21" i="8"/>
  <c r="AG12" i="8" l="1"/>
  <c r="AG14" i="8" s="1"/>
  <c r="AG19" i="8" s="1"/>
  <c r="AG16" i="10"/>
  <c r="AG17" i="10" s="1"/>
  <c r="AG25" i="5"/>
  <c r="AH16" i="8"/>
  <c r="AH19" i="5"/>
  <c r="AH21" i="5" s="1"/>
  <c r="AH17" i="7"/>
  <c r="AF23" i="8"/>
  <c r="AF25" i="8" s="1"/>
  <c r="AF9" i="9" s="1"/>
  <c r="AF10" i="9" s="1"/>
  <c r="AF25" i="10"/>
  <c r="AF27" i="10" s="1"/>
  <c r="AF14" i="9"/>
  <c r="AF16" i="9" s="1"/>
  <c r="AH15" i="9"/>
  <c r="AI8" i="7"/>
  <c r="AI11" i="7" l="1"/>
  <c r="AI14" i="7"/>
  <c r="AF19" i="9"/>
  <c r="AH23" i="5"/>
  <c r="AH25" i="5" s="1"/>
  <c r="AG21" i="8"/>
  <c r="AG25" i="10" s="1"/>
  <c r="AG27" i="10" s="1"/>
  <c r="AG23" i="8" l="1"/>
  <c r="AG25" i="8" s="1"/>
  <c r="AG9" i="9" s="1"/>
  <c r="AG10" i="9" s="1"/>
  <c r="AI17" i="7"/>
  <c r="AI16" i="8"/>
  <c r="AI19" i="5"/>
  <c r="AI21" i="5" s="1"/>
  <c r="AJ8" i="7"/>
  <c r="AI15" i="9"/>
  <c r="AH16" i="10"/>
  <c r="AH17" i="10" s="1"/>
  <c r="AH12" i="8"/>
  <c r="AH14" i="8" s="1"/>
  <c r="AH19" i="8" s="1"/>
  <c r="AG14" i="9"/>
  <c r="AG16" i="9" s="1"/>
  <c r="AG19" i="9" s="1"/>
  <c r="AI23" i="5" l="1"/>
  <c r="AI25" i="5" s="1"/>
  <c r="AJ14" i="7"/>
  <c r="AJ11" i="7"/>
  <c r="AH21" i="8"/>
  <c r="AK8" i="7" l="1"/>
  <c r="AJ15" i="9"/>
  <c r="AJ16" i="8"/>
  <c r="AJ19" i="5"/>
  <c r="AJ21" i="5" s="1"/>
  <c r="AJ17" i="7"/>
  <c r="AH25" i="10"/>
  <c r="AH27" i="10" s="1"/>
  <c r="AH14" i="9"/>
  <c r="AH16" i="9" s="1"/>
  <c r="AH23" i="8"/>
  <c r="AH25" i="8" s="1"/>
  <c r="AH9" i="9" s="1"/>
  <c r="AH10" i="9" s="1"/>
  <c r="AI16" i="10"/>
  <c r="AI17" i="10" s="1"/>
  <c r="AI12" i="8"/>
  <c r="AI14" i="8" s="1"/>
  <c r="AI19" i="8" s="1"/>
  <c r="AH19" i="9" l="1"/>
  <c r="AJ23" i="5"/>
  <c r="AJ25" i="5" s="1"/>
  <c r="AI21" i="8"/>
  <c r="AK14" i="7"/>
  <c r="AK11" i="7"/>
  <c r="AI14" i="9" l="1"/>
  <c r="AI16" i="9" s="1"/>
  <c r="AI25" i="10"/>
  <c r="AI27" i="10" s="1"/>
  <c r="AK19" i="5"/>
  <c r="AK21" i="5" s="1"/>
  <c r="AK23" i="5" s="1"/>
  <c r="AK16" i="10" s="1"/>
  <c r="AK17" i="10" s="1"/>
  <c r="AK16" i="8"/>
  <c r="AK17" i="7"/>
  <c r="AI23" i="8"/>
  <c r="AI25" i="8" s="1"/>
  <c r="AI9" i="9" s="1"/>
  <c r="AI10" i="9" s="1"/>
  <c r="AL8" i="7"/>
  <c r="AK15" i="9"/>
  <c r="AJ16" i="10"/>
  <c r="AJ17" i="10" s="1"/>
  <c r="AJ12" i="8"/>
  <c r="AJ14" i="8" s="1"/>
  <c r="AJ19" i="8" s="1"/>
  <c r="AK12" i="8" l="1"/>
  <c r="AK14" i="8" s="1"/>
  <c r="AK19" i="8" s="1"/>
  <c r="AK25" i="5"/>
  <c r="AI19" i="9"/>
  <c r="AL11" i="7"/>
  <c r="AL14" i="7"/>
  <c r="AJ21" i="8"/>
  <c r="AJ23" i="8" s="1"/>
  <c r="AJ25" i="8" s="1"/>
  <c r="AJ9" i="9" l="1"/>
  <c r="AJ10" i="9" s="1"/>
  <c r="AK21" i="8"/>
  <c r="AL19" i="5"/>
  <c r="AL21" i="5" s="1"/>
  <c r="AL17" i="7"/>
  <c r="AL16" i="8"/>
  <c r="AM8" i="7"/>
  <c r="AL15" i="9"/>
  <c r="AJ25" i="10"/>
  <c r="AJ27" i="10" s="1"/>
  <c r="AJ14" i="9"/>
  <c r="AJ16" i="9" s="1"/>
  <c r="AJ19" i="9" s="1"/>
  <c r="AK14" i="9" l="1"/>
  <c r="AK16" i="9" s="1"/>
  <c r="AK25" i="10"/>
  <c r="AK27" i="10" s="1"/>
  <c r="AK23" i="8"/>
  <c r="AK25" i="8" s="1"/>
  <c r="AK9" i="9" s="1"/>
  <c r="AK10" i="9" s="1"/>
  <c r="AK19" i="9" s="1"/>
  <c r="AL23" i="5"/>
  <c r="AL25" i="5" s="1"/>
  <c r="AM11" i="7"/>
  <c r="AM14" i="7"/>
  <c r="AM16" i="8" l="1"/>
  <c r="AM19" i="5"/>
  <c r="AM21" i="5" s="1"/>
  <c r="AM17" i="7"/>
  <c r="AN8" i="7"/>
  <c r="AM15" i="9"/>
  <c r="AL16" i="10"/>
  <c r="AL17" i="10" s="1"/>
  <c r="AL12" i="8"/>
  <c r="AL14" i="8" s="1"/>
  <c r="AL19" i="8" s="1"/>
  <c r="AN11" i="7" l="1"/>
  <c r="AN14" i="7"/>
  <c r="AM23" i="5"/>
  <c r="AM25" i="5" s="1"/>
  <c r="AL21" i="8"/>
  <c r="AL23" i="8" s="1"/>
  <c r="AL25" i="8" s="1"/>
  <c r="AL9" i="9" s="1"/>
  <c r="AL10" i="9" s="1"/>
  <c r="AM16" i="10" l="1"/>
  <c r="AM17" i="10" s="1"/>
  <c r="AM12" i="8"/>
  <c r="AM14" i="8" s="1"/>
  <c r="AM19" i="8" s="1"/>
  <c r="AN19" i="5"/>
  <c r="AN21" i="5" s="1"/>
  <c r="AN17" i="7"/>
  <c r="AN16" i="8"/>
  <c r="AL25" i="10"/>
  <c r="AL27" i="10" s="1"/>
  <c r="AL14" i="9"/>
  <c r="AL16" i="9" s="1"/>
  <c r="AL19" i="9" s="1"/>
  <c r="AO8" i="7"/>
  <c r="AN15" i="9"/>
  <c r="AO11" i="7" l="1"/>
  <c r="AO14" i="7"/>
  <c r="AN23" i="5"/>
  <c r="AM21" i="8"/>
  <c r="AN16" i="10" l="1"/>
  <c r="AN17" i="10" s="1"/>
  <c r="AN12" i="8"/>
  <c r="AN14" i="8" s="1"/>
  <c r="AN19" i="8" s="1"/>
  <c r="AO16" i="8"/>
  <c r="AO19" i="5"/>
  <c r="AO21" i="5" s="1"/>
  <c r="AO23" i="5" s="1"/>
  <c r="AO25" i="5" s="1"/>
  <c r="AO17" i="7"/>
  <c r="AO15" i="9"/>
  <c r="AP8" i="7"/>
  <c r="AM25" i="10"/>
  <c r="AM27" i="10" s="1"/>
  <c r="AM14" i="9"/>
  <c r="AM16" i="9" s="1"/>
  <c r="AN25" i="5"/>
  <c r="AM23" i="8"/>
  <c r="AM25" i="8" s="1"/>
  <c r="AM9" i="9" s="1"/>
  <c r="AM10" i="9" s="1"/>
  <c r="AM19" i="9" s="1"/>
  <c r="AO16" i="10" l="1"/>
  <c r="AO17" i="10" s="1"/>
  <c r="AP11" i="7"/>
  <c r="AP14" i="7"/>
  <c r="AN21" i="8"/>
  <c r="AN25" i="10" s="1"/>
  <c r="AN27" i="10" s="1"/>
  <c r="AO12" i="8"/>
  <c r="AO14" i="8" s="1"/>
  <c r="AO19" i="8" s="1"/>
  <c r="AN23" i="8" l="1"/>
  <c r="AN25" i="8" s="1"/>
  <c r="AN9" i="9" s="1"/>
  <c r="AN10" i="9" s="1"/>
  <c r="AP17" i="7"/>
  <c r="AP16" i="8"/>
  <c r="AP19" i="5"/>
  <c r="AP21" i="5" s="1"/>
  <c r="AO21" i="8"/>
  <c r="AN14" i="9"/>
  <c r="AN16" i="9" s="1"/>
  <c r="AQ8" i="7"/>
  <c r="AP15" i="9"/>
  <c r="AN19" i="9" l="1"/>
  <c r="AP23" i="5"/>
  <c r="AP25" i="5" s="1"/>
  <c r="AQ14" i="7"/>
  <c r="AQ11" i="7"/>
  <c r="AO14" i="9"/>
  <c r="AO16" i="9" s="1"/>
  <c r="AO23" i="8"/>
  <c r="AO25" i="8" s="1"/>
  <c r="AO9" i="9" s="1"/>
  <c r="AO10" i="9" s="1"/>
  <c r="AO25" i="10"/>
  <c r="AO27" i="10" s="1"/>
  <c r="AR8" i="7" l="1"/>
  <c r="AQ15" i="9"/>
  <c r="AQ19" i="5"/>
  <c r="AQ21" i="5" s="1"/>
  <c r="AQ17" i="7"/>
  <c r="AQ16" i="8"/>
  <c r="AO19" i="9"/>
  <c r="AP16" i="10"/>
  <c r="AP17" i="10" s="1"/>
  <c r="AP12" i="8"/>
  <c r="AP14" i="8" s="1"/>
  <c r="AP19" i="8" s="1"/>
  <c r="AP21" i="8" s="1"/>
  <c r="AQ23" i="5" l="1"/>
  <c r="AQ25" i="5"/>
  <c r="AP14" i="9"/>
  <c r="AP16" i="9" s="1"/>
  <c r="AP25" i="10"/>
  <c r="AP27" i="10" s="1"/>
  <c r="AP23" i="8"/>
  <c r="AP25" i="8" s="1"/>
  <c r="AP9" i="9" s="1"/>
  <c r="AP10" i="9" s="1"/>
  <c r="AR11" i="7"/>
  <c r="AR14" i="7"/>
  <c r="AR19" i="5" l="1"/>
  <c r="AR21" i="5" s="1"/>
  <c r="AR23" i="5" s="1"/>
  <c r="AR16" i="10" s="1"/>
  <c r="AR17" i="10" s="1"/>
  <c r="AR17" i="7"/>
  <c r="AR16" i="8"/>
  <c r="AS8" i="7"/>
  <c r="AR15" i="9"/>
  <c r="AP19" i="9"/>
  <c r="AQ16" i="10"/>
  <c r="AQ17" i="10" s="1"/>
  <c r="AQ12" i="8"/>
  <c r="AQ14" i="8" s="1"/>
  <c r="AQ19" i="8" s="1"/>
  <c r="AQ21" i="8" s="1"/>
  <c r="AR25" i="5" l="1"/>
  <c r="AR12" i="8"/>
  <c r="AR14" i="8" s="1"/>
  <c r="AR19" i="8" s="1"/>
  <c r="AQ14" i="9"/>
  <c r="AQ16" i="9" s="1"/>
  <c r="AQ25" i="10"/>
  <c r="AQ27" i="10" s="1"/>
  <c r="AQ23" i="8"/>
  <c r="AQ25" i="8" s="1"/>
  <c r="AQ9" i="9" s="1"/>
  <c r="AQ10" i="9" s="1"/>
  <c r="AS11" i="7"/>
  <c r="AS15" i="9" s="1"/>
  <c r="AS14" i="7"/>
  <c r="AQ19" i="9" l="1"/>
  <c r="AR21" i="8"/>
  <c r="AR14" i="9" s="1"/>
  <c r="AR16" i="9" s="1"/>
  <c r="AS19" i="5"/>
  <c r="AS21" i="5" s="1"/>
  <c r="AS23" i="5" s="1"/>
  <c r="AS25" i="5" s="1"/>
  <c r="AS17" i="7"/>
  <c r="AS16" i="8"/>
  <c r="AR25" i="10" l="1"/>
  <c r="AR27" i="10" s="1"/>
  <c r="AR23" i="8"/>
  <c r="AR25" i="8" s="1"/>
  <c r="AR9" i="9" s="1"/>
  <c r="AR10" i="9" s="1"/>
  <c r="AR19" i="9" s="1"/>
  <c r="AS12" i="8"/>
  <c r="AS14" i="8" s="1"/>
  <c r="AS19" i="8" s="1"/>
  <c r="AS21" i="8" s="1"/>
  <c r="AS23" i="8" s="1"/>
  <c r="AS25" i="8" s="1"/>
  <c r="AS9" i="9" s="1"/>
  <c r="AS16" i="10"/>
  <c r="AS17" i="10" s="1"/>
  <c r="E19" i="10" s="1"/>
  <c r="AS14" i="9" l="1"/>
  <c r="AS16" i="9" s="1"/>
  <c r="AS25" i="10"/>
  <c r="AS26" i="10"/>
  <c r="AS10" i="9"/>
  <c r="AS19" i="9" s="1"/>
  <c r="AS27" i="10" l="1"/>
  <c r="E29" i="10" s="1"/>
</calcChain>
</file>

<file path=xl/sharedStrings.xml><?xml version="1.0" encoding="utf-8"?>
<sst xmlns="http://schemas.openxmlformats.org/spreadsheetml/2006/main" count="227" uniqueCount="141">
  <si>
    <t>Base Case</t>
  </si>
  <si>
    <t>Scenario 2</t>
  </si>
  <si>
    <t>Gearing+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</si>
  <si>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</si>
  <si>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</si>
  <si>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</si>
  <si>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</si>
  <si>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</si>
  <si>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</si>
  <si>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</si>
  <si>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Chosen</t>
  </si>
  <si>
    <t>Units</t>
  </si>
  <si>
    <t>Values</t>
  </si>
  <si>
    <t>TIME ASSUMPTIONS</t>
  </si>
  <si>
    <t>Concession Duration</t>
  </si>
  <si>
    <t>years</t>
  </si>
  <si>
    <t>Construction Duration</t>
  </si>
  <si>
    <t>Operations Duration</t>
  </si>
  <si>
    <t>TRAFFIC &amp; REVENUE ASSUMPTIONS</t>
  </si>
  <si>
    <t>Traffic - Passenger Car (PC)</t>
  </si>
  <si>
    <t>veh/year</t>
  </si>
  <si>
    <t>Traffic - Heavy Vehicule (HV)</t>
  </si>
  <si>
    <t>Traffic Evolution per year (PC &amp; HV)</t>
  </si>
  <si>
    <t>%</t>
  </si>
  <si>
    <t>Inflation per year</t>
  </si>
  <si>
    <t>Toll Rate - Passenger Car (PC)</t>
  </si>
  <si>
    <t>£</t>
  </si>
  <si>
    <t>Toll Rate - Heavy Vehicule (HV)</t>
  </si>
  <si>
    <t>COSTS DURING CONSTRUCTION</t>
  </si>
  <si>
    <t>CAPEX (including SPV costs)</t>
  </si>
  <si>
    <t>COSTS DURING OPERATION</t>
  </si>
  <si>
    <t>Maintenance (including heavy maintenance &amp; SPV costs)</t>
  </si>
  <si>
    <t>£/year</t>
  </si>
  <si>
    <t>Inflation per year (costs) from beginning of concession</t>
  </si>
  <si>
    <t>PROJECT FINANCING</t>
  </si>
  <si>
    <t>Base Interest Rate</t>
  </si>
  <si>
    <t>per year</t>
  </si>
  <si>
    <t>Fixed Rate Margin</t>
  </si>
  <si>
    <t>Arrangement fee</t>
  </si>
  <si>
    <t>Engagement fee</t>
  </si>
  <si>
    <t>of margin</t>
  </si>
  <si>
    <t>Gearing</t>
  </si>
  <si>
    <t>TAX &amp; ACCOUNTING ASSUMPTIONS</t>
  </si>
  <si>
    <t>Tax Rate</t>
  </si>
  <si>
    <t>Dividend distribution policy</t>
  </si>
  <si>
    <t>Year</t>
  </si>
  <si>
    <t>Flags</t>
  </si>
  <si>
    <t>Beginning of construction</t>
  </si>
  <si>
    <t>Construction</t>
  </si>
  <si>
    <t>End of construction</t>
  </si>
  <si>
    <t>Operation</t>
  </si>
  <si>
    <t>DEBT TIMELINE</t>
  </si>
  <si>
    <t>Availability Start Date</t>
  </si>
  <si>
    <t>Active</t>
  </si>
  <si>
    <t>Availability End Date</t>
  </si>
  <si>
    <t>Repayment Start Date</t>
  </si>
  <si>
    <t>Repayment End Date</t>
  </si>
  <si>
    <t>CAPEX</t>
  </si>
  <si>
    <t>Construction Cost (k£)</t>
  </si>
  <si>
    <t>Total Costs (k£)</t>
  </si>
  <si>
    <t>Uses</t>
  </si>
  <si>
    <t>Arrangement fee (k£)</t>
  </si>
  <si>
    <t>Engagement fee (k£)</t>
  </si>
  <si>
    <t>Capitalized Interest (k£)</t>
  </si>
  <si>
    <t>Total Uses (k£)</t>
  </si>
  <si>
    <t>Uses of funds for circularity breakdown purpose</t>
  </si>
  <si>
    <t>Uses Total (k£)</t>
  </si>
  <si>
    <t xml:space="preserve"> </t>
  </si>
  <si>
    <t>Total Debt Amount (k£)</t>
  </si>
  <si>
    <t>Total Equity Amount (k£)</t>
  </si>
  <si>
    <t>Sources</t>
  </si>
  <si>
    <t>Equity (k£)</t>
  </si>
  <si>
    <t>Debt (k£)</t>
  </si>
  <si>
    <t>Total Sources (k£)</t>
  </si>
  <si>
    <t>Debt Drawdown Schedule</t>
  </si>
  <si>
    <t>Debt Outstanding BoP (k£)</t>
  </si>
  <si>
    <t>Debt Drawdown (k£)</t>
  </si>
  <si>
    <t>Debt Outstanding EoP (k£)</t>
  </si>
  <si>
    <t>Capitalized Interests (k£)</t>
  </si>
  <si>
    <t>CHECK</t>
  </si>
  <si>
    <t>TRAFFIC - Passenger Car (PC)</t>
  </si>
  <si>
    <t>TRAFFIC - Heavy Vehicle (HV)</t>
  </si>
  <si>
    <t>REVENUE - Passenger Car (PC)</t>
  </si>
  <si>
    <t>k£</t>
  </si>
  <si>
    <t>REVENUE - Heavy Vehicle (HV)</t>
  </si>
  <si>
    <t>Total Revenue (real)</t>
  </si>
  <si>
    <t>Total Revenue (nominal)</t>
  </si>
  <si>
    <t>COSTS</t>
  </si>
  <si>
    <t>Maintenance &amp; SPV costs</t>
  </si>
  <si>
    <t>Total Costs (nominal)</t>
  </si>
  <si>
    <t>D&amp;A</t>
  </si>
  <si>
    <t>Asset Value opening (k£)</t>
  </si>
  <si>
    <t>Asset Value closing (k£)</t>
  </si>
  <si>
    <t>Amortization (k£)</t>
  </si>
  <si>
    <t>Debt Repayment Schedule</t>
  </si>
  <si>
    <t>Opening Balance</t>
  </si>
  <si>
    <t>Drawdowns</t>
  </si>
  <si>
    <t>Principal Repayment</t>
  </si>
  <si>
    <t>Closing Balance</t>
  </si>
  <si>
    <t>Interests</t>
  </si>
  <si>
    <t>Debt service</t>
  </si>
  <si>
    <t>P&amp;L</t>
  </si>
  <si>
    <t>Gross revenues</t>
  </si>
  <si>
    <t>OPEX</t>
  </si>
  <si>
    <t>EBITDA</t>
  </si>
  <si>
    <t>Amortization</t>
  </si>
  <si>
    <t>EBIT</t>
  </si>
  <si>
    <t>Interest</t>
  </si>
  <si>
    <t>EBT (Taxable Profit)</t>
  </si>
  <si>
    <t>Income Tax</t>
  </si>
  <si>
    <t>Net Profit</t>
  </si>
  <si>
    <t>Cashflow Statement</t>
  </si>
  <si>
    <t>Gross Revenues</t>
  </si>
  <si>
    <t>OPEX (Maintenance &amp; SPV Costs)</t>
  </si>
  <si>
    <t>Cash Flow Available for Debt Service (CFADS)</t>
  </si>
  <si>
    <t>Principal repayment</t>
  </si>
  <si>
    <t>Cash Flow Available for Equity</t>
  </si>
  <si>
    <t>Dividends</t>
  </si>
  <si>
    <t>Net Cash Flow</t>
  </si>
  <si>
    <t>Cash in hands</t>
  </si>
  <si>
    <t>Balance Sheet</t>
  </si>
  <si>
    <t>Asset</t>
  </si>
  <si>
    <t>Cash in hand</t>
  </si>
  <si>
    <t>Total</t>
  </si>
  <si>
    <t>Equity</t>
  </si>
  <si>
    <t>Retained Earnings</t>
  </si>
  <si>
    <t>Debt</t>
  </si>
  <si>
    <t>Project IRR</t>
  </si>
  <si>
    <t>CAPEX (incl. SPV costs)</t>
  </si>
  <si>
    <t xml:space="preserve">Engagement fee </t>
  </si>
  <si>
    <t>Capitalized Interests</t>
  </si>
  <si>
    <t>Total Investment</t>
  </si>
  <si>
    <t>Revenues PC+HV</t>
  </si>
  <si>
    <t>Maintenance &amp; SPV Costs</t>
  </si>
  <si>
    <t>Corporate Tax</t>
  </si>
  <si>
    <t>Cash Flow</t>
  </si>
  <si>
    <t>Equity IRR</t>
  </si>
  <si>
    <t>Equity Injected</t>
  </si>
  <si>
    <t>Dividends earned</t>
  </si>
  <si>
    <t>Cash out End of Concession</t>
  </si>
  <si>
    <t>Total Cash in/Cash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</si>
</sst>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0" fillId="2" borderId="2" xfId="0" applyFill="1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38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8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" xfId="0" applyBorder="1"/>
    <xf numFmtId="0" fontId="0" fillId="2" borderId="6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2" borderId="7" xfId="0" applyFont="1" applyFill="1" applyBorder="1"/>
    <xf numFmtId="38" fontId="0" fillId="0" borderId="0" xfId="0" applyNumberFormat="1"/>
    <xf numFmtId="38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38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38" fontId="2" fillId="2" borderId="7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38" fontId="5" fillId="0" borderId="0" xfId="0" applyNumberFormat="1" applyFont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38" fontId="2" fillId="2" borderId="2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38" fontId="0" fillId="2" borderId="6" xfId="0" applyNumberFormat="1" applyFill="1" applyBorder="1" applyAlignment="1">
      <alignment horizontal="center"/>
    </xf>
    <xf numFmtId="38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showGridLines="0" zoomScale="90" zoomScaleNormal="90" workbookViewId="0">
      <selection activeCell="D3" sqref="D3"/>
    </sheetView>
  </sheetViews>
  <sheetFormatPr defaultColWidth="0" defaultRowHeight="14.45"/>
  <cols>
    <col min="1" max="1" width="9" customWidth="1"/>
    <col min="2" max="2" width="48.85546875" customWidth="1"/>
    <col min="3" max="3" width="11.42578125" style="6" customWidth="1"/>
    <col min="4" max="4" width="15.7109375" style="9" customWidth="1"/>
    <col min="5" max="5" width="9" customWidth="1"/>
    <col min="6" max="6" width="13.5703125" style="9" customWidth="1"/>
    <col min="7" max="8" width="13.28515625" style="9" customWidth="1"/>
    <col min="9" max="9" width="14.28515625" style="9" customWidth="1"/>
    <col min="10" max="15" width="10.7109375" style="9" customWidth="1"/>
    <col min="16" max="18" width="9" customWidth="1"/>
    <col min="19" max="16384" width="9" hidden="1"/>
  </cols>
  <sheetData>
    <row r="2" spans="1:18" ht="14.65" thickBot="1">
      <c r="F2" s="9" t="s">
        <v>0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8</v>
      </c>
      <c r="O2" s="9" t="s">
        <v>9</v>
      </c>
    </row>
    <row r="3" spans="1:18" ht="19.350000000000001" customHeight="1" thickBot="1">
      <c r="B3" s="14" t="s">
        <v>10</v>
      </c>
      <c r="C3" s="15"/>
      <c r="D3" s="16">
        <v>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</row>
    <row r="5" spans="1:18">
      <c r="C5" s="6" t="s">
        <v>11</v>
      </c>
      <c r="D5" s="6" t="s">
        <v>12</v>
      </c>
    </row>
    <row r="6" spans="1:18" s="5" customFormat="1">
      <c r="A6"/>
      <c r="B6" s="4" t="s">
        <v>13</v>
      </c>
      <c r="C6" s="7"/>
      <c r="D6" s="8"/>
      <c r="F6" s="8"/>
      <c r="G6" s="8"/>
      <c r="H6" s="8"/>
      <c r="I6" s="8"/>
      <c r="J6" s="8"/>
      <c r="K6" s="8"/>
      <c r="L6" s="8"/>
      <c r="M6" s="8"/>
      <c r="N6" s="8"/>
      <c r="O6" s="8"/>
    </row>
    <row r="8" spans="1:18">
      <c r="B8" t="s">
        <v>14</v>
      </c>
      <c r="C8" s="6" t="s">
        <v>15</v>
      </c>
      <c r="D8" s="10">
        <f>INDEX(F8:O8,$D$3)</f>
        <v>40</v>
      </c>
      <c r="F8" s="11">
        <v>40</v>
      </c>
      <c r="G8" s="11">
        <v>36.5</v>
      </c>
      <c r="H8" s="11">
        <v>38</v>
      </c>
      <c r="I8" s="11">
        <v>35.5</v>
      </c>
      <c r="J8" s="10"/>
      <c r="K8" s="10"/>
      <c r="L8" s="10"/>
      <c r="M8" s="10"/>
      <c r="N8" s="10"/>
      <c r="O8" s="10"/>
      <c r="P8" s="3"/>
      <c r="Q8" s="3"/>
      <c r="R8" s="3"/>
    </row>
    <row r="9" spans="1:18">
      <c r="B9" t="s">
        <v>16</v>
      </c>
      <c r="C9" s="6" t="s">
        <v>15</v>
      </c>
      <c r="D9" s="10">
        <f t="shared" ref="D9:D10" si="0">INDEX(F9:O9,$D$3)</f>
        <v>4</v>
      </c>
      <c r="F9" s="11">
        <v>4</v>
      </c>
      <c r="G9" s="11">
        <v>4</v>
      </c>
      <c r="H9" s="11">
        <v>4</v>
      </c>
      <c r="I9" s="11">
        <v>4</v>
      </c>
      <c r="J9" s="10"/>
      <c r="K9" s="10"/>
      <c r="L9" s="10"/>
      <c r="M9" s="10"/>
      <c r="N9" s="10"/>
      <c r="O9" s="10"/>
      <c r="P9" s="3"/>
      <c r="Q9" s="3"/>
      <c r="R9" s="3"/>
    </row>
    <row r="10" spans="1:18">
      <c r="B10" t="s">
        <v>17</v>
      </c>
      <c r="C10" s="6" t="s">
        <v>15</v>
      </c>
      <c r="D10" s="10">
        <f t="shared" si="0"/>
        <v>36</v>
      </c>
      <c r="F10" s="11">
        <v>36</v>
      </c>
      <c r="G10" s="11">
        <v>36</v>
      </c>
      <c r="H10" s="11">
        <v>36</v>
      </c>
      <c r="I10" s="11">
        <v>36</v>
      </c>
      <c r="J10" s="10"/>
      <c r="K10" s="10"/>
      <c r="L10" s="10"/>
      <c r="M10" s="10"/>
      <c r="N10" s="10"/>
      <c r="O10" s="10"/>
      <c r="P10" s="3"/>
      <c r="Q10" s="3"/>
      <c r="R10" s="3"/>
    </row>
    <row r="12" spans="1:18" s="5" customFormat="1">
      <c r="A12"/>
      <c r="B12" s="4" t="s">
        <v>18</v>
      </c>
      <c r="C12" s="7"/>
      <c r="D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4" spans="1:18">
      <c r="B14" t="s">
        <v>19</v>
      </c>
      <c r="C14" s="6" t="s">
        <v>20</v>
      </c>
      <c r="D14" s="17">
        <f t="shared" ref="D14:D15" si="1">INDEX(F14:O14,$D$3)</f>
        <v>3125000</v>
      </c>
      <c r="F14" s="12">
        <v>3125000</v>
      </c>
      <c r="G14" s="12">
        <v>2500000</v>
      </c>
      <c r="H14" s="12">
        <v>3125000</v>
      </c>
      <c r="I14" s="12">
        <v>1990000</v>
      </c>
      <c r="J14" s="10"/>
      <c r="K14" s="10"/>
      <c r="L14" s="10"/>
      <c r="M14" s="10"/>
      <c r="N14" s="10"/>
      <c r="O14" s="10"/>
      <c r="P14" s="3"/>
      <c r="Q14" s="3"/>
      <c r="R14" s="3"/>
    </row>
    <row r="15" spans="1:18">
      <c r="B15" t="s">
        <v>21</v>
      </c>
      <c r="C15" s="6" t="s">
        <v>20</v>
      </c>
      <c r="D15" s="17">
        <f t="shared" si="1"/>
        <v>2800000</v>
      </c>
      <c r="F15" s="12">
        <v>2800000</v>
      </c>
      <c r="G15" s="12">
        <v>2100000</v>
      </c>
      <c r="H15" s="12">
        <v>2800000</v>
      </c>
      <c r="I15" s="12">
        <v>2390000</v>
      </c>
      <c r="J15" s="10"/>
      <c r="K15" s="10"/>
      <c r="L15" s="10"/>
      <c r="M15" s="10"/>
      <c r="N15" s="10"/>
      <c r="O15" s="10"/>
      <c r="P15" s="3"/>
      <c r="Q15" s="3"/>
      <c r="R15" s="3"/>
    </row>
    <row r="17" spans="1:18">
      <c r="B17" t="s">
        <v>22</v>
      </c>
      <c r="C17" s="6" t="s">
        <v>23</v>
      </c>
      <c r="D17" s="18">
        <f t="shared" ref="D17:D21" si="2">INDEX(F17:O17,$D$3)</f>
        <v>0.02</v>
      </c>
      <c r="F17" s="13">
        <v>0.02</v>
      </c>
      <c r="G17" s="13">
        <v>0.01</v>
      </c>
      <c r="H17" s="13">
        <v>0.02</v>
      </c>
      <c r="I17" s="13">
        <v>0.02</v>
      </c>
      <c r="J17" s="10"/>
      <c r="K17" s="10"/>
      <c r="L17" s="10"/>
      <c r="M17" s="10"/>
      <c r="N17" s="10"/>
      <c r="O17" s="10"/>
      <c r="P17" s="3"/>
      <c r="Q17" s="3"/>
      <c r="R17" s="3"/>
    </row>
    <row r="18" spans="1:18">
      <c r="B18" t="s">
        <v>24</v>
      </c>
      <c r="C18" s="6" t="s">
        <v>23</v>
      </c>
      <c r="D18" s="18">
        <f t="shared" si="2"/>
        <v>0.04</v>
      </c>
      <c r="F18" s="13">
        <v>0.04</v>
      </c>
      <c r="G18" s="13">
        <v>2.5000000000000001E-2</v>
      </c>
      <c r="H18" s="13">
        <v>0.04</v>
      </c>
      <c r="I18" s="13">
        <v>0.04</v>
      </c>
      <c r="J18" s="10"/>
      <c r="K18" s="10"/>
      <c r="L18" s="10"/>
      <c r="M18" s="10"/>
      <c r="N18" s="10"/>
      <c r="O18" s="10"/>
      <c r="P18" s="3"/>
      <c r="Q18" s="3"/>
      <c r="R18" s="3"/>
    </row>
    <row r="20" spans="1:18">
      <c r="B20" t="s">
        <v>25</v>
      </c>
      <c r="C20" s="6" t="s">
        <v>26</v>
      </c>
      <c r="D20" s="10">
        <f t="shared" si="2"/>
        <v>3.56</v>
      </c>
      <c r="F20" s="11">
        <v>3.56</v>
      </c>
      <c r="G20" s="11">
        <v>3.56</v>
      </c>
      <c r="H20" s="11">
        <v>3.56</v>
      </c>
      <c r="I20" s="11">
        <v>3.56</v>
      </c>
      <c r="J20" s="10"/>
      <c r="K20" s="10"/>
      <c r="L20" s="10"/>
      <c r="M20" s="10"/>
      <c r="N20" s="10"/>
      <c r="O20" s="10"/>
      <c r="P20" s="3"/>
      <c r="Q20" s="3"/>
      <c r="R20" s="3"/>
    </row>
    <row r="21" spans="1:18">
      <c r="B21" t="s">
        <v>27</v>
      </c>
      <c r="C21" s="6" t="s">
        <v>26</v>
      </c>
      <c r="D21" s="10">
        <f t="shared" si="2"/>
        <v>19.382655390995694</v>
      </c>
      <c r="F21" s="11">
        <v>19.382655390995694</v>
      </c>
      <c r="G21" s="11">
        <v>13.96</v>
      </c>
      <c r="H21" s="11">
        <v>13.96</v>
      </c>
      <c r="I21" s="11">
        <v>13.96</v>
      </c>
      <c r="J21" s="10"/>
      <c r="K21" s="10"/>
      <c r="L21" s="10"/>
      <c r="M21" s="10"/>
      <c r="N21" s="10"/>
      <c r="O21" s="10"/>
      <c r="P21" s="3"/>
      <c r="Q21" s="3"/>
      <c r="R21" s="3"/>
    </row>
    <row r="23" spans="1:18" s="5" customFormat="1">
      <c r="A23"/>
      <c r="B23" s="4" t="s">
        <v>28</v>
      </c>
      <c r="C23" s="7"/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5" spans="1:18">
      <c r="B25" t="s">
        <v>29</v>
      </c>
      <c r="C25" s="6" t="s">
        <v>26</v>
      </c>
      <c r="D25" s="17">
        <f t="shared" ref="D25" si="3">INDEX(F25:O25,$D$3)</f>
        <v>300000000</v>
      </c>
      <c r="F25" s="12">
        <v>300000000</v>
      </c>
      <c r="G25" s="12">
        <v>300000000</v>
      </c>
      <c r="H25" s="12">
        <v>300000000</v>
      </c>
      <c r="I25" s="12">
        <v>300000000</v>
      </c>
      <c r="J25" s="10"/>
      <c r="K25" s="10"/>
      <c r="L25" s="10"/>
      <c r="M25" s="10"/>
      <c r="N25" s="10"/>
      <c r="O25" s="10"/>
      <c r="P25" s="3"/>
      <c r="Q25" s="3"/>
      <c r="R25" s="3"/>
    </row>
    <row r="27" spans="1:18" s="5" customFormat="1">
      <c r="A27"/>
      <c r="B27" s="4" t="s">
        <v>30</v>
      </c>
      <c r="C27" s="7"/>
      <c r="D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9" spans="1:18">
      <c r="B29" t="s">
        <v>31</v>
      </c>
      <c r="C29" s="6" t="s">
        <v>32</v>
      </c>
      <c r="D29" s="17">
        <f t="shared" ref="D29" si="4">INDEX(F29:O29,$D$3)</f>
        <v>8900000</v>
      </c>
      <c r="F29" s="12">
        <v>8900000</v>
      </c>
      <c r="G29" s="12">
        <v>8900000</v>
      </c>
      <c r="H29" s="12">
        <v>8900000</v>
      </c>
      <c r="I29" s="12">
        <v>8900000</v>
      </c>
      <c r="J29" s="10"/>
      <c r="K29" s="10"/>
      <c r="L29" s="10"/>
      <c r="M29" s="10"/>
      <c r="N29" s="10"/>
      <c r="O29" s="10"/>
      <c r="P29" s="3"/>
      <c r="Q29" s="3"/>
      <c r="R29" s="3"/>
    </row>
    <row r="31" spans="1:18">
      <c r="B31" t="s">
        <v>33</v>
      </c>
      <c r="C31" s="6" t="s">
        <v>23</v>
      </c>
      <c r="D31" s="18">
        <f t="shared" ref="D31" si="5">INDEX(F31:O31,$D$3)</f>
        <v>0.04</v>
      </c>
      <c r="F31" s="13">
        <v>0.04</v>
      </c>
      <c r="G31" s="13">
        <v>0.04</v>
      </c>
      <c r="H31" s="13">
        <v>0.04</v>
      </c>
      <c r="I31" s="13">
        <v>0.04</v>
      </c>
      <c r="J31" s="10"/>
      <c r="K31" s="10"/>
      <c r="L31" s="10"/>
      <c r="M31" s="10"/>
      <c r="N31" s="10"/>
      <c r="O31" s="10"/>
      <c r="P31" s="3"/>
      <c r="Q31" s="3"/>
      <c r="R31" s="3"/>
    </row>
    <row r="33" spans="1:18" s="5" customFormat="1">
      <c r="A33"/>
      <c r="B33" s="4" t="s">
        <v>34</v>
      </c>
      <c r="C33" s="7"/>
      <c r="D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5" spans="1:18">
      <c r="B35" t="s">
        <v>35</v>
      </c>
      <c r="C35" s="6" t="s">
        <v>36</v>
      </c>
      <c r="D35" s="18">
        <f t="shared" ref="D35:D38" si="6">INDEX(F35:O35,$D$3)</f>
        <v>1.4999999999999999E-2</v>
      </c>
      <c r="F35" s="13">
        <v>1.4999999999999999E-2</v>
      </c>
      <c r="G35" s="13">
        <v>1.4999999999999999E-2</v>
      </c>
      <c r="H35" s="13">
        <v>1.4999999999999999E-2</v>
      </c>
      <c r="I35" s="13">
        <v>1.4999999999999999E-2</v>
      </c>
      <c r="J35" s="10"/>
      <c r="K35" s="10"/>
      <c r="L35" s="10"/>
      <c r="M35" s="10"/>
      <c r="N35" s="10"/>
      <c r="O35" s="10"/>
      <c r="P35" s="3"/>
      <c r="Q35" s="3"/>
      <c r="R35" s="3"/>
    </row>
    <row r="36" spans="1:18">
      <c r="B36" t="s">
        <v>37</v>
      </c>
      <c r="C36" s="6" t="s">
        <v>36</v>
      </c>
      <c r="D36" s="18">
        <f t="shared" si="6"/>
        <v>5.8500000000000003E-2</v>
      </c>
      <c r="F36" s="13">
        <v>5.8500000000000003E-2</v>
      </c>
      <c r="G36" s="13">
        <v>5.8500000000000003E-2</v>
      </c>
      <c r="H36" s="13">
        <v>5.8500000000000003E-2</v>
      </c>
      <c r="I36" s="13">
        <v>5.8500000000000003E-2</v>
      </c>
      <c r="J36" s="10"/>
      <c r="K36" s="10"/>
      <c r="L36" s="10"/>
      <c r="M36" s="10"/>
      <c r="N36" s="10"/>
      <c r="O36" s="10"/>
      <c r="P36" s="3"/>
      <c r="Q36" s="3"/>
      <c r="R36" s="3"/>
    </row>
    <row r="37" spans="1:18">
      <c r="B37" t="s">
        <v>38</v>
      </c>
      <c r="C37" s="6" t="s">
        <v>36</v>
      </c>
      <c r="D37" s="18">
        <f t="shared" si="6"/>
        <v>1.4999999999999999E-2</v>
      </c>
      <c r="F37" s="13">
        <v>1.4999999999999999E-2</v>
      </c>
      <c r="G37" s="13">
        <v>1.4999999999999999E-2</v>
      </c>
      <c r="H37" s="13">
        <v>1.4999999999999999E-2</v>
      </c>
      <c r="I37" s="13">
        <v>1.4999999999999999E-2</v>
      </c>
      <c r="J37" s="10"/>
      <c r="K37" s="10"/>
      <c r="L37" s="10"/>
      <c r="M37" s="10"/>
      <c r="N37" s="10"/>
      <c r="O37" s="10"/>
      <c r="P37" s="3"/>
      <c r="Q37" s="3"/>
      <c r="R37" s="3"/>
    </row>
    <row r="38" spans="1:18">
      <c r="B38" t="s">
        <v>39</v>
      </c>
      <c r="C38" s="6" t="s">
        <v>40</v>
      </c>
      <c r="D38" s="18">
        <f t="shared" si="6"/>
        <v>0.35</v>
      </c>
      <c r="F38" s="13">
        <v>0.35</v>
      </c>
      <c r="G38" s="13">
        <v>0.35</v>
      </c>
      <c r="H38" s="13">
        <v>0.35</v>
      </c>
      <c r="I38" s="13">
        <v>0.35</v>
      </c>
      <c r="J38" s="10"/>
      <c r="K38" s="10"/>
      <c r="L38" s="10"/>
      <c r="M38" s="10"/>
      <c r="N38" s="10"/>
      <c r="O38" s="10"/>
      <c r="P38" s="3"/>
      <c r="Q38" s="3"/>
      <c r="R38" s="3"/>
    </row>
    <row r="40" spans="1:18">
      <c r="B40" t="s">
        <v>41</v>
      </c>
      <c r="C40" s="6" t="s">
        <v>23</v>
      </c>
      <c r="D40" s="18">
        <f t="shared" ref="D40" si="7">INDEX(F40:O40,$D$3)</f>
        <v>0.65</v>
      </c>
      <c r="F40" s="13">
        <v>0.65</v>
      </c>
      <c r="G40" s="13">
        <v>0.65</v>
      </c>
      <c r="H40" s="13">
        <v>0.8</v>
      </c>
      <c r="I40" s="13">
        <v>0.8</v>
      </c>
      <c r="J40" s="10"/>
      <c r="K40" s="10"/>
      <c r="L40" s="10"/>
      <c r="M40" s="10"/>
      <c r="N40" s="10"/>
      <c r="O40" s="10"/>
      <c r="P40" s="3"/>
      <c r="Q40" s="3"/>
      <c r="R40" s="3"/>
    </row>
    <row r="42" spans="1:18" s="5" customFormat="1">
      <c r="A42"/>
      <c r="B42" s="4" t="s">
        <v>42</v>
      </c>
      <c r="C42" s="7"/>
      <c r="D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4" spans="1:18">
      <c r="B44" t="s">
        <v>43</v>
      </c>
      <c r="C44" s="6" t="s">
        <v>23</v>
      </c>
      <c r="D44" s="18">
        <f t="shared" ref="D44:D45" si="8">INDEX(F44:O44,$D$3)</f>
        <v>0.3</v>
      </c>
      <c r="F44" s="13">
        <v>0.3</v>
      </c>
      <c r="G44" s="13">
        <v>0.3</v>
      </c>
      <c r="H44" s="13">
        <v>0.3</v>
      </c>
      <c r="I44" s="13">
        <v>0.3</v>
      </c>
      <c r="J44" s="10"/>
      <c r="K44" s="10"/>
      <c r="L44" s="10"/>
      <c r="M44" s="10"/>
      <c r="N44" s="10"/>
      <c r="O44" s="10"/>
      <c r="P44" s="3"/>
      <c r="Q44" s="3"/>
      <c r="R44" s="3"/>
    </row>
    <row r="45" spans="1:18">
      <c r="B45" t="s">
        <v>44</v>
      </c>
      <c r="C45" s="6" t="s">
        <v>23</v>
      </c>
      <c r="D45" s="18">
        <f t="shared" si="8"/>
        <v>1</v>
      </c>
      <c r="F45" s="13">
        <v>1</v>
      </c>
      <c r="G45" s="13">
        <v>1</v>
      </c>
      <c r="H45" s="13">
        <v>1</v>
      </c>
      <c r="I45" s="13">
        <v>1</v>
      </c>
      <c r="J45" s="10"/>
      <c r="K45" s="10"/>
      <c r="L45" s="10"/>
      <c r="M45" s="10"/>
      <c r="N45" s="10"/>
      <c r="O45" s="10"/>
      <c r="P45" s="3"/>
      <c r="Q45" s="3"/>
      <c r="R45" s="3"/>
    </row>
  </sheetData>
  <phoneticPr fontId="4" type="noConversion"/>
  <dataValidations count="1">
    <dataValidation type="list" allowBlank="1" showInputMessage="1" showErrorMessage="1" sqref="D3" xr:uid="{A902B182-AB64-4D1E-B15C-52516DB60336}">
      <formula1>$F$3:$O$3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8281-8BA3-402E-B549-822E85B886C7}">
  <dimension ref="A3:AT29"/>
  <sheetViews>
    <sheetView showGridLines="0" workbookViewId="0">
      <pane xSplit="5" topLeftCell="F1" activePane="topRight" state="frozen"/>
      <selection pane="topRight" activeCell="I29" sqref="I29"/>
    </sheetView>
  </sheetViews>
  <sheetFormatPr defaultColWidth="0" defaultRowHeight="14.45"/>
  <cols>
    <col min="1" max="1" width="9" customWidth="1"/>
    <col min="2" max="2" width="25.85546875" customWidth="1"/>
    <col min="3" max="3" width="9" customWidth="1"/>
    <col min="4" max="4" width="3.28515625" customWidth="1"/>
    <col min="5" max="5" width="12.7109375" customWidth="1"/>
    <col min="6" max="46" width="9" style="9" customWidth="1"/>
    <col min="47" max="16384" width="9" hidden="1"/>
  </cols>
  <sheetData>
    <row r="3" spans="2:45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649999999999999" customHeight="1">
      <c r="B6" s="29" t="s">
        <v>127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>
      <c r="B8" t="s">
        <v>128</v>
      </c>
      <c r="C8" s="9" t="s">
        <v>83</v>
      </c>
      <c r="F8" s="33">
        <f>-Construction!E12</f>
        <v>-75000</v>
      </c>
      <c r="G8" s="33">
        <f>-Construction!F12</f>
        <v>-75000</v>
      </c>
      <c r="H8" s="33">
        <f>-Construction!G12</f>
        <v>-75000</v>
      </c>
      <c r="I8" s="33">
        <f>-Construction!H12</f>
        <v>-75000</v>
      </c>
      <c r="J8" s="33">
        <f>-Construction!I12</f>
        <v>0</v>
      </c>
      <c r="K8" s="33">
        <f>-Construction!J12</f>
        <v>0</v>
      </c>
      <c r="L8" s="33">
        <f>-Construction!K12</f>
        <v>0</v>
      </c>
      <c r="M8" s="33">
        <f>-Construction!L12</f>
        <v>0</v>
      </c>
      <c r="N8" s="33">
        <f>-Construction!M12</f>
        <v>0</v>
      </c>
      <c r="O8" s="33">
        <f>-Construction!N12</f>
        <v>0</v>
      </c>
      <c r="P8" s="33">
        <f>-Construction!O12</f>
        <v>0</v>
      </c>
      <c r="Q8" s="33">
        <f>-Construction!P12</f>
        <v>0</v>
      </c>
      <c r="R8" s="33">
        <f>-Construction!Q12</f>
        <v>0</v>
      </c>
      <c r="S8" s="33">
        <f>-Construction!R12</f>
        <v>0</v>
      </c>
      <c r="T8" s="33">
        <f>-Construction!S12</f>
        <v>0</v>
      </c>
      <c r="U8" s="33">
        <f>-Construction!T12</f>
        <v>0</v>
      </c>
      <c r="V8" s="33">
        <f>-Construction!U12</f>
        <v>0</v>
      </c>
      <c r="W8" s="33">
        <f>-Construction!V12</f>
        <v>0</v>
      </c>
      <c r="X8" s="33">
        <f>-Construction!W12</f>
        <v>0</v>
      </c>
      <c r="Y8" s="33">
        <f>-Construction!X12</f>
        <v>0</v>
      </c>
      <c r="Z8" s="33">
        <f>-Construction!Y12</f>
        <v>0</v>
      </c>
      <c r="AA8" s="33">
        <f>-Construction!Z12</f>
        <v>0</v>
      </c>
      <c r="AB8" s="33">
        <f>-Construction!AA12</f>
        <v>0</v>
      </c>
      <c r="AC8" s="33">
        <f>-Construction!AB12</f>
        <v>0</v>
      </c>
      <c r="AD8" s="33">
        <f>-Construction!AC12</f>
        <v>0</v>
      </c>
      <c r="AE8" s="33">
        <f>-Construction!AD12</f>
        <v>0</v>
      </c>
      <c r="AF8" s="33">
        <f>-Construction!AE12</f>
        <v>0</v>
      </c>
      <c r="AG8" s="33">
        <f>-Construction!AF12</f>
        <v>0</v>
      </c>
      <c r="AH8" s="33">
        <f>-Construction!AG12</f>
        <v>0</v>
      </c>
      <c r="AI8" s="33">
        <f>-Construction!AH12</f>
        <v>0</v>
      </c>
      <c r="AJ8" s="33">
        <f>-Construction!AI12</f>
        <v>0</v>
      </c>
      <c r="AK8" s="33">
        <f>-Construction!AJ12</f>
        <v>0</v>
      </c>
      <c r="AL8" s="33">
        <f>-Construction!AK12</f>
        <v>0</v>
      </c>
      <c r="AM8" s="33">
        <f>-Construction!AL12</f>
        <v>0</v>
      </c>
      <c r="AN8" s="33">
        <f>-Construction!AM12</f>
        <v>0</v>
      </c>
      <c r="AO8" s="33">
        <f>-Construction!AN12</f>
        <v>0</v>
      </c>
      <c r="AP8" s="33">
        <f>-Construction!AO12</f>
        <v>0</v>
      </c>
      <c r="AQ8" s="33">
        <f>-Construction!AP12</f>
        <v>0</v>
      </c>
      <c r="AR8" s="33">
        <f>-Construction!AQ12</f>
        <v>0</v>
      </c>
      <c r="AS8" s="33">
        <f>-Construction!AR12</f>
        <v>0</v>
      </c>
    </row>
    <row r="9" spans="2:45">
      <c r="B9" t="s">
        <v>38</v>
      </c>
      <c r="C9" s="9" t="s">
        <v>83</v>
      </c>
      <c r="F9" s="33">
        <f>-Construction!E13</f>
        <v>-3218.0726953685062</v>
      </c>
      <c r="G9" s="33">
        <f>-Construction!F13</f>
        <v>0</v>
      </c>
      <c r="H9" s="33">
        <f>-Construction!G13</f>
        <v>0</v>
      </c>
      <c r="I9" s="33">
        <f>-Construction!H13</f>
        <v>0</v>
      </c>
      <c r="J9" s="33">
        <f>-Construction!I13</f>
        <v>0</v>
      </c>
      <c r="K9" s="33">
        <f>-Construction!J13</f>
        <v>0</v>
      </c>
      <c r="L9" s="33">
        <f>-Construction!K13</f>
        <v>0</v>
      </c>
      <c r="M9" s="33">
        <f>-Construction!L13</f>
        <v>0</v>
      </c>
      <c r="N9" s="33">
        <f>-Construction!M13</f>
        <v>0</v>
      </c>
      <c r="O9" s="33">
        <f>-Construction!N13</f>
        <v>0</v>
      </c>
      <c r="P9" s="33">
        <f>-Construction!O13</f>
        <v>0</v>
      </c>
      <c r="Q9" s="33">
        <f>-Construction!P13</f>
        <v>0</v>
      </c>
      <c r="R9" s="33">
        <f>-Construction!Q13</f>
        <v>0</v>
      </c>
      <c r="S9" s="33">
        <f>-Construction!R13</f>
        <v>0</v>
      </c>
      <c r="T9" s="33">
        <f>-Construction!S13</f>
        <v>0</v>
      </c>
      <c r="U9" s="33">
        <f>-Construction!T13</f>
        <v>0</v>
      </c>
      <c r="V9" s="33">
        <f>-Construction!U13</f>
        <v>0</v>
      </c>
      <c r="W9" s="33">
        <f>-Construction!V13</f>
        <v>0</v>
      </c>
      <c r="X9" s="33">
        <f>-Construction!W13</f>
        <v>0</v>
      </c>
      <c r="Y9" s="33">
        <f>-Construction!X13</f>
        <v>0</v>
      </c>
      <c r="Z9" s="33">
        <f>-Construction!Y13</f>
        <v>0</v>
      </c>
      <c r="AA9" s="33">
        <f>-Construction!Z13</f>
        <v>0</v>
      </c>
      <c r="AB9" s="33">
        <f>-Construction!AA13</f>
        <v>0</v>
      </c>
      <c r="AC9" s="33">
        <f>-Construction!AB13</f>
        <v>0</v>
      </c>
      <c r="AD9" s="33">
        <f>-Construction!AC13</f>
        <v>0</v>
      </c>
      <c r="AE9" s="33">
        <f>-Construction!AD13</f>
        <v>0</v>
      </c>
      <c r="AF9" s="33">
        <f>-Construction!AE13</f>
        <v>0</v>
      </c>
      <c r="AG9" s="33">
        <f>-Construction!AF13</f>
        <v>0</v>
      </c>
      <c r="AH9" s="33">
        <f>-Construction!AG13</f>
        <v>0</v>
      </c>
      <c r="AI9" s="33">
        <f>-Construction!AH13</f>
        <v>0</v>
      </c>
      <c r="AJ9" s="33">
        <f>-Construction!AI13</f>
        <v>0</v>
      </c>
      <c r="AK9" s="33">
        <f>-Construction!AJ13</f>
        <v>0</v>
      </c>
      <c r="AL9" s="33">
        <f>-Construction!AK13</f>
        <v>0</v>
      </c>
      <c r="AM9" s="33">
        <f>-Construction!AL13</f>
        <v>0</v>
      </c>
      <c r="AN9" s="33">
        <f>-Construction!AM13</f>
        <v>0</v>
      </c>
      <c r="AO9" s="33">
        <f>-Construction!AN13</f>
        <v>0</v>
      </c>
      <c r="AP9" s="33">
        <f>-Construction!AO13</f>
        <v>0</v>
      </c>
      <c r="AQ9" s="33">
        <f>-Construction!AP13</f>
        <v>0</v>
      </c>
      <c r="AR9" s="33">
        <f>-Construction!AQ13</f>
        <v>0</v>
      </c>
      <c r="AS9" s="33">
        <f>-Construction!AR13</f>
        <v>0</v>
      </c>
    </row>
    <row r="10" spans="2:45">
      <c r="B10" t="s">
        <v>129</v>
      </c>
      <c r="C10" s="9" t="s">
        <v>83</v>
      </c>
      <c r="F10" s="33">
        <f>-Construction!E14</f>
        <v>-4392.6692291780118</v>
      </c>
      <c r="G10" s="33">
        <f>-Construction!F14</f>
        <v>-4392.6692291780118</v>
      </c>
      <c r="H10" s="33">
        <f>-Construction!G14</f>
        <v>-3440.9328843047761</v>
      </c>
      <c r="I10" s="33">
        <f>-Construction!H14</f>
        <v>-1764.9021952836774</v>
      </c>
      <c r="J10" s="33">
        <f>-Construction!I14</f>
        <v>0</v>
      </c>
      <c r="K10" s="33">
        <f>-Construction!J14</f>
        <v>0</v>
      </c>
      <c r="L10" s="33">
        <f>-Construction!K14</f>
        <v>0</v>
      </c>
      <c r="M10" s="33">
        <f>-Construction!L14</f>
        <v>0</v>
      </c>
      <c r="N10" s="33">
        <f>-Construction!M14</f>
        <v>0</v>
      </c>
      <c r="O10" s="33">
        <f>-Construction!N14</f>
        <v>0</v>
      </c>
      <c r="P10" s="33">
        <f>-Construction!O14</f>
        <v>0</v>
      </c>
      <c r="Q10" s="33">
        <f>-Construction!P14</f>
        <v>0</v>
      </c>
      <c r="R10" s="33">
        <f>-Construction!Q14</f>
        <v>0</v>
      </c>
      <c r="S10" s="33">
        <f>-Construction!R14</f>
        <v>0</v>
      </c>
      <c r="T10" s="33">
        <f>-Construction!S14</f>
        <v>0</v>
      </c>
      <c r="U10" s="33">
        <f>-Construction!T14</f>
        <v>0</v>
      </c>
      <c r="V10" s="33">
        <f>-Construction!U14</f>
        <v>0</v>
      </c>
      <c r="W10" s="33">
        <f>-Construction!V14</f>
        <v>0</v>
      </c>
      <c r="X10" s="33">
        <f>-Construction!W14</f>
        <v>0</v>
      </c>
      <c r="Y10" s="33">
        <f>-Construction!X14</f>
        <v>0</v>
      </c>
      <c r="Z10" s="33">
        <f>-Construction!Y14</f>
        <v>0</v>
      </c>
      <c r="AA10" s="33">
        <f>-Construction!Z14</f>
        <v>0</v>
      </c>
      <c r="AB10" s="33">
        <f>-Construction!AA14</f>
        <v>0</v>
      </c>
      <c r="AC10" s="33">
        <f>-Construction!AB14</f>
        <v>0</v>
      </c>
      <c r="AD10" s="33">
        <f>-Construction!AC14</f>
        <v>0</v>
      </c>
      <c r="AE10" s="33">
        <f>-Construction!AD14</f>
        <v>0</v>
      </c>
      <c r="AF10" s="33">
        <f>-Construction!AE14</f>
        <v>0</v>
      </c>
      <c r="AG10" s="33">
        <f>-Construction!AF14</f>
        <v>0</v>
      </c>
      <c r="AH10" s="33">
        <f>-Construction!AG14</f>
        <v>0</v>
      </c>
      <c r="AI10" s="33">
        <f>-Construction!AH14</f>
        <v>0</v>
      </c>
      <c r="AJ10" s="33">
        <f>-Construction!AI14</f>
        <v>0</v>
      </c>
      <c r="AK10" s="33">
        <f>-Construction!AJ14</f>
        <v>0</v>
      </c>
      <c r="AL10" s="33">
        <f>-Construction!AK14</f>
        <v>0</v>
      </c>
      <c r="AM10" s="33">
        <f>-Construction!AL14</f>
        <v>0</v>
      </c>
      <c r="AN10" s="33">
        <f>-Construction!AM14</f>
        <v>0</v>
      </c>
      <c r="AO10" s="33">
        <f>-Construction!AN14</f>
        <v>0</v>
      </c>
      <c r="AP10" s="33">
        <f>-Construction!AO14</f>
        <v>0</v>
      </c>
      <c r="AQ10" s="33">
        <f>-Construction!AP14</f>
        <v>0</v>
      </c>
      <c r="AR10" s="33">
        <f>-Construction!AQ14</f>
        <v>0</v>
      </c>
      <c r="AS10" s="33">
        <f>-Construction!AR14</f>
        <v>0</v>
      </c>
    </row>
    <row r="11" spans="2:45">
      <c r="B11" t="s">
        <v>130</v>
      </c>
      <c r="C11" s="9" t="s">
        <v>83</v>
      </c>
      <c r="F11" s="33">
        <f>-Construction!E15</f>
        <v>0</v>
      </c>
      <c r="G11" s="33">
        <f>-Construction!F15</f>
        <v>0</v>
      </c>
      <c r="H11" s="33">
        <f>-Construction!G15</f>
        <v>-3416.4894431346911</v>
      </c>
      <c r="I11" s="33">
        <f>-Construction!H15</f>
        <v>-9433.0098652617125</v>
      </c>
      <c r="J11" s="33">
        <f>-Construction!I15</f>
        <v>0</v>
      </c>
      <c r="K11" s="33">
        <f>-Construction!J15</f>
        <v>0</v>
      </c>
      <c r="L11" s="33">
        <f>-Construction!K15</f>
        <v>0</v>
      </c>
      <c r="M11" s="33">
        <f>-Construction!L15</f>
        <v>0</v>
      </c>
      <c r="N11" s="33">
        <f>-Construction!M15</f>
        <v>0</v>
      </c>
      <c r="O11" s="33">
        <f>-Construction!N15</f>
        <v>0</v>
      </c>
      <c r="P11" s="33">
        <f>-Construction!O15</f>
        <v>0</v>
      </c>
      <c r="Q11" s="33">
        <f>-Construction!P15</f>
        <v>0</v>
      </c>
      <c r="R11" s="33">
        <f>-Construction!Q15</f>
        <v>0</v>
      </c>
      <c r="S11" s="33">
        <f>-Construction!R15</f>
        <v>0</v>
      </c>
      <c r="T11" s="33">
        <f>-Construction!S15</f>
        <v>0</v>
      </c>
      <c r="U11" s="33">
        <f>-Construction!T15</f>
        <v>0</v>
      </c>
      <c r="V11" s="33">
        <f>-Construction!U15</f>
        <v>0</v>
      </c>
      <c r="W11" s="33">
        <f>-Construction!V15</f>
        <v>0</v>
      </c>
      <c r="X11" s="33">
        <f>-Construction!W15</f>
        <v>0</v>
      </c>
      <c r="Y11" s="33">
        <f>-Construction!X15</f>
        <v>0</v>
      </c>
      <c r="Z11" s="33">
        <f>-Construction!Y15</f>
        <v>0</v>
      </c>
      <c r="AA11" s="33">
        <f>-Construction!Z15</f>
        <v>0</v>
      </c>
      <c r="AB11" s="33">
        <f>-Construction!AA15</f>
        <v>0</v>
      </c>
      <c r="AC11" s="33">
        <f>-Construction!AB15</f>
        <v>0</v>
      </c>
      <c r="AD11" s="33">
        <f>-Construction!AC15</f>
        <v>0</v>
      </c>
      <c r="AE11" s="33">
        <f>-Construction!AD15</f>
        <v>0</v>
      </c>
      <c r="AF11" s="33">
        <f>-Construction!AE15</f>
        <v>0</v>
      </c>
      <c r="AG11" s="33">
        <f>-Construction!AF15</f>
        <v>0</v>
      </c>
      <c r="AH11" s="33">
        <f>-Construction!AG15</f>
        <v>0</v>
      </c>
      <c r="AI11" s="33">
        <f>-Construction!AH15</f>
        <v>0</v>
      </c>
      <c r="AJ11" s="33">
        <f>-Construction!AI15</f>
        <v>0</v>
      </c>
      <c r="AK11" s="33">
        <f>-Construction!AJ15</f>
        <v>0</v>
      </c>
      <c r="AL11" s="33">
        <f>-Construction!AK15</f>
        <v>0</v>
      </c>
      <c r="AM11" s="33">
        <f>-Construction!AL15</f>
        <v>0</v>
      </c>
      <c r="AN11" s="33">
        <f>-Construction!AM15</f>
        <v>0</v>
      </c>
      <c r="AO11" s="33">
        <f>-Construction!AN15</f>
        <v>0</v>
      </c>
      <c r="AP11" s="33">
        <f>-Construction!AO15</f>
        <v>0</v>
      </c>
      <c r="AQ11" s="33">
        <f>-Construction!AP15</f>
        <v>0</v>
      </c>
      <c r="AR11" s="33">
        <f>-Construction!AQ15</f>
        <v>0</v>
      </c>
      <c r="AS11" s="33">
        <f>-Construction!AR15</f>
        <v>0</v>
      </c>
    </row>
    <row r="12" spans="2:45">
      <c r="B12" s="30" t="s">
        <v>131</v>
      </c>
      <c r="C12" s="69" t="s">
        <v>83</v>
      </c>
      <c r="D12" s="70"/>
      <c r="E12" s="75">
        <f>SUM(F12:AS12)</f>
        <v>-330058.74554170942</v>
      </c>
      <c r="F12" s="75">
        <f>SUM(F8:F11)</f>
        <v>-82610.741924546513</v>
      </c>
      <c r="G12" s="75">
        <f t="shared" ref="G12:AS12" si="0">SUM(G8:G11)</f>
        <v>-79392.669229178005</v>
      </c>
      <c r="H12" s="75">
        <f t="shared" si="0"/>
        <v>-81857.422327439461</v>
      </c>
      <c r="I12" s="75">
        <f t="shared" si="0"/>
        <v>-86197.912060545394</v>
      </c>
      <c r="J12" s="75">
        <f t="shared" si="0"/>
        <v>0</v>
      </c>
      <c r="K12" s="75">
        <f t="shared" si="0"/>
        <v>0</v>
      </c>
      <c r="L12" s="75">
        <f t="shared" si="0"/>
        <v>0</v>
      </c>
      <c r="M12" s="75">
        <f t="shared" si="0"/>
        <v>0</v>
      </c>
      <c r="N12" s="75">
        <f t="shared" si="0"/>
        <v>0</v>
      </c>
      <c r="O12" s="75">
        <f t="shared" si="0"/>
        <v>0</v>
      </c>
      <c r="P12" s="75">
        <f t="shared" si="0"/>
        <v>0</v>
      </c>
      <c r="Q12" s="75">
        <f t="shared" si="0"/>
        <v>0</v>
      </c>
      <c r="R12" s="75">
        <f t="shared" si="0"/>
        <v>0</v>
      </c>
      <c r="S12" s="75">
        <f t="shared" si="0"/>
        <v>0</v>
      </c>
      <c r="T12" s="75">
        <f t="shared" si="0"/>
        <v>0</v>
      </c>
      <c r="U12" s="75">
        <f t="shared" si="0"/>
        <v>0</v>
      </c>
      <c r="V12" s="75">
        <f t="shared" si="0"/>
        <v>0</v>
      </c>
      <c r="W12" s="75">
        <f t="shared" si="0"/>
        <v>0</v>
      </c>
      <c r="X12" s="75">
        <f t="shared" si="0"/>
        <v>0</v>
      </c>
      <c r="Y12" s="75">
        <f t="shared" si="0"/>
        <v>0</v>
      </c>
      <c r="Z12" s="75">
        <f t="shared" si="0"/>
        <v>0</v>
      </c>
      <c r="AA12" s="75">
        <f t="shared" si="0"/>
        <v>0</v>
      </c>
      <c r="AB12" s="75">
        <f t="shared" si="0"/>
        <v>0</v>
      </c>
      <c r="AC12" s="75">
        <f t="shared" si="0"/>
        <v>0</v>
      </c>
      <c r="AD12" s="75">
        <f t="shared" si="0"/>
        <v>0</v>
      </c>
      <c r="AE12" s="75">
        <f t="shared" si="0"/>
        <v>0</v>
      </c>
      <c r="AF12" s="75">
        <f t="shared" si="0"/>
        <v>0</v>
      </c>
      <c r="AG12" s="75">
        <f t="shared" si="0"/>
        <v>0</v>
      </c>
      <c r="AH12" s="75">
        <f t="shared" si="0"/>
        <v>0</v>
      </c>
      <c r="AI12" s="75">
        <f t="shared" si="0"/>
        <v>0</v>
      </c>
      <c r="AJ12" s="75">
        <f t="shared" si="0"/>
        <v>0</v>
      </c>
      <c r="AK12" s="75">
        <f t="shared" si="0"/>
        <v>0</v>
      </c>
      <c r="AL12" s="75">
        <f t="shared" si="0"/>
        <v>0</v>
      </c>
      <c r="AM12" s="75">
        <f t="shared" si="0"/>
        <v>0</v>
      </c>
      <c r="AN12" s="75">
        <f t="shared" si="0"/>
        <v>0</v>
      </c>
      <c r="AO12" s="75">
        <f t="shared" si="0"/>
        <v>0</v>
      </c>
      <c r="AP12" s="75">
        <f t="shared" si="0"/>
        <v>0</v>
      </c>
      <c r="AQ12" s="75">
        <f t="shared" si="0"/>
        <v>0</v>
      </c>
      <c r="AR12" s="75">
        <f t="shared" si="0"/>
        <v>0</v>
      </c>
      <c r="AS12" s="75">
        <f t="shared" si="0"/>
        <v>0</v>
      </c>
    </row>
    <row r="13" spans="2:45">
      <c r="C13" s="9"/>
    </row>
    <row r="14" spans="2:45">
      <c r="B14" t="s">
        <v>132</v>
      </c>
      <c r="C14" s="9" t="s">
        <v>83</v>
      </c>
      <c r="F14" s="33">
        <f ca="1">Operation!E14</f>
        <v>0</v>
      </c>
      <c r="G14" s="33">
        <f ca="1">Operation!F14</f>
        <v>0</v>
      </c>
      <c r="H14" s="33">
        <f ca="1">Operation!G14</f>
        <v>0</v>
      </c>
      <c r="I14" s="33">
        <f ca="1">Operation!H14</f>
        <v>0</v>
      </c>
      <c r="J14" s="33">
        <f ca="1">Operation!I14</f>
        <v>76504.579389122096</v>
      </c>
      <c r="K14" s="33">
        <f ca="1">Operation!J14</f>
        <v>81156.057815980734</v>
      </c>
      <c r="L14" s="33">
        <f ca="1">Operation!K14</f>
        <v>86090.34613119236</v>
      </c>
      <c r="M14" s="33">
        <f ca="1">Operation!L14</f>
        <v>91324.639175968841</v>
      </c>
      <c r="N14" s="33">
        <f ca="1">Operation!M14</f>
        <v>96877.177237867756</v>
      </c>
      <c r="O14" s="33">
        <f ca="1">Operation!N14</f>
        <v>102767.30961393016</v>
      </c>
      <c r="P14" s="33">
        <f ca="1">Operation!O14</f>
        <v>109015.56203845711</v>
      </c>
      <c r="Q14" s="33">
        <f ca="1">Operation!P14</f>
        <v>115643.70821039527</v>
      </c>
      <c r="R14" s="33">
        <f ca="1">Operation!Q14</f>
        <v>122674.84566958733</v>
      </c>
      <c r="S14" s="33">
        <f ca="1">Operation!R14</f>
        <v>130133.47628629825</v>
      </c>
      <c r="T14" s="33">
        <f ca="1">Operation!S14</f>
        <v>138045.59164450518</v>
      </c>
      <c r="U14" s="33">
        <f ca="1">Operation!T14</f>
        <v>146438.76361649105</v>
      </c>
      <c r="V14" s="33">
        <f ca="1">Operation!U14</f>
        <v>155342.24044437378</v>
      </c>
      <c r="W14" s="33">
        <f ca="1">Operation!V14</f>
        <v>164787.0486633917</v>
      </c>
      <c r="X14" s="33">
        <f ca="1">Operation!W14</f>
        <v>174806.10122212596</v>
      </c>
      <c r="Y14" s="33">
        <f ca="1">Operation!X14</f>
        <v>185434.31217643115</v>
      </c>
      <c r="Z14" s="33">
        <f ca="1">Operation!Y14</f>
        <v>196708.71835675821</v>
      </c>
      <c r="AA14" s="33">
        <f ca="1">Operation!Z14</f>
        <v>208668.60843284914</v>
      </c>
      <c r="AB14" s="33">
        <f ca="1">Operation!AA14</f>
        <v>221355.65982556634</v>
      </c>
      <c r="AC14" s="33">
        <f ca="1">Operation!AB14</f>
        <v>234814.08394296071</v>
      </c>
      <c r="AD14" s="33">
        <f ca="1">Operation!AC14</f>
        <v>249090.78024669283</v>
      </c>
      <c r="AE14" s="33">
        <f ca="1">Operation!AD14</f>
        <v>264235.49968569179</v>
      </c>
      <c r="AF14" s="33">
        <f ca="1">Operation!AE14</f>
        <v>280301.01806658175</v>
      </c>
      <c r="AG14" s="33">
        <f ca="1">Operation!AF14</f>
        <v>297343.31996503001</v>
      </c>
      <c r="AH14" s="33">
        <f ca="1">Operation!AG14</f>
        <v>315421.79381890385</v>
      </c>
      <c r="AI14" s="33">
        <f ca="1">Operation!AH14</f>
        <v>334599.43888309324</v>
      </c>
      <c r="AJ14" s="33">
        <f ca="1">Operation!AI14</f>
        <v>354943.08476718527</v>
      </c>
      <c r="AK14" s="33">
        <f ca="1">Operation!AJ14</f>
        <v>376523.6243210301</v>
      </c>
      <c r="AL14" s="33">
        <f ca="1">Operation!AK14</f>
        <v>399416.26067974878</v>
      </c>
      <c r="AM14" s="33">
        <f ca="1">Operation!AL14</f>
        <v>423700.76932907745</v>
      </c>
      <c r="AN14" s="33">
        <f ca="1">Operation!AM14</f>
        <v>449461.7761042855</v>
      </c>
      <c r="AO14" s="33">
        <f ca="1">Operation!AN14</f>
        <v>476789.05209142604</v>
      </c>
      <c r="AP14" s="33">
        <f ca="1">Operation!AO14</f>
        <v>505777.82645858475</v>
      </c>
      <c r="AQ14" s="33">
        <f ca="1">Operation!AP14</f>
        <v>536529.11830726685</v>
      </c>
      <c r="AR14" s="33">
        <f ca="1">Operation!AQ14</f>
        <v>569150.08870034863</v>
      </c>
      <c r="AS14" s="33">
        <f ca="1">Operation!AR14</f>
        <v>603754.41409332969</v>
      </c>
    </row>
    <row r="15" spans="2:45">
      <c r="B15" t="s">
        <v>133</v>
      </c>
      <c r="C15" s="9" t="s">
        <v>83</v>
      </c>
      <c r="F15" s="33">
        <f>-Operation!E21</f>
        <v>0</v>
      </c>
      <c r="G15" s="33">
        <f>-Operation!F21</f>
        <v>0</v>
      </c>
      <c r="H15" s="33">
        <f>-Operation!G21</f>
        <v>0</v>
      </c>
      <c r="I15" s="33">
        <f>-Operation!H21</f>
        <v>0</v>
      </c>
      <c r="J15" s="33">
        <f>-Operation!I21</f>
        <v>-10411.741184000002</v>
      </c>
      <c r="K15" s="33">
        <f>-Operation!J21</f>
        <v>-10828.210831360004</v>
      </c>
      <c r="L15" s="33">
        <f>-Operation!K21</f>
        <v>-11261.339264614404</v>
      </c>
      <c r="M15" s="33">
        <f>-Operation!L21</f>
        <v>-11711.792835198978</v>
      </c>
      <c r="N15" s="33">
        <f>-Operation!M21</f>
        <v>-12180.26454860694</v>
      </c>
      <c r="O15" s="33">
        <f>-Operation!N21</f>
        <v>-12667.475130551218</v>
      </c>
      <c r="P15" s="33">
        <f>-Operation!O21</f>
        <v>-13174.174135773266</v>
      </c>
      <c r="Q15" s="33">
        <f>-Operation!P21</f>
        <v>-13701.141101204197</v>
      </c>
      <c r="R15" s="33">
        <f>-Operation!Q21</f>
        <v>-14249.186745252367</v>
      </c>
      <c r="S15" s="33">
        <f>-Operation!R21</f>
        <v>-14819.154215062463</v>
      </c>
      <c r="T15" s="33">
        <f>-Operation!S21</f>
        <v>-15411.920383664961</v>
      </c>
      <c r="U15" s="33">
        <f>-Operation!T21</f>
        <v>-16028.397199011559</v>
      </c>
      <c r="V15" s="33">
        <f>-Operation!U21</f>
        <v>-16669.533086972024</v>
      </c>
      <c r="W15" s="33">
        <f>-Operation!V21</f>
        <v>-17336.314410450905</v>
      </c>
      <c r="X15" s="33">
        <f>-Operation!W21</f>
        <v>-18029.766986868945</v>
      </c>
      <c r="Y15" s="33">
        <f>-Operation!X21</f>
        <v>-18750.9576663437</v>
      </c>
      <c r="Z15" s="33">
        <f>-Operation!Y21</f>
        <v>-19500.995972997451</v>
      </c>
      <c r="AA15" s="33">
        <f>-Operation!Z21</f>
        <v>-20281.035811917351</v>
      </c>
      <c r="AB15" s="33">
        <f>-Operation!AA21</f>
        <v>-21092.277244394045</v>
      </c>
      <c r="AC15" s="33">
        <f>-Operation!AB21</f>
        <v>-21935.968334169804</v>
      </c>
      <c r="AD15" s="33">
        <f>-Operation!AC21</f>
        <v>-22813.407067536598</v>
      </c>
      <c r="AE15" s="33">
        <f>-Operation!AD21</f>
        <v>-23725.943350238067</v>
      </c>
      <c r="AF15" s="33">
        <f>-Operation!AE21</f>
        <v>-24674.981084247589</v>
      </c>
      <c r="AG15" s="33">
        <f>-Operation!AF21</f>
        <v>-25661.980327617493</v>
      </c>
      <c r="AH15" s="33">
        <f>-Operation!AG21</f>
        <v>-26688.459540722197</v>
      </c>
      <c r="AI15" s="33">
        <f>-Operation!AH21</f>
        <v>-27755.997922351085</v>
      </c>
      <c r="AJ15" s="33">
        <f>-Operation!AI21</f>
        <v>-28866.237839245125</v>
      </c>
      <c r="AK15" s="33">
        <f>-Operation!AJ21</f>
        <v>-30020.887352814934</v>
      </c>
      <c r="AL15" s="33">
        <f>-Operation!AK21</f>
        <v>-31221.722846927532</v>
      </c>
      <c r="AM15" s="33">
        <f>-Operation!AL21</f>
        <v>-32470.591760804633</v>
      </c>
      <c r="AN15" s="33">
        <f>-Operation!AM21</f>
        <v>-33769.415431236826</v>
      </c>
      <c r="AO15" s="33">
        <f>-Operation!AN21</f>
        <v>-35120.1920484863</v>
      </c>
      <c r="AP15" s="33">
        <f>-Operation!AO21</f>
        <v>-36524.999730425749</v>
      </c>
      <c r="AQ15" s="33">
        <f>-Operation!AP21</f>
        <v>-37985.999719642787</v>
      </c>
      <c r="AR15" s="33">
        <f>-Operation!AQ21</f>
        <v>-39505.439708428494</v>
      </c>
      <c r="AS15" s="33">
        <f>-Operation!AR21</f>
        <v>-41085.657296765632</v>
      </c>
    </row>
    <row r="16" spans="2:45">
      <c r="B16" t="s">
        <v>134</v>
      </c>
      <c r="C16" s="9" t="s">
        <v>83</v>
      </c>
      <c r="F16" s="33">
        <f ca="1">'P&amp;L'!F23</f>
        <v>0</v>
      </c>
      <c r="G16" s="33">
        <f ca="1">'P&amp;L'!G23</f>
        <v>0</v>
      </c>
      <c r="H16" s="33">
        <f ca="1">'P&amp;L'!H23</f>
        <v>0</v>
      </c>
      <c r="I16" s="33">
        <f ca="1">'P&amp;L'!I23</f>
        <v>0</v>
      </c>
      <c r="J16" s="33">
        <f ca="1">'P&amp;L'!J23</f>
        <v>-12346.795116123978</v>
      </c>
      <c r="K16" s="33">
        <f ca="1">'P&amp;L'!K23</f>
        <v>-13646.641392583642</v>
      </c>
      <c r="L16" s="33">
        <f ca="1">'P&amp;L'!L23</f>
        <v>-15028.489757512722</v>
      </c>
      <c r="M16" s="33">
        <f ca="1">'P&amp;L'!M23</f>
        <v>-16497.457279537339</v>
      </c>
      <c r="N16" s="33">
        <f ca="1">'P&amp;L'!N23</f>
        <v>-18058.978316314548</v>
      </c>
      <c r="O16" s="33">
        <f ca="1">'P&amp;L'!O23</f>
        <v>-19718.824119998808</v>
      </c>
      <c r="P16" s="33">
        <f ca="1">'P&amp;L'!P23</f>
        <v>-21483.123652249593</v>
      </c>
      <c r="Q16" s="33">
        <f ca="1">'P&amp;L'!Q23</f>
        <v>-23358.38568338583</v>
      </c>
      <c r="R16" s="33">
        <f ca="1">'P&amp;L'!R23</f>
        <v>-25351.522254898093</v>
      </c>
      <c r="S16" s="33">
        <f ca="1">'P&amp;L'!S23</f>
        <v>-27469.873589419669</v>
      </c>
      <c r="T16" s="33">
        <f ca="1">'P&amp;L'!T23</f>
        <v>-29721.234537450502</v>
      </c>
      <c r="U16" s="33">
        <f ca="1">'P&amp;L'!U23</f>
        <v>-32113.882655641275</v>
      </c>
      <c r="V16" s="33">
        <f ca="1">'P&amp;L'!V23</f>
        <v>-34656.608017300066</v>
      </c>
      <c r="W16" s="33">
        <f ca="1">'P&amp;L'!W23</f>
        <v>-37358.744862000538</v>
      </c>
      <c r="X16" s="33">
        <f ca="1">'P&amp;L'!X23</f>
        <v>-40230.205197772993</v>
      </c>
      <c r="Y16" s="33">
        <f ca="1">'P&amp;L'!Y23</f>
        <v>-43281.514476368931</v>
      </c>
      <c r="Z16" s="33">
        <f ca="1">'P&amp;L'!Z23</f>
        <v>-46523.849469534507</v>
      </c>
      <c r="AA16" s="33">
        <f ca="1">'P&amp;L'!AA23</f>
        <v>-49969.078482132587</v>
      </c>
      <c r="AB16" s="33">
        <f ca="1">'P&amp;L'!AB23</f>
        <v>-53629.804046347846</v>
      </c>
      <c r="AC16" s="33">
        <f ca="1">'P&amp;L'!AC23</f>
        <v>-57519.408250123051</v>
      </c>
      <c r="AD16" s="33">
        <f ca="1">'P&amp;L'!AD23</f>
        <v>-61652.10086244074</v>
      </c>
      <c r="AE16" s="33">
        <f ca="1">'P&amp;L'!AE23</f>
        <v>-66042.970428116911</v>
      </c>
      <c r="AF16" s="33">
        <f ca="1">'P&amp;L'!AF23</f>
        <v>-70708.038515448774</v>
      </c>
      <c r="AG16" s="33">
        <f ca="1">'P&amp;L'!AG23</f>
        <v>-75664.317311395193</v>
      </c>
      <c r="AH16" s="33">
        <f ca="1">'P&amp;L'!AH23</f>
        <v>-80929.870771006448</v>
      </c>
      <c r="AI16" s="33">
        <f ca="1">'P&amp;L'!AI23</f>
        <v>-86523.879540607566</v>
      </c>
      <c r="AJ16" s="33">
        <f ca="1">'P&amp;L'!AJ23</f>
        <v>-92466.709887815145</v>
      </c>
      <c r="AK16" s="33">
        <f ca="1">'P&amp;L'!AK23</f>
        <v>-98779.986885888895</v>
      </c>
      <c r="AL16" s="33">
        <f ca="1">'P&amp;L'!AL23</f>
        <v>-105486.67211523232</v>
      </c>
      <c r="AM16" s="33">
        <f ca="1">'P&amp;L'!AM23</f>
        <v>-112611.14616112156</v>
      </c>
      <c r="AN16" s="33">
        <f ca="1">'P&amp;L'!AN23</f>
        <v>-120179.29620401422</v>
      </c>
      <c r="AO16" s="33">
        <f ca="1">'P&amp;L'!AO23</f>
        <v>-128218.60901713377</v>
      </c>
      <c r="AP16" s="33">
        <f ca="1">'P&amp;L'!AP23</f>
        <v>-136758.26970550997</v>
      </c>
      <c r="AQ16" s="33">
        <f ca="1">'P&amp;L'!AQ23</f>
        <v>-145829.26654134647</v>
      </c>
      <c r="AR16" s="33">
        <f ca="1">'P&amp;L'!AR23</f>
        <v>-155464.50227256506</v>
      </c>
      <c r="AS16" s="33">
        <f ca="1">'P&amp;L'!AS23</f>
        <v>-165698.91230471787</v>
      </c>
    </row>
    <row r="17" spans="2:45">
      <c r="B17" s="30" t="s">
        <v>135</v>
      </c>
      <c r="C17" s="69" t="s">
        <v>83</v>
      </c>
      <c r="D17" s="70"/>
      <c r="E17" s="70"/>
      <c r="F17" s="75">
        <f ca="1">SUM(F12:F16)</f>
        <v>-82610.741924546513</v>
      </c>
      <c r="G17" s="75">
        <f t="shared" ref="G17:AS17" ca="1" si="1">SUM(G12:G16)</f>
        <v>-79392.669229178005</v>
      </c>
      <c r="H17" s="75">
        <f t="shared" ca="1" si="1"/>
        <v>-81857.422327439461</v>
      </c>
      <c r="I17" s="75">
        <f t="shared" ca="1" si="1"/>
        <v>-86197.912060545394</v>
      </c>
      <c r="J17" s="75">
        <f t="shared" ca="1" si="1"/>
        <v>53746.043088998122</v>
      </c>
      <c r="K17" s="75">
        <f t="shared" ca="1" si="1"/>
        <v>56681.205592037091</v>
      </c>
      <c r="L17" s="75">
        <f t="shared" ca="1" si="1"/>
        <v>59800.517109065229</v>
      </c>
      <c r="M17" s="75">
        <f t="shared" ca="1" si="1"/>
        <v>63115.389061232519</v>
      </c>
      <c r="N17" s="75">
        <f t="shared" ca="1" si="1"/>
        <v>66637.934372946271</v>
      </c>
      <c r="O17" s="75">
        <f t="shared" ca="1" si="1"/>
        <v>70381.010363380134</v>
      </c>
      <c r="P17" s="75">
        <f t="shared" ca="1" si="1"/>
        <v>74358.264250434251</v>
      </c>
      <c r="Q17" s="75">
        <f t="shared" ca="1" si="1"/>
        <v>78584.181425805247</v>
      </c>
      <c r="R17" s="75">
        <f t="shared" ca="1" si="1"/>
        <v>83074.136669436863</v>
      </c>
      <c r="S17" s="75">
        <f t="shared" ca="1" si="1"/>
        <v>87844.448481816115</v>
      </c>
      <c r="T17" s="75">
        <f t="shared" ca="1" si="1"/>
        <v>92912.436723389721</v>
      </c>
      <c r="U17" s="75">
        <f t="shared" ca="1" si="1"/>
        <v>98296.48376183823</v>
      </c>
      <c r="V17" s="75">
        <f t="shared" ca="1" si="1"/>
        <v>104016.09934010169</v>
      </c>
      <c r="W17" s="75">
        <f t="shared" ca="1" si="1"/>
        <v>110091.98939094026</v>
      </c>
      <c r="X17" s="75">
        <f t="shared" ca="1" si="1"/>
        <v>116546.129037484</v>
      </c>
      <c r="Y17" s="75">
        <f t="shared" ca="1" si="1"/>
        <v>123401.84003371853</v>
      </c>
      <c r="Z17" s="75">
        <f t="shared" ca="1" si="1"/>
        <v>130683.87291422626</v>
      </c>
      <c r="AA17" s="75">
        <f t="shared" ca="1" si="1"/>
        <v>138418.4941387992</v>
      </c>
      <c r="AB17" s="75">
        <f t="shared" ca="1" si="1"/>
        <v>146633.57853482445</v>
      </c>
      <c r="AC17" s="75">
        <f t="shared" ca="1" si="1"/>
        <v>155358.70735866786</v>
      </c>
      <c r="AD17" s="75">
        <f t="shared" ca="1" si="1"/>
        <v>164625.27231671548</v>
      </c>
      <c r="AE17" s="75">
        <f t="shared" ca="1" si="1"/>
        <v>174466.58590733682</v>
      </c>
      <c r="AF17" s="75">
        <f t="shared" ca="1" si="1"/>
        <v>184917.99846688539</v>
      </c>
      <c r="AG17" s="75">
        <f t="shared" ca="1" si="1"/>
        <v>196017.02232601732</v>
      </c>
      <c r="AH17" s="75">
        <f t="shared" ca="1" si="1"/>
        <v>207803.46350717521</v>
      </c>
      <c r="AI17" s="75">
        <f t="shared" ca="1" si="1"/>
        <v>220319.56142013462</v>
      </c>
      <c r="AJ17" s="75">
        <f t="shared" ca="1" si="1"/>
        <v>233610.137040125</v>
      </c>
      <c r="AK17" s="75">
        <f t="shared" ca="1" si="1"/>
        <v>247722.75008232624</v>
      </c>
      <c r="AL17" s="75">
        <f t="shared" ca="1" si="1"/>
        <v>262707.86571758892</v>
      </c>
      <c r="AM17" s="75">
        <f t="shared" ca="1" si="1"/>
        <v>278619.03140715125</v>
      </c>
      <c r="AN17" s="75">
        <f t="shared" ca="1" si="1"/>
        <v>295513.06446903443</v>
      </c>
      <c r="AO17" s="75">
        <f t="shared" ca="1" si="1"/>
        <v>313450.25102580595</v>
      </c>
      <c r="AP17" s="75">
        <f t="shared" ca="1" si="1"/>
        <v>332494.55702264898</v>
      </c>
      <c r="AQ17" s="75">
        <f t="shared" ca="1" si="1"/>
        <v>352713.85204627761</v>
      </c>
      <c r="AR17" s="75">
        <f t="shared" ca="1" si="1"/>
        <v>374180.14671935514</v>
      </c>
      <c r="AS17" s="75">
        <f t="shared" ca="1" si="1"/>
        <v>396969.84449184622</v>
      </c>
    </row>
    <row r="18" spans="2:45" ht="14.65" thickBot="1"/>
    <row r="19" spans="2:45" ht="14.65" thickBot="1">
      <c r="B19" s="71" t="s">
        <v>127</v>
      </c>
      <c r="C19" s="72" t="s">
        <v>23</v>
      </c>
      <c r="D19" s="73"/>
      <c r="E19" s="74">
        <f ca="1">IRR(F17:AS17)</f>
        <v>0.17974705561048743</v>
      </c>
    </row>
    <row r="22" spans="2:45" ht="17.649999999999999" customHeight="1">
      <c r="B22" s="29" t="s">
        <v>136</v>
      </c>
      <c r="C22" s="62"/>
      <c r="D22" s="62"/>
      <c r="E22" s="62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9"/>
    </row>
    <row r="24" spans="2:45">
      <c r="B24" t="s">
        <v>137</v>
      </c>
      <c r="C24" s="9" t="s">
        <v>83</v>
      </c>
      <c r="E24" s="33">
        <f>SUM(F24:AS24)</f>
        <v>-115520.55829527968</v>
      </c>
      <c r="F24" s="33">
        <f>-Construction!E26</f>
        <v>-82610.739837268236</v>
      </c>
      <c r="G24" s="33">
        <f>-Construction!F26</f>
        <v>-32909.818458011447</v>
      </c>
      <c r="H24" s="33">
        <f>-Construction!G26</f>
        <v>0</v>
      </c>
      <c r="I24" s="33">
        <f>-Construction!H26</f>
        <v>0</v>
      </c>
      <c r="J24" s="33">
        <f>-Construction!I26</f>
        <v>0</v>
      </c>
      <c r="K24" s="33">
        <f>-Construction!J26</f>
        <v>0</v>
      </c>
      <c r="L24" s="33">
        <f>-Construction!K26</f>
        <v>0</v>
      </c>
      <c r="M24" s="33">
        <f>-Construction!L26</f>
        <v>0</v>
      </c>
      <c r="N24" s="33">
        <f>-Construction!M26</f>
        <v>0</v>
      </c>
      <c r="O24" s="33">
        <f>-Construction!N26</f>
        <v>0</v>
      </c>
      <c r="P24" s="33">
        <f>-Construction!O26</f>
        <v>0</v>
      </c>
      <c r="Q24" s="33">
        <f>-Construction!P26</f>
        <v>0</v>
      </c>
      <c r="R24" s="33">
        <f>-Construction!Q26</f>
        <v>0</v>
      </c>
      <c r="S24" s="33">
        <f>-Construction!R26</f>
        <v>0</v>
      </c>
      <c r="T24" s="33">
        <f>-Construction!S26</f>
        <v>0</v>
      </c>
      <c r="U24" s="33">
        <f>-Construction!T26</f>
        <v>0</v>
      </c>
      <c r="V24" s="33">
        <f>-Construction!U26</f>
        <v>0</v>
      </c>
      <c r="W24" s="33">
        <f>-Construction!V26</f>
        <v>0</v>
      </c>
      <c r="X24" s="33">
        <f>-Construction!W26</f>
        <v>0</v>
      </c>
      <c r="Y24" s="33">
        <f>-Construction!X26</f>
        <v>0</v>
      </c>
      <c r="Z24" s="33">
        <f>-Construction!Y26</f>
        <v>0</v>
      </c>
      <c r="AA24" s="33">
        <f>-Construction!Z26</f>
        <v>0</v>
      </c>
      <c r="AB24" s="33">
        <f>-Construction!AA26</f>
        <v>0</v>
      </c>
      <c r="AC24" s="33">
        <f>-Construction!AB26</f>
        <v>0</v>
      </c>
      <c r="AD24" s="33">
        <f>-Construction!AC26</f>
        <v>0</v>
      </c>
      <c r="AE24" s="33">
        <f>-Construction!AD26</f>
        <v>0</v>
      </c>
      <c r="AF24" s="33">
        <f>-Construction!AE26</f>
        <v>0</v>
      </c>
      <c r="AG24" s="33">
        <f>-Construction!AF26</f>
        <v>0</v>
      </c>
      <c r="AH24" s="33">
        <f>-Construction!AG26</f>
        <v>0</v>
      </c>
      <c r="AI24" s="33">
        <f>-Construction!AH26</f>
        <v>0</v>
      </c>
      <c r="AJ24" s="33">
        <f>-Construction!AI26</f>
        <v>0</v>
      </c>
      <c r="AK24" s="33">
        <f>-Construction!AJ26</f>
        <v>0</v>
      </c>
      <c r="AL24" s="33">
        <f>-Construction!AK26</f>
        <v>0</v>
      </c>
      <c r="AM24" s="33">
        <f>-Construction!AL26</f>
        <v>0</v>
      </c>
      <c r="AN24" s="33">
        <f>-Construction!AM26</f>
        <v>0</v>
      </c>
      <c r="AO24" s="33">
        <f>-Construction!AN26</f>
        <v>0</v>
      </c>
      <c r="AP24" s="33">
        <f>-Construction!AO26</f>
        <v>0</v>
      </c>
      <c r="AQ24" s="33">
        <f>-Construction!AP26</f>
        <v>0</v>
      </c>
      <c r="AR24" s="33">
        <f>-Construction!AQ26</f>
        <v>0</v>
      </c>
      <c r="AS24" s="33">
        <f>-Construction!AR26</f>
        <v>0</v>
      </c>
    </row>
    <row r="25" spans="2:45">
      <c r="B25" t="s">
        <v>138</v>
      </c>
      <c r="C25" s="9" t="s">
        <v>83</v>
      </c>
      <c r="F25" s="33">
        <f ca="1">-CFS!F21</f>
        <v>0</v>
      </c>
      <c r="G25" s="33">
        <f ca="1">-CFS!G21</f>
        <v>0</v>
      </c>
      <c r="H25" s="33">
        <f ca="1">-CFS!H21</f>
        <v>0</v>
      </c>
      <c r="I25" s="33">
        <f ca="1">-CFS!I21</f>
        <v>0</v>
      </c>
      <c r="J25" s="33">
        <f ca="1">-CFS!J21</f>
        <v>28809.188604289287</v>
      </c>
      <c r="K25" s="33">
        <f ca="1">-CFS!K21</f>
        <v>31842.163249361834</v>
      </c>
      <c r="L25" s="33">
        <f ca="1">-CFS!L21</f>
        <v>35066.476100863016</v>
      </c>
      <c r="M25" s="33">
        <f ca="1">-CFS!M21</f>
        <v>38494.066985587124</v>
      </c>
      <c r="N25" s="33">
        <f ca="1">-CFS!N21</f>
        <v>42137.616071400618</v>
      </c>
      <c r="O25" s="33">
        <f ca="1">-CFS!O21</f>
        <v>46010.58961333055</v>
      </c>
      <c r="P25" s="33">
        <f ca="1">-CFS!P21</f>
        <v>50127.288521915718</v>
      </c>
      <c r="Q25" s="33">
        <f ca="1">-CFS!Q21</f>
        <v>54502.899927900275</v>
      </c>
      <c r="R25" s="33">
        <f ca="1">-CFS!R21</f>
        <v>59153.551928095549</v>
      </c>
      <c r="S25" s="33">
        <f ca="1">-CFS!S21</f>
        <v>64096.371708645893</v>
      </c>
      <c r="T25" s="33">
        <f ca="1">-CFS!T21</f>
        <v>69349.547254051169</v>
      </c>
      <c r="U25" s="33">
        <f ca="1">-CFS!U21</f>
        <v>74932.392863162968</v>
      </c>
      <c r="V25" s="33">
        <f ca="1">-CFS!V21</f>
        <v>80865.418707033488</v>
      </c>
      <c r="W25" s="33">
        <f ca="1">-CFS!W21</f>
        <v>87170.404678001243</v>
      </c>
      <c r="X25" s="33">
        <f ca="1">-CFS!X21</f>
        <v>93870.478794803639</v>
      </c>
      <c r="Y25" s="33">
        <f ca="1">-CFS!Y21</f>
        <v>100990.20044486085</v>
      </c>
      <c r="Z25" s="33">
        <f ca="1">-CFS!Z21</f>
        <v>108555.64876224721</v>
      </c>
      <c r="AA25" s="33">
        <f ca="1">-CFS!AA21</f>
        <v>116594.51645830937</v>
      </c>
      <c r="AB25" s="33">
        <f ca="1">-CFS!AB21</f>
        <v>125136.20944147831</v>
      </c>
      <c r="AC25" s="33">
        <f ca="1">-CFS!AC21</f>
        <v>134211.95258362044</v>
      </c>
      <c r="AD25" s="33">
        <f ca="1">-CFS!AD21</f>
        <v>143854.90201236174</v>
      </c>
      <c r="AE25" s="33">
        <f ca="1">-CFS!AE21</f>
        <v>154100.26433227278</v>
      </c>
      <c r="AF25" s="33">
        <f ca="1">-CFS!AF21</f>
        <v>164985.42320271381</v>
      </c>
      <c r="AG25" s="33">
        <f ca="1">-CFS!AG21</f>
        <v>176550.07372658877</v>
      </c>
      <c r="AH25" s="33">
        <f ca="1">-CFS!AH21</f>
        <v>188836.36513234838</v>
      </c>
      <c r="AI25" s="33">
        <f ca="1">-CFS!AI21</f>
        <v>201889.05226141767</v>
      </c>
      <c r="AJ25" s="33">
        <f ca="1">-CFS!AJ21</f>
        <v>215755.65640490202</v>
      </c>
      <c r="AK25" s="33">
        <f ca="1">-CFS!AK21</f>
        <v>230486.63606707408</v>
      </c>
      <c r="AL25" s="33">
        <f ca="1">-CFS!AL21</f>
        <v>246135.56826887542</v>
      </c>
      <c r="AM25" s="33">
        <f ca="1">-CFS!AM21</f>
        <v>262759.34104261699</v>
      </c>
      <c r="AN25" s="33">
        <f ca="1">-CFS!AN21</f>
        <v>280418.35780936654</v>
      </c>
      <c r="AO25" s="33">
        <f ca="1">-CFS!AO21</f>
        <v>299176.75437331217</v>
      </c>
      <c r="AP25" s="33">
        <f ca="1">-CFS!AP21</f>
        <v>319102.62931285659</v>
      </c>
      <c r="AQ25" s="33">
        <f ca="1">-CFS!AQ21</f>
        <v>340268.28859647515</v>
      </c>
      <c r="AR25" s="33">
        <f ca="1">-CFS!AR21</f>
        <v>362750.5053026519</v>
      </c>
      <c r="AS25" s="33">
        <f ca="1">-CFS!AS21</f>
        <v>386630.79537767504</v>
      </c>
    </row>
    <row r="26" spans="2:45">
      <c r="B26" t="s">
        <v>139</v>
      </c>
      <c r="C26" s="9" t="s">
        <v>83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33">
        <f ca="1">'Balance Sheet'!AS9</f>
        <v>115520.5582952798</v>
      </c>
    </row>
    <row r="27" spans="2:45">
      <c r="B27" t="s">
        <v>140</v>
      </c>
      <c r="C27" s="9" t="s">
        <v>83</v>
      </c>
      <c r="F27" s="33">
        <f ca="1">SUM(F24:F26)</f>
        <v>-82610.739837268236</v>
      </c>
      <c r="G27" s="33">
        <f t="shared" ref="G27:AS27" ca="1" si="2">SUM(G24:G26)</f>
        <v>-32909.818458011447</v>
      </c>
      <c r="H27" s="33">
        <f t="shared" ca="1" si="2"/>
        <v>0</v>
      </c>
      <c r="I27" s="33">
        <f t="shared" ca="1" si="2"/>
        <v>0</v>
      </c>
      <c r="J27" s="33">
        <f t="shared" ca="1" si="2"/>
        <v>28809.188604289287</v>
      </c>
      <c r="K27" s="33">
        <f t="shared" ca="1" si="2"/>
        <v>31842.163249361834</v>
      </c>
      <c r="L27" s="33">
        <f t="shared" ca="1" si="2"/>
        <v>35066.476100863016</v>
      </c>
      <c r="M27" s="33">
        <f t="shared" ca="1" si="2"/>
        <v>38494.066985587124</v>
      </c>
      <c r="N27" s="33">
        <f t="shared" ca="1" si="2"/>
        <v>42137.616071400618</v>
      </c>
      <c r="O27" s="33">
        <f t="shared" ca="1" si="2"/>
        <v>46010.58961333055</v>
      </c>
      <c r="P27" s="33">
        <f t="shared" ca="1" si="2"/>
        <v>50127.288521915718</v>
      </c>
      <c r="Q27" s="33">
        <f t="shared" ca="1" si="2"/>
        <v>54502.899927900275</v>
      </c>
      <c r="R27" s="33">
        <f t="shared" ca="1" si="2"/>
        <v>59153.551928095549</v>
      </c>
      <c r="S27" s="33">
        <f t="shared" ca="1" si="2"/>
        <v>64096.371708645893</v>
      </c>
      <c r="T27" s="33">
        <f t="shared" ca="1" si="2"/>
        <v>69349.547254051169</v>
      </c>
      <c r="U27" s="33">
        <f t="shared" ca="1" si="2"/>
        <v>74932.392863162968</v>
      </c>
      <c r="V27" s="33">
        <f t="shared" ca="1" si="2"/>
        <v>80865.418707033488</v>
      </c>
      <c r="W27" s="33">
        <f t="shared" ca="1" si="2"/>
        <v>87170.404678001243</v>
      </c>
      <c r="X27" s="33">
        <f t="shared" ca="1" si="2"/>
        <v>93870.478794803639</v>
      </c>
      <c r="Y27" s="33">
        <f t="shared" ca="1" si="2"/>
        <v>100990.20044486085</v>
      </c>
      <c r="Z27" s="33">
        <f t="shared" ca="1" si="2"/>
        <v>108555.64876224721</v>
      </c>
      <c r="AA27" s="33">
        <f t="shared" ca="1" si="2"/>
        <v>116594.51645830937</v>
      </c>
      <c r="AB27" s="33">
        <f t="shared" ca="1" si="2"/>
        <v>125136.20944147831</v>
      </c>
      <c r="AC27" s="33">
        <f t="shared" ca="1" si="2"/>
        <v>134211.95258362044</v>
      </c>
      <c r="AD27" s="33">
        <f t="shared" ca="1" si="2"/>
        <v>143854.90201236174</v>
      </c>
      <c r="AE27" s="33">
        <f t="shared" ca="1" si="2"/>
        <v>154100.26433227278</v>
      </c>
      <c r="AF27" s="33">
        <f t="shared" ca="1" si="2"/>
        <v>164985.42320271381</v>
      </c>
      <c r="AG27" s="33">
        <f t="shared" ca="1" si="2"/>
        <v>176550.07372658877</v>
      </c>
      <c r="AH27" s="33">
        <f t="shared" ca="1" si="2"/>
        <v>188836.36513234838</v>
      </c>
      <c r="AI27" s="33">
        <f t="shared" ca="1" si="2"/>
        <v>201889.05226141767</v>
      </c>
      <c r="AJ27" s="33">
        <f t="shared" ca="1" si="2"/>
        <v>215755.65640490202</v>
      </c>
      <c r="AK27" s="33">
        <f t="shared" ca="1" si="2"/>
        <v>230486.63606707408</v>
      </c>
      <c r="AL27" s="33">
        <f t="shared" ca="1" si="2"/>
        <v>246135.56826887542</v>
      </c>
      <c r="AM27" s="33">
        <f t="shared" ca="1" si="2"/>
        <v>262759.34104261699</v>
      </c>
      <c r="AN27" s="33">
        <f t="shared" ca="1" si="2"/>
        <v>280418.35780936654</v>
      </c>
      <c r="AO27" s="33">
        <f t="shared" ca="1" si="2"/>
        <v>299176.75437331217</v>
      </c>
      <c r="AP27" s="33">
        <f t="shared" ca="1" si="2"/>
        <v>319102.62931285659</v>
      </c>
      <c r="AQ27" s="33">
        <f t="shared" ca="1" si="2"/>
        <v>340268.28859647515</v>
      </c>
      <c r="AR27" s="33">
        <f t="shared" ca="1" si="2"/>
        <v>362750.5053026519</v>
      </c>
      <c r="AS27" s="33">
        <f t="shared" ca="1" si="2"/>
        <v>502151.35367295484</v>
      </c>
    </row>
    <row r="28" spans="2:45" ht="14.65" thickBot="1"/>
    <row r="29" spans="2:45" ht="14.65" thickBot="1">
      <c r="B29" s="71" t="s">
        <v>136</v>
      </c>
      <c r="C29" s="76" t="s">
        <v>23</v>
      </c>
      <c r="D29" s="73"/>
      <c r="E29" s="74">
        <f ca="1">IRR(F27:AS27)</f>
        <v>0.22958362329219462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D943-D40E-4DCD-8FE0-0790F446C6AE}">
  <dimension ref="A2:AR20"/>
  <sheetViews>
    <sheetView showGridLines="0" workbookViewId="0">
      <pane xSplit="3" topLeftCell="D1" activePane="topRight" state="frozen"/>
      <selection pane="topRight" activeCell="B21" sqref="B21"/>
    </sheetView>
  </sheetViews>
  <sheetFormatPr defaultColWidth="0" defaultRowHeight="14.45"/>
  <cols>
    <col min="1" max="1" width="9" customWidth="1"/>
    <col min="2" max="2" width="26" customWidth="1"/>
    <col min="3" max="44" width="9" customWidth="1"/>
    <col min="45" max="16384" width="9" hidden="1"/>
  </cols>
  <sheetData>
    <row r="2" spans="2:43">
      <c r="B2" s="20" t="s">
        <v>45</v>
      </c>
      <c r="C2" s="21"/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P2" s="22">
        <v>13</v>
      </c>
      <c r="Q2" s="22">
        <v>14</v>
      </c>
      <c r="R2" s="22">
        <v>15</v>
      </c>
      <c r="S2" s="22">
        <v>16</v>
      </c>
      <c r="T2" s="22">
        <v>17</v>
      </c>
      <c r="U2" s="22">
        <v>18</v>
      </c>
      <c r="V2" s="22">
        <v>19</v>
      </c>
      <c r="W2" s="22">
        <v>20</v>
      </c>
      <c r="X2" s="22">
        <v>21</v>
      </c>
      <c r="Y2" s="22">
        <v>22</v>
      </c>
      <c r="Z2" s="22">
        <v>23</v>
      </c>
      <c r="AA2" s="22">
        <v>24</v>
      </c>
      <c r="AB2" s="22">
        <v>25</v>
      </c>
      <c r="AC2" s="22">
        <v>26</v>
      </c>
      <c r="AD2" s="22">
        <v>27</v>
      </c>
      <c r="AE2" s="22">
        <v>28</v>
      </c>
      <c r="AF2" s="22">
        <v>29</v>
      </c>
      <c r="AG2" s="22">
        <v>30</v>
      </c>
      <c r="AH2" s="22">
        <v>31</v>
      </c>
      <c r="AI2" s="22">
        <v>32</v>
      </c>
      <c r="AJ2" s="22">
        <v>33</v>
      </c>
      <c r="AK2" s="22">
        <v>34</v>
      </c>
      <c r="AL2" s="22">
        <v>35</v>
      </c>
      <c r="AM2" s="22">
        <v>36</v>
      </c>
      <c r="AN2" s="22">
        <v>37</v>
      </c>
      <c r="AO2" s="22">
        <v>38</v>
      </c>
      <c r="AP2" s="22">
        <v>39</v>
      </c>
      <c r="AQ2" s="23">
        <v>40</v>
      </c>
    </row>
    <row r="5" spans="2:43" ht="17.649999999999999" customHeight="1">
      <c r="B5" s="26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25"/>
    </row>
    <row r="7" spans="2:43">
      <c r="B7" t="s">
        <v>47</v>
      </c>
      <c r="C7" s="9">
        <f>SUM(D7:AQ7)</f>
        <v>1</v>
      </c>
      <c r="D7" s="28">
        <v>1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</row>
    <row r="8" spans="2:43">
      <c r="B8" t="s">
        <v>48</v>
      </c>
      <c r="C8" s="9">
        <f t="shared" ref="C8:C10" si="0">SUM(D8:AQ8)</f>
        <v>4</v>
      </c>
      <c r="D8" s="28">
        <v>1</v>
      </c>
      <c r="E8" s="28">
        <v>1</v>
      </c>
      <c r="F8" s="28">
        <v>1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</row>
    <row r="9" spans="2:43">
      <c r="B9" t="s">
        <v>49</v>
      </c>
      <c r="C9" s="9">
        <f t="shared" si="0"/>
        <v>1</v>
      </c>
      <c r="D9" s="28">
        <v>0</v>
      </c>
      <c r="E9" s="28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</row>
    <row r="10" spans="2:43">
      <c r="B10" t="s">
        <v>50</v>
      </c>
      <c r="C10" s="9">
        <f t="shared" si="0"/>
        <v>36</v>
      </c>
      <c r="D10" s="28">
        <v>0</v>
      </c>
      <c r="E10" s="28">
        <v>0</v>
      </c>
      <c r="F10" s="28">
        <v>0</v>
      </c>
      <c r="G10" s="28">
        <v>0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  <c r="AK10" s="28">
        <v>1</v>
      </c>
      <c r="AL10" s="28">
        <v>1</v>
      </c>
      <c r="AM10" s="28">
        <v>1</v>
      </c>
      <c r="AN10" s="28">
        <v>1</v>
      </c>
      <c r="AO10" s="28">
        <v>1</v>
      </c>
      <c r="AP10" s="28">
        <v>1</v>
      </c>
      <c r="AQ10" s="28">
        <v>1</v>
      </c>
    </row>
    <row r="11" spans="2:43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2:43">
      <c r="B12" s="19" t="s">
        <v>51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2:43">
      <c r="B13" t="s">
        <v>52</v>
      </c>
      <c r="C13" s="9">
        <f t="shared" ref="C13:C19" si="1">SUM(D13:AQ13)</f>
        <v>1</v>
      </c>
      <c r="D13" s="28">
        <v>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</row>
    <row r="14" spans="2:43">
      <c r="B14" t="s">
        <v>53</v>
      </c>
      <c r="C14" s="9">
        <f t="shared" si="1"/>
        <v>4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</row>
    <row r="15" spans="2:43">
      <c r="B15" t="s">
        <v>54</v>
      </c>
      <c r="C15" s="9">
        <f t="shared" si="1"/>
        <v>1</v>
      </c>
      <c r="D15" s="28">
        <v>0</v>
      </c>
      <c r="E15" s="28">
        <v>0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</row>
    <row r="16" spans="2:4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2:43">
      <c r="B17" t="s">
        <v>55</v>
      </c>
      <c r="C17" s="9">
        <f t="shared" si="1"/>
        <v>1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</row>
    <row r="18" spans="2:43">
      <c r="B18" t="s">
        <v>53</v>
      </c>
      <c r="C18" s="9">
        <f t="shared" si="1"/>
        <v>36</v>
      </c>
      <c r="D18" s="28">
        <v>0</v>
      </c>
      <c r="E18" s="28">
        <v>0</v>
      </c>
      <c r="F18" s="28">
        <v>0</v>
      </c>
      <c r="G18" s="28">
        <v>0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</row>
    <row r="19" spans="2:43">
      <c r="B19" t="s">
        <v>56</v>
      </c>
      <c r="C19" s="9">
        <f t="shared" si="1"/>
        <v>1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1</v>
      </c>
    </row>
    <row r="20" spans="2:43"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A161-305D-4330-858D-FAAD5EDE1CDB}">
  <dimension ref="A2:AS43"/>
  <sheetViews>
    <sheetView showGridLines="0" zoomScale="80" zoomScaleNormal="80" workbookViewId="0">
      <pane xSplit="4" topLeftCell="E1" activePane="topRight" state="frozen"/>
      <selection pane="topRight" activeCell="B32" sqref="B32"/>
    </sheetView>
  </sheetViews>
  <sheetFormatPr defaultColWidth="0" defaultRowHeight="14.45"/>
  <cols>
    <col min="1" max="1" width="9" customWidth="1"/>
    <col min="2" max="2" width="34.7109375" customWidth="1"/>
    <col min="3" max="3" width="13.5703125" customWidth="1"/>
    <col min="4" max="4" width="2.5703125" customWidth="1"/>
    <col min="5" max="45" width="10.7109375" customWidth="1"/>
    <col min="46" max="16384" width="9" hidden="1"/>
  </cols>
  <sheetData>
    <row r="2" spans="2:44">
      <c r="B2" s="20" t="s">
        <v>45</v>
      </c>
      <c r="C2" s="22"/>
      <c r="D2" s="21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22">
        <v>14</v>
      </c>
      <c r="S2" s="22">
        <v>15</v>
      </c>
      <c r="T2" s="22">
        <v>16</v>
      </c>
      <c r="U2" s="22">
        <v>17</v>
      </c>
      <c r="V2" s="22">
        <v>18</v>
      </c>
      <c r="W2" s="22">
        <v>19</v>
      </c>
      <c r="X2" s="22">
        <v>20</v>
      </c>
      <c r="Y2" s="22">
        <v>21</v>
      </c>
      <c r="Z2" s="22">
        <v>22</v>
      </c>
      <c r="AA2" s="22">
        <v>23</v>
      </c>
      <c r="AB2" s="22">
        <v>24</v>
      </c>
      <c r="AC2" s="22">
        <v>25</v>
      </c>
      <c r="AD2" s="22">
        <v>26</v>
      </c>
      <c r="AE2" s="22">
        <v>27</v>
      </c>
      <c r="AF2" s="22">
        <v>28</v>
      </c>
      <c r="AG2" s="22">
        <v>29</v>
      </c>
      <c r="AH2" s="22">
        <v>30</v>
      </c>
      <c r="AI2" s="22">
        <v>31</v>
      </c>
      <c r="AJ2" s="22">
        <v>32</v>
      </c>
      <c r="AK2" s="22">
        <v>33</v>
      </c>
      <c r="AL2" s="22">
        <v>34</v>
      </c>
      <c r="AM2" s="22">
        <v>35</v>
      </c>
      <c r="AN2" s="22">
        <v>36</v>
      </c>
      <c r="AO2" s="22">
        <v>37</v>
      </c>
      <c r="AP2" s="22">
        <v>38</v>
      </c>
      <c r="AQ2" s="22">
        <v>39</v>
      </c>
      <c r="AR2" s="23">
        <v>40</v>
      </c>
    </row>
    <row r="5" spans="2:44" ht="17.649999999999999" customHeight="1">
      <c r="B5" s="29" t="s">
        <v>57</v>
      </c>
      <c r="C5" s="3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25"/>
    </row>
    <row r="6" spans="2:44">
      <c r="B6" s="9" t="s">
        <v>58</v>
      </c>
      <c r="C6" s="33">
        <f>SUM(E6:AR6)</f>
        <v>300000</v>
      </c>
      <c r="E6" s="33">
        <f>'Input Assumptions'!$D$25/'Input Assumptions'!$D$9/1000*TBA!D8</f>
        <v>75000</v>
      </c>
      <c r="F6" s="33">
        <f>'Input Assumptions'!$D$25/'Input Assumptions'!$D$9/1000*TBA!E8</f>
        <v>75000</v>
      </c>
      <c r="G6" s="33">
        <f>'Input Assumptions'!$D$25/'Input Assumptions'!$D$9/1000*TBA!F8</f>
        <v>75000</v>
      </c>
      <c r="H6" s="33">
        <f>'Input Assumptions'!$D$25/'Input Assumptions'!$D$9/1000*TBA!G8</f>
        <v>75000</v>
      </c>
      <c r="I6" s="33">
        <f>'Input Assumptions'!$D$25/'Input Assumptions'!$D$9/1000*TBA!H8</f>
        <v>0</v>
      </c>
      <c r="J6" s="33">
        <f>'Input Assumptions'!$D$25/'Input Assumptions'!$D$9/1000*TBA!I8</f>
        <v>0</v>
      </c>
      <c r="K6" s="33">
        <f>'Input Assumptions'!$D$25/'Input Assumptions'!$D$9/1000*TBA!J8</f>
        <v>0</v>
      </c>
      <c r="L6" s="33">
        <f>'Input Assumptions'!$D$25/'Input Assumptions'!$D$9/1000*TBA!K8</f>
        <v>0</v>
      </c>
      <c r="M6" s="33">
        <f>'Input Assumptions'!$D$25/'Input Assumptions'!$D$9/1000*TBA!L8</f>
        <v>0</v>
      </c>
      <c r="N6" s="33">
        <f>'Input Assumptions'!$D$25/'Input Assumptions'!$D$9/1000*TBA!M8</f>
        <v>0</v>
      </c>
      <c r="O6" s="33">
        <f>'Input Assumptions'!$D$25/'Input Assumptions'!$D$9/1000*TBA!N8</f>
        <v>0</v>
      </c>
      <c r="P6" s="33">
        <f>'Input Assumptions'!$D$25/'Input Assumptions'!$D$9/1000*TBA!O8</f>
        <v>0</v>
      </c>
      <c r="Q6" s="33">
        <f>'Input Assumptions'!$D$25/'Input Assumptions'!$D$9/1000*TBA!P8</f>
        <v>0</v>
      </c>
      <c r="R6" s="33">
        <f>'Input Assumptions'!$D$25/'Input Assumptions'!$D$9/1000*TBA!Q8</f>
        <v>0</v>
      </c>
      <c r="S6" s="33">
        <f>'Input Assumptions'!$D$25/'Input Assumptions'!$D$9/1000*TBA!R8</f>
        <v>0</v>
      </c>
      <c r="T6" s="33">
        <f>'Input Assumptions'!$D$25/'Input Assumptions'!$D$9/1000*TBA!S8</f>
        <v>0</v>
      </c>
      <c r="U6" s="33">
        <f>'Input Assumptions'!$D$25/'Input Assumptions'!$D$9/1000*TBA!T8</f>
        <v>0</v>
      </c>
      <c r="V6" s="33">
        <f>'Input Assumptions'!$D$25/'Input Assumptions'!$D$9/1000*TBA!U8</f>
        <v>0</v>
      </c>
      <c r="W6" s="33">
        <f>'Input Assumptions'!$D$25/'Input Assumptions'!$D$9/1000*TBA!V8</f>
        <v>0</v>
      </c>
      <c r="X6" s="33">
        <f>'Input Assumptions'!$D$25/'Input Assumptions'!$D$9/1000*TBA!W8</f>
        <v>0</v>
      </c>
      <c r="Y6" s="33">
        <f>'Input Assumptions'!$D$25/'Input Assumptions'!$D$9/1000*TBA!X8</f>
        <v>0</v>
      </c>
      <c r="Z6" s="33">
        <f>'Input Assumptions'!$D$25/'Input Assumptions'!$D$9/1000*TBA!Y8</f>
        <v>0</v>
      </c>
      <c r="AA6" s="33">
        <f>'Input Assumptions'!$D$25/'Input Assumptions'!$D$9/1000*TBA!Z8</f>
        <v>0</v>
      </c>
      <c r="AB6" s="33">
        <f>'Input Assumptions'!$D$25/'Input Assumptions'!$D$9/1000*TBA!AA8</f>
        <v>0</v>
      </c>
      <c r="AC6" s="33">
        <f>'Input Assumptions'!$D$25/'Input Assumptions'!$D$9/1000*TBA!AB8</f>
        <v>0</v>
      </c>
      <c r="AD6" s="33">
        <f>'Input Assumptions'!$D$25/'Input Assumptions'!$D$9/1000*TBA!AC8</f>
        <v>0</v>
      </c>
      <c r="AE6" s="33">
        <f>'Input Assumptions'!$D$25/'Input Assumptions'!$D$9/1000*TBA!AD8</f>
        <v>0</v>
      </c>
      <c r="AF6" s="33">
        <f>'Input Assumptions'!$D$25/'Input Assumptions'!$D$9/1000*TBA!AE8</f>
        <v>0</v>
      </c>
      <c r="AG6" s="33">
        <f>'Input Assumptions'!$D$25/'Input Assumptions'!$D$9/1000*TBA!AF8</f>
        <v>0</v>
      </c>
      <c r="AH6" s="33">
        <f>'Input Assumptions'!$D$25/'Input Assumptions'!$D$9/1000*TBA!AG8</f>
        <v>0</v>
      </c>
      <c r="AI6" s="33">
        <f>'Input Assumptions'!$D$25/'Input Assumptions'!$D$9/1000*TBA!AH8</f>
        <v>0</v>
      </c>
      <c r="AJ6" s="33">
        <f>'Input Assumptions'!$D$25/'Input Assumptions'!$D$9/1000*TBA!AI8</f>
        <v>0</v>
      </c>
      <c r="AK6" s="33">
        <f>'Input Assumptions'!$D$25/'Input Assumptions'!$D$9/1000*TBA!AJ8</f>
        <v>0</v>
      </c>
      <c r="AL6" s="33">
        <f>'Input Assumptions'!$D$25/'Input Assumptions'!$D$9/1000*TBA!AK8</f>
        <v>0</v>
      </c>
      <c r="AM6" s="33">
        <f>'Input Assumptions'!$D$25/'Input Assumptions'!$D$9/1000*TBA!AL8</f>
        <v>0</v>
      </c>
      <c r="AN6" s="33">
        <f>'Input Assumptions'!$D$25/'Input Assumptions'!$D$9/1000*TBA!AM8</f>
        <v>0</v>
      </c>
      <c r="AO6" s="33">
        <f>'Input Assumptions'!$D$25/'Input Assumptions'!$D$9/1000*TBA!AN8</f>
        <v>0</v>
      </c>
      <c r="AP6" s="33">
        <f>'Input Assumptions'!$D$25/'Input Assumptions'!$D$9/1000*TBA!AO8</f>
        <v>0</v>
      </c>
      <c r="AQ6" s="33">
        <f>'Input Assumptions'!$D$25/'Input Assumptions'!$D$9/1000*TBA!AP8</f>
        <v>0</v>
      </c>
      <c r="AR6" s="33">
        <f>'Input Assumptions'!$D$25/'Input Assumptions'!$D$9/1000*TBA!AQ8</f>
        <v>0</v>
      </c>
    </row>
    <row r="7" spans="2:44">
      <c r="B7" s="9"/>
      <c r="C7" s="9"/>
    </row>
    <row r="8" spans="2:44" ht="16.7" customHeight="1">
      <c r="B8" s="34" t="s">
        <v>59</v>
      </c>
      <c r="C8" s="37">
        <f>SUM(E8:AR8)</f>
        <v>300000</v>
      </c>
      <c r="D8" s="36"/>
      <c r="E8" s="37">
        <f>SUM(E6:E7)</f>
        <v>75000</v>
      </c>
      <c r="F8" s="37">
        <f t="shared" ref="F8:AR8" si="0">SUM(F6:F7)</f>
        <v>75000</v>
      </c>
      <c r="G8" s="37">
        <f t="shared" si="0"/>
        <v>75000</v>
      </c>
      <c r="H8" s="37">
        <f t="shared" si="0"/>
        <v>75000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  <c r="AI8" s="37">
        <f t="shared" si="0"/>
        <v>0</v>
      </c>
      <c r="AJ8" s="37">
        <f t="shared" si="0"/>
        <v>0</v>
      </c>
      <c r="AK8" s="37">
        <f t="shared" si="0"/>
        <v>0</v>
      </c>
      <c r="AL8" s="37">
        <f t="shared" si="0"/>
        <v>0</v>
      </c>
      <c r="AM8" s="37">
        <f t="shared" si="0"/>
        <v>0</v>
      </c>
      <c r="AN8" s="37">
        <f t="shared" si="0"/>
        <v>0</v>
      </c>
      <c r="AO8" s="37">
        <f t="shared" si="0"/>
        <v>0</v>
      </c>
      <c r="AP8" s="37">
        <f t="shared" si="0"/>
        <v>0</v>
      </c>
      <c r="AQ8" s="37">
        <f t="shared" si="0"/>
        <v>0</v>
      </c>
      <c r="AR8" s="37">
        <f t="shared" si="0"/>
        <v>0</v>
      </c>
    </row>
    <row r="11" spans="2:44" ht="17.649999999999999" customHeight="1">
      <c r="B11" s="29" t="s">
        <v>60</v>
      </c>
      <c r="C11" s="3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25"/>
    </row>
    <row r="12" spans="2:44">
      <c r="B12" s="9" t="s">
        <v>58</v>
      </c>
      <c r="C12" s="33">
        <f>SUM(E12:AR12)</f>
        <v>300000</v>
      </c>
      <c r="E12" s="33">
        <f>E8</f>
        <v>75000</v>
      </c>
      <c r="F12" s="33">
        <f t="shared" ref="F12:AR12" si="1">F8</f>
        <v>75000</v>
      </c>
      <c r="G12" s="33">
        <f t="shared" si="1"/>
        <v>75000</v>
      </c>
      <c r="H12" s="33">
        <f t="shared" si="1"/>
        <v>75000</v>
      </c>
      <c r="I12" s="33">
        <f t="shared" si="1"/>
        <v>0</v>
      </c>
      <c r="J12" s="33">
        <f t="shared" si="1"/>
        <v>0</v>
      </c>
      <c r="K12" s="33">
        <f t="shared" si="1"/>
        <v>0</v>
      </c>
      <c r="L12" s="33">
        <f t="shared" si="1"/>
        <v>0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0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0</v>
      </c>
      <c r="AC12" s="33">
        <f t="shared" si="1"/>
        <v>0</v>
      </c>
      <c r="AD12" s="33">
        <f t="shared" si="1"/>
        <v>0</v>
      </c>
      <c r="AE12" s="33">
        <f t="shared" si="1"/>
        <v>0</v>
      </c>
      <c r="AF12" s="33">
        <f t="shared" si="1"/>
        <v>0</v>
      </c>
      <c r="AG12" s="33">
        <f t="shared" si="1"/>
        <v>0</v>
      </c>
      <c r="AH12" s="33">
        <f t="shared" si="1"/>
        <v>0</v>
      </c>
      <c r="AI12" s="33">
        <f t="shared" si="1"/>
        <v>0</v>
      </c>
      <c r="AJ12" s="33">
        <f t="shared" si="1"/>
        <v>0</v>
      </c>
      <c r="AK12" s="33">
        <f t="shared" si="1"/>
        <v>0</v>
      </c>
      <c r="AL12" s="33">
        <f t="shared" si="1"/>
        <v>0</v>
      </c>
      <c r="AM12" s="33">
        <f t="shared" si="1"/>
        <v>0</v>
      </c>
      <c r="AN12" s="33">
        <f t="shared" si="1"/>
        <v>0</v>
      </c>
      <c r="AO12" s="33">
        <f t="shared" si="1"/>
        <v>0</v>
      </c>
      <c r="AP12" s="33">
        <f t="shared" si="1"/>
        <v>0</v>
      </c>
      <c r="AQ12" s="33">
        <f t="shared" si="1"/>
        <v>0</v>
      </c>
      <c r="AR12" s="33">
        <f t="shared" si="1"/>
        <v>0</v>
      </c>
    </row>
    <row r="13" spans="2:44">
      <c r="B13" s="9" t="s">
        <v>61</v>
      </c>
      <c r="C13" s="33">
        <f>SUM(E13:AR13)</f>
        <v>3218.0726953685062</v>
      </c>
      <c r="E13" s="33">
        <f>E37</f>
        <v>3218.0726953685062</v>
      </c>
      <c r="F13" s="33">
        <f t="shared" ref="F13:K13" si="2">F37</f>
        <v>0</v>
      </c>
      <c r="G13" s="33">
        <f t="shared" si="2"/>
        <v>0</v>
      </c>
      <c r="H13" s="33">
        <f t="shared" si="2"/>
        <v>0</v>
      </c>
      <c r="I13" s="33">
        <f t="shared" si="2"/>
        <v>0</v>
      </c>
      <c r="J13" s="33">
        <f t="shared" si="2"/>
        <v>0</v>
      </c>
      <c r="K13" s="33">
        <f t="shared" si="2"/>
        <v>0</v>
      </c>
      <c r="L13" s="33">
        <f t="shared" ref="L13:AR13" si="3">L37</f>
        <v>0</v>
      </c>
      <c r="M13" s="33">
        <f t="shared" si="3"/>
        <v>0</v>
      </c>
      <c r="N13" s="33">
        <f t="shared" si="3"/>
        <v>0</v>
      </c>
      <c r="O13" s="33">
        <f t="shared" si="3"/>
        <v>0</v>
      </c>
      <c r="P13" s="33">
        <f t="shared" si="3"/>
        <v>0</v>
      </c>
      <c r="Q13" s="33">
        <f t="shared" si="3"/>
        <v>0</v>
      </c>
      <c r="R13" s="33">
        <f t="shared" si="3"/>
        <v>0</v>
      </c>
      <c r="S13" s="33">
        <f t="shared" si="3"/>
        <v>0</v>
      </c>
      <c r="T13" s="33">
        <f t="shared" si="3"/>
        <v>0</v>
      </c>
      <c r="U13" s="33">
        <f t="shared" si="3"/>
        <v>0</v>
      </c>
      <c r="V13" s="33">
        <f t="shared" si="3"/>
        <v>0</v>
      </c>
      <c r="W13" s="33">
        <f t="shared" si="3"/>
        <v>0</v>
      </c>
      <c r="X13" s="33">
        <f t="shared" si="3"/>
        <v>0</v>
      </c>
      <c r="Y13" s="33">
        <f t="shared" si="3"/>
        <v>0</v>
      </c>
      <c r="Z13" s="33">
        <f t="shared" si="3"/>
        <v>0</v>
      </c>
      <c r="AA13" s="33">
        <f t="shared" si="3"/>
        <v>0</v>
      </c>
      <c r="AB13" s="33">
        <f t="shared" si="3"/>
        <v>0</v>
      </c>
      <c r="AC13" s="33">
        <f t="shared" si="3"/>
        <v>0</v>
      </c>
      <c r="AD13" s="33">
        <f t="shared" si="3"/>
        <v>0</v>
      </c>
      <c r="AE13" s="33">
        <f t="shared" si="3"/>
        <v>0</v>
      </c>
      <c r="AF13" s="33">
        <f t="shared" si="3"/>
        <v>0</v>
      </c>
      <c r="AG13" s="33">
        <f t="shared" si="3"/>
        <v>0</v>
      </c>
      <c r="AH13" s="33">
        <f t="shared" si="3"/>
        <v>0</v>
      </c>
      <c r="AI13" s="33">
        <f t="shared" si="3"/>
        <v>0</v>
      </c>
      <c r="AJ13" s="33">
        <f t="shared" si="3"/>
        <v>0</v>
      </c>
      <c r="AK13" s="33">
        <f t="shared" si="3"/>
        <v>0</v>
      </c>
      <c r="AL13" s="33">
        <f t="shared" si="3"/>
        <v>0</v>
      </c>
      <c r="AM13" s="33">
        <f t="shared" si="3"/>
        <v>0</v>
      </c>
      <c r="AN13" s="33">
        <f t="shared" si="3"/>
        <v>0</v>
      </c>
      <c r="AO13" s="33">
        <f t="shared" si="3"/>
        <v>0</v>
      </c>
      <c r="AP13" s="33">
        <f t="shared" si="3"/>
        <v>0</v>
      </c>
      <c r="AQ13" s="33">
        <f t="shared" si="3"/>
        <v>0</v>
      </c>
      <c r="AR13" s="33">
        <f t="shared" si="3"/>
        <v>0</v>
      </c>
    </row>
    <row r="14" spans="2:44">
      <c r="B14" s="9" t="s">
        <v>62</v>
      </c>
      <c r="C14" s="33">
        <f>SUM(E14:AR14)</f>
        <v>13991.173537944476</v>
      </c>
      <c r="E14" s="33">
        <f>E38</f>
        <v>4392.6692291780118</v>
      </c>
      <c r="F14" s="33">
        <f t="shared" ref="F14:K14" si="4">F38</f>
        <v>4392.6692291780118</v>
      </c>
      <c r="G14" s="33">
        <f t="shared" si="4"/>
        <v>3440.9328843047761</v>
      </c>
      <c r="H14" s="33">
        <f t="shared" si="4"/>
        <v>1764.9021952836774</v>
      </c>
      <c r="I14" s="33">
        <f t="shared" si="4"/>
        <v>0</v>
      </c>
      <c r="J14" s="33">
        <f t="shared" si="4"/>
        <v>0</v>
      </c>
      <c r="K14" s="33">
        <f t="shared" si="4"/>
        <v>0</v>
      </c>
      <c r="L14" s="33">
        <f t="shared" ref="L14:AR14" si="5">L38</f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  <c r="AF14" s="33">
        <f t="shared" si="5"/>
        <v>0</v>
      </c>
      <c r="AG14" s="33">
        <f t="shared" si="5"/>
        <v>0</v>
      </c>
      <c r="AH14" s="33">
        <f t="shared" si="5"/>
        <v>0</v>
      </c>
      <c r="AI14" s="33">
        <f t="shared" si="5"/>
        <v>0</v>
      </c>
      <c r="AJ14" s="33">
        <f t="shared" si="5"/>
        <v>0</v>
      </c>
      <c r="AK14" s="33">
        <f t="shared" si="5"/>
        <v>0</v>
      </c>
      <c r="AL14" s="33">
        <f t="shared" si="5"/>
        <v>0</v>
      </c>
      <c r="AM14" s="33">
        <f t="shared" si="5"/>
        <v>0</v>
      </c>
      <c r="AN14" s="33">
        <f t="shared" si="5"/>
        <v>0</v>
      </c>
      <c r="AO14" s="33">
        <f t="shared" si="5"/>
        <v>0</v>
      </c>
      <c r="AP14" s="33">
        <f t="shared" si="5"/>
        <v>0</v>
      </c>
      <c r="AQ14" s="33">
        <f t="shared" si="5"/>
        <v>0</v>
      </c>
      <c r="AR14" s="33">
        <f t="shared" si="5"/>
        <v>0</v>
      </c>
    </row>
    <row r="15" spans="2:44">
      <c r="B15" s="9" t="s">
        <v>63</v>
      </c>
      <c r="C15" s="33">
        <f>SUM(E15:AR15)</f>
        <v>12849.499308396404</v>
      </c>
      <c r="E15" s="33">
        <f>E39</f>
        <v>0</v>
      </c>
      <c r="F15" s="33">
        <f t="shared" ref="F15:K15" si="6">F39</f>
        <v>0</v>
      </c>
      <c r="G15" s="33">
        <f t="shared" si="6"/>
        <v>3416.4894431346911</v>
      </c>
      <c r="H15" s="33">
        <f t="shared" si="6"/>
        <v>9433.0098652617125</v>
      </c>
      <c r="I15" s="33">
        <f t="shared" si="6"/>
        <v>0</v>
      </c>
      <c r="J15" s="33">
        <f t="shared" si="6"/>
        <v>0</v>
      </c>
      <c r="K15" s="33">
        <f t="shared" si="6"/>
        <v>0</v>
      </c>
      <c r="L15" s="33">
        <f t="shared" ref="L15:AR15" si="7">L39</f>
        <v>0</v>
      </c>
      <c r="M15" s="33">
        <f t="shared" si="7"/>
        <v>0</v>
      </c>
      <c r="N15" s="33">
        <f t="shared" si="7"/>
        <v>0</v>
      </c>
      <c r="O15" s="33">
        <f t="shared" si="7"/>
        <v>0</v>
      </c>
      <c r="P15" s="33">
        <f t="shared" si="7"/>
        <v>0</v>
      </c>
      <c r="Q15" s="33">
        <f t="shared" si="7"/>
        <v>0</v>
      </c>
      <c r="R15" s="33">
        <f t="shared" si="7"/>
        <v>0</v>
      </c>
      <c r="S15" s="33">
        <f t="shared" si="7"/>
        <v>0</v>
      </c>
      <c r="T15" s="33">
        <f t="shared" si="7"/>
        <v>0</v>
      </c>
      <c r="U15" s="33">
        <f t="shared" si="7"/>
        <v>0</v>
      </c>
      <c r="V15" s="33">
        <f t="shared" si="7"/>
        <v>0</v>
      </c>
      <c r="W15" s="33">
        <f t="shared" si="7"/>
        <v>0</v>
      </c>
      <c r="X15" s="33">
        <f t="shared" si="7"/>
        <v>0</v>
      </c>
      <c r="Y15" s="33">
        <f t="shared" si="7"/>
        <v>0</v>
      </c>
      <c r="Z15" s="33">
        <f t="shared" si="7"/>
        <v>0</v>
      </c>
      <c r="AA15" s="33">
        <f t="shared" si="7"/>
        <v>0</v>
      </c>
      <c r="AB15" s="33">
        <f t="shared" si="7"/>
        <v>0</v>
      </c>
      <c r="AC15" s="33">
        <f t="shared" si="7"/>
        <v>0</v>
      </c>
      <c r="AD15" s="33">
        <f t="shared" si="7"/>
        <v>0</v>
      </c>
      <c r="AE15" s="33">
        <f t="shared" si="7"/>
        <v>0</v>
      </c>
      <c r="AF15" s="33">
        <f t="shared" si="7"/>
        <v>0</v>
      </c>
      <c r="AG15" s="33">
        <f t="shared" si="7"/>
        <v>0</v>
      </c>
      <c r="AH15" s="33">
        <f t="shared" si="7"/>
        <v>0</v>
      </c>
      <c r="AI15" s="33">
        <f t="shared" si="7"/>
        <v>0</v>
      </c>
      <c r="AJ15" s="33">
        <f t="shared" si="7"/>
        <v>0</v>
      </c>
      <c r="AK15" s="33">
        <f t="shared" si="7"/>
        <v>0</v>
      </c>
      <c r="AL15" s="33">
        <f t="shared" si="7"/>
        <v>0</v>
      </c>
      <c r="AM15" s="33">
        <f t="shared" si="7"/>
        <v>0</v>
      </c>
      <c r="AN15" s="33">
        <f t="shared" si="7"/>
        <v>0</v>
      </c>
      <c r="AO15" s="33">
        <f t="shared" si="7"/>
        <v>0</v>
      </c>
      <c r="AP15" s="33">
        <f t="shared" si="7"/>
        <v>0</v>
      </c>
      <c r="AQ15" s="33">
        <f t="shared" si="7"/>
        <v>0</v>
      </c>
      <c r="AR15" s="33">
        <f t="shared" si="7"/>
        <v>0</v>
      </c>
    </row>
    <row r="16" spans="2:44" ht="17.649999999999999" customHeight="1">
      <c r="B16" s="34" t="s">
        <v>64</v>
      </c>
      <c r="C16" s="37">
        <f>SUM(E16:AR16)</f>
        <v>330058.74554170942</v>
      </c>
      <c r="D16" s="34"/>
      <c r="E16" s="37">
        <f>SUM(E12:E15)</f>
        <v>82610.741924546513</v>
      </c>
      <c r="F16" s="37">
        <f t="shared" ref="F16:J16" si="8">SUM(F12:F15)</f>
        <v>79392.669229178005</v>
      </c>
      <c r="G16" s="37">
        <f t="shared" si="8"/>
        <v>81857.422327439461</v>
      </c>
      <c r="H16" s="37">
        <f t="shared" si="8"/>
        <v>86197.912060545394</v>
      </c>
      <c r="I16" s="37">
        <f t="shared" si="8"/>
        <v>0</v>
      </c>
      <c r="J16" s="37">
        <f t="shared" si="8"/>
        <v>0</v>
      </c>
      <c r="K16" s="37">
        <f>SUM(K12:K15)</f>
        <v>0</v>
      </c>
      <c r="L16" s="37">
        <f t="shared" ref="L16:AR16" si="9">SUM(L12:L15)</f>
        <v>0</v>
      </c>
      <c r="M16" s="37">
        <f t="shared" si="9"/>
        <v>0</v>
      </c>
      <c r="N16" s="37">
        <f t="shared" si="9"/>
        <v>0</v>
      </c>
      <c r="O16" s="37">
        <f t="shared" si="9"/>
        <v>0</v>
      </c>
      <c r="P16" s="37">
        <f t="shared" si="9"/>
        <v>0</v>
      </c>
      <c r="Q16" s="37">
        <f t="shared" si="9"/>
        <v>0</v>
      </c>
      <c r="R16" s="37">
        <f t="shared" si="9"/>
        <v>0</v>
      </c>
      <c r="S16" s="37">
        <f t="shared" si="9"/>
        <v>0</v>
      </c>
      <c r="T16" s="37">
        <f t="shared" si="9"/>
        <v>0</v>
      </c>
      <c r="U16" s="37">
        <f t="shared" si="9"/>
        <v>0</v>
      </c>
      <c r="V16" s="37">
        <f t="shared" si="9"/>
        <v>0</v>
      </c>
      <c r="W16" s="37">
        <f t="shared" si="9"/>
        <v>0</v>
      </c>
      <c r="X16" s="37">
        <f t="shared" si="9"/>
        <v>0</v>
      </c>
      <c r="Y16" s="37">
        <f t="shared" si="9"/>
        <v>0</v>
      </c>
      <c r="Z16" s="37">
        <f t="shared" si="9"/>
        <v>0</v>
      </c>
      <c r="AA16" s="37">
        <f t="shared" si="9"/>
        <v>0</v>
      </c>
      <c r="AB16" s="37">
        <f t="shared" si="9"/>
        <v>0</v>
      </c>
      <c r="AC16" s="37">
        <f t="shared" si="9"/>
        <v>0</v>
      </c>
      <c r="AD16" s="37">
        <f t="shared" si="9"/>
        <v>0</v>
      </c>
      <c r="AE16" s="37">
        <f t="shared" si="9"/>
        <v>0</v>
      </c>
      <c r="AF16" s="37">
        <f t="shared" si="9"/>
        <v>0</v>
      </c>
      <c r="AG16" s="37">
        <f t="shared" si="9"/>
        <v>0</v>
      </c>
      <c r="AH16" s="37">
        <f t="shared" si="9"/>
        <v>0</v>
      </c>
      <c r="AI16" s="37">
        <f t="shared" si="9"/>
        <v>0</v>
      </c>
      <c r="AJ16" s="37">
        <f t="shared" si="9"/>
        <v>0</v>
      </c>
      <c r="AK16" s="37">
        <f t="shared" si="9"/>
        <v>0</v>
      </c>
      <c r="AL16" s="37">
        <f t="shared" si="9"/>
        <v>0</v>
      </c>
      <c r="AM16" s="37">
        <f t="shared" si="9"/>
        <v>0</v>
      </c>
      <c r="AN16" s="37">
        <f t="shared" si="9"/>
        <v>0</v>
      </c>
      <c r="AO16" s="37">
        <f t="shared" si="9"/>
        <v>0</v>
      </c>
      <c r="AP16" s="37">
        <f t="shared" si="9"/>
        <v>0</v>
      </c>
      <c r="AQ16" s="37">
        <f t="shared" si="9"/>
        <v>0</v>
      </c>
      <c r="AR16" s="37">
        <f t="shared" si="9"/>
        <v>0</v>
      </c>
    </row>
    <row r="19" spans="2:44">
      <c r="B19" s="2" t="s">
        <v>65</v>
      </c>
      <c r="E19" s="42">
        <v>82610.739837268236</v>
      </c>
      <c r="F19" s="42">
        <v>79392.668024469822</v>
      </c>
      <c r="G19" s="42">
        <v>81857.420709211176</v>
      </c>
      <c r="H19" s="42">
        <v>86197.909415564209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</row>
    <row r="20" spans="2:44">
      <c r="B20" s="39" t="s">
        <v>66</v>
      </c>
      <c r="C20" s="43">
        <f>SUM(E19:AR19)</f>
        <v>330058.73798651341</v>
      </c>
      <c r="E20" t="s">
        <v>67</v>
      </c>
    </row>
    <row r="21" spans="2:44">
      <c r="B21" s="40" t="s">
        <v>68</v>
      </c>
      <c r="C21" s="44">
        <f>$C$20*'Input Assumptions'!$D$40</f>
        <v>214538.17969123373</v>
      </c>
    </row>
    <row r="22" spans="2:44">
      <c r="B22" s="41" t="s">
        <v>69</v>
      </c>
      <c r="C22" s="45">
        <f>$C$20*(1-'Input Assumptions'!$D$40)</f>
        <v>115520.55829527968</v>
      </c>
      <c r="E22" s="32"/>
    </row>
    <row r="25" spans="2:44" ht="17.649999999999999" customHeight="1">
      <c r="B25" s="29" t="s">
        <v>70</v>
      </c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25"/>
    </row>
    <row r="26" spans="2:44">
      <c r="B26" s="9" t="s">
        <v>71</v>
      </c>
      <c r="C26" s="33">
        <f>SUM(E26:AR26)</f>
        <v>115520.55829527968</v>
      </c>
      <c r="E26" s="33">
        <f>IF(MAX($C$22-SUM($D$26:D26),0)&gt;E19,E19,MAX($C$22-SUM($D$26:D26),0))</f>
        <v>82610.739837268236</v>
      </c>
      <c r="F26" s="33">
        <f>IF(MAX($C$22-SUM($D$26:E26),0)&gt;F19,F19,MAX($C$22-SUM($D$26:E26),0))</f>
        <v>32909.818458011447</v>
      </c>
      <c r="G26" s="33">
        <f>IF(MAX($C$22-SUM($D$26:F26),0)&gt;G19,G19,MAX($C$22-SUM($D$26:F26),0))</f>
        <v>0</v>
      </c>
      <c r="H26" s="33">
        <f>IF(MAX($C$22-SUM($D$26:G26),0)&gt;H19,H19,MAX($C$22-SUM($D$26:G26),0))</f>
        <v>0</v>
      </c>
      <c r="I26" s="33">
        <f>IF(MAX($C$22-SUM($D$26:H26),0)&gt;I19,I19,MAX($C$22-SUM($D$26:H26),0))</f>
        <v>0</v>
      </c>
      <c r="J26" s="33">
        <f>IF(MAX($C$22-SUM($D$26:I26),0)&gt;J19,J19,MAX($C$22-SUM($D$26:I26),0))</f>
        <v>0</v>
      </c>
      <c r="K26" s="33">
        <f>IF(MAX($C$22-SUM($D$26:J26),0)&gt;K19,K19,MAX($C$22-SUM($D$26:J26),0))</f>
        <v>0</v>
      </c>
      <c r="L26" s="33">
        <f>IF(MAX($C$22-SUM($D$26:K26),0)&gt;L19,L19,MAX($C$22-SUM($D$26:K26),0))</f>
        <v>0</v>
      </c>
      <c r="M26" s="33">
        <f>IF(MAX($C$22-SUM($D$26:L26),0)&gt;M19,M19,MAX($C$22-SUM($D$26:L26),0))</f>
        <v>0</v>
      </c>
      <c r="N26" s="33">
        <f>IF(MAX($C$22-SUM($D$26:M26),0)&gt;N19,N19,MAX($C$22-SUM($D$26:M26),0))</f>
        <v>0</v>
      </c>
      <c r="O26" s="33">
        <f>IF(MAX($C$22-SUM($D$26:N26),0)&gt;O19,O19,MAX($C$22-SUM($D$26:N26),0))</f>
        <v>0</v>
      </c>
      <c r="P26" s="33">
        <f>IF(MAX($C$22-SUM($D$26:O26),0)&gt;P19,P19,MAX($C$22-SUM($D$26:O26),0))</f>
        <v>0</v>
      </c>
      <c r="Q26" s="33">
        <f>IF(MAX($C$22-SUM($D$26:P26),0)&gt;Q19,Q19,MAX($C$22-SUM($D$26:P26),0))</f>
        <v>0</v>
      </c>
      <c r="R26" s="33">
        <f>IF(MAX($C$22-SUM($D$26:Q26),0)&gt;R19,R19,MAX($C$22-SUM($D$26:Q26),0))</f>
        <v>0</v>
      </c>
      <c r="S26" s="33">
        <f>IF(MAX($C$22-SUM($D$26:R26),0)&gt;S19,S19,MAX($C$22-SUM($D$26:R26),0))</f>
        <v>0</v>
      </c>
      <c r="T26" s="33">
        <f>IF(MAX($C$22-SUM($D$26:S26),0)&gt;T19,T19,MAX($C$22-SUM($D$26:S26),0))</f>
        <v>0</v>
      </c>
      <c r="U26" s="33">
        <f>IF(MAX($C$22-SUM($D$26:T26),0)&gt;U19,U19,MAX($C$22-SUM($D$26:T26),0))</f>
        <v>0</v>
      </c>
      <c r="V26" s="33">
        <f>IF(MAX($C$22-SUM($D$26:U26),0)&gt;V19,V19,MAX($C$22-SUM($D$26:U26),0))</f>
        <v>0</v>
      </c>
      <c r="W26" s="33">
        <f>IF(MAX($C$22-SUM($D$26:V26),0)&gt;W19,W19,MAX($C$22-SUM($D$26:V26),0))</f>
        <v>0</v>
      </c>
      <c r="X26" s="33">
        <f>IF(MAX($C$22-SUM($D$26:W26),0)&gt;X19,X19,MAX($C$22-SUM($D$26:W26),0))</f>
        <v>0</v>
      </c>
      <c r="Y26" s="33">
        <f>IF(MAX($C$22-SUM($D$26:X26),0)&gt;Y19,Y19,MAX($C$22-SUM($D$26:X26),0))</f>
        <v>0</v>
      </c>
      <c r="Z26" s="33">
        <f>IF(MAX($C$22-SUM($D$26:Y26),0)&gt;Z19,Z19,MAX($C$22-SUM($D$26:Y26),0))</f>
        <v>0</v>
      </c>
      <c r="AA26" s="33">
        <f>IF(MAX($C$22-SUM($D$26:Z26),0)&gt;AA19,AA19,MAX($C$22-SUM($D$26:Z26),0))</f>
        <v>0</v>
      </c>
      <c r="AB26" s="33">
        <f>IF(MAX($C$22-SUM($D$26:AA26),0)&gt;AB19,AB19,MAX($C$22-SUM($D$26:AA26),0))</f>
        <v>0</v>
      </c>
      <c r="AC26" s="33">
        <f>IF(MAX($C$22-SUM($D$26:AB26),0)&gt;AC19,AC19,MAX($C$22-SUM($D$26:AB26),0))</f>
        <v>0</v>
      </c>
      <c r="AD26" s="33">
        <f>IF(MAX($C$22-SUM($D$26:AC26),0)&gt;AD19,AD19,MAX($C$22-SUM($D$26:AC26),0))</f>
        <v>0</v>
      </c>
      <c r="AE26" s="33">
        <f>IF(MAX($C$22-SUM($D$26:AD26),0)&gt;AE19,AE19,MAX($C$22-SUM($D$26:AD26),0))</f>
        <v>0</v>
      </c>
      <c r="AF26" s="33">
        <f>IF(MAX($C$22-SUM($D$26:AE26),0)&gt;AF19,AF19,MAX($C$22-SUM($D$26:AE26),0))</f>
        <v>0</v>
      </c>
      <c r="AG26" s="33">
        <f>IF(MAX($C$22-SUM($D$26:AF26),0)&gt;AG19,AG19,MAX($C$22-SUM($D$26:AF26),0))</f>
        <v>0</v>
      </c>
      <c r="AH26" s="33">
        <f>IF(MAX($C$22-SUM($D$26:AG26),0)&gt;AH19,AH19,MAX($C$22-SUM($D$26:AG26),0))</f>
        <v>0</v>
      </c>
      <c r="AI26" s="33">
        <f>IF(MAX($C$22-SUM($D$26:AH26),0)&gt;AI19,AI19,MAX($C$22-SUM($D$26:AH26),0))</f>
        <v>0</v>
      </c>
      <c r="AJ26" s="33">
        <f>IF(MAX($C$22-SUM($D$26:AI26),0)&gt;AJ19,AJ19,MAX($C$22-SUM($D$26:AI26),0))</f>
        <v>0</v>
      </c>
      <c r="AK26" s="33">
        <f>IF(MAX($C$22-SUM($D$26:AJ26),0)&gt;AK19,AK19,MAX($C$22-SUM($D$26:AJ26),0))</f>
        <v>0</v>
      </c>
      <c r="AL26" s="33">
        <f>IF(MAX($C$22-SUM($D$26:AK26),0)&gt;AL19,AL19,MAX($C$22-SUM($D$26:AK26),0))</f>
        <v>0</v>
      </c>
      <c r="AM26" s="33">
        <f>IF(MAX($C$22-SUM($D$26:AL26),0)&gt;AM19,AM19,MAX($C$22-SUM($D$26:AL26),0))</f>
        <v>0</v>
      </c>
      <c r="AN26" s="33">
        <f>IF(MAX($C$22-SUM($D$26:AM26),0)&gt;AN19,AN19,MAX($C$22-SUM($D$26:AM26),0))</f>
        <v>0</v>
      </c>
      <c r="AO26" s="33">
        <f>IF(MAX($C$22-SUM($D$26:AN26),0)&gt;AO19,AO19,MAX($C$22-SUM($D$26:AN26),0))</f>
        <v>0</v>
      </c>
      <c r="AP26" s="33">
        <f>IF(MAX($C$22-SUM($D$26:AO26),0)&gt;AP19,AP19,MAX($C$22-SUM($D$26:AO26),0))</f>
        <v>0</v>
      </c>
      <c r="AQ26" s="33">
        <f>IF(MAX($C$22-SUM($D$26:AP26),0)&gt;AQ19,AQ19,MAX($C$22-SUM($D$26:AP26),0))</f>
        <v>0</v>
      </c>
      <c r="AR26" s="33">
        <f>IF(MAX($C$22-SUM($D$26:AQ26),0)&gt;AR19,AR19,MAX($C$22-SUM($D$26:AQ26),0))</f>
        <v>0</v>
      </c>
    </row>
    <row r="27" spans="2:44">
      <c r="B27" s="9" t="s">
        <v>72</v>
      </c>
      <c r="C27" s="33">
        <f>SUM(E27:AR27)</f>
        <v>214538.17969123376</v>
      </c>
      <c r="E27" s="33">
        <f>IF(E19-E26&gt;0,E19-E26,0)</f>
        <v>0</v>
      </c>
      <c r="F27" s="33">
        <f t="shared" ref="F27:K27" si="10">IF(F19-F26&gt;0,F19-F26,0)</f>
        <v>46482.849566458375</v>
      </c>
      <c r="G27" s="33">
        <f t="shared" si="10"/>
        <v>81857.420709211176</v>
      </c>
      <c r="H27" s="33">
        <f t="shared" si="10"/>
        <v>86197.909415564209</v>
      </c>
      <c r="I27" s="33">
        <f t="shared" si="10"/>
        <v>0</v>
      </c>
      <c r="J27" s="33">
        <f t="shared" si="10"/>
        <v>0</v>
      </c>
      <c r="K27" s="33">
        <f t="shared" si="10"/>
        <v>0</v>
      </c>
      <c r="L27" s="33">
        <f t="shared" ref="L27" si="11">IF(L19-L26&gt;0,L19-L26,0)</f>
        <v>0</v>
      </c>
      <c r="M27" s="33">
        <f t="shared" ref="M27" si="12">IF(M19-M26&gt;0,M19-M26,0)</f>
        <v>0</v>
      </c>
      <c r="N27" s="33">
        <f t="shared" ref="N27" si="13">IF(N19-N26&gt;0,N19-N26,0)</f>
        <v>0</v>
      </c>
      <c r="O27" s="33">
        <f t="shared" ref="O27" si="14">IF(O19-O26&gt;0,O19-O26,0)</f>
        <v>0</v>
      </c>
      <c r="P27" s="33">
        <f t="shared" ref="P27" si="15">IF(P19-P26&gt;0,P19-P26,0)</f>
        <v>0</v>
      </c>
      <c r="Q27" s="33">
        <f t="shared" ref="Q27" si="16">IF(Q19-Q26&gt;0,Q19-Q26,0)</f>
        <v>0</v>
      </c>
      <c r="R27" s="33">
        <f t="shared" ref="R27" si="17">IF(R19-R26&gt;0,R19-R26,0)</f>
        <v>0</v>
      </c>
      <c r="S27" s="33">
        <f t="shared" ref="S27" si="18">IF(S19-S26&gt;0,S19-S26,0)</f>
        <v>0</v>
      </c>
      <c r="T27" s="33">
        <f t="shared" ref="T27" si="19">IF(T19-T26&gt;0,T19-T26,0)</f>
        <v>0</v>
      </c>
      <c r="U27" s="33">
        <f t="shared" ref="U27" si="20">IF(U19-U26&gt;0,U19-U26,0)</f>
        <v>0</v>
      </c>
      <c r="V27" s="33">
        <f t="shared" ref="V27" si="21">IF(V19-V26&gt;0,V19-V26,0)</f>
        <v>0</v>
      </c>
      <c r="W27" s="33">
        <f t="shared" ref="W27" si="22">IF(W19-W26&gt;0,W19-W26,0)</f>
        <v>0</v>
      </c>
      <c r="X27" s="33">
        <f t="shared" ref="X27" si="23">IF(X19-X26&gt;0,X19-X26,0)</f>
        <v>0</v>
      </c>
      <c r="Y27" s="33">
        <f t="shared" ref="Y27" si="24">IF(Y19-Y26&gt;0,Y19-Y26,0)</f>
        <v>0</v>
      </c>
      <c r="Z27" s="33">
        <f t="shared" ref="Z27" si="25">IF(Z19-Z26&gt;0,Z19-Z26,0)</f>
        <v>0</v>
      </c>
      <c r="AA27" s="33">
        <f t="shared" ref="AA27" si="26">IF(AA19-AA26&gt;0,AA19-AA26,0)</f>
        <v>0</v>
      </c>
      <c r="AB27" s="33">
        <f t="shared" ref="AB27" si="27">IF(AB19-AB26&gt;0,AB19-AB26,0)</f>
        <v>0</v>
      </c>
      <c r="AC27" s="33">
        <f t="shared" ref="AC27" si="28">IF(AC19-AC26&gt;0,AC19-AC26,0)</f>
        <v>0</v>
      </c>
      <c r="AD27" s="33">
        <f t="shared" ref="AD27" si="29">IF(AD19-AD26&gt;0,AD19-AD26,0)</f>
        <v>0</v>
      </c>
      <c r="AE27" s="33">
        <f t="shared" ref="AE27" si="30">IF(AE19-AE26&gt;0,AE19-AE26,0)</f>
        <v>0</v>
      </c>
      <c r="AF27" s="33">
        <f t="shared" ref="AF27" si="31">IF(AF19-AF26&gt;0,AF19-AF26,0)</f>
        <v>0</v>
      </c>
      <c r="AG27" s="33">
        <f t="shared" ref="AG27" si="32">IF(AG19-AG26&gt;0,AG19-AG26,0)</f>
        <v>0</v>
      </c>
      <c r="AH27" s="33">
        <f t="shared" ref="AH27" si="33">IF(AH19-AH26&gt;0,AH19-AH26,0)</f>
        <v>0</v>
      </c>
      <c r="AI27" s="33">
        <f t="shared" ref="AI27" si="34">IF(AI19-AI26&gt;0,AI19-AI26,0)</f>
        <v>0</v>
      </c>
      <c r="AJ27" s="33">
        <f t="shared" ref="AJ27" si="35">IF(AJ19-AJ26&gt;0,AJ19-AJ26,0)</f>
        <v>0</v>
      </c>
      <c r="AK27" s="33">
        <f t="shared" ref="AK27" si="36">IF(AK19-AK26&gt;0,AK19-AK26,0)</f>
        <v>0</v>
      </c>
      <c r="AL27" s="33">
        <f t="shared" ref="AL27" si="37">IF(AL19-AL26&gt;0,AL19-AL26,0)</f>
        <v>0</v>
      </c>
      <c r="AM27" s="33">
        <f t="shared" ref="AM27" si="38">IF(AM19-AM26&gt;0,AM19-AM26,0)</f>
        <v>0</v>
      </c>
      <c r="AN27" s="33">
        <f t="shared" ref="AN27" si="39">IF(AN19-AN26&gt;0,AN19-AN26,0)</f>
        <v>0</v>
      </c>
      <c r="AO27" s="33">
        <f t="shared" ref="AO27" si="40">IF(AO19-AO26&gt;0,AO19-AO26,0)</f>
        <v>0</v>
      </c>
      <c r="AP27" s="33">
        <f t="shared" ref="AP27" si="41">IF(AP19-AP26&gt;0,AP19-AP26,0)</f>
        <v>0</v>
      </c>
      <c r="AQ27" s="33">
        <f t="shared" ref="AQ27" si="42">IF(AQ19-AQ26&gt;0,AQ19-AQ26,0)</f>
        <v>0</v>
      </c>
      <c r="AR27" s="33">
        <f t="shared" ref="AR27" si="43">IF(AR19-AR26&gt;0,AR19-AR26,0)</f>
        <v>0</v>
      </c>
    </row>
    <row r="28" spans="2:44" ht="17.45" customHeight="1">
      <c r="B28" s="34" t="s">
        <v>73</v>
      </c>
      <c r="C28" s="37">
        <f>SUM(E28:AR28)</f>
        <v>330058.73798651341</v>
      </c>
      <c r="D28" s="34"/>
      <c r="E28" s="37">
        <f>SUM(E26:E27)</f>
        <v>82610.739837268236</v>
      </c>
      <c r="F28" s="37">
        <f t="shared" ref="F28:K28" si="44">SUM(F26:F27)</f>
        <v>79392.668024469822</v>
      </c>
      <c r="G28" s="37">
        <f t="shared" si="44"/>
        <v>81857.420709211176</v>
      </c>
      <c r="H28" s="37">
        <f t="shared" si="44"/>
        <v>86197.909415564209</v>
      </c>
      <c r="I28" s="37">
        <f t="shared" si="44"/>
        <v>0</v>
      </c>
      <c r="J28" s="37">
        <f t="shared" si="44"/>
        <v>0</v>
      </c>
      <c r="K28" s="37">
        <f t="shared" si="44"/>
        <v>0</v>
      </c>
      <c r="L28" s="37">
        <f t="shared" ref="L28" si="45">SUM(L26:L27)</f>
        <v>0</v>
      </c>
      <c r="M28" s="37">
        <f t="shared" ref="M28" si="46">SUM(M26:M27)</f>
        <v>0</v>
      </c>
      <c r="N28" s="37">
        <f t="shared" ref="N28" si="47">SUM(N26:N27)</f>
        <v>0</v>
      </c>
      <c r="O28" s="37">
        <f t="shared" ref="O28" si="48">SUM(O26:O27)</f>
        <v>0</v>
      </c>
      <c r="P28" s="37">
        <f t="shared" ref="P28" si="49">SUM(P26:P27)</f>
        <v>0</v>
      </c>
      <c r="Q28" s="37">
        <f t="shared" ref="Q28" si="50">SUM(Q26:Q27)</f>
        <v>0</v>
      </c>
      <c r="R28" s="37">
        <f t="shared" ref="R28" si="51">SUM(R26:R27)</f>
        <v>0</v>
      </c>
      <c r="S28" s="37">
        <f t="shared" ref="S28" si="52">SUM(S26:S27)</f>
        <v>0</v>
      </c>
      <c r="T28" s="37">
        <f t="shared" ref="T28" si="53">SUM(T26:T27)</f>
        <v>0</v>
      </c>
      <c r="U28" s="37">
        <f t="shared" ref="U28" si="54">SUM(U26:U27)</f>
        <v>0</v>
      </c>
      <c r="V28" s="37">
        <f t="shared" ref="V28" si="55">SUM(V26:V27)</f>
        <v>0</v>
      </c>
      <c r="W28" s="37">
        <f t="shared" ref="W28" si="56">SUM(W26:W27)</f>
        <v>0</v>
      </c>
      <c r="X28" s="37">
        <f t="shared" ref="X28" si="57">SUM(X26:X27)</f>
        <v>0</v>
      </c>
      <c r="Y28" s="37">
        <f t="shared" ref="Y28" si="58">SUM(Y26:Y27)</f>
        <v>0</v>
      </c>
      <c r="Z28" s="37">
        <f t="shared" ref="Z28" si="59">SUM(Z26:Z27)</f>
        <v>0</v>
      </c>
      <c r="AA28" s="37">
        <f t="shared" ref="AA28" si="60">SUM(AA26:AA27)</f>
        <v>0</v>
      </c>
      <c r="AB28" s="37">
        <f t="shared" ref="AB28" si="61">SUM(AB26:AB27)</f>
        <v>0</v>
      </c>
      <c r="AC28" s="37">
        <f t="shared" ref="AC28" si="62">SUM(AC26:AC27)</f>
        <v>0</v>
      </c>
      <c r="AD28" s="37">
        <f t="shared" ref="AD28" si="63">SUM(AD26:AD27)</f>
        <v>0</v>
      </c>
      <c r="AE28" s="37">
        <f t="shared" ref="AE28" si="64">SUM(AE26:AE27)</f>
        <v>0</v>
      </c>
      <c r="AF28" s="37">
        <f t="shared" ref="AF28" si="65">SUM(AF26:AF27)</f>
        <v>0</v>
      </c>
      <c r="AG28" s="37">
        <f t="shared" ref="AG28" si="66">SUM(AG26:AG27)</f>
        <v>0</v>
      </c>
      <c r="AH28" s="37">
        <f t="shared" ref="AH28" si="67">SUM(AH26:AH27)</f>
        <v>0</v>
      </c>
      <c r="AI28" s="37">
        <f t="shared" ref="AI28" si="68">SUM(AI26:AI27)</f>
        <v>0</v>
      </c>
      <c r="AJ28" s="37">
        <f t="shared" ref="AJ28" si="69">SUM(AJ26:AJ27)</f>
        <v>0</v>
      </c>
      <c r="AK28" s="37">
        <f t="shared" ref="AK28" si="70">SUM(AK26:AK27)</f>
        <v>0</v>
      </c>
      <c r="AL28" s="37">
        <f t="shared" ref="AL28" si="71">SUM(AL26:AL27)</f>
        <v>0</v>
      </c>
      <c r="AM28" s="37">
        <f t="shared" ref="AM28" si="72">SUM(AM26:AM27)</f>
        <v>0</v>
      </c>
      <c r="AN28" s="37">
        <f t="shared" ref="AN28" si="73">SUM(AN26:AN27)</f>
        <v>0</v>
      </c>
      <c r="AO28" s="37">
        <f t="shared" ref="AO28" si="74">SUM(AO26:AO27)</f>
        <v>0</v>
      </c>
      <c r="AP28" s="37">
        <f t="shared" ref="AP28" si="75">SUM(AP26:AP27)</f>
        <v>0</v>
      </c>
      <c r="AQ28" s="37">
        <f t="shared" ref="AQ28" si="76">SUM(AQ26:AQ27)</f>
        <v>0</v>
      </c>
      <c r="AR28" s="37">
        <f t="shared" ref="AR28" si="77">SUM(AR26:AR27)</f>
        <v>0</v>
      </c>
    </row>
    <row r="32" spans="2:44" ht="17.649999999999999" customHeight="1">
      <c r="B32" s="29" t="s">
        <v>74</v>
      </c>
      <c r="C32" s="3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5"/>
    </row>
    <row r="33" spans="2:44">
      <c r="B33" t="s">
        <v>75</v>
      </c>
      <c r="E33" s="42">
        <v>0</v>
      </c>
      <c r="F33" s="33">
        <f>E35</f>
        <v>0</v>
      </c>
      <c r="G33" s="33">
        <f t="shared" ref="G33:AR33" si="78">F35</f>
        <v>46482.849566458375</v>
      </c>
      <c r="H33" s="33">
        <f t="shared" si="78"/>
        <v>128340.27027566955</v>
      </c>
      <c r="I33" s="33">
        <f t="shared" si="78"/>
        <v>214538.17969123376</v>
      </c>
      <c r="J33" s="33">
        <f t="shared" si="78"/>
        <v>214538.17969123376</v>
      </c>
      <c r="K33" s="33">
        <f t="shared" si="78"/>
        <v>214538.17969123376</v>
      </c>
      <c r="L33" s="33">
        <f t="shared" si="78"/>
        <v>214538.17969123376</v>
      </c>
      <c r="M33" s="33">
        <f t="shared" si="78"/>
        <v>214538.17969123376</v>
      </c>
      <c r="N33" s="33">
        <f t="shared" si="78"/>
        <v>214538.17969123376</v>
      </c>
      <c r="O33" s="33">
        <f t="shared" si="78"/>
        <v>214538.17969123376</v>
      </c>
      <c r="P33" s="33">
        <f t="shared" si="78"/>
        <v>214538.17969123376</v>
      </c>
      <c r="Q33" s="33">
        <f t="shared" si="78"/>
        <v>214538.17969123376</v>
      </c>
      <c r="R33" s="33">
        <f t="shared" si="78"/>
        <v>214538.17969123376</v>
      </c>
      <c r="S33" s="33">
        <f t="shared" si="78"/>
        <v>214538.17969123376</v>
      </c>
      <c r="T33" s="33">
        <f t="shared" si="78"/>
        <v>214538.17969123376</v>
      </c>
      <c r="U33" s="33">
        <f t="shared" si="78"/>
        <v>214538.17969123376</v>
      </c>
      <c r="V33" s="33">
        <f t="shared" si="78"/>
        <v>214538.17969123376</v>
      </c>
      <c r="W33" s="33">
        <f t="shared" si="78"/>
        <v>214538.17969123376</v>
      </c>
      <c r="X33" s="33">
        <f t="shared" si="78"/>
        <v>214538.17969123376</v>
      </c>
      <c r="Y33" s="33">
        <f t="shared" si="78"/>
        <v>214538.17969123376</v>
      </c>
      <c r="Z33" s="33">
        <f t="shared" si="78"/>
        <v>214538.17969123376</v>
      </c>
      <c r="AA33" s="33">
        <f t="shared" si="78"/>
        <v>214538.17969123376</v>
      </c>
      <c r="AB33" s="33">
        <f t="shared" si="78"/>
        <v>214538.17969123376</v>
      </c>
      <c r="AC33" s="33">
        <f t="shared" si="78"/>
        <v>214538.17969123376</v>
      </c>
      <c r="AD33" s="33">
        <f t="shared" si="78"/>
        <v>214538.17969123376</v>
      </c>
      <c r="AE33" s="33">
        <f t="shared" si="78"/>
        <v>214538.17969123376</v>
      </c>
      <c r="AF33" s="33">
        <f t="shared" si="78"/>
        <v>214538.17969123376</v>
      </c>
      <c r="AG33" s="33">
        <f t="shared" si="78"/>
        <v>214538.17969123376</v>
      </c>
      <c r="AH33" s="33">
        <f t="shared" si="78"/>
        <v>214538.17969123376</v>
      </c>
      <c r="AI33" s="33">
        <f t="shared" si="78"/>
        <v>214538.17969123376</v>
      </c>
      <c r="AJ33" s="33">
        <f t="shared" si="78"/>
        <v>214538.17969123376</v>
      </c>
      <c r="AK33" s="33">
        <f t="shared" si="78"/>
        <v>214538.17969123376</v>
      </c>
      <c r="AL33" s="33">
        <f t="shared" si="78"/>
        <v>214538.17969123376</v>
      </c>
      <c r="AM33" s="33">
        <f t="shared" si="78"/>
        <v>214538.17969123376</v>
      </c>
      <c r="AN33" s="33">
        <f t="shared" si="78"/>
        <v>214538.17969123376</v>
      </c>
      <c r="AO33" s="33">
        <f t="shared" si="78"/>
        <v>214538.17969123376</v>
      </c>
      <c r="AP33" s="33">
        <f t="shared" si="78"/>
        <v>214538.17969123376</v>
      </c>
      <c r="AQ33" s="33">
        <f t="shared" si="78"/>
        <v>214538.17969123376</v>
      </c>
      <c r="AR33" s="33">
        <f t="shared" si="78"/>
        <v>214538.17969123376</v>
      </c>
    </row>
    <row r="34" spans="2:44">
      <c r="B34" t="s">
        <v>76</v>
      </c>
      <c r="C34" s="33">
        <f>SUM(E34:AR34)</f>
        <v>214538.17969123376</v>
      </c>
      <c r="E34" s="33">
        <f>E27</f>
        <v>0</v>
      </c>
      <c r="F34" s="33">
        <f>F27</f>
        <v>46482.849566458375</v>
      </c>
      <c r="G34" s="33">
        <f t="shared" ref="G34:AR34" si="79">G27</f>
        <v>81857.420709211176</v>
      </c>
      <c r="H34" s="33">
        <f t="shared" si="79"/>
        <v>86197.909415564209</v>
      </c>
      <c r="I34" s="33">
        <f t="shared" si="79"/>
        <v>0</v>
      </c>
      <c r="J34" s="33">
        <f t="shared" si="79"/>
        <v>0</v>
      </c>
      <c r="K34" s="33">
        <f t="shared" si="79"/>
        <v>0</v>
      </c>
      <c r="L34" s="33">
        <f t="shared" si="79"/>
        <v>0</v>
      </c>
      <c r="M34" s="33">
        <f t="shared" si="79"/>
        <v>0</v>
      </c>
      <c r="N34" s="33">
        <f t="shared" si="79"/>
        <v>0</v>
      </c>
      <c r="O34" s="33">
        <f t="shared" si="79"/>
        <v>0</v>
      </c>
      <c r="P34" s="33">
        <f t="shared" si="79"/>
        <v>0</v>
      </c>
      <c r="Q34" s="33">
        <f t="shared" si="79"/>
        <v>0</v>
      </c>
      <c r="R34" s="33">
        <f t="shared" si="79"/>
        <v>0</v>
      </c>
      <c r="S34" s="33">
        <f t="shared" si="79"/>
        <v>0</v>
      </c>
      <c r="T34" s="33">
        <f t="shared" si="79"/>
        <v>0</v>
      </c>
      <c r="U34" s="33">
        <f t="shared" si="79"/>
        <v>0</v>
      </c>
      <c r="V34" s="33">
        <f t="shared" si="79"/>
        <v>0</v>
      </c>
      <c r="W34" s="33">
        <f t="shared" si="79"/>
        <v>0</v>
      </c>
      <c r="X34" s="33">
        <f t="shared" si="79"/>
        <v>0</v>
      </c>
      <c r="Y34" s="33">
        <f t="shared" si="79"/>
        <v>0</v>
      </c>
      <c r="Z34" s="33">
        <f t="shared" si="79"/>
        <v>0</v>
      </c>
      <c r="AA34" s="33">
        <f t="shared" si="79"/>
        <v>0</v>
      </c>
      <c r="AB34" s="33">
        <f t="shared" si="79"/>
        <v>0</v>
      </c>
      <c r="AC34" s="33">
        <f t="shared" si="79"/>
        <v>0</v>
      </c>
      <c r="AD34" s="33">
        <f t="shared" si="79"/>
        <v>0</v>
      </c>
      <c r="AE34" s="33">
        <f t="shared" si="79"/>
        <v>0</v>
      </c>
      <c r="AF34" s="33">
        <f t="shared" si="79"/>
        <v>0</v>
      </c>
      <c r="AG34" s="33">
        <f t="shared" si="79"/>
        <v>0</v>
      </c>
      <c r="AH34" s="33">
        <f t="shared" si="79"/>
        <v>0</v>
      </c>
      <c r="AI34" s="33">
        <f t="shared" si="79"/>
        <v>0</v>
      </c>
      <c r="AJ34" s="33">
        <f t="shared" si="79"/>
        <v>0</v>
      </c>
      <c r="AK34" s="33">
        <f t="shared" si="79"/>
        <v>0</v>
      </c>
      <c r="AL34" s="33">
        <f t="shared" si="79"/>
        <v>0</v>
      </c>
      <c r="AM34" s="33">
        <f t="shared" si="79"/>
        <v>0</v>
      </c>
      <c r="AN34" s="33">
        <f t="shared" si="79"/>
        <v>0</v>
      </c>
      <c r="AO34" s="33">
        <f t="shared" si="79"/>
        <v>0</v>
      </c>
      <c r="AP34" s="33">
        <f t="shared" si="79"/>
        <v>0</v>
      </c>
      <c r="AQ34" s="33">
        <f t="shared" si="79"/>
        <v>0</v>
      </c>
      <c r="AR34" s="33">
        <f t="shared" si="79"/>
        <v>0</v>
      </c>
    </row>
    <row r="35" spans="2:44">
      <c r="B35" t="s">
        <v>77</v>
      </c>
      <c r="E35" s="33">
        <f>SUM(E33:E34)</f>
        <v>0</v>
      </c>
      <c r="F35" s="33">
        <f>SUM(F33:F34)</f>
        <v>46482.849566458375</v>
      </c>
      <c r="G35" s="33">
        <f t="shared" ref="G35:AR35" si="80">SUM(G33:G34)</f>
        <v>128340.27027566955</v>
      </c>
      <c r="H35" s="33">
        <f t="shared" si="80"/>
        <v>214538.17969123376</v>
      </c>
      <c r="I35" s="33">
        <f t="shared" si="80"/>
        <v>214538.17969123376</v>
      </c>
      <c r="J35" s="33">
        <f t="shared" si="80"/>
        <v>214538.17969123376</v>
      </c>
      <c r="K35" s="33">
        <f t="shared" si="80"/>
        <v>214538.17969123376</v>
      </c>
      <c r="L35" s="33">
        <f t="shared" si="80"/>
        <v>214538.17969123376</v>
      </c>
      <c r="M35" s="33">
        <f t="shared" si="80"/>
        <v>214538.17969123376</v>
      </c>
      <c r="N35" s="33">
        <f t="shared" si="80"/>
        <v>214538.17969123376</v>
      </c>
      <c r="O35" s="33">
        <f t="shared" si="80"/>
        <v>214538.17969123376</v>
      </c>
      <c r="P35" s="33">
        <f t="shared" si="80"/>
        <v>214538.17969123376</v>
      </c>
      <c r="Q35" s="33">
        <f t="shared" si="80"/>
        <v>214538.17969123376</v>
      </c>
      <c r="R35" s="33">
        <f t="shared" si="80"/>
        <v>214538.17969123376</v>
      </c>
      <c r="S35" s="33">
        <f t="shared" si="80"/>
        <v>214538.17969123376</v>
      </c>
      <c r="T35" s="33">
        <f t="shared" si="80"/>
        <v>214538.17969123376</v>
      </c>
      <c r="U35" s="33">
        <f t="shared" si="80"/>
        <v>214538.17969123376</v>
      </c>
      <c r="V35" s="33">
        <f t="shared" si="80"/>
        <v>214538.17969123376</v>
      </c>
      <c r="W35" s="33">
        <f t="shared" si="80"/>
        <v>214538.17969123376</v>
      </c>
      <c r="X35" s="33">
        <f t="shared" si="80"/>
        <v>214538.17969123376</v>
      </c>
      <c r="Y35" s="33">
        <f t="shared" si="80"/>
        <v>214538.17969123376</v>
      </c>
      <c r="Z35" s="33">
        <f t="shared" si="80"/>
        <v>214538.17969123376</v>
      </c>
      <c r="AA35" s="33">
        <f t="shared" si="80"/>
        <v>214538.17969123376</v>
      </c>
      <c r="AB35" s="33">
        <f t="shared" si="80"/>
        <v>214538.17969123376</v>
      </c>
      <c r="AC35" s="33">
        <f t="shared" si="80"/>
        <v>214538.17969123376</v>
      </c>
      <c r="AD35" s="33">
        <f t="shared" si="80"/>
        <v>214538.17969123376</v>
      </c>
      <c r="AE35" s="33">
        <f t="shared" si="80"/>
        <v>214538.17969123376</v>
      </c>
      <c r="AF35" s="33">
        <f t="shared" si="80"/>
        <v>214538.17969123376</v>
      </c>
      <c r="AG35" s="33">
        <f t="shared" si="80"/>
        <v>214538.17969123376</v>
      </c>
      <c r="AH35" s="33">
        <f t="shared" si="80"/>
        <v>214538.17969123376</v>
      </c>
      <c r="AI35" s="33">
        <f t="shared" si="80"/>
        <v>214538.17969123376</v>
      </c>
      <c r="AJ35" s="33">
        <f t="shared" si="80"/>
        <v>214538.17969123376</v>
      </c>
      <c r="AK35" s="33">
        <f t="shared" si="80"/>
        <v>214538.17969123376</v>
      </c>
      <c r="AL35" s="33">
        <f t="shared" si="80"/>
        <v>214538.17969123376</v>
      </c>
      <c r="AM35" s="33">
        <f t="shared" si="80"/>
        <v>214538.17969123376</v>
      </c>
      <c r="AN35" s="33">
        <f t="shared" si="80"/>
        <v>214538.17969123376</v>
      </c>
      <c r="AO35" s="33">
        <f t="shared" si="80"/>
        <v>214538.17969123376</v>
      </c>
      <c r="AP35" s="33">
        <f t="shared" si="80"/>
        <v>214538.17969123376</v>
      </c>
      <c r="AQ35" s="33">
        <f t="shared" si="80"/>
        <v>214538.17969123376</v>
      </c>
      <c r="AR35" s="33">
        <f t="shared" si="80"/>
        <v>214538.17969123376</v>
      </c>
    </row>
    <row r="36" spans="2:44">
      <c r="E36" s="32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37" spans="2:44">
      <c r="B37" t="s">
        <v>61</v>
      </c>
      <c r="E37" s="33">
        <f>'Input Assumptions'!$D$37*Construction!$C$34*TBA!D13</f>
        <v>3218.0726953685062</v>
      </c>
      <c r="F37" s="33">
        <f>'Input Assumptions'!$D$37*Construction!$C$34*TBA!E13</f>
        <v>0</v>
      </c>
      <c r="G37" s="33">
        <f>'Input Assumptions'!$D$37*Construction!$C$34*TBA!F13</f>
        <v>0</v>
      </c>
      <c r="H37" s="33">
        <f>'Input Assumptions'!$D$37*Construction!$C$34*TBA!G13</f>
        <v>0</v>
      </c>
      <c r="I37" s="33">
        <f>'Input Assumptions'!$D$37*Construction!$C$34*TBA!H13</f>
        <v>0</v>
      </c>
      <c r="J37" s="33">
        <f>'Input Assumptions'!$D$37*Construction!$C$34*TBA!I13</f>
        <v>0</v>
      </c>
      <c r="K37" s="33">
        <f>'Input Assumptions'!$D$37*Construction!$C$34*TBA!J13</f>
        <v>0</v>
      </c>
      <c r="L37" s="33">
        <f>'Input Assumptions'!$D$37*Construction!$C$34*TBA!K13</f>
        <v>0</v>
      </c>
      <c r="M37" s="33">
        <f>'Input Assumptions'!$D$37*Construction!$C$34*TBA!L13</f>
        <v>0</v>
      </c>
      <c r="N37" s="33">
        <f>'Input Assumptions'!$D$37*Construction!$C$34*TBA!M13</f>
        <v>0</v>
      </c>
      <c r="O37" s="33">
        <f>'Input Assumptions'!$D$37*Construction!$C$34*TBA!N13</f>
        <v>0</v>
      </c>
      <c r="P37" s="33">
        <f>'Input Assumptions'!$D$37*Construction!$C$34*TBA!O13</f>
        <v>0</v>
      </c>
      <c r="Q37" s="33">
        <f>'Input Assumptions'!$D$37*Construction!$C$34*TBA!P13</f>
        <v>0</v>
      </c>
      <c r="R37" s="33">
        <f>'Input Assumptions'!$D$37*Construction!$C$34*TBA!Q13</f>
        <v>0</v>
      </c>
      <c r="S37" s="33">
        <f>'Input Assumptions'!$D$37*Construction!$C$34*TBA!R13</f>
        <v>0</v>
      </c>
      <c r="T37" s="33">
        <f>'Input Assumptions'!$D$37*Construction!$C$34*TBA!S13</f>
        <v>0</v>
      </c>
      <c r="U37" s="33">
        <f>'Input Assumptions'!$D$37*Construction!$C$34*TBA!T13</f>
        <v>0</v>
      </c>
      <c r="V37" s="33">
        <f>'Input Assumptions'!$D$37*Construction!$C$34*TBA!U13</f>
        <v>0</v>
      </c>
      <c r="W37" s="33">
        <f>'Input Assumptions'!$D$37*Construction!$C$34*TBA!V13</f>
        <v>0</v>
      </c>
      <c r="X37" s="33">
        <f>'Input Assumptions'!$D$37*Construction!$C$34*TBA!W13</f>
        <v>0</v>
      </c>
      <c r="Y37" s="33">
        <f>'Input Assumptions'!$D$37*Construction!$C$34*TBA!X13</f>
        <v>0</v>
      </c>
      <c r="Z37" s="33">
        <f>'Input Assumptions'!$D$37*Construction!$C$34*TBA!Y13</f>
        <v>0</v>
      </c>
      <c r="AA37" s="33">
        <f>'Input Assumptions'!$D$37*Construction!$C$34*TBA!Z13</f>
        <v>0</v>
      </c>
      <c r="AB37" s="33">
        <f>'Input Assumptions'!$D$37*Construction!$C$34*TBA!AA13</f>
        <v>0</v>
      </c>
      <c r="AC37" s="33">
        <f>'Input Assumptions'!$D$37*Construction!$C$34*TBA!AB13</f>
        <v>0</v>
      </c>
      <c r="AD37" s="33">
        <f>'Input Assumptions'!$D$37*Construction!$C$34*TBA!AC13</f>
        <v>0</v>
      </c>
      <c r="AE37" s="33">
        <f>'Input Assumptions'!$D$37*Construction!$C$34*TBA!AD13</f>
        <v>0</v>
      </c>
      <c r="AF37" s="33">
        <f>'Input Assumptions'!$D$37*Construction!$C$34*TBA!AE13</f>
        <v>0</v>
      </c>
      <c r="AG37" s="33">
        <f>'Input Assumptions'!$D$37*Construction!$C$34*TBA!AF13</f>
        <v>0</v>
      </c>
      <c r="AH37" s="33">
        <f>'Input Assumptions'!$D$37*Construction!$C$34*TBA!AG13</f>
        <v>0</v>
      </c>
      <c r="AI37" s="33">
        <f>'Input Assumptions'!$D$37*Construction!$C$34*TBA!AH13</f>
        <v>0</v>
      </c>
      <c r="AJ37" s="33">
        <f>'Input Assumptions'!$D$37*Construction!$C$34*TBA!AI13</f>
        <v>0</v>
      </c>
      <c r="AK37" s="33">
        <f>'Input Assumptions'!$D$37*Construction!$C$34*TBA!AJ13</f>
        <v>0</v>
      </c>
      <c r="AL37" s="33">
        <f>'Input Assumptions'!$D$37*Construction!$C$34*TBA!AK13</f>
        <v>0</v>
      </c>
      <c r="AM37" s="33">
        <f>'Input Assumptions'!$D$37*Construction!$C$34*TBA!AL13</f>
        <v>0</v>
      </c>
      <c r="AN37" s="33">
        <f>'Input Assumptions'!$D$37*Construction!$C$34*TBA!AM13</f>
        <v>0</v>
      </c>
      <c r="AO37" s="33">
        <f>'Input Assumptions'!$D$37*Construction!$C$34*TBA!AN13</f>
        <v>0</v>
      </c>
      <c r="AP37" s="33">
        <f>'Input Assumptions'!$D$37*Construction!$C$34*TBA!AO13</f>
        <v>0</v>
      </c>
      <c r="AQ37" s="33">
        <f>'Input Assumptions'!$D$37*Construction!$C$34*TBA!AP13</f>
        <v>0</v>
      </c>
      <c r="AR37" s="33">
        <f>'Input Assumptions'!$D$37*Construction!$C$34*TBA!AQ13</f>
        <v>0</v>
      </c>
    </row>
    <row r="38" spans="2:44">
      <c r="B38" t="s">
        <v>62</v>
      </c>
      <c r="E38" s="33">
        <f>($C$34-E33)*TBA!D14*'Input Assumptions'!$D$36*'Input Assumptions'!$D$38</f>
        <v>4392.6692291780118</v>
      </c>
      <c r="F38" s="33">
        <f>($C$34-F33)*TBA!E14*'Input Assumptions'!$D$36*'Input Assumptions'!$D$38</f>
        <v>4392.6692291780118</v>
      </c>
      <c r="G38" s="33">
        <f>($C$34-G33)*TBA!F14*'Input Assumptions'!$D$36*'Input Assumptions'!$D$38</f>
        <v>3440.9328843047761</v>
      </c>
      <c r="H38" s="33">
        <f>($C$34-H33)*TBA!G14*'Input Assumptions'!$D$36*'Input Assumptions'!$D$38</f>
        <v>1764.9021952836774</v>
      </c>
      <c r="I38" s="33">
        <f>($C$34-I33)*TBA!H14*'Input Assumptions'!$D$36*'Input Assumptions'!$D$38</f>
        <v>0</v>
      </c>
      <c r="J38" s="33">
        <f>($C$34-J33)*TBA!I14*'Input Assumptions'!$D$36*'Input Assumptions'!$D$38</f>
        <v>0</v>
      </c>
      <c r="K38" s="33">
        <f>($C$34-K33)*TBA!J14*'Input Assumptions'!$D$36*'Input Assumptions'!$D$38</f>
        <v>0</v>
      </c>
      <c r="L38" s="33">
        <f>($C$34-L33)*TBA!K14*'Input Assumptions'!$D$36*'Input Assumptions'!$D$38</f>
        <v>0</v>
      </c>
      <c r="M38" s="33">
        <f>($C$34-M33)*TBA!L14*'Input Assumptions'!$D$36*'Input Assumptions'!$D$38</f>
        <v>0</v>
      </c>
      <c r="N38" s="33">
        <f>($C$34-N33)*TBA!M14*'Input Assumptions'!$D$36*'Input Assumptions'!$D$38</f>
        <v>0</v>
      </c>
      <c r="O38" s="33">
        <f>($C$34-O33)*TBA!N14*'Input Assumptions'!$D$36*'Input Assumptions'!$D$38</f>
        <v>0</v>
      </c>
      <c r="P38" s="33">
        <f>($C$34-P33)*TBA!O14*'Input Assumptions'!$D$36*'Input Assumptions'!$D$38</f>
        <v>0</v>
      </c>
      <c r="Q38" s="33">
        <f>($C$34-Q33)*TBA!P14*'Input Assumptions'!$D$36*'Input Assumptions'!$D$38</f>
        <v>0</v>
      </c>
      <c r="R38" s="33">
        <f>($C$34-R33)*TBA!Q14*'Input Assumptions'!$D$36*'Input Assumptions'!$D$38</f>
        <v>0</v>
      </c>
      <c r="S38" s="33">
        <f>($C$34-S33)*TBA!R14*'Input Assumptions'!$D$36*'Input Assumptions'!$D$38</f>
        <v>0</v>
      </c>
      <c r="T38" s="33">
        <f>($C$34-T33)*TBA!S14*'Input Assumptions'!$D$36*'Input Assumptions'!$D$38</f>
        <v>0</v>
      </c>
      <c r="U38" s="33">
        <f>($C$34-U33)*TBA!T14*'Input Assumptions'!$D$36*'Input Assumptions'!$D$38</f>
        <v>0</v>
      </c>
      <c r="V38" s="33">
        <f>($C$34-V33)*TBA!U14*'Input Assumptions'!$D$36*'Input Assumptions'!$D$38</f>
        <v>0</v>
      </c>
      <c r="W38" s="33">
        <f>($C$34-W33)*TBA!V14*'Input Assumptions'!$D$36*'Input Assumptions'!$D$38</f>
        <v>0</v>
      </c>
      <c r="X38" s="33">
        <f>($C$34-X33)*TBA!W14*'Input Assumptions'!$D$36*'Input Assumptions'!$D$38</f>
        <v>0</v>
      </c>
      <c r="Y38" s="33">
        <f>($C$34-Y33)*TBA!X14*'Input Assumptions'!$D$36*'Input Assumptions'!$D$38</f>
        <v>0</v>
      </c>
      <c r="Z38" s="33">
        <f>($C$34-Z33)*TBA!Y14*'Input Assumptions'!$D$36*'Input Assumptions'!$D$38</f>
        <v>0</v>
      </c>
      <c r="AA38" s="33">
        <f>($C$34-AA33)*TBA!Z14*'Input Assumptions'!$D$36*'Input Assumptions'!$D$38</f>
        <v>0</v>
      </c>
      <c r="AB38" s="33">
        <f>($C$34-AB33)*TBA!AA14*'Input Assumptions'!$D$36*'Input Assumptions'!$D$38</f>
        <v>0</v>
      </c>
      <c r="AC38" s="33">
        <f>($C$34-AC33)*TBA!AB14*'Input Assumptions'!$D$36*'Input Assumptions'!$D$38</f>
        <v>0</v>
      </c>
      <c r="AD38" s="33">
        <f>($C$34-AD33)*TBA!AC14*'Input Assumptions'!$D$36*'Input Assumptions'!$D$38</f>
        <v>0</v>
      </c>
      <c r="AE38" s="33">
        <f>($C$34-AE33)*TBA!AD14*'Input Assumptions'!$D$36*'Input Assumptions'!$D$38</f>
        <v>0</v>
      </c>
      <c r="AF38" s="33">
        <f>($C$34-AF33)*TBA!AE14*'Input Assumptions'!$D$36*'Input Assumptions'!$D$38</f>
        <v>0</v>
      </c>
      <c r="AG38" s="33">
        <f>($C$34-AG33)*TBA!AF14*'Input Assumptions'!$D$36*'Input Assumptions'!$D$38</f>
        <v>0</v>
      </c>
      <c r="AH38" s="33">
        <f>($C$34-AH33)*TBA!AG14*'Input Assumptions'!$D$36*'Input Assumptions'!$D$38</f>
        <v>0</v>
      </c>
      <c r="AI38" s="33">
        <f>($C$34-AI33)*TBA!AH14*'Input Assumptions'!$D$36*'Input Assumptions'!$D$38</f>
        <v>0</v>
      </c>
      <c r="AJ38" s="33">
        <f>($C$34-AJ33)*TBA!AI14*'Input Assumptions'!$D$36*'Input Assumptions'!$D$38</f>
        <v>0</v>
      </c>
      <c r="AK38" s="33">
        <f>($C$34-AK33)*TBA!AJ14*'Input Assumptions'!$D$36*'Input Assumptions'!$D$38</f>
        <v>0</v>
      </c>
      <c r="AL38" s="33">
        <f>($C$34-AL33)*TBA!AK14*'Input Assumptions'!$D$36*'Input Assumptions'!$D$38</f>
        <v>0</v>
      </c>
      <c r="AM38" s="33">
        <f>($C$34-AM33)*TBA!AL14*'Input Assumptions'!$D$36*'Input Assumptions'!$D$38</f>
        <v>0</v>
      </c>
      <c r="AN38" s="33">
        <f>($C$34-AN33)*TBA!AM14*'Input Assumptions'!$D$36*'Input Assumptions'!$D$38</f>
        <v>0</v>
      </c>
      <c r="AO38" s="33">
        <f>($C$34-AO33)*TBA!AN14*'Input Assumptions'!$D$36*'Input Assumptions'!$D$38</f>
        <v>0</v>
      </c>
      <c r="AP38" s="33">
        <f>($C$34-AP33)*TBA!AO14*'Input Assumptions'!$D$36*'Input Assumptions'!$D$38</f>
        <v>0</v>
      </c>
      <c r="AQ38" s="33">
        <f>($C$34-AQ33)*TBA!AP14*'Input Assumptions'!$D$36*'Input Assumptions'!$D$38</f>
        <v>0</v>
      </c>
      <c r="AR38" s="33">
        <f>($C$34-AR33)*TBA!AQ14*'Input Assumptions'!$D$36*'Input Assumptions'!$D$38</f>
        <v>0</v>
      </c>
    </row>
    <row r="39" spans="2:44">
      <c r="B39" t="s">
        <v>78</v>
      </c>
      <c r="E39" s="33">
        <f>('Input Assumptions'!$D$35+'Input Assumptions'!$D$36)*E33*TBA!D14</f>
        <v>0</v>
      </c>
      <c r="F39" s="33">
        <f>('Input Assumptions'!$D$35+'Input Assumptions'!$D$36)*F33*TBA!E14</f>
        <v>0</v>
      </c>
      <c r="G39" s="33">
        <f>('Input Assumptions'!$D$35+'Input Assumptions'!$D$36)*G33*TBA!F14</f>
        <v>3416.4894431346911</v>
      </c>
      <c r="H39" s="33">
        <f>('Input Assumptions'!$D$35+'Input Assumptions'!$D$36)*H33*TBA!G14</f>
        <v>9433.0098652617125</v>
      </c>
      <c r="I39" s="33">
        <f>('Input Assumptions'!$D$35+'Input Assumptions'!$D$36)*I33*TBA!H14</f>
        <v>0</v>
      </c>
      <c r="J39" s="33">
        <f>('Input Assumptions'!$D$35+'Input Assumptions'!$D$36)*J33*TBA!I14</f>
        <v>0</v>
      </c>
      <c r="K39" s="33">
        <f>('Input Assumptions'!$D$35+'Input Assumptions'!$D$36)*K33*TBA!J14</f>
        <v>0</v>
      </c>
      <c r="L39" s="33">
        <f>('Input Assumptions'!$D$35+'Input Assumptions'!$D$36)*L33*TBA!K14</f>
        <v>0</v>
      </c>
      <c r="M39" s="33">
        <f>('Input Assumptions'!$D$35+'Input Assumptions'!$D$36)*M33*TBA!L14</f>
        <v>0</v>
      </c>
      <c r="N39" s="33">
        <f>('Input Assumptions'!$D$35+'Input Assumptions'!$D$36)*N33*TBA!M14</f>
        <v>0</v>
      </c>
      <c r="O39" s="33">
        <f>('Input Assumptions'!$D$35+'Input Assumptions'!$D$36)*O33*TBA!N14</f>
        <v>0</v>
      </c>
      <c r="P39" s="33">
        <f>('Input Assumptions'!$D$35+'Input Assumptions'!$D$36)*P33*TBA!O14</f>
        <v>0</v>
      </c>
      <c r="Q39" s="33">
        <f>('Input Assumptions'!$D$35+'Input Assumptions'!$D$36)*Q33*TBA!P14</f>
        <v>0</v>
      </c>
      <c r="R39" s="33">
        <f>('Input Assumptions'!$D$35+'Input Assumptions'!$D$36)*R33*TBA!Q14</f>
        <v>0</v>
      </c>
      <c r="S39" s="33">
        <f>('Input Assumptions'!$D$35+'Input Assumptions'!$D$36)*S33*TBA!R14</f>
        <v>0</v>
      </c>
      <c r="T39" s="33">
        <f>('Input Assumptions'!$D$35+'Input Assumptions'!$D$36)*T33*TBA!S14</f>
        <v>0</v>
      </c>
      <c r="U39" s="33">
        <f>('Input Assumptions'!$D$35+'Input Assumptions'!$D$36)*U33*TBA!T14</f>
        <v>0</v>
      </c>
      <c r="V39" s="33">
        <f>('Input Assumptions'!$D$35+'Input Assumptions'!$D$36)*V33*TBA!U14</f>
        <v>0</v>
      </c>
      <c r="W39" s="33">
        <f>('Input Assumptions'!$D$35+'Input Assumptions'!$D$36)*W33*TBA!V14</f>
        <v>0</v>
      </c>
      <c r="X39" s="33">
        <f>('Input Assumptions'!$D$35+'Input Assumptions'!$D$36)*X33*TBA!W14</f>
        <v>0</v>
      </c>
      <c r="Y39" s="33">
        <f>('Input Assumptions'!$D$35+'Input Assumptions'!$D$36)*Y33*TBA!X14</f>
        <v>0</v>
      </c>
      <c r="Z39" s="33">
        <f>('Input Assumptions'!$D$35+'Input Assumptions'!$D$36)*Z33*TBA!Y14</f>
        <v>0</v>
      </c>
      <c r="AA39" s="33">
        <f>('Input Assumptions'!$D$35+'Input Assumptions'!$D$36)*AA33*TBA!Z14</f>
        <v>0</v>
      </c>
      <c r="AB39" s="33">
        <f>('Input Assumptions'!$D$35+'Input Assumptions'!$D$36)*AB33*TBA!AA14</f>
        <v>0</v>
      </c>
      <c r="AC39" s="33">
        <f>('Input Assumptions'!$D$35+'Input Assumptions'!$D$36)*AC33*TBA!AB14</f>
        <v>0</v>
      </c>
      <c r="AD39" s="33">
        <f>('Input Assumptions'!$D$35+'Input Assumptions'!$D$36)*AD33*TBA!AC14</f>
        <v>0</v>
      </c>
      <c r="AE39" s="33">
        <f>('Input Assumptions'!$D$35+'Input Assumptions'!$D$36)*AE33*TBA!AD14</f>
        <v>0</v>
      </c>
      <c r="AF39" s="33">
        <f>('Input Assumptions'!$D$35+'Input Assumptions'!$D$36)*AF33*TBA!AE14</f>
        <v>0</v>
      </c>
      <c r="AG39" s="33">
        <f>('Input Assumptions'!$D$35+'Input Assumptions'!$D$36)*AG33*TBA!AF14</f>
        <v>0</v>
      </c>
      <c r="AH39" s="33">
        <f>('Input Assumptions'!$D$35+'Input Assumptions'!$D$36)*AH33*TBA!AG14</f>
        <v>0</v>
      </c>
      <c r="AI39" s="33">
        <f>('Input Assumptions'!$D$35+'Input Assumptions'!$D$36)*AI33*TBA!AH14</f>
        <v>0</v>
      </c>
      <c r="AJ39" s="33">
        <f>('Input Assumptions'!$D$35+'Input Assumptions'!$D$36)*AJ33*TBA!AI14</f>
        <v>0</v>
      </c>
      <c r="AK39" s="33">
        <f>('Input Assumptions'!$D$35+'Input Assumptions'!$D$36)*AK33*TBA!AJ14</f>
        <v>0</v>
      </c>
      <c r="AL39" s="33">
        <f>('Input Assumptions'!$D$35+'Input Assumptions'!$D$36)*AL33*TBA!AK14</f>
        <v>0</v>
      </c>
      <c r="AM39" s="33">
        <f>('Input Assumptions'!$D$35+'Input Assumptions'!$D$36)*AM33*TBA!AL14</f>
        <v>0</v>
      </c>
      <c r="AN39" s="33">
        <f>('Input Assumptions'!$D$35+'Input Assumptions'!$D$36)*AN33*TBA!AM14</f>
        <v>0</v>
      </c>
      <c r="AO39" s="33">
        <f>('Input Assumptions'!$D$35+'Input Assumptions'!$D$36)*AO33*TBA!AN14</f>
        <v>0</v>
      </c>
      <c r="AP39" s="33">
        <f>('Input Assumptions'!$D$35+'Input Assumptions'!$D$36)*AP33*TBA!AO14</f>
        <v>0</v>
      </c>
      <c r="AQ39" s="33">
        <f>('Input Assumptions'!$D$35+'Input Assumptions'!$D$36)*AQ33*TBA!AP14</f>
        <v>0</v>
      </c>
      <c r="AR39" s="33">
        <f>('Input Assumptions'!$D$35+'Input Assumptions'!$D$36)*AR33*TBA!AQ14</f>
        <v>0</v>
      </c>
    </row>
    <row r="42" spans="2:44" ht="14.65" thickBot="1"/>
    <row r="43" spans="2:44" ht="18.75" customHeight="1" thickBot="1">
      <c r="B43" s="46" t="s">
        <v>79</v>
      </c>
      <c r="C43" s="48"/>
      <c r="D43" s="48"/>
      <c r="E43" s="47" t="b">
        <f>E16-E28&lt;0.01</f>
        <v>1</v>
      </c>
      <c r="F43" s="47" t="b">
        <f t="shared" ref="F43:AR43" si="81">F16-F28&lt;0.01</f>
        <v>1</v>
      </c>
      <c r="G43" s="47" t="b">
        <f t="shared" si="81"/>
        <v>1</v>
      </c>
      <c r="H43" s="47" t="b">
        <f t="shared" si="81"/>
        <v>1</v>
      </c>
      <c r="I43" s="47" t="b">
        <f t="shared" si="81"/>
        <v>1</v>
      </c>
      <c r="J43" s="47" t="b">
        <f t="shared" si="81"/>
        <v>1</v>
      </c>
      <c r="K43" s="47" t="b">
        <f t="shared" si="81"/>
        <v>1</v>
      </c>
      <c r="L43" s="47" t="b">
        <f t="shared" si="81"/>
        <v>1</v>
      </c>
      <c r="M43" s="47" t="b">
        <f t="shared" si="81"/>
        <v>1</v>
      </c>
      <c r="N43" s="47" t="b">
        <f t="shared" si="81"/>
        <v>1</v>
      </c>
      <c r="O43" s="47" t="b">
        <f t="shared" si="81"/>
        <v>1</v>
      </c>
      <c r="P43" s="47" t="b">
        <f t="shared" si="81"/>
        <v>1</v>
      </c>
      <c r="Q43" s="47" t="b">
        <f t="shared" si="81"/>
        <v>1</v>
      </c>
      <c r="R43" s="47" t="b">
        <f t="shared" si="81"/>
        <v>1</v>
      </c>
      <c r="S43" s="47" t="b">
        <f t="shared" si="81"/>
        <v>1</v>
      </c>
      <c r="T43" s="47" t="b">
        <f t="shared" si="81"/>
        <v>1</v>
      </c>
      <c r="U43" s="47" t="b">
        <f t="shared" si="81"/>
        <v>1</v>
      </c>
      <c r="V43" s="47" t="b">
        <f t="shared" si="81"/>
        <v>1</v>
      </c>
      <c r="W43" s="47" t="b">
        <f t="shared" si="81"/>
        <v>1</v>
      </c>
      <c r="X43" s="47" t="b">
        <f t="shared" si="81"/>
        <v>1</v>
      </c>
      <c r="Y43" s="47" t="b">
        <f t="shared" si="81"/>
        <v>1</v>
      </c>
      <c r="Z43" s="47" t="b">
        <f t="shared" si="81"/>
        <v>1</v>
      </c>
      <c r="AA43" s="47" t="b">
        <f t="shared" si="81"/>
        <v>1</v>
      </c>
      <c r="AB43" s="47" t="b">
        <f t="shared" si="81"/>
        <v>1</v>
      </c>
      <c r="AC43" s="47" t="b">
        <f t="shared" si="81"/>
        <v>1</v>
      </c>
      <c r="AD43" s="47" t="b">
        <f t="shared" si="81"/>
        <v>1</v>
      </c>
      <c r="AE43" s="47" t="b">
        <f t="shared" si="81"/>
        <v>1</v>
      </c>
      <c r="AF43" s="47" t="b">
        <f t="shared" si="81"/>
        <v>1</v>
      </c>
      <c r="AG43" s="47" t="b">
        <f t="shared" si="81"/>
        <v>1</v>
      </c>
      <c r="AH43" s="47" t="b">
        <f t="shared" si="81"/>
        <v>1</v>
      </c>
      <c r="AI43" s="47" t="b">
        <f t="shared" si="81"/>
        <v>1</v>
      </c>
      <c r="AJ43" s="47" t="b">
        <f t="shared" si="81"/>
        <v>1</v>
      </c>
      <c r="AK43" s="47" t="b">
        <f t="shared" si="81"/>
        <v>1</v>
      </c>
      <c r="AL43" s="47" t="b">
        <f t="shared" si="81"/>
        <v>1</v>
      </c>
      <c r="AM43" s="47" t="b">
        <f t="shared" si="81"/>
        <v>1</v>
      </c>
      <c r="AN43" s="47" t="b">
        <f t="shared" si="81"/>
        <v>1</v>
      </c>
      <c r="AO43" s="47" t="b">
        <f t="shared" si="81"/>
        <v>1</v>
      </c>
      <c r="AP43" s="47" t="b">
        <f t="shared" si="81"/>
        <v>1</v>
      </c>
      <c r="AQ43" s="47" t="b">
        <f t="shared" si="81"/>
        <v>1</v>
      </c>
      <c r="AR43" s="47" t="b">
        <f t="shared" si="81"/>
        <v>1</v>
      </c>
    </row>
  </sheetData>
  <conditionalFormatting sqref="E43:AR43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694F-92A4-46D8-A47B-11E98A20D45C}">
  <dimension ref="A2:AS21"/>
  <sheetViews>
    <sheetView showGridLines="0" tabSelected="1" workbookViewId="0">
      <pane xSplit="4" topLeftCell="K1" activePane="topRight" state="frozen"/>
      <selection pane="topRight" activeCell="P11" sqref="P11"/>
    </sheetView>
  </sheetViews>
  <sheetFormatPr defaultColWidth="0" defaultRowHeight="14.45"/>
  <cols>
    <col min="1" max="1" width="9" customWidth="1"/>
    <col min="2" max="2" width="35.85546875" style="50" customWidth="1"/>
    <col min="3" max="3" width="9" style="50" customWidth="1"/>
    <col min="4" max="4" width="15.140625" style="49" customWidth="1"/>
    <col min="5" max="44" width="11.140625" style="33" customWidth="1"/>
    <col min="45" max="45" width="9" customWidth="1"/>
    <col min="46" max="16384" width="9" hidden="1"/>
  </cols>
  <sheetData>
    <row r="2" spans="2:45">
      <c r="B2" s="29" t="s">
        <v>45</v>
      </c>
      <c r="C2" s="38"/>
      <c r="D2" s="53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5" ht="17.649999999999999" customHeight="1">
      <c r="B5" s="29" t="s">
        <v>18</v>
      </c>
      <c r="C5" s="38"/>
      <c r="D5" s="54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7" spans="2:45">
      <c r="B7" s="50" t="s">
        <v>80</v>
      </c>
      <c r="C7" s="55" t="s">
        <v>20</v>
      </c>
      <c r="E7" s="33">
        <f ca="1">'Input Assumptions'!$D$14*(1+'Input Assumptions'!$D$17)^(SUM(TBA!$D$10:'TBA'!D10)-1)*TBA!D10</f>
        <v>0</v>
      </c>
      <c r="F7" s="33">
        <f ca="1">'Input Assumptions'!$D$14*(1+'Input Assumptions'!$D$17)^(SUM(TBA!$D$10:'TBA'!E10)-1)*TBA!E10</f>
        <v>0</v>
      </c>
      <c r="G7" s="33">
        <f ca="1">'Input Assumptions'!$D$14*(1+'Input Assumptions'!$D$17)^(SUM(TBA!$D$10:'TBA'!F10)-1)*TBA!F10</f>
        <v>0</v>
      </c>
      <c r="H7" s="33">
        <f ca="1">'Input Assumptions'!$D$14*(1+'Input Assumptions'!$D$17)^(SUM(TBA!$D$10:'TBA'!G10)-1)*TBA!G10</f>
        <v>0</v>
      </c>
      <c r="I7" s="33">
        <f ca="1">'Input Assumptions'!$D$14*(1+'Input Assumptions'!$D$17)^(SUM(TBA!$D$10:'TBA'!H10)-1)*TBA!H10</f>
        <v>3125000</v>
      </c>
      <c r="J7" s="33">
        <f ca="1">'Input Assumptions'!$D$14*(1+'Input Assumptions'!$D$17)^(SUM(TBA!$D$10:'TBA'!I10)-1)*TBA!I10</f>
        <v>3187500</v>
      </c>
      <c r="K7" s="33">
        <f ca="1">'Input Assumptions'!$D$14*(1+'Input Assumptions'!$D$17)^(SUM(TBA!$D$10:'TBA'!J10)-1)*TBA!J10</f>
        <v>3251250</v>
      </c>
      <c r="L7" s="33">
        <f ca="1">'Input Assumptions'!$D$14*(1+'Input Assumptions'!$D$17)^(SUM(TBA!$D$10:'TBA'!K10)-1)*TBA!K10</f>
        <v>3316275</v>
      </c>
      <c r="M7" s="33">
        <f ca="1">'Input Assumptions'!$D$14*(1+'Input Assumptions'!$D$17)^(SUM(TBA!$D$10:'TBA'!L10)-1)*TBA!L10</f>
        <v>3382600.5</v>
      </c>
      <c r="N7" s="33">
        <f ca="1">'Input Assumptions'!$D$14*(1+'Input Assumptions'!$D$17)^(SUM(TBA!$D$10:'TBA'!M10)-1)*TBA!M10</f>
        <v>3450252.5100000002</v>
      </c>
      <c r="O7" s="33">
        <f ca="1">'Input Assumptions'!$D$14*(1+'Input Assumptions'!$D$17)^(SUM(TBA!$D$10:'TBA'!N10)-1)*TBA!N10</f>
        <v>3519257.5602000002</v>
      </c>
      <c r="P7" s="33">
        <f ca="1">'Input Assumptions'!$D$14*(1+'Input Assumptions'!$D$17)^(SUM(TBA!$D$10:'TBA'!O10)-1)*TBA!O10</f>
        <v>3589642.7114039995</v>
      </c>
      <c r="Q7" s="33">
        <f ca="1">'Input Assumptions'!$D$14*(1+'Input Assumptions'!$D$17)^(SUM(TBA!$D$10:'TBA'!P10)-1)*TBA!P10</f>
        <v>3661435.5656320797</v>
      </c>
      <c r="R7" s="33">
        <f ca="1">'Input Assumptions'!$D$14*(1+'Input Assumptions'!$D$17)^(SUM(TBA!$D$10:'TBA'!Q10)-1)*TBA!Q10</f>
        <v>3734664.2769447216</v>
      </c>
      <c r="S7" s="33">
        <f ca="1">'Input Assumptions'!$D$14*(1+'Input Assumptions'!$D$17)^(SUM(TBA!$D$10:'TBA'!R10)-1)*TBA!R10</f>
        <v>3809357.5624836162</v>
      </c>
      <c r="T7" s="33">
        <f ca="1">'Input Assumptions'!$D$14*(1+'Input Assumptions'!$D$17)^(SUM(TBA!$D$10:'TBA'!S10)-1)*TBA!S10</f>
        <v>3885544.7137332875</v>
      </c>
      <c r="U7" s="33">
        <f ca="1">'Input Assumptions'!$D$14*(1+'Input Assumptions'!$D$17)^(SUM(TBA!$D$10:'TBA'!T10)-1)*TBA!T10</f>
        <v>3963255.608007954</v>
      </c>
      <c r="V7" s="33">
        <f ca="1">'Input Assumptions'!$D$14*(1+'Input Assumptions'!$D$17)^(SUM(TBA!$D$10:'TBA'!U10)-1)*TBA!U10</f>
        <v>4042520.7201681128</v>
      </c>
      <c r="W7" s="33">
        <f ca="1">'Input Assumptions'!$D$14*(1+'Input Assumptions'!$D$17)^(SUM(TBA!$D$10:'TBA'!V10)-1)*TBA!V10</f>
        <v>4123371.1345714754</v>
      </c>
      <c r="X7" s="33">
        <f ca="1">'Input Assumptions'!$D$14*(1+'Input Assumptions'!$D$17)^(SUM(TBA!$D$10:'TBA'!W10)-1)*TBA!W10</f>
        <v>4205838.557262904</v>
      </c>
      <c r="Y7" s="33">
        <f ca="1">'Input Assumptions'!$D$14*(1+'Input Assumptions'!$D$17)^(SUM(TBA!$D$10:'TBA'!X10)-1)*TBA!X10</f>
        <v>4289955.328408163</v>
      </c>
      <c r="Z7" s="33">
        <f ca="1">'Input Assumptions'!$D$14*(1+'Input Assumptions'!$D$17)^(SUM(TBA!$D$10:'TBA'!Y10)-1)*TBA!Y10</f>
        <v>4375754.4349763263</v>
      </c>
      <c r="AA7" s="33">
        <f ca="1">'Input Assumptions'!$D$14*(1+'Input Assumptions'!$D$17)^(SUM(TBA!$D$10:'TBA'!Z10)-1)*TBA!Z10</f>
        <v>4463269.5236758525</v>
      </c>
      <c r="AB7" s="33">
        <f ca="1">'Input Assumptions'!$D$14*(1+'Input Assumptions'!$D$17)^(SUM(TBA!$D$10:'TBA'!AA10)-1)*TBA!AA10</f>
        <v>4552534.9141493691</v>
      </c>
      <c r="AC7" s="33">
        <f ca="1">'Input Assumptions'!$D$14*(1+'Input Assumptions'!$D$17)^(SUM(TBA!$D$10:'TBA'!AB10)-1)*TBA!AB10</f>
        <v>4643585.6124323569</v>
      </c>
      <c r="AD7" s="33">
        <f ca="1">'Input Assumptions'!$D$14*(1+'Input Assumptions'!$D$17)^(SUM(TBA!$D$10:'TBA'!AC10)-1)*TBA!AC10</f>
        <v>4736457.3246810036</v>
      </c>
      <c r="AE7" s="33">
        <f ca="1">'Input Assumptions'!$D$14*(1+'Input Assumptions'!$D$17)^(SUM(TBA!$D$10:'TBA'!AD10)-1)*TBA!AD10</f>
        <v>4831186.4711746238</v>
      </c>
      <c r="AF7" s="33">
        <f ca="1">'Input Assumptions'!$D$14*(1+'Input Assumptions'!$D$17)^(SUM(TBA!$D$10:'TBA'!AE10)-1)*TBA!AE10</f>
        <v>4927810.200598116</v>
      </c>
      <c r="AG7" s="33">
        <f ca="1">'Input Assumptions'!$D$14*(1+'Input Assumptions'!$D$17)^(SUM(TBA!$D$10:'TBA'!AF10)-1)*TBA!AF10</f>
        <v>5026366.4046100779</v>
      </c>
      <c r="AH7" s="33">
        <f ca="1">'Input Assumptions'!$D$14*(1+'Input Assumptions'!$D$17)^(SUM(TBA!$D$10:'TBA'!AG10)-1)*TBA!AG10</f>
        <v>5126893.7327022795</v>
      </c>
      <c r="AI7" s="33">
        <f ca="1">'Input Assumptions'!$D$14*(1+'Input Assumptions'!$D$17)^(SUM(TBA!$D$10:'TBA'!AH10)-1)*TBA!AH10</f>
        <v>5229431.6073563257</v>
      </c>
      <c r="AJ7" s="33">
        <f ca="1">'Input Assumptions'!$D$14*(1+'Input Assumptions'!$D$17)^(SUM(TBA!$D$10:'TBA'!AI10)-1)*TBA!AI10</f>
        <v>5334020.2395034516</v>
      </c>
      <c r="AK7" s="33">
        <f ca="1">'Input Assumptions'!$D$14*(1+'Input Assumptions'!$D$17)^(SUM(TBA!$D$10:'TBA'!AJ10)-1)*TBA!AJ10</f>
        <v>5440700.6442935215</v>
      </c>
      <c r="AL7" s="33">
        <f ca="1">'Input Assumptions'!$D$14*(1+'Input Assumptions'!$D$17)^(SUM(TBA!$D$10:'TBA'!AK10)-1)*TBA!AK10</f>
        <v>5549514.657179391</v>
      </c>
      <c r="AM7" s="33">
        <f ca="1">'Input Assumptions'!$D$14*(1+'Input Assumptions'!$D$17)^(SUM(TBA!$D$10:'TBA'!AL10)-1)*TBA!AL10</f>
        <v>5660504.9503229791</v>
      </c>
      <c r="AN7" s="33">
        <f ca="1">'Input Assumptions'!$D$14*(1+'Input Assumptions'!$D$17)^(SUM(TBA!$D$10:'TBA'!AM10)-1)*TBA!AM10</f>
        <v>5773715.0493294382</v>
      </c>
      <c r="AO7" s="33">
        <f ca="1">'Input Assumptions'!$D$14*(1+'Input Assumptions'!$D$17)^(SUM(TBA!$D$10:'TBA'!AN10)-1)*TBA!AN10</f>
        <v>5889189.3503160281</v>
      </c>
      <c r="AP7" s="33">
        <f ca="1">'Input Assumptions'!$D$14*(1+'Input Assumptions'!$D$17)^(SUM(TBA!$D$10:'TBA'!AO10)-1)*TBA!AO10</f>
        <v>6006973.1373223485</v>
      </c>
      <c r="AQ7" s="33">
        <f ca="1">'Input Assumptions'!$D$14*(1+'Input Assumptions'!$D$17)^(SUM(TBA!$D$10:'TBA'!AP10)-1)*TBA!AP10</f>
        <v>6127112.6000687955</v>
      </c>
      <c r="AR7" s="33">
        <f ca="1">'Input Assumptions'!$D$14*(1+'Input Assumptions'!$D$17)^(SUM(TBA!$D$10:'TBA'!AQ10)-1)*TBA!AQ10</f>
        <v>6249654.8520701714</v>
      </c>
    </row>
    <row r="8" spans="2:45">
      <c r="B8" s="50" t="s">
        <v>81</v>
      </c>
      <c r="C8" s="55" t="s">
        <v>20</v>
      </c>
      <c r="E8" s="33">
        <f ca="1">'Input Assumptions'!$D$15*(1+'Input Assumptions'!$D$17)^(SUM(TBA!$D$10:'TBA'!D10)-1)*TBA!D10</f>
        <v>0</v>
      </c>
      <c r="F8" s="33">
        <f ca="1">'Input Assumptions'!$D$15*(1+'Input Assumptions'!$D$17)^(SUM(TBA!$D$10:'TBA'!E10)-1)*TBA!E10</f>
        <v>0</v>
      </c>
      <c r="G8" s="33">
        <f ca="1">'Input Assumptions'!$D$15*(1+'Input Assumptions'!$D$17)^(SUM(TBA!$D$10:'TBA'!F10)-1)*TBA!F10</f>
        <v>0</v>
      </c>
      <c r="H8" s="33">
        <f ca="1">'Input Assumptions'!$D$15*(1+'Input Assumptions'!$D$17)^(SUM(TBA!$D$10:'TBA'!G10)-1)*TBA!G10</f>
        <v>0</v>
      </c>
      <c r="I8" s="33">
        <f ca="1">'Input Assumptions'!$D$15*(1+'Input Assumptions'!$D$17)^(SUM(TBA!$D$10:'TBA'!H10)-1)*TBA!H10</f>
        <v>2800000</v>
      </c>
      <c r="J8" s="33">
        <f ca="1">'Input Assumptions'!$D$15*(1+'Input Assumptions'!$D$17)^(SUM(TBA!$D$10:'TBA'!I10)-1)*TBA!I10</f>
        <v>2856000</v>
      </c>
      <c r="K8" s="33">
        <f ca="1">'Input Assumptions'!$D$15*(1+'Input Assumptions'!$D$17)^(SUM(TBA!$D$10:'TBA'!J10)-1)*TBA!J10</f>
        <v>2913120</v>
      </c>
      <c r="L8" s="33">
        <f ca="1">'Input Assumptions'!$D$15*(1+'Input Assumptions'!$D$17)^(SUM(TBA!$D$10:'TBA'!K10)-1)*TBA!K10</f>
        <v>2971382.4</v>
      </c>
      <c r="M8" s="33">
        <f ca="1">'Input Assumptions'!$D$15*(1+'Input Assumptions'!$D$17)^(SUM(TBA!$D$10:'TBA'!L10)-1)*TBA!L10</f>
        <v>3030810.048</v>
      </c>
      <c r="N8" s="33">
        <f ca="1">'Input Assumptions'!$D$15*(1+'Input Assumptions'!$D$17)^(SUM(TBA!$D$10:'TBA'!M10)-1)*TBA!M10</f>
        <v>3091426.24896</v>
      </c>
      <c r="O8" s="33">
        <f ca="1">'Input Assumptions'!$D$15*(1+'Input Assumptions'!$D$17)^(SUM(TBA!$D$10:'TBA'!N10)-1)*TBA!N10</f>
        <v>3153254.7739392002</v>
      </c>
      <c r="P8" s="33">
        <f ca="1">'Input Assumptions'!$D$15*(1+'Input Assumptions'!$D$17)^(SUM(TBA!$D$10:'TBA'!O10)-1)*TBA!O10</f>
        <v>3216319.8694179836</v>
      </c>
      <c r="Q8" s="33">
        <f ca="1">'Input Assumptions'!$D$15*(1+'Input Assumptions'!$D$17)^(SUM(TBA!$D$10:'TBA'!P10)-1)*TBA!P10</f>
        <v>3280646.2668063436</v>
      </c>
      <c r="R8" s="33">
        <f ca="1">'Input Assumptions'!$D$15*(1+'Input Assumptions'!$D$17)^(SUM(TBA!$D$10:'TBA'!Q10)-1)*TBA!Q10</f>
        <v>3346259.1921424703</v>
      </c>
      <c r="S8" s="33">
        <f ca="1">'Input Assumptions'!$D$15*(1+'Input Assumptions'!$D$17)^(SUM(TBA!$D$10:'TBA'!R10)-1)*TBA!R10</f>
        <v>3413184.3759853197</v>
      </c>
      <c r="T8" s="33">
        <f ca="1">'Input Assumptions'!$D$15*(1+'Input Assumptions'!$D$17)^(SUM(TBA!$D$10:'TBA'!S10)-1)*TBA!S10</f>
        <v>3481448.0635050256</v>
      </c>
      <c r="U8" s="33">
        <f ca="1">'Input Assumptions'!$D$15*(1+'Input Assumptions'!$D$17)^(SUM(TBA!$D$10:'TBA'!T10)-1)*TBA!T10</f>
        <v>3551077.0247751269</v>
      </c>
      <c r="V8" s="33">
        <f ca="1">'Input Assumptions'!$D$15*(1+'Input Assumptions'!$D$17)^(SUM(TBA!$D$10:'TBA'!U10)-1)*TBA!U10</f>
        <v>3622098.5652706292</v>
      </c>
      <c r="W8" s="33">
        <f ca="1">'Input Assumptions'!$D$15*(1+'Input Assumptions'!$D$17)^(SUM(TBA!$D$10:'TBA'!V10)-1)*TBA!V10</f>
        <v>3694540.536576042</v>
      </c>
      <c r="X8" s="33">
        <f ca="1">'Input Assumptions'!$D$15*(1+'Input Assumptions'!$D$17)^(SUM(TBA!$D$10:'TBA'!W10)-1)*TBA!W10</f>
        <v>3768431.3473075619</v>
      </c>
      <c r="Y8" s="33">
        <f ca="1">'Input Assumptions'!$D$15*(1+'Input Assumptions'!$D$17)^(SUM(TBA!$D$10:'TBA'!X10)-1)*TBA!X10</f>
        <v>3843799.9742537136</v>
      </c>
      <c r="Z8" s="33">
        <f ca="1">'Input Assumptions'!$D$15*(1+'Input Assumptions'!$D$17)^(SUM(TBA!$D$10:'TBA'!Y10)-1)*TBA!Y10</f>
        <v>3920675.9737387882</v>
      </c>
      <c r="AA8" s="33">
        <f ca="1">'Input Assumptions'!$D$15*(1+'Input Assumptions'!$D$17)^(SUM(TBA!$D$10:'TBA'!Z10)-1)*TBA!Z10</f>
        <v>3999089.4932135637</v>
      </c>
      <c r="AB8" s="33">
        <f ca="1">'Input Assumptions'!$D$15*(1+'Input Assumptions'!$D$17)^(SUM(TBA!$D$10:'TBA'!AA10)-1)*TBA!AA10</f>
        <v>4079071.2830778346</v>
      </c>
      <c r="AC8" s="33">
        <f ca="1">'Input Assumptions'!$D$15*(1+'Input Assumptions'!$D$17)^(SUM(TBA!$D$10:'TBA'!AB10)-1)*TBA!AB10</f>
        <v>4160652.708739392</v>
      </c>
      <c r="AD8" s="33">
        <f ca="1">'Input Assumptions'!$D$15*(1+'Input Assumptions'!$D$17)^(SUM(TBA!$D$10:'TBA'!AC10)-1)*TBA!AC10</f>
        <v>4243865.7629141798</v>
      </c>
      <c r="AE8" s="33">
        <f ca="1">'Input Assumptions'!$D$15*(1+'Input Assumptions'!$D$17)^(SUM(TBA!$D$10:'TBA'!AD10)-1)*TBA!AD10</f>
        <v>4328743.078172463</v>
      </c>
      <c r="AF8" s="33">
        <f ca="1">'Input Assumptions'!$D$15*(1+'Input Assumptions'!$D$17)^(SUM(TBA!$D$10:'TBA'!AE10)-1)*TBA!AE10</f>
        <v>4415317.9397359118</v>
      </c>
      <c r="AG8" s="33">
        <f ca="1">'Input Assumptions'!$D$15*(1+'Input Assumptions'!$D$17)^(SUM(TBA!$D$10:'TBA'!AF10)-1)*TBA!AF10</f>
        <v>4503624.2985306298</v>
      </c>
      <c r="AH8" s="33">
        <f ca="1">'Input Assumptions'!$D$15*(1+'Input Assumptions'!$D$17)^(SUM(TBA!$D$10:'TBA'!AG10)-1)*TBA!AG10</f>
        <v>4593696.7845012425</v>
      </c>
      <c r="AI8" s="33">
        <f ca="1">'Input Assumptions'!$D$15*(1+'Input Assumptions'!$D$17)^(SUM(TBA!$D$10:'TBA'!AH10)-1)*TBA!AH10</f>
        <v>4685570.7201912683</v>
      </c>
      <c r="AJ8" s="33">
        <f ca="1">'Input Assumptions'!$D$15*(1+'Input Assumptions'!$D$17)^(SUM(TBA!$D$10:'TBA'!AI10)-1)*TBA!AI10</f>
        <v>4779282.1345950924</v>
      </c>
      <c r="AK8" s="33">
        <f ca="1">'Input Assumptions'!$D$15*(1+'Input Assumptions'!$D$17)^(SUM(TBA!$D$10:'TBA'!AJ10)-1)*TBA!AJ10</f>
        <v>4874867.7772869952</v>
      </c>
      <c r="AL8" s="33">
        <f ca="1">'Input Assumptions'!$D$15*(1+'Input Assumptions'!$D$17)^(SUM(TBA!$D$10:'TBA'!AK10)-1)*TBA!AK10</f>
        <v>4972365.1328327348</v>
      </c>
      <c r="AM8" s="33">
        <f ca="1">'Input Assumptions'!$D$15*(1+'Input Assumptions'!$D$17)^(SUM(TBA!$D$10:'TBA'!AL10)-1)*TBA!AL10</f>
        <v>5071812.43548939</v>
      </c>
      <c r="AN8" s="33">
        <f ca="1">'Input Assumptions'!$D$15*(1+'Input Assumptions'!$D$17)^(SUM(TBA!$D$10:'TBA'!AM10)-1)*TBA!AM10</f>
        <v>5173248.6841991767</v>
      </c>
      <c r="AO8" s="33">
        <f ca="1">'Input Assumptions'!$D$15*(1+'Input Assumptions'!$D$17)^(SUM(TBA!$D$10:'TBA'!AN10)-1)*TBA!AN10</f>
        <v>5276713.6578831607</v>
      </c>
      <c r="AP8" s="33">
        <f ca="1">'Input Assumptions'!$D$15*(1+'Input Assumptions'!$D$17)^(SUM(TBA!$D$10:'TBA'!AO10)-1)*TBA!AO10</f>
        <v>5382247.9310408244</v>
      </c>
      <c r="AQ8" s="33">
        <f ca="1">'Input Assumptions'!$D$15*(1+'Input Assumptions'!$D$17)^(SUM(TBA!$D$10:'TBA'!AP10)-1)*TBA!AP10</f>
        <v>5489892.8896616409</v>
      </c>
      <c r="AR8" s="33">
        <f ca="1">'Input Assumptions'!$D$15*(1+'Input Assumptions'!$D$17)^(SUM(TBA!$D$10:'TBA'!AQ10)-1)*TBA!AQ10</f>
        <v>5599690.7474548733</v>
      </c>
    </row>
    <row r="10" spans="2:45">
      <c r="B10" s="50" t="s">
        <v>82</v>
      </c>
      <c r="C10" s="55" t="s">
        <v>83</v>
      </c>
      <c r="D10" s="60">
        <f ca="1">SUM(E10:AR10)</f>
        <v>578437.33494186052</v>
      </c>
      <c r="E10" s="33">
        <f ca="1">E7*'Input Assumptions'!$D$20/1000</f>
        <v>0</v>
      </c>
      <c r="F10" s="33">
        <f ca="1">F7*'Input Assumptions'!$D$20/1000</f>
        <v>0</v>
      </c>
      <c r="G10" s="33">
        <f ca="1">G7*'Input Assumptions'!$D$20/1000</f>
        <v>0</v>
      </c>
      <c r="H10" s="33">
        <f ca="1">H7*'Input Assumptions'!$D$20/1000</f>
        <v>0</v>
      </c>
      <c r="I10" s="33">
        <f ca="1">I7*'Input Assumptions'!$D$20/1000</f>
        <v>11125</v>
      </c>
      <c r="J10" s="33">
        <f ca="1">J7*'Input Assumptions'!$D$20/1000</f>
        <v>11347.5</v>
      </c>
      <c r="K10" s="33">
        <f ca="1">K7*'Input Assumptions'!$D$20/1000</f>
        <v>11574.45</v>
      </c>
      <c r="L10" s="33">
        <f ca="1">L7*'Input Assumptions'!$D$20/1000</f>
        <v>11805.939</v>
      </c>
      <c r="M10" s="33">
        <f ca="1">M7*'Input Assumptions'!$D$20/1000</f>
        <v>12042.057779999999</v>
      </c>
      <c r="N10" s="33">
        <f ca="1">N7*'Input Assumptions'!$D$20/1000</f>
        <v>12282.898935600002</v>
      </c>
      <c r="O10" s="33">
        <f ca="1">O7*'Input Assumptions'!$D$20/1000</f>
        <v>12528.556914312001</v>
      </c>
      <c r="P10" s="33">
        <f ca="1">P7*'Input Assumptions'!$D$20/1000</f>
        <v>12779.128052598238</v>
      </c>
      <c r="Q10" s="33">
        <f ca="1">Q7*'Input Assumptions'!$D$20/1000</f>
        <v>13034.710613650204</v>
      </c>
      <c r="R10" s="33">
        <f ca="1">R7*'Input Assumptions'!$D$20/1000</f>
        <v>13295.404825923208</v>
      </c>
      <c r="S10" s="33">
        <f ca="1">S7*'Input Assumptions'!$D$20/1000</f>
        <v>13561.312922441675</v>
      </c>
      <c r="T10" s="33">
        <f ca="1">T7*'Input Assumptions'!$D$20/1000</f>
        <v>13832.539180890504</v>
      </c>
      <c r="U10" s="33">
        <f ca="1">U7*'Input Assumptions'!$D$20/1000</f>
        <v>14109.189964508316</v>
      </c>
      <c r="V10" s="33">
        <f ca="1">V7*'Input Assumptions'!$D$20/1000</f>
        <v>14391.373763798481</v>
      </c>
      <c r="W10" s="33">
        <f ca="1">W7*'Input Assumptions'!$D$20/1000</f>
        <v>14679.201239074453</v>
      </c>
      <c r="X10" s="33">
        <f ca="1">X7*'Input Assumptions'!$D$20/1000</f>
        <v>14972.785263855938</v>
      </c>
      <c r="Y10" s="33">
        <f ca="1">Y7*'Input Assumptions'!$D$20/1000</f>
        <v>15272.240969133061</v>
      </c>
      <c r="Z10" s="33">
        <f ca="1">Z7*'Input Assumptions'!$D$20/1000</f>
        <v>15577.685788515722</v>
      </c>
      <c r="AA10" s="33">
        <f ca="1">AA7*'Input Assumptions'!$D$20/1000</f>
        <v>15889.239504286035</v>
      </c>
      <c r="AB10" s="33">
        <f ca="1">AB7*'Input Assumptions'!$D$20/1000</f>
        <v>16207.024294371753</v>
      </c>
      <c r="AC10" s="33">
        <f ca="1">AC7*'Input Assumptions'!$D$20/1000</f>
        <v>16531.164780259191</v>
      </c>
      <c r="AD10" s="33">
        <f ca="1">AD7*'Input Assumptions'!$D$20/1000</f>
        <v>16861.788075864373</v>
      </c>
      <c r="AE10" s="33">
        <f ca="1">AE7*'Input Assumptions'!$D$20/1000</f>
        <v>17199.023837381661</v>
      </c>
      <c r="AF10" s="33">
        <f ca="1">AF7*'Input Assumptions'!$D$20/1000</f>
        <v>17543.004314129292</v>
      </c>
      <c r="AG10" s="33">
        <f ca="1">AG7*'Input Assumptions'!$D$20/1000</f>
        <v>17893.864400411876</v>
      </c>
      <c r="AH10" s="33">
        <f ca="1">AH7*'Input Assumptions'!$D$20/1000</f>
        <v>18251.741688420116</v>
      </c>
      <c r="AI10" s="33">
        <f ca="1">AI7*'Input Assumptions'!$D$20/1000</f>
        <v>18616.776522188517</v>
      </c>
      <c r="AJ10" s="33">
        <f ca="1">AJ7*'Input Assumptions'!$D$20/1000</f>
        <v>18989.112052632288</v>
      </c>
      <c r="AK10" s="33">
        <f ca="1">AK7*'Input Assumptions'!$D$20/1000</f>
        <v>19368.894293684938</v>
      </c>
      <c r="AL10" s="33">
        <f ca="1">AL7*'Input Assumptions'!$D$20/1000</f>
        <v>19756.272179558629</v>
      </c>
      <c r="AM10" s="33">
        <f ca="1">AM7*'Input Assumptions'!$D$20/1000</f>
        <v>20151.397623149805</v>
      </c>
      <c r="AN10" s="33">
        <f ca="1">AN7*'Input Assumptions'!$D$20/1000</f>
        <v>20554.4255756128</v>
      </c>
      <c r="AO10" s="33">
        <f ca="1">AO7*'Input Assumptions'!$D$20/1000</f>
        <v>20965.514087125059</v>
      </c>
      <c r="AP10" s="33">
        <f ca="1">AP7*'Input Assumptions'!$D$20/1000</f>
        <v>21384.824368867561</v>
      </c>
      <c r="AQ10" s="33">
        <f ca="1">AQ7*'Input Assumptions'!$D$20/1000</f>
        <v>21812.520856244912</v>
      </c>
      <c r="AR10" s="33">
        <f ca="1">AR7*'Input Assumptions'!$D$20/1000</f>
        <v>22248.77127336981</v>
      </c>
    </row>
    <row r="11" spans="2:45" ht="17.45" customHeight="1">
      <c r="B11" s="50" t="s">
        <v>84</v>
      </c>
      <c r="C11" s="55" t="s">
        <v>83</v>
      </c>
      <c r="D11" s="60">
        <f ca="1">SUM(E11:AR11)</f>
        <v>2821808.9240179136</v>
      </c>
      <c r="E11" s="33">
        <f ca="1">E8*'Input Assumptions'!$D$21/1000</f>
        <v>0</v>
      </c>
      <c r="F11" s="33">
        <f ca="1">F8*'Input Assumptions'!$D$21/1000</f>
        <v>0</v>
      </c>
      <c r="G11" s="33">
        <f ca="1">G8*'Input Assumptions'!$D$21/1000</f>
        <v>0</v>
      </c>
      <c r="H11" s="33">
        <f ca="1">H8*'Input Assumptions'!$D$21/1000</f>
        <v>0</v>
      </c>
      <c r="I11" s="33">
        <f ca="1">I8*'Input Assumptions'!$D$21/1000</f>
        <v>54271.435094787943</v>
      </c>
      <c r="J11" s="33">
        <f ca="1">J8*'Input Assumptions'!$D$21/1000</f>
        <v>55356.863796683705</v>
      </c>
      <c r="K11" s="33">
        <f ca="1">K8*'Input Assumptions'!$D$21/1000</f>
        <v>56464.001072617371</v>
      </c>
      <c r="L11" s="33">
        <f ca="1">L8*'Input Assumptions'!$D$21/1000</f>
        <v>57593.281094069716</v>
      </c>
      <c r="M11" s="33">
        <f ca="1">M8*'Input Assumptions'!$D$21/1000</f>
        <v>58745.146715951116</v>
      </c>
      <c r="N11" s="33">
        <f ca="1">N8*'Input Assumptions'!$D$21/1000</f>
        <v>59920.049650270143</v>
      </c>
      <c r="O11" s="33">
        <f ca="1">O8*'Input Assumptions'!$D$21/1000</f>
        <v>61118.450643275552</v>
      </c>
      <c r="P11" s="33">
        <f ca="1">P8*'Input Assumptions'!$D$21/1000</f>
        <v>62340.819656141051</v>
      </c>
      <c r="Q11" s="33">
        <f ca="1">Q8*'Input Assumptions'!$D$21/1000</f>
        <v>63587.636049263871</v>
      </c>
      <c r="R11" s="33">
        <f ca="1">R8*'Input Assumptions'!$D$21/1000</f>
        <v>64859.388770249148</v>
      </c>
      <c r="S11" s="33">
        <f ca="1">S8*'Input Assumptions'!$D$21/1000</f>
        <v>66156.576545654127</v>
      </c>
      <c r="T11" s="33">
        <f ca="1">T8*'Input Assumptions'!$D$21/1000</f>
        <v>67479.7080765672</v>
      </c>
      <c r="U11" s="33">
        <f ca="1">U8*'Input Assumptions'!$D$21/1000</f>
        <v>68829.302238098564</v>
      </c>
      <c r="V11" s="33">
        <f ca="1">V8*'Input Assumptions'!$D$21/1000</f>
        <v>70205.888282860527</v>
      </c>
      <c r="W11" s="33">
        <f ca="1">W8*'Input Assumptions'!$D$21/1000</f>
        <v>71610.006048517753</v>
      </c>
      <c r="X11" s="33">
        <f ca="1">X8*'Input Assumptions'!$D$21/1000</f>
        <v>73042.206169488083</v>
      </c>
      <c r="Y11" s="33">
        <f ca="1">Y8*'Input Assumptions'!$D$21/1000</f>
        <v>74503.050292877859</v>
      </c>
      <c r="Z11" s="33">
        <f ca="1">Z8*'Input Assumptions'!$D$21/1000</f>
        <v>75993.111298735414</v>
      </c>
      <c r="AA11" s="33">
        <f ca="1">AA8*'Input Assumptions'!$D$21/1000</f>
        <v>77512.97352471012</v>
      </c>
      <c r="AB11" s="33">
        <f ca="1">AB8*'Input Assumptions'!$D$21/1000</f>
        <v>79063.232995204307</v>
      </c>
      <c r="AC11" s="33">
        <f ca="1">AC8*'Input Assumptions'!$D$21/1000</f>
        <v>80644.497655108411</v>
      </c>
      <c r="AD11" s="33">
        <f ca="1">AD8*'Input Assumptions'!$D$21/1000</f>
        <v>82257.387608210585</v>
      </c>
      <c r="AE11" s="33">
        <f ca="1">AE8*'Input Assumptions'!$D$21/1000</f>
        <v>83902.535360374779</v>
      </c>
      <c r="AF11" s="33">
        <f ca="1">AF8*'Input Assumptions'!$D$21/1000</f>
        <v>85580.586067582277</v>
      </c>
      <c r="AG11" s="33">
        <f ca="1">AG8*'Input Assumptions'!$D$21/1000</f>
        <v>87292.197788933918</v>
      </c>
      <c r="AH11" s="33">
        <f ca="1">AH8*'Input Assumptions'!$D$21/1000</f>
        <v>89038.041744712595</v>
      </c>
      <c r="AI11" s="33">
        <f ca="1">AI8*'Input Assumptions'!$D$21/1000</f>
        <v>90818.802579606854</v>
      </c>
      <c r="AJ11" s="33">
        <f ca="1">AJ8*'Input Assumptions'!$D$21/1000</f>
        <v>92635.178631198971</v>
      </c>
      <c r="AK11" s="33">
        <f ca="1">AK8*'Input Assumptions'!$D$21/1000</f>
        <v>94487.88220382297</v>
      </c>
      <c r="AL11" s="33">
        <f ca="1">AL8*'Input Assumptions'!$D$21/1000</f>
        <v>96377.639847899423</v>
      </c>
      <c r="AM11" s="33">
        <f ca="1">AM8*'Input Assumptions'!$D$21/1000</f>
        <v>98305.192644857423</v>
      </c>
      <c r="AN11" s="33">
        <f ca="1">AN8*'Input Assumptions'!$D$21/1000</f>
        <v>100271.29649775456</v>
      </c>
      <c r="AO11" s="33">
        <f ca="1">AO8*'Input Assumptions'!$D$21/1000</f>
        <v>102276.72242770965</v>
      </c>
      <c r="AP11" s="33">
        <f ca="1">AP8*'Input Assumptions'!$D$21/1000</f>
        <v>104322.25687626385</v>
      </c>
      <c r="AQ11" s="33">
        <f ca="1">AQ8*'Input Assumptions'!$D$21/1000</f>
        <v>106408.70201378914</v>
      </c>
      <c r="AR11" s="33">
        <f ca="1">AR8*'Input Assumptions'!$D$21/1000</f>
        <v>108536.87605406491</v>
      </c>
    </row>
    <row r="12" spans="2:45" ht="17.649999999999999" customHeight="1">
      <c r="B12" s="34" t="s">
        <v>85</v>
      </c>
      <c r="C12" s="51" t="s">
        <v>83</v>
      </c>
      <c r="D12" s="37">
        <f ca="1">SUM(E12:AR12)</f>
        <v>3400246.2589597744</v>
      </c>
      <c r="E12" s="37">
        <f ca="1">SUM(E10:E11)</f>
        <v>0</v>
      </c>
      <c r="F12" s="37">
        <f t="shared" ref="F12:AR12" ca="1" si="0">SUM(F10:F11)</f>
        <v>0</v>
      </c>
      <c r="G12" s="37">
        <f t="shared" ca="1" si="0"/>
        <v>0</v>
      </c>
      <c r="H12" s="37">
        <f t="shared" ca="1" si="0"/>
        <v>0</v>
      </c>
      <c r="I12" s="37">
        <f t="shared" ca="1" si="0"/>
        <v>65396.435094787943</v>
      </c>
      <c r="J12" s="37">
        <f t="shared" ca="1" si="0"/>
        <v>66704.363796683698</v>
      </c>
      <c r="K12" s="37">
        <f t="shared" ca="1" si="0"/>
        <v>68038.451072617376</v>
      </c>
      <c r="L12" s="37">
        <f t="shared" ca="1" si="0"/>
        <v>69399.220094069722</v>
      </c>
      <c r="M12" s="37">
        <f t="shared" ca="1" si="0"/>
        <v>70787.204495951111</v>
      </c>
      <c r="N12" s="37">
        <f t="shared" ca="1" si="0"/>
        <v>72202.948585870152</v>
      </c>
      <c r="O12" s="37">
        <f t="shared" ca="1" si="0"/>
        <v>73647.007557587553</v>
      </c>
      <c r="P12" s="37">
        <f t="shared" ca="1" si="0"/>
        <v>75119.947708739288</v>
      </c>
      <c r="Q12" s="37">
        <f t="shared" ca="1" si="0"/>
        <v>76622.346662914075</v>
      </c>
      <c r="R12" s="37">
        <f t="shared" ca="1" si="0"/>
        <v>78154.793596172356</v>
      </c>
      <c r="S12" s="37">
        <f t="shared" ca="1" si="0"/>
        <v>79717.889468095804</v>
      </c>
      <c r="T12" s="37">
        <f t="shared" ca="1" si="0"/>
        <v>81312.247257457697</v>
      </c>
      <c r="U12" s="37">
        <f t="shared" ca="1" si="0"/>
        <v>82938.492202606882</v>
      </c>
      <c r="V12" s="37">
        <f t="shared" ca="1" si="0"/>
        <v>84597.262046659016</v>
      </c>
      <c r="W12" s="37">
        <f t="shared" ca="1" si="0"/>
        <v>86289.207287592202</v>
      </c>
      <c r="X12" s="37">
        <f t="shared" ca="1" si="0"/>
        <v>88014.991433344025</v>
      </c>
      <c r="Y12" s="37">
        <f t="shared" ca="1" si="0"/>
        <v>89775.291262010927</v>
      </c>
      <c r="Z12" s="37">
        <f t="shared" ca="1" si="0"/>
        <v>91570.797087251136</v>
      </c>
      <c r="AA12" s="37">
        <f t="shared" ca="1" si="0"/>
        <v>93402.21302899615</v>
      </c>
      <c r="AB12" s="37">
        <f t="shared" ca="1" si="0"/>
        <v>95270.257289576053</v>
      </c>
      <c r="AC12" s="37">
        <f t="shared" ca="1" si="0"/>
        <v>97175.662435367602</v>
      </c>
      <c r="AD12" s="37">
        <f t="shared" ca="1" si="0"/>
        <v>99119.175684074959</v>
      </c>
      <c r="AE12" s="37">
        <f t="shared" ca="1" si="0"/>
        <v>101101.55919775643</v>
      </c>
      <c r="AF12" s="37">
        <f t="shared" ca="1" si="0"/>
        <v>103123.59038171158</v>
      </c>
      <c r="AG12" s="37">
        <f t="shared" ca="1" si="0"/>
        <v>105186.0621893458</v>
      </c>
      <c r="AH12" s="37">
        <f t="shared" ca="1" si="0"/>
        <v>107289.78343313272</v>
      </c>
      <c r="AI12" s="37">
        <f t="shared" ca="1" si="0"/>
        <v>109435.57910179537</v>
      </c>
      <c r="AJ12" s="37">
        <f t="shared" ca="1" si="0"/>
        <v>111624.29068383126</v>
      </c>
      <c r="AK12" s="37">
        <f t="shared" ca="1" si="0"/>
        <v>113856.7764975079</v>
      </c>
      <c r="AL12" s="37">
        <f t="shared" ca="1" si="0"/>
        <v>116133.91202745805</v>
      </c>
      <c r="AM12" s="37">
        <f t="shared" ca="1" si="0"/>
        <v>118456.59026800723</v>
      </c>
      <c r="AN12" s="37">
        <f t="shared" ca="1" si="0"/>
        <v>120825.72207336736</v>
      </c>
      <c r="AO12" s="37">
        <f t="shared" ca="1" si="0"/>
        <v>123242.23651483472</v>
      </c>
      <c r="AP12" s="37">
        <f t="shared" ca="1" si="0"/>
        <v>125707.08124513141</v>
      </c>
      <c r="AQ12" s="37">
        <f t="shared" ca="1" si="0"/>
        <v>128221.22287003405</v>
      </c>
      <c r="AR12" s="37">
        <f t="shared" ca="1" si="0"/>
        <v>130785.64732743472</v>
      </c>
      <c r="AS12" s="52"/>
    </row>
    <row r="14" spans="2:45" ht="17.649999999999999" customHeight="1">
      <c r="B14" s="34" t="s">
        <v>86</v>
      </c>
      <c r="C14" s="51" t="s">
        <v>83</v>
      </c>
      <c r="D14" s="37">
        <f ca="1">SUM(E14:AR14)</f>
        <v>9275626.6954125296</v>
      </c>
      <c r="E14" s="37">
        <f ca="1">E12*(1+'Input Assumptions'!$D$18)^(E2-$E$2)</f>
        <v>0</v>
      </c>
      <c r="F14" s="37">
        <f ca="1">F12*(1+'Input Assumptions'!$D$18)^(F2-$E$2)</f>
        <v>0</v>
      </c>
      <c r="G14" s="37">
        <f ca="1">G12*(1+'Input Assumptions'!$D$18)^(G2-$E$2)</f>
        <v>0</v>
      </c>
      <c r="H14" s="37">
        <f ca="1">H12*(1+'Input Assumptions'!$D$18)^(H2-$E$2)</f>
        <v>0</v>
      </c>
      <c r="I14" s="37">
        <f ca="1">I12*(1+'Input Assumptions'!$D$18)^(I2-$E$2)</f>
        <v>76504.579389122096</v>
      </c>
      <c r="J14" s="37">
        <f ca="1">J12*(1+'Input Assumptions'!$D$18)^(J2-$E$2)</f>
        <v>81156.057815980734</v>
      </c>
      <c r="K14" s="37">
        <f ca="1">K12*(1+'Input Assumptions'!$D$18)^(K2-$E$2)</f>
        <v>86090.34613119236</v>
      </c>
      <c r="L14" s="37">
        <f ca="1">L12*(1+'Input Assumptions'!$D$18)^(L2-$E$2)</f>
        <v>91324.639175968841</v>
      </c>
      <c r="M14" s="37">
        <f ca="1">M12*(1+'Input Assumptions'!$D$18)^(M2-$E$2)</f>
        <v>96877.177237867756</v>
      </c>
      <c r="N14" s="37">
        <f ca="1">N12*(1+'Input Assumptions'!$D$18)^(N2-$E$2)</f>
        <v>102767.30961393016</v>
      </c>
      <c r="O14" s="37">
        <f ca="1">O12*(1+'Input Assumptions'!$D$18)^(O2-$E$2)</f>
        <v>109015.56203845711</v>
      </c>
      <c r="P14" s="37">
        <f ca="1">P12*(1+'Input Assumptions'!$D$18)^(P2-$E$2)</f>
        <v>115643.70821039527</v>
      </c>
      <c r="Q14" s="37">
        <f ca="1">Q12*(1+'Input Assumptions'!$D$18)^(Q2-$E$2)</f>
        <v>122674.84566958733</v>
      </c>
      <c r="R14" s="37">
        <f ca="1">R12*(1+'Input Assumptions'!$D$18)^(R2-$E$2)</f>
        <v>130133.47628629825</v>
      </c>
      <c r="S14" s="37">
        <f ca="1">S12*(1+'Input Assumptions'!$D$18)^(S2-$E$2)</f>
        <v>138045.59164450518</v>
      </c>
      <c r="T14" s="37">
        <f ca="1">T12*(1+'Input Assumptions'!$D$18)^(T2-$E$2)</f>
        <v>146438.76361649105</v>
      </c>
      <c r="U14" s="37">
        <f ca="1">U12*(1+'Input Assumptions'!$D$18)^(U2-$E$2)</f>
        <v>155342.24044437378</v>
      </c>
      <c r="V14" s="37">
        <f ca="1">V12*(1+'Input Assumptions'!$D$18)^(V2-$E$2)</f>
        <v>164787.0486633917</v>
      </c>
      <c r="W14" s="37">
        <f ca="1">W12*(1+'Input Assumptions'!$D$18)^(W2-$E$2)</f>
        <v>174806.10122212596</v>
      </c>
      <c r="X14" s="37">
        <f ca="1">X12*(1+'Input Assumptions'!$D$18)^(X2-$E$2)</f>
        <v>185434.31217643115</v>
      </c>
      <c r="Y14" s="37">
        <f ca="1">Y12*(1+'Input Assumptions'!$D$18)^(Y2-$E$2)</f>
        <v>196708.71835675821</v>
      </c>
      <c r="Z14" s="37">
        <f ca="1">Z12*(1+'Input Assumptions'!$D$18)^(Z2-$E$2)</f>
        <v>208668.60843284914</v>
      </c>
      <c r="AA14" s="37">
        <f ca="1">AA12*(1+'Input Assumptions'!$D$18)^(AA2-$E$2)</f>
        <v>221355.65982556634</v>
      </c>
      <c r="AB14" s="37">
        <f ca="1">AB12*(1+'Input Assumptions'!$D$18)^(AB2-$E$2)</f>
        <v>234814.08394296071</v>
      </c>
      <c r="AC14" s="37">
        <f ca="1">AC12*(1+'Input Assumptions'!$D$18)^(AC2-$E$2)</f>
        <v>249090.78024669283</v>
      </c>
      <c r="AD14" s="37">
        <f ca="1">AD12*(1+'Input Assumptions'!$D$18)^(AD2-$E$2)</f>
        <v>264235.49968569179</v>
      </c>
      <c r="AE14" s="37">
        <f ca="1">AE12*(1+'Input Assumptions'!$D$18)^(AE2-$E$2)</f>
        <v>280301.01806658175</v>
      </c>
      <c r="AF14" s="37">
        <f ca="1">AF12*(1+'Input Assumptions'!$D$18)^(AF2-$E$2)</f>
        <v>297343.31996503001</v>
      </c>
      <c r="AG14" s="37">
        <f ca="1">AG12*(1+'Input Assumptions'!$D$18)^(AG2-$E$2)</f>
        <v>315421.79381890385</v>
      </c>
      <c r="AH14" s="37">
        <f ca="1">AH12*(1+'Input Assumptions'!$D$18)^(AH2-$E$2)</f>
        <v>334599.43888309324</v>
      </c>
      <c r="AI14" s="37">
        <f ca="1">AI12*(1+'Input Assumptions'!$D$18)^(AI2-$E$2)</f>
        <v>354943.08476718527</v>
      </c>
      <c r="AJ14" s="37">
        <f ca="1">AJ12*(1+'Input Assumptions'!$D$18)^(AJ2-$E$2)</f>
        <v>376523.6243210301</v>
      </c>
      <c r="AK14" s="37">
        <f ca="1">AK12*(1+'Input Assumptions'!$D$18)^(AK2-$E$2)</f>
        <v>399416.26067974878</v>
      </c>
      <c r="AL14" s="37">
        <f ca="1">AL12*(1+'Input Assumptions'!$D$18)^(AL2-$E$2)</f>
        <v>423700.76932907745</v>
      </c>
      <c r="AM14" s="37">
        <f ca="1">AM12*(1+'Input Assumptions'!$D$18)^(AM2-$E$2)</f>
        <v>449461.7761042855</v>
      </c>
      <c r="AN14" s="37">
        <f ca="1">AN12*(1+'Input Assumptions'!$D$18)^(AN2-$E$2)</f>
        <v>476789.05209142604</v>
      </c>
      <c r="AO14" s="37">
        <f ca="1">AO12*(1+'Input Assumptions'!$D$18)^(AO2-$E$2)</f>
        <v>505777.82645858475</v>
      </c>
      <c r="AP14" s="37">
        <f ca="1">AP12*(1+'Input Assumptions'!$D$18)^(AP2-$E$2)</f>
        <v>536529.11830726685</v>
      </c>
      <c r="AQ14" s="37">
        <f ca="1">AQ12*(1+'Input Assumptions'!$D$18)^(AQ2-$E$2)</f>
        <v>569150.08870034863</v>
      </c>
      <c r="AR14" s="37">
        <f ca="1">AR12*(1+'Input Assumptions'!$D$18)^(AR2-$E$2)</f>
        <v>603754.41409332969</v>
      </c>
      <c r="AS14" s="52"/>
    </row>
    <row r="18" spans="2:45" ht="17.649999999999999" customHeight="1">
      <c r="B18" s="29" t="s">
        <v>87</v>
      </c>
      <c r="C18" s="38"/>
      <c r="D18" s="54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9"/>
    </row>
    <row r="20" spans="2:45">
      <c r="B20" s="50" t="s">
        <v>88</v>
      </c>
      <c r="C20" s="55" t="s">
        <v>83</v>
      </c>
      <c r="E20" s="33">
        <f>'Input Assumptions'!$D$29/1000*(1+'Input Assumptions'!$D$31)^(E2-$E$2)*TBA!D10</f>
        <v>0</v>
      </c>
      <c r="F20" s="33">
        <f>'Input Assumptions'!$D$29/1000*(1+'Input Assumptions'!$D$31)^(F2-$E$2)*TBA!E10</f>
        <v>0</v>
      </c>
      <c r="G20" s="33">
        <f>'Input Assumptions'!$D$29/1000*(1+'Input Assumptions'!$D$31)^(G2-$E$2)*TBA!F10</f>
        <v>0</v>
      </c>
      <c r="H20" s="33">
        <f>'Input Assumptions'!$D$29/1000*(1+'Input Assumptions'!$D$31)^(H2-$E$2)*TBA!G10</f>
        <v>0</v>
      </c>
      <c r="I20" s="33">
        <f>'Input Assumptions'!$D$29/1000*(1+'Input Assumptions'!$D$31)^(I2-$E$2)*TBA!H10</f>
        <v>10411.741184000002</v>
      </c>
      <c r="J20" s="33">
        <f>'Input Assumptions'!$D$29/1000*(1+'Input Assumptions'!$D$31)^(J2-$E$2)*TBA!I10</f>
        <v>10828.210831360004</v>
      </c>
      <c r="K20" s="33">
        <f>'Input Assumptions'!$D$29/1000*(1+'Input Assumptions'!$D$31)^(K2-$E$2)*TBA!J10</f>
        <v>11261.339264614404</v>
      </c>
      <c r="L20" s="33">
        <f>'Input Assumptions'!$D$29/1000*(1+'Input Assumptions'!$D$31)^(L2-$E$2)*TBA!K10</f>
        <v>11711.792835198978</v>
      </c>
      <c r="M20" s="33">
        <f>'Input Assumptions'!$D$29/1000*(1+'Input Assumptions'!$D$31)^(M2-$E$2)*TBA!L10</f>
        <v>12180.26454860694</v>
      </c>
      <c r="N20" s="33">
        <f>'Input Assumptions'!$D$29/1000*(1+'Input Assumptions'!$D$31)^(N2-$E$2)*TBA!M10</f>
        <v>12667.475130551218</v>
      </c>
      <c r="O20" s="33">
        <f>'Input Assumptions'!$D$29/1000*(1+'Input Assumptions'!$D$31)^(O2-$E$2)*TBA!N10</f>
        <v>13174.174135773266</v>
      </c>
      <c r="P20" s="33">
        <f>'Input Assumptions'!$D$29/1000*(1+'Input Assumptions'!$D$31)^(P2-$E$2)*TBA!O10</f>
        <v>13701.141101204197</v>
      </c>
      <c r="Q20" s="33">
        <f>'Input Assumptions'!$D$29/1000*(1+'Input Assumptions'!$D$31)^(Q2-$E$2)*TBA!P10</f>
        <v>14249.186745252367</v>
      </c>
      <c r="R20" s="33">
        <f>'Input Assumptions'!$D$29/1000*(1+'Input Assumptions'!$D$31)^(R2-$E$2)*TBA!Q10</f>
        <v>14819.154215062463</v>
      </c>
      <c r="S20" s="33">
        <f>'Input Assumptions'!$D$29/1000*(1+'Input Assumptions'!$D$31)^(S2-$E$2)*TBA!R10</f>
        <v>15411.920383664961</v>
      </c>
      <c r="T20" s="33">
        <f>'Input Assumptions'!$D$29/1000*(1+'Input Assumptions'!$D$31)^(T2-$E$2)*TBA!S10</f>
        <v>16028.397199011559</v>
      </c>
      <c r="U20" s="33">
        <f>'Input Assumptions'!$D$29/1000*(1+'Input Assumptions'!$D$31)^(U2-$E$2)*TBA!T10</f>
        <v>16669.533086972024</v>
      </c>
      <c r="V20" s="33">
        <f>'Input Assumptions'!$D$29/1000*(1+'Input Assumptions'!$D$31)^(V2-$E$2)*TBA!U10</f>
        <v>17336.314410450905</v>
      </c>
      <c r="W20" s="33">
        <f>'Input Assumptions'!$D$29/1000*(1+'Input Assumptions'!$D$31)^(W2-$E$2)*TBA!V10</f>
        <v>18029.766986868945</v>
      </c>
      <c r="X20" s="33">
        <f>'Input Assumptions'!$D$29/1000*(1+'Input Assumptions'!$D$31)^(X2-$E$2)*TBA!W10</f>
        <v>18750.9576663437</v>
      </c>
      <c r="Y20" s="33">
        <f>'Input Assumptions'!$D$29/1000*(1+'Input Assumptions'!$D$31)^(Y2-$E$2)*TBA!X10</f>
        <v>19500.995972997451</v>
      </c>
      <c r="Z20" s="33">
        <f>'Input Assumptions'!$D$29/1000*(1+'Input Assumptions'!$D$31)^(Z2-$E$2)*TBA!Y10</f>
        <v>20281.035811917351</v>
      </c>
      <c r="AA20" s="33">
        <f>'Input Assumptions'!$D$29/1000*(1+'Input Assumptions'!$D$31)^(AA2-$E$2)*TBA!Z10</f>
        <v>21092.277244394045</v>
      </c>
      <c r="AB20" s="33">
        <f>'Input Assumptions'!$D$29/1000*(1+'Input Assumptions'!$D$31)^(AB2-$E$2)*TBA!AA10</f>
        <v>21935.968334169804</v>
      </c>
      <c r="AC20" s="33">
        <f>'Input Assumptions'!$D$29/1000*(1+'Input Assumptions'!$D$31)^(AC2-$E$2)*TBA!AB10</f>
        <v>22813.407067536598</v>
      </c>
      <c r="AD20" s="33">
        <f>'Input Assumptions'!$D$29/1000*(1+'Input Assumptions'!$D$31)^(AD2-$E$2)*TBA!AC10</f>
        <v>23725.943350238067</v>
      </c>
      <c r="AE20" s="33">
        <f>'Input Assumptions'!$D$29/1000*(1+'Input Assumptions'!$D$31)^(AE2-$E$2)*TBA!AD10</f>
        <v>24674.981084247589</v>
      </c>
      <c r="AF20" s="33">
        <f>'Input Assumptions'!$D$29/1000*(1+'Input Assumptions'!$D$31)^(AF2-$E$2)*TBA!AE10</f>
        <v>25661.980327617493</v>
      </c>
      <c r="AG20" s="33">
        <f>'Input Assumptions'!$D$29/1000*(1+'Input Assumptions'!$D$31)^(AG2-$E$2)*TBA!AF10</f>
        <v>26688.459540722197</v>
      </c>
      <c r="AH20" s="33">
        <f>'Input Assumptions'!$D$29/1000*(1+'Input Assumptions'!$D$31)^(AH2-$E$2)*TBA!AG10</f>
        <v>27755.997922351085</v>
      </c>
      <c r="AI20" s="33">
        <f>'Input Assumptions'!$D$29/1000*(1+'Input Assumptions'!$D$31)^(AI2-$E$2)*TBA!AH10</f>
        <v>28866.237839245125</v>
      </c>
      <c r="AJ20" s="33">
        <f>'Input Assumptions'!$D$29/1000*(1+'Input Assumptions'!$D$31)^(AJ2-$E$2)*TBA!AI10</f>
        <v>30020.887352814934</v>
      </c>
      <c r="AK20" s="33">
        <f>'Input Assumptions'!$D$29/1000*(1+'Input Assumptions'!$D$31)^(AK2-$E$2)*TBA!AJ10</f>
        <v>31221.722846927532</v>
      </c>
      <c r="AL20" s="33">
        <f>'Input Assumptions'!$D$29/1000*(1+'Input Assumptions'!$D$31)^(AL2-$E$2)*TBA!AK10</f>
        <v>32470.591760804633</v>
      </c>
      <c r="AM20" s="33">
        <f>'Input Assumptions'!$D$29/1000*(1+'Input Assumptions'!$D$31)^(AM2-$E$2)*TBA!AL10</f>
        <v>33769.415431236826</v>
      </c>
      <c r="AN20" s="33">
        <f>'Input Assumptions'!$D$29/1000*(1+'Input Assumptions'!$D$31)^(AN2-$E$2)*TBA!AM10</f>
        <v>35120.1920484863</v>
      </c>
      <c r="AO20" s="33">
        <f>'Input Assumptions'!$D$29/1000*(1+'Input Assumptions'!$D$31)^(AO2-$E$2)*TBA!AN10</f>
        <v>36524.999730425749</v>
      </c>
      <c r="AP20" s="33">
        <f>'Input Assumptions'!$D$29/1000*(1+'Input Assumptions'!$D$31)^(AP2-$E$2)*TBA!AO10</f>
        <v>37985.999719642787</v>
      </c>
      <c r="AQ20" s="33">
        <f>'Input Assumptions'!$D$29/1000*(1+'Input Assumptions'!$D$31)^(AQ2-$E$2)*TBA!AP10</f>
        <v>39505.439708428494</v>
      </c>
      <c r="AR20" s="33">
        <f>'Input Assumptions'!$D$29/1000*(1+'Input Assumptions'!$D$31)^(AR2-$E$2)*TBA!AQ10</f>
        <v>41085.657296765632</v>
      </c>
    </row>
    <row r="21" spans="2:45" ht="17.649999999999999" customHeight="1">
      <c r="B21" s="34" t="s">
        <v>89</v>
      </c>
      <c r="C21" s="51" t="s">
        <v>83</v>
      </c>
      <c r="D21" s="37">
        <f>SUM(E21:AR21)</f>
        <v>807933.56011590571</v>
      </c>
      <c r="E21" s="37">
        <f>SUM(E19:E20)</f>
        <v>0</v>
      </c>
      <c r="F21" s="37">
        <f t="shared" ref="F21:AR21" si="1">SUM(F19:F20)</f>
        <v>0</v>
      </c>
      <c r="G21" s="37">
        <f t="shared" si="1"/>
        <v>0</v>
      </c>
      <c r="H21" s="37">
        <f t="shared" si="1"/>
        <v>0</v>
      </c>
      <c r="I21" s="37">
        <f t="shared" si="1"/>
        <v>10411.741184000002</v>
      </c>
      <c r="J21" s="37">
        <f t="shared" si="1"/>
        <v>10828.210831360004</v>
      </c>
      <c r="K21" s="37">
        <f t="shared" si="1"/>
        <v>11261.339264614404</v>
      </c>
      <c r="L21" s="37">
        <f t="shared" si="1"/>
        <v>11711.792835198978</v>
      </c>
      <c r="M21" s="37">
        <f t="shared" si="1"/>
        <v>12180.26454860694</v>
      </c>
      <c r="N21" s="37">
        <f t="shared" si="1"/>
        <v>12667.475130551218</v>
      </c>
      <c r="O21" s="37">
        <f t="shared" si="1"/>
        <v>13174.174135773266</v>
      </c>
      <c r="P21" s="37">
        <f t="shared" si="1"/>
        <v>13701.141101204197</v>
      </c>
      <c r="Q21" s="37">
        <f t="shared" si="1"/>
        <v>14249.186745252367</v>
      </c>
      <c r="R21" s="37">
        <f t="shared" si="1"/>
        <v>14819.154215062463</v>
      </c>
      <c r="S21" s="37">
        <f t="shared" si="1"/>
        <v>15411.920383664961</v>
      </c>
      <c r="T21" s="37">
        <f t="shared" si="1"/>
        <v>16028.397199011559</v>
      </c>
      <c r="U21" s="37">
        <f t="shared" si="1"/>
        <v>16669.533086972024</v>
      </c>
      <c r="V21" s="37">
        <f t="shared" si="1"/>
        <v>17336.314410450905</v>
      </c>
      <c r="W21" s="37">
        <f t="shared" si="1"/>
        <v>18029.766986868945</v>
      </c>
      <c r="X21" s="37">
        <f t="shared" si="1"/>
        <v>18750.9576663437</v>
      </c>
      <c r="Y21" s="37">
        <f t="shared" si="1"/>
        <v>19500.995972997451</v>
      </c>
      <c r="Z21" s="37">
        <f t="shared" si="1"/>
        <v>20281.035811917351</v>
      </c>
      <c r="AA21" s="37">
        <f t="shared" si="1"/>
        <v>21092.277244394045</v>
      </c>
      <c r="AB21" s="37">
        <f t="shared" si="1"/>
        <v>21935.968334169804</v>
      </c>
      <c r="AC21" s="37">
        <f t="shared" si="1"/>
        <v>22813.407067536598</v>
      </c>
      <c r="AD21" s="37">
        <f t="shared" si="1"/>
        <v>23725.943350238067</v>
      </c>
      <c r="AE21" s="37">
        <f t="shared" si="1"/>
        <v>24674.981084247589</v>
      </c>
      <c r="AF21" s="37">
        <f t="shared" si="1"/>
        <v>25661.980327617493</v>
      </c>
      <c r="AG21" s="37">
        <f t="shared" si="1"/>
        <v>26688.459540722197</v>
      </c>
      <c r="AH21" s="37">
        <f t="shared" si="1"/>
        <v>27755.997922351085</v>
      </c>
      <c r="AI21" s="37">
        <f t="shared" si="1"/>
        <v>28866.237839245125</v>
      </c>
      <c r="AJ21" s="37">
        <f t="shared" si="1"/>
        <v>30020.887352814934</v>
      </c>
      <c r="AK21" s="37">
        <f t="shared" si="1"/>
        <v>31221.722846927532</v>
      </c>
      <c r="AL21" s="37">
        <f t="shared" si="1"/>
        <v>32470.591760804633</v>
      </c>
      <c r="AM21" s="37">
        <f t="shared" si="1"/>
        <v>33769.415431236826</v>
      </c>
      <c r="AN21" s="37">
        <f t="shared" si="1"/>
        <v>35120.1920484863</v>
      </c>
      <c r="AO21" s="37">
        <f t="shared" si="1"/>
        <v>36524.999730425749</v>
      </c>
      <c r="AP21" s="37">
        <f t="shared" si="1"/>
        <v>37985.999719642787</v>
      </c>
      <c r="AQ21" s="37">
        <f t="shared" si="1"/>
        <v>39505.439708428494</v>
      </c>
      <c r="AR21" s="37">
        <f t="shared" si="1"/>
        <v>41085.657296765632</v>
      </c>
      <c r="AS21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639-F94B-47A1-AFB6-1BB5E5EFA600}">
  <dimension ref="A2:AS13"/>
  <sheetViews>
    <sheetView showGridLines="0" workbookViewId="0">
      <pane xSplit="4" topLeftCell="E1" activePane="topRight" state="frozen"/>
      <selection pane="topRight" activeCell="I20" sqref="I20"/>
    </sheetView>
  </sheetViews>
  <sheetFormatPr defaultColWidth="0" defaultRowHeight="14.45"/>
  <cols>
    <col min="1" max="1" width="9" customWidth="1"/>
    <col min="2" max="2" width="28" customWidth="1"/>
    <col min="3" max="3" width="2.42578125" customWidth="1"/>
    <col min="4" max="4" width="12.7109375" customWidth="1"/>
    <col min="5" max="45" width="9" customWidth="1"/>
    <col min="46" max="16384" width="9" hidden="1"/>
  </cols>
  <sheetData>
    <row r="2" spans="2:44">
      <c r="B2" s="29" t="s">
        <v>45</v>
      </c>
      <c r="C2" s="62"/>
      <c r="D2" s="62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4" ht="17.649999999999999" customHeight="1">
      <c r="B5" s="29" t="s">
        <v>90</v>
      </c>
      <c r="C5" s="62"/>
      <c r="D5" s="6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8" spans="2:44">
      <c r="B8" t="s">
        <v>91</v>
      </c>
      <c r="E8" s="33">
        <f>D10+Construction!E19</f>
        <v>82610.739837268236</v>
      </c>
      <c r="F8" s="33">
        <f>E10+Construction!F19</f>
        <v>162003.40786173806</v>
      </c>
      <c r="G8" s="33">
        <f>F10+Construction!G19</f>
        <v>243860.82857094923</v>
      </c>
      <c r="H8" s="33">
        <f>G10+Construction!H19</f>
        <v>330058.73798651341</v>
      </c>
      <c r="I8" s="33">
        <f>H10+Construction!I19</f>
        <v>330058.73798651341</v>
      </c>
      <c r="J8" s="33">
        <f>I10+Construction!J19</f>
        <v>320890.43970911024</v>
      </c>
      <c r="K8" s="33">
        <f>J10+Construction!K19</f>
        <v>311722.14143170707</v>
      </c>
      <c r="L8" s="33">
        <f>K10+Construction!L19</f>
        <v>302553.8431543039</v>
      </c>
      <c r="M8" s="33">
        <f>L10+Construction!M19</f>
        <v>293385.54487690073</v>
      </c>
      <c r="N8" s="33">
        <f>M10+Construction!N19</f>
        <v>284217.24659949756</v>
      </c>
      <c r="O8" s="33">
        <f>N10+Construction!O19</f>
        <v>275048.94832209439</v>
      </c>
      <c r="P8" s="33">
        <f>O10+Construction!P19</f>
        <v>265880.65004469123</v>
      </c>
      <c r="Q8" s="33">
        <f>P10+Construction!Q19</f>
        <v>256712.35176728808</v>
      </c>
      <c r="R8" s="33">
        <f>Q10+Construction!R19</f>
        <v>247544.05348988494</v>
      </c>
      <c r="S8" s="33">
        <f>R10+Construction!S19</f>
        <v>238375.7552124818</v>
      </c>
      <c r="T8" s="33">
        <f>S10+Construction!T19</f>
        <v>229207.45693507866</v>
      </c>
      <c r="U8" s="33">
        <f>T10+Construction!U19</f>
        <v>220039.15865767552</v>
      </c>
      <c r="V8" s="33">
        <f>U10+Construction!V19</f>
        <v>210870.86038027238</v>
      </c>
      <c r="W8" s="33">
        <f>V10+Construction!W19</f>
        <v>201702.56210286924</v>
      </c>
      <c r="X8" s="33">
        <f>W10+Construction!X19</f>
        <v>192534.2638254661</v>
      </c>
      <c r="Y8" s="33">
        <f>X10+Construction!Y19</f>
        <v>183365.96554806296</v>
      </c>
      <c r="Z8" s="33">
        <f>Y10+Construction!Z19</f>
        <v>174197.66727065982</v>
      </c>
      <c r="AA8" s="33">
        <f>Z10+Construction!AA19</f>
        <v>165029.36899325668</v>
      </c>
      <c r="AB8" s="33">
        <f>AA10+Construction!AB19</f>
        <v>155861.07071585354</v>
      </c>
      <c r="AC8" s="33">
        <f>AB10+Construction!AC19</f>
        <v>146692.7724384504</v>
      </c>
      <c r="AD8" s="33">
        <f>AC10+Construction!AD19</f>
        <v>137524.47416104726</v>
      </c>
      <c r="AE8" s="33">
        <f>AD10+Construction!AE19</f>
        <v>128356.1758836441</v>
      </c>
      <c r="AF8" s="33">
        <f>AE10+Construction!AF19</f>
        <v>119187.87760624095</v>
      </c>
      <c r="AG8" s="33">
        <f>AF10+Construction!AG19</f>
        <v>110019.57932883779</v>
      </c>
      <c r="AH8" s="33">
        <f>AG10+Construction!AH19</f>
        <v>100851.28105143463</v>
      </c>
      <c r="AI8" s="33">
        <f>AH10+Construction!AI19</f>
        <v>91682.982774031479</v>
      </c>
      <c r="AJ8" s="33">
        <f>AI10+Construction!AJ19</f>
        <v>82514.684496628324</v>
      </c>
      <c r="AK8" s="33">
        <f>AJ10+Construction!AK19</f>
        <v>73346.386219225169</v>
      </c>
      <c r="AL8" s="33">
        <f>AK10+Construction!AL19</f>
        <v>64178.087941822021</v>
      </c>
      <c r="AM8" s="33">
        <f>AL10+Construction!AM19</f>
        <v>55009.789664418873</v>
      </c>
      <c r="AN8" s="33">
        <f>AM10+Construction!AN19</f>
        <v>45841.491387015725</v>
      </c>
      <c r="AO8" s="33">
        <f>AN10+Construction!AO19</f>
        <v>36673.193109612577</v>
      </c>
      <c r="AP8" s="33">
        <f>AO10+Construction!AP19</f>
        <v>27504.894832209429</v>
      </c>
      <c r="AQ8" s="33">
        <f>AP10+Construction!AQ19</f>
        <v>18336.596554806281</v>
      </c>
      <c r="AR8" s="33">
        <f>AQ10+Construction!AR19</f>
        <v>9168.2982774031316</v>
      </c>
    </row>
    <row r="9" spans="2:44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2:44">
      <c r="B10" t="s">
        <v>92</v>
      </c>
      <c r="E10" s="33">
        <f>E8+E13</f>
        <v>82610.739837268236</v>
      </c>
      <c r="F10" s="33">
        <f t="shared" ref="F10:AR10" si="0">F8+F13</f>
        <v>162003.40786173806</v>
      </c>
      <c r="G10" s="33">
        <f t="shared" si="0"/>
        <v>243860.82857094923</v>
      </c>
      <c r="H10" s="33">
        <f t="shared" si="0"/>
        <v>330058.73798651341</v>
      </c>
      <c r="I10" s="33">
        <f t="shared" si="0"/>
        <v>320890.43970911024</v>
      </c>
      <c r="J10" s="33">
        <f t="shared" si="0"/>
        <v>311722.14143170707</v>
      </c>
      <c r="K10" s="33">
        <f t="shared" si="0"/>
        <v>302553.8431543039</v>
      </c>
      <c r="L10" s="33">
        <f t="shared" si="0"/>
        <v>293385.54487690073</v>
      </c>
      <c r="M10" s="33">
        <f t="shared" si="0"/>
        <v>284217.24659949756</v>
      </c>
      <c r="N10" s="33">
        <f t="shared" si="0"/>
        <v>275048.94832209439</v>
      </c>
      <c r="O10" s="33">
        <f t="shared" si="0"/>
        <v>265880.65004469123</v>
      </c>
      <c r="P10" s="33">
        <f t="shared" si="0"/>
        <v>256712.35176728808</v>
      </c>
      <c r="Q10" s="33">
        <f t="shared" si="0"/>
        <v>247544.05348988494</v>
      </c>
      <c r="R10" s="33">
        <f t="shared" si="0"/>
        <v>238375.7552124818</v>
      </c>
      <c r="S10" s="33">
        <f t="shared" si="0"/>
        <v>229207.45693507866</v>
      </c>
      <c r="T10" s="33">
        <f t="shared" si="0"/>
        <v>220039.15865767552</v>
      </c>
      <c r="U10" s="33">
        <f t="shared" si="0"/>
        <v>210870.86038027238</v>
      </c>
      <c r="V10" s="33">
        <f t="shared" si="0"/>
        <v>201702.56210286924</v>
      </c>
      <c r="W10" s="33">
        <f t="shared" si="0"/>
        <v>192534.2638254661</v>
      </c>
      <c r="X10" s="33">
        <f t="shared" si="0"/>
        <v>183365.96554806296</v>
      </c>
      <c r="Y10" s="33">
        <f t="shared" si="0"/>
        <v>174197.66727065982</v>
      </c>
      <c r="Z10" s="33">
        <f t="shared" si="0"/>
        <v>165029.36899325668</v>
      </c>
      <c r="AA10" s="33">
        <f t="shared" si="0"/>
        <v>155861.07071585354</v>
      </c>
      <c r="AB10" s="33">
        <f t="shared" si="0"/>
        <v>146692.7724384504</v>
      </c>
      <c r="AC10" s="33">
        <f t="shared" si="0"/>
        <v>137524.47416104726</v>
      </c>
      <c r="AD10" s="33">
        <f t="shared" si="0"/>
        <v>128356.1758836441</v>
      </c>
      <c r="AE10" s="33">
        <f t="shared" si="0"/>
        <v>119187.87760624095</v>
      </c>
      <c r="AF10" s="33">
        <f t="shared" si="0"/>
        <v>110019.57932883779</v>
      </c>
      <c r="AG10" s="33">
        <f t="shared" si="0"/>
        <v>100851.28105143463</v>
      </c>
      <c r="AH10" s="33">
        <f t="shared" si="0"/>
        <v>91682.982774031479</v>
      </c>
      <c r="AI10" s="33">
        <f t="shared" si="0"/>
        <v>82514.684496628324</v>
      </c>
      <c r="AJ10" s="33">
        <f t="shared" si="0"/>
        <v>73346.386219225169</v>
      </c>
      <c r="AK10" s="33">
        <f t="shared" si="0"/>
        <v>64178.087941822021</v>
      </c>
      <c r="AL10" s="33">
        <f t="shared" si="0"/>
        <v>55009.789664418873</v>
      </c>
      <c r="AM10" s="33">
        <f t="shared" si="0"/>
        <v>45841.491387015725</v>
      </c>
      <c r="AN10" s="33">
        <f t="shared" si="0"/>
        <v>36673.193109612577</v>
      </c>
      <c r="AO10" s="33">
        <f t="shared" si="0"/>
        <v>27504.894832209429</v>
      </c>
      <c r="AP10" s="33">
        <f t="shared" si="0"/>
        <v>18336.596554806281</v>
      </c>
      <c r="AQ10" s="33">
        <f t="shared" si="0"/>
        <v>9168.2982774031316</v>
      </c>
      <c r="AR10" s="33">
        <f t="shared" si="0"/>
        <v>-1.8189894035458565E-11</v>
      </c>
    </row>
    <row r="13" spans="2:44">
      <c r="B13" s="24" t="s">
        <v>93</v>
      </c>
      <c r="C13" s="24"/>
      <c r="D13" s="65">
        <f>SUM(E13:AR13)</f>
        <v>-330058.73798651347</v>
      </c>
      <c r="E13" s="65">
        <f>-Construction!$C$20/('Input Assumptions'!$D$8-'Input Assumptions'!$D$9)*TBA!D10</f>
        <v>0</v>
      </c>
      <c r="F13" s="65">
        <f>-Construction!$C$20/('Input Assumptions'!$D$8-'Input Assumptions'!$D$9)*TBA!E10</f>
        <v>0</v>
      </c>
      <c r="G13" s="65">
        <f>-Construction!$C$20/('Input Assumptions'!$D$8-'Input Assumptions'!$D$9)*TBA!F10</f>
        <v>0</v>
      </c>
      <c r="H13" s="65">
        <f>-Construction!$C$20/('Input Assumptions'!$D$8-'Input Assumptions'!$D$9)*TBA!G10</f>
        <v>0</v>
      </c>
      <c r="I13" s="65">
        <f>-Construction!$C$20/('Input Assumptions'!$D$8-'Input Assumptions'!$D$9)*TBA!H10</f>
        <v>-9168.2982774031498</v>
      </c>
      <c r="J13" s="65">
        <f>-Construction!$C$20/('Input Assumptions'!$D$8-'Input Assumptions'!$D$9)*TBA!I10</f>
        <v>-9168.2982774031498</v>
      </c>
      <c r="K13" s="65">
        <f>-Construction!$C$20/('Input Assumptions'!$D$8-'Input Assumptions'!$D$9)*TBA!J10</f>
        <v>-9168.2982774031498</v>
      </c>
      <c r="L13" s="65">
        <f>-Construction!$C$20/('Input Assumptions'!$D$8-'Input Assumptions'!$D$9)*TBA!K10</f>
        <v>-9168.2982774031498</v>
      </c>
      <c r="M13" s="65">
        <f>-Construction!$C$20/('Input Assumptions'!$D$8-'Input Assumptions'!$D$9)*TBA!L10</f>
        <v>-9168.2982774031498</v>
      </c>
      <c r="N13" s="65">
        <f>-Construction!$C$20/('Input Assumptions'!$D$8-'Input Assumptions'!$D$9)*TBA!M10</f>
        <v>-9168.2982774031498</v>
      </c>
      <c r="O13" s="65">
        <f>-Construction!$C$20/('Input Assumptions'!$D$8-'Input Assumptions'!$D$9)*TBA!N10</f>
        <v>-9168.2982774031498</v>
      </c>
      <c r="P13" s="65">
        <f>-Construction!$C$20/('Input Assumptions'!$D$8-'Input Assumptions'!$D$9)*TBA!O10</f>
        <v>-9168.2982774031498</v>
      </c>
      <c r="Q13" s="65">
        <f>-Construction!$C$20/('Input Assumptions'!$D$8-'Input Assumptions'!$D$9)*TBA!P10</f>
        <v>-9168.2982774031498</v>
      </c>
      <c r="R13" s="65">
        <f>-Construction!$C$20/('Input Assumptions'!$D$8-'Input Assumptions'!$D$9)*TBA!Q10</f>
        <v>-9168.2982774031498</v>
      </c>
      <c r="S13" s="65">
        <f>-Construction!$C$20/('Input Assumptions'!$D$8-'Input Assumptions'!$D$9)*TBA!R10</f>
        <v>-9168.2982774031498</v>
      </c>
      <c r="T13" s="65">
        <f>-Construction!$C$20/('Input Assumptions'!$D$8-'Input Assumptions'!$D$9)*TBA!S10</f>
        <v>-9168.2982774031498</v>
      </c>
      <c r="U13" s="65">
        <f>-Construction!$C$20/('Input Assumptions'!$D$8-'Input Assumptions'!$D$9)*TBA!T10</f>
        <v>-9168.2982774031498</v>
      </c>
      <c r="V13" s="65">
        <f>-Construction!$C$20/('Input Assumptions'!$D$8-'Input Assumptions'!$D$9)*TBA!U10</f>
        <v>-9168.2982774031498</v>
      </c>
      <c r="W13" s="65">
        <f>-Construction!$C$20/('Input Assumptions'!$D$8-'Input Assumptions'!$D$9)*TBA!V10</f>
        <v>-9168.2982774031498</v>
      </c>
      <c r="X13" s="65">
        <f>-Construction!$C$20/('Input Assumptions'!$D$8-'Input Assumptions'!$D$9)*TBA!W10</f>
        <v>-9168.2982774031498</v>
      </c>
      <c r="Y13" s="65">
        <f>-Construction!$C$20/('Input Assumptions'!$D$8-'Input Assumptions'!$D$9)*TBA!X10</f>
        <v>-9168.2982774031498</v>
      </c>
      <c r="Z13" s="65">
        <f>-Construction!$C$20/('Input Assumptions'!$D$8-'Input Assumptions'!$D$9)*TBA!Y10</f>
        <v>-9168.2982774031498</v>
      </c>
      <c r="AA13" s="65">
        <f>-Construction!$C$20/('Input Assumptions'!$D$8-'Input Assumptions'!$D$9)*TBA!Z10</f>
        <v>-9168.2982774031498</v>
      </c>
      <c r="AB13" s="65">
        <f>-Construction!$C$20/('Input Assumptions'!$D$8-'Input Assumptions'!$D$9)*TBA!AA10</f>
        <v>-9168.2982774031498</v>
      </c>
      <c r="AC13" s="65">
        <f>-Construction!$C$20/('Input Assumptions'!$D$8-'Input Assumptions'!$D$9)*TBA!AB10</f>
        <v>-9168.2982774031498</v>
      </c>
      <c r="AD13" s="65">
        <f>-Construction!$C$20/('Input Assumptions'!$D$8-'Input Assumptions'!$D$9)*TBA!AC10</f>
        <v>-9168.2982774031498</v>
      </c>
      <c r="AE13" s="65">
        <f>-Construction!$C$20/('Input Assumptions'!$D$8-'Input Assumptions'!$D$9)*TBA!AD10</f>
        <v>-9168.2982774031498</v>
      </c>
      <c r="AF13" s="65">
        <f>-Construction!$C$20/('Input Assumptions'!$D$8-'Input Assumptions'!$D$9)*TBA!AE10</f>
        <v>-9168.2982774031498</v>
      </c>
      <c r="AG13" s="65">
        <f>-Construction!$C$20/('Input Assumptions'!$D$8-'Input Assumptions'!$D$9)*TBA!AF10</f>
        <v>-9168.2982774031498</v>
      </c>
      <c r="AH13" s="65">
        <f>-Construction!$C$20/('Input Assumptions'!$D$8-'Input Assumptions'!$D$9)*TBA!AG10</f>
        <v>-9168.2982774031498</v>
      </c>
      <c r="AI13" s="65">
        <f>-Construction!$C$20/('Input Assumptions'!$D$8-'Input Assumptions'!$D$9)*TBA!AH10</f>
        <v>-9168.2982774031498</v>
      </c>
      <c r="AJ13" s="65">
        <f>-Construction!$C$20/('Input Assumptions'!$D$8-'Input Assumptions'!$D$9)*TBA!AI10</f>
        <v>-9168.2982774031498</v>
      </c>
      <c r="AK13" s="65">
        <f>-Construction!$C$20/('Input Assumptions'!$D$8-'Input Assumptions'!$D$9)*TBA!AJ10</f>
        <v>-9168.2982774031498</v>
      </c>
      <c r="AL13" s="65">
        <f>-Construction!$C$20/('Input Assumptions'!$D$8-'Input Assumptions'!$D$9)*TBA!AK10</f>
        <v>-9168.2982774031498</v>
      </c>
      <c r="AM13" s="65">
        <f>-Construction!$C$20/('Input Assumptions'!$D$8-'Input Assumptions'!$D$9)*TBA!AL10</f>
        <v>-9168.2982774031498</v>
      </c>
      <c r="AN13" s="65">
        <f>-Construction!$C$20/('Input Assumptions'!$D$8-'Input Assumptions'!$D$9)*TBA!AM10</f>
        <v>-9168.2982774031498</v>
      </c>
      <c r="AO13" s="65">
        <f>-Construction!$C$20/('Input Assumptions'!$D$8-'Input Assumptions'!$D$9)*TBA!AN10</f>
        <v>-9168.2982774031498</v>
      </c>
      <c r="AP13" s="65">
        <f>-Construction!$C$20/('Input Assumptions'!$D$8-'Input Assumptions'!$D$9)*TBA!AO10</f>
        <v>-9168.2982774031498</v>
      </c>
      <c r="AQ13" s="65">
        <f>-Construction!$C$20/('Input Assumptions'!$D$8-'Input Assumptions'!$D$9)*TBA!AP10</f>
        <v>-9168.2982774031498</v>
      </c>
      <c r="AR13" s="65">
        <f>-Construction!$C$20/('Input Assumptions'!$D$8-'Input Assumptions'!$D$9)*TBA!AQ10</f>
        <v>-9168.2982774031498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547D-C0B1-4563-B00E-CBB8D95FEFF9}">
  <dimension ref="A3:AT17"/>
  <sheetViews>
    <sheetView showGridLines="0" workbookViewId="0">
      <pane xSplit="5" topLeftCell="F1" activePane="topRight" state="frozen"/>
      <selection pane="topRight" activeCell="J10" sqref="J10:M10"/>
    </sheetView>
  </sheetViews>
  <sheetFormatPr defaultColWidth="0" defaultRowHeight="14.45"/>
  <cols>
    <col min="1" max="1" width="9" customWidth="1"/>
    <col min="2" max="2" width="31.7109375" customWidth="1"/>
    <col min="3" max="5" width="9" customWidth="1"/>
    <col min="6" max="46" width="9" style="9" customWidth="1"/>
    <col min="47" max="16384" width="9" hidden="1"/>
  </cols>
  <sheetData>
    <row r="3" spans="2:45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649999999999999" customHeight="1">
      <c r="B6" s="29" t="s">
        <v>94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>
      <c r="B8" t="s">
        <v>95</v>
      </c>
      <c r="C8" s="55" t="s">
        <v>83</v>
      </c>
      <c r="F8" s="60">
        <f>E11</f>
        <v>0</v>
      </c>
      <c r="G8" s="60">
        <f t="shared" ref="G8:AS8" si="0">F11</f>
        <v>0</v>
      </c>
      <c r="H8" s="60">
        <f t="shared" si="0"/>
        <v>46482.849566458375</v>
      </c>
      <c r="I8" s="60">
        <f t="shared" si="0"/>
        <v>128340.27027566955</v>
      </c>
      <c r="J8" s="60">
        <f t="shared" si="0"/>
        <v>214538.17969123376</v>
      </c>
      <c r="K8" s="60">
        <f t="shared" si="0"/>
        <v>213207.40224860003</v>
      </c>
      <c r="L8" s="60">
        <f t="shared" si="0"/>
        <v>211778.81266393271</v>
      </c>
      <c r="M8" s="60">
        <f t="shared" si="0"/>
        <v>210245.22174479233</v>
      </c>
      <c r="N8" s="60">
        <f t="shared" si="0"/>
        <v>208598.91189309515</v>
      </c>
      <c r="O8" s="60">
        <f t="shared" si="0"/>
        <v>206831.59826729822</v>
      </c>
      <c r="P8" s="60">
        <f t="shared" si="0"/>
        <v>204934.38709000521</v>
      </c>
      <c r="Q8" s="60">
        <f t="shared" si="0"/>
        <v>202897.73089118119</v>
      </c>
      <c r="R8" s="60">
        <f t="shared" si="0"/>
        <v>200711.38046174357</v>
      </c>
      <c r="S8" s="60">
        <f t="shared" si="0"/>
        <v>198364.3332757423</v>
      </c>
      <c r="T8" s="60">
        <f t="shared" si="0"/>
        <v>195844.77812156995</v>
      </c>
      <c r="U8" s="60">
        <f t="shared" si="0"/>
        <v>193140.03566356591</v>
      </c>
      <c r="V8" s="60">
        <f t="shared" si="0"/>
        <v>190236.49463489858</v>
      </c>
      <c r="W8" s="60">
        <f t="shared" si="0"/>
        <v>187119.54334062419</v>
      </c>
      <c r="X8" s="60">
        <f t="shared" si="0"/>
        <v>183773.49612622065</v>
      </c>
      <c r="Y8" s="60">
        <f t="shared" si="0"/>
        <v>180181.51444155845</v>
      </c>
      <c r="Z8" s="60">
        <f t="shared" si="0"/>
        <v>176325.52210307357</v>
      </c>
      <c r="AA8" s="60">
        <f t="shared" si="0"/>
        <v>172186.11432771006</v>
      </c>
      <c r="AB8" s="60">
        <f t="shared" si="0"/>
        <v>167742.46008085733</v>
      </c>
      <c r="AC8" s="60">
        <f t="shared" si="0"/>
        <v>162972.19724686092</v>
      </c>
      <c r="AD8" s="60">
        <f t="shared" si="0"/>
        <v>157851.32009456577</v>
      </c>
      <c r="AE8" s="60">
        <f t="shared" si="0"/>
        <v>152354.05847157692</v>
      </c>
      <c r="AF8" s="60">
        <f t="shared" si="0"/>
        <v>146452.7481192984</v>
      </c>
      <c r="AG8" s="60">
        <f t="shared" si="0"/>
        <v>140117.69145612742</v>
      </c>
      <c r="AH8" s="60">
        <f t="shared" si="0"/>
        <v>133317.00812821335</v>
      </c>
      <c r="AI8" s="60">
        <f t="shared" si="0"/>
        <v>126016.4745756976</v>
      </c>
      <c r="AJ8" s="60">
        <f t="shared" si="0"/>
        <v>118179.35180707196</v>
      </c>
      <c r="AK8" s="60">
        <f t="shared" si="0"/>
        <v>109766.20051495233</v>
      </c>
      <c r="AL8" s="60">
        <f t="shared" si="0"/>
        <v>100734.68260286191</v>
      </c>
      <c r="AM8" s="60">
        <f t="shared" si="0"/>
        <v>91039.348124232842</v>
      </c>
      <c r="AN8" s="60">
        <f t="shared" si="0"/>
        <v>80631.406561424534</v>
      </c>
      <c r="AO8" s="60">
        <f t="shared" si="0"/>
        <v>69458.481293749821</v>
      </c>
      <c r="AP8" s="60">
        <f t="shared" si="0"/>
        <v>57464.346018901007</v>
      </c>
      <c r="AQ8" s="60">
        <f t="shared" si="0"/>
        <v>44588.641801350808</v>
      </c>
      <c r="AR8" s="60">
        <f t="shared" si="0"/>
        <v>30766.57332381067</v>
      </c>
      <c r="AS8" s="60">
        <f t="shared" si="0"/>
        <v>15928.582813171332</v>
      </c>
    </row>
    <row r="9" spans="2:45">
      <c r="B9" t="s">
        <v>96</v>
      </c>
      <c r="C9" s="55" t="s">
        <v>83</v>
      </c>
      <c r="F9" s="60">
        <f>Construction!E34</f>
        <v>0</v>
      </c>
      <c r="G9" s="60">
        <f>Construction!F34</f>
        <v>46482.849566458375</v>
      </c>
      <c r="H9" s="60">
        <f>Construction!G34</f>
        <v>81857.420709211176</v>
      </c>
      <c r="I9" s="60">
        <f>Construction!H34</f>
        <v>86197.909415564209</v>
      </c>
      <c r="J9" s="60">
        <f>Construction!I34</f>
        <v>0</v>
      </c>
      <c r="K9" s="60">
        <f>Construction!J34</f>
        <v>0</v>
      </c>
      <c r="L9" s="60">
        <f>Construction!K34</f>
        <v>0</v>
      </c>
      <c r="M9" s="60">
        <f>Construction!L34</f>
        <v>0</v>
      </c>
      <c r="N9" s="60">
        <f>Construction!M34</f>
        <v>0</v>
      </c>
      <c r="O9" s="60">
        <f>Construction!N34</f>
        <v>0</v>
      </c>
      <c r="P9" s="60">
        <f>Construction!O34</f>
        <v>0</v>
      </c>
      <c r="Q9" s="60">
        <f>Construction!P34</f>
        <v>0</v>
      </c>
      <c r="R9" s="60">
        <f>Construction!Q34</f>
        <v>0</v>
      </c>
      <c r="S9" s="60">
        <f>Construction!R34</f>
        <v>0</v>
      </c>
      <c r="T9" s="60">
        <f>Construction!S34</f>
        <v>0</v>
      </c>
      <c r="U9" s="60">
        <f>Construction!T34</f>
        <v>0</v>
      </c>
      <c r="V9" s="60">
        <f>Construction!U34</f>
        <v>0</v>
      </c>
      <c r="W9" s="60">
        <f>Construction!V34</f>
        <v>0</v>
      </c>
      <c r="X9" s="60">
        <f>Construction!W34</f>
        <v>0</v>
      </c>
      <c r="Y9" s="60">
        <f>Construction!X34</f>
        <v>0</v>
      </c>
      <c r="Z9" s="60">
        <f>Construction!Y34</f>
        <v>0</v>
      </c>
      <c r="AA9" s="60">
        <f>Construction!Z34</f>
        <v>0</v>
      </c>
      <c r="AB9" s="60">
        <f>Construction!AA34</f>
        <v>0</v>
      </c>
      <c r="AC9" s="60">
        <f>Construction!AB34</f>
        <v>0</v>
      </c>
      <c r="AD9" s="60">
        <f>Construction!AC34</f>
        <v>0</v>
      </c>
      <c r="AE9" s="60">
        <f>Construction!AD34</f>
        <v>0</v>
      </c>
      <c r="AF9" s="60">
        <f>Construction!AE34</f>
        <v>0</v>
      </c>
      <c r="AG9" s="60">
        <f>Construction!AF34</f>
        <v>0</v>
      </c>
      <c r="AH9" s="60">
        <f>Construction!AG34</f>
        <v>0</v>
      </c>
      <c r="AI9" s="60">
        <f>Construction!AH34</f>
        <v>0</v>
      </c>
      <c r="AJ9" s="60">
        <f>Construction!AI34</f>
        <v>0</v>
      </c>
      <c r="AK9" s="60">
        <f>Construction!AJ34</f>
        <v>0</v>
      </c>
      <c r="AL9" s="60">
        <f>Construction!AK34</f>
        <v>0</v>
      </c>
      <c r="AM9" s="60">
        <f>Construction!AL34</f>
        <v>0</v>
      </c>
      <c r="AN9" s="60">
        <f>Construction!AM34</f>
        <v>0</v>
      </c>
      <c r="AO9" s="60">
        <f>Construction!AN34</f>
        <v>0</v>
      </c>
      <c r="AP9" s="60">
        <f>Construction!AO34</f>
        <v>0</v>
      </c>
      <c r="AQ9" s="60">
        <f>Construction!AP34</f>
        <v>0</v>
      </c>
      <c r="AR9" s="60">
        <f>Construction!AQ34</f>
        <v>0</v>
      </c>
      <c r="AS9" s="60">
        <f>Construction!AR34</f>
        <v>0</v>
      </c>
    </row>
    <row r="10" spans="2:45">
      <c r="B10" t="s">
        <v>97</v>
      </c>
      <c r="C10" s="55" t="s">
        <v>83</v>
      </c>
      <c r="F10" s="60">
        <f>IF(TBA!D18=1,PPMT('Input Assumptions'!$D$35+'Input Assumptions'!$D$36,Debt!F3-Debt!$I$3,TBA!$C$18,Construction!$C$34),0)</f>
        <v>0</v>
      </c>
      <c r="G10" s="60">
        <f>IF(TBA!E18=1,PPMT('Input Assumptions'!$D$35+'Input Assumptions'!$D$36,Debt!G3-Debt!$I$3,TBA!$C$18,Construction!$C$34),0)</f>
        <v>0</v>
      </c>
      <c r="H10" s="60">
        <f>IF(TBA!F18=1,PPMT('Input Assumptions'!$D$35+'Input Assumptions'!$D$36,Debt!H3-Debt!$I$3,TBA!$C$18,Construction!$C$34),0)</f>
        <v>0</v>
      </c>
      <c r="I10" s="60">
        <f>IF(TBA!G18=1,PPMT('Input Assumptions'!$D$35+'Input Assumptions'!$D$36,Debt!I3-Debt!$I$3,TBA!$C$18,Construction!$C$34),0)</f>
        <v>0</v>
      </c>
      <c r="J10" s="60">
        <f>IF(TBA!H18=1,PPMT('Input Assumptions'!$D$35+'Input Assumptions'!$D$36,Debt!J3-Debt!$I$3,TBA!$C$18,Construction!$C$34),0)</f>
        <v>-1330.7774426337407</v>
      </c>
      <c r="K10" s="60">
        <f>IF(TBA!I18=1,PPMT('Input Assumptions'!$D$35+'Input Assumptions'!$D$36,Debt!K3-Debt!$I$3,TBA!$C$18,Construction!$C$34),0)</f>
        <v>-1428.5895846673207</v>
      </c>
      <c r="L10" s="60">
        <f>IF(TBA!J18=1,PPMT('Input Assumptions'!$D$35+'Input Assumptions'!$D$36,Debt!L3-Debt!$I$3,TBA!$C$18,Construction!$C$34),0)</f>
        <v>-1533.5909191403691</v>
      </c>
      <c r="M10" s="60">
        <f>IF(TBA!K18=1,PPMT('Input Assumptions'!$D$35+'Input Assumptions'!$D$36,Debt!M3-Debt!$I$3,TBA!$C$18,Construction!$C$34),0)</f>
        <v>-1646.3098516971856</v>
      </c>
      <c r="N10" s="60">
        <f>IF(TBA!L18=1,PPMT('Input Assumptions'!$D$35+'Input Assumptions'!$D$36,Debt!N3-Debt!$I$3,TBA!$C$18,Construction!$C$34),0)</f>
        <v>-1767.313625796929</v>
      </c>
      <c r="O10" s="60">
        <f>IF(TBA!M18=1,PPMT('Input Assumptions'!$D$35+'Input Assumptions'!$D$36,Debt!O3-Debt!$I$3,TBA!$C$18,Construction!$C$34),0)</f>
        <v>-1897.2111772930039</v>
      </c>
      <c r="P10" s="60">
        <f>IF(TBA!N18=1,PPMT('Input Assumptions'!$D$35+'Input Assumptions'!$D$36,Debt!P3-Debt!$I$3,TBA!$C$18,Construction!$C$34),0)</f>
        <v>-2036.6561988240389</v>
      </c>
      <c r="Q10" s="60">
        <f>IF(TBA!O18=1,PPMT('Input Assumptions'!$D$35+'Input Assumptions'!$D$36,Debt!Q3-Debt!$I$3,TBA!$C$18,Construction!$C$34),0)</f>
        <v>-2186.3504294376062</v>
      </c>
      <c r="R10" s="60">
        <f>IF(TBA!P18=1,PPMT('Input Assumptions'!$D$35+'Input Assumptions'!$D$36,Debt!R3-Debt!$I$3,TBA!$C$18,Construction!$C$34),0)</f>
        <v>-2347.0471860012699</v>
      </c>
      <c r="S10" s="60">
        <f>IF(TBA!Q18=1,PPMT('Input Assumptions'!$D$35+'Input Assumptions'!$D$36,Debt!S3-Debt!$I$3,TBA!$C$18,Construction!$C$34),0)</f>
        <v>-2519.5551541723639</v>
      </c>
      <c r="T10" s="60">
        <f>IF(TBA!R18=1,PPMT('Input Assumptions'!$D$35+'Input Assumptions'!$D$36,Debt!T3-Debt!$I$3,TBA!$C$18,Construction!$C$34),0)</f>
        <v>-2704.742458004032</v>
      </c>
      <c r="U10" s="60">
        <f>IF(TBA!S18=1,PPMT('Input Assumptions'!$D$35+'Input Assumptions'!$D$36,Debt!U3-Debt!$I$3,TBA!$C$18,Construction!$C$34),0)</f>
        <v>-2903.5410286673282</v>
      </c>
      <c r="V10" s="60">
        <f>IF(TBA!T18=1,PPMT('Input Assumptions'!$D$35+'Input Assumptions'!$D$36,Debt!V3-Debt!$I$3,TBA!$C$18,Construction!$C$34),0)</f>
        <v>-3116.9512942743772</v>
      </c>
      <c r="W10" s="60">
        <f>IF(TBA!U18=1,PPMT('Input Assumptions'!$D$35+'Input Assumptions'!$D$36,Debt!W3-Debt!$I$3,TBA!$C$18,Construction!$C$34),0)</f>
        <v>-3346.0472144035443</v>
      </c>
      <c r="X10" s="60">
        <f>IF(TBA!V18=1,PPMT('Input Assumptions'!$D$35+'Input Assumptions'!$D$36,Debt!X3-Debt!$I$3,TBA!$C$18,Construction!$C$34),0)</f>
        <v>-3591.9816846622048</v>
      </c>
      <c r="Y10" s="60">
        <f>IF(TBA!W18=1,PPMT('Input Assumptions'!$D$35+'Input Assumptions'!$D$36,Debt!Y3-Debt!$I$3,TBA!$C$18,Construction!$C$34),0)</f>
        <v>-3855.9923384848762</v>
      </c>
      <c r="Z10" s="60">
        <f>IF(TBA!X18=1,PPMT('Input Assumptions'!$D$35+'Input Assumptions'!$D$36,Debt!Z3-Debt!$I$3,TBA!$C$18,Construction!$C$34),0)</f>
        <v>-4139.4077753635156</v>
      </c>
      <c r="AA10" s="60">
        <f>IF(TBA!Y18=1,PPMT('Input Assumptions'!$D$35+'Input Assumptions'!$D$36,Debt!AA3-Debt!$I$3,TBA!$C$18,Construction!$C$34),0)</f>
        <v>-4443.6542468527341</v>
      </c>
      <c r="AB10" s="60">
        <f>IF(TBA!Z18=1,PPMT('Input Assumptions'!$D$35+'Input Assumptions'!$D$36,Debt!AB3-Debt!$I$3,TBA!$C$18,Construction!$C$34),0)</f>
        <v>-4770.2628339964094</v>
      </c>
      <c r="AC10" s="60">
        <f>IF(TBA!AA18=1,PPMT('Input Assumptions'!$D$35+'Input Assumptions'!$D$36,Debt!AC3-Debt!$I$3,TBA!$C$18,Construction!$C$34),0)</f>
        <v>-5120.8771522951447</v>
      </c>
      <c r="AD10" s="60">
        <f>IF(TBA!AB18=1,PPMT('Input Assumptions'!$D$35+'Input Assumptions'!$D$36,Debt!AD3-Debt!$I$3,TBA!$C$18,Construction!$C$34),0)</f>
        <v>-5497.261622988839</v>
      </c>
      <c r="AE10" s="60">
        <f>IF(TBA!AC18=1,PPMT('Input Assumptions'!$D$35+'Input Assumptions'!$D$36,Debt!AE3-Debt!$I$3,TBA!$C$18,Construction!$C$34),0)</f>
        <v>-5901.3103522785186</v>
      </c>
      <c r="AF10" s="60">
        <f>IF(TBA!AD18=1,PPMT('Input Assumptions'!$D$35+'Input Assumptions'!$D$36,Debt!AF3-Debt!$I$3,TBA!$C$18,Construction!$C$34),0)</f>
        <v>-6335.0566631709889</v>
      </c>
      <c r="AG10" s="60">
        <f>IF(TBA!AE18=1,PPMT('Input Assumptions'!$D$35+'Input Assumptions'!$D$36,Debt!AG3-Debt!$I$3,TBA!$C$18,Construction!$C$34),0)</f>
        <v>-6800.6833279140574</v>
      </c>
      <c r="AH10" s="60">
        <f>IF(TBA!AF18=1,PPMT('Input Assumptions'!$D$35+'Input Assumptions'!$D$36,Debt!AH3-Debt!$I$3,TBA!$C$18,Construction!$C$34),0)</f>
        <v>-7300.5335525157407</v>
      </c>
      <c r="AI10" s="60">
        <f>IF(TBA!AG18=1,PPMT('Input Assumptions'!$D$35+'Input Assumptions'!$D$36,Debt!AI3-Debt!$I$3,TBA!$C$18,Construction!$C$34),0)</f>
        <v>-7837.122768625647</v>
      </c>
      <c r="AJ10" s="60">
        <f>IF(TBA!AH18=1,PPMT('Input Assumptions'!$D$35+'Input Assumptions'!$D$36,Debt!AJ3-Debt!$I$3,TBA!$C$18,Construction!$C$34),0)</f>
        <v>-8413.1512921196336</v>
      </c>
      <c r="AK10" s="60">
        <f>IF(TBA!AI18=1,PPMT('Input Assumptions'!$D$35+'Input Assumptions'!$D$36,Debt!AK3-Debt!$I$3,TBA!$C$18,Construction!$C$34),0)</f>
        <v>-9031.5179120904268</v>
      </c>
      <c r="AL10" s="60">
        <f>IF(TBA!AJ18=1,PPMT('Input Assumptions'!$D$35+'Input Assumptions'!$D$36,Debt!AL3-Debt!$I$3,TBA!$C$18,Construction!$C$34),0)</f>
        <v>-9695.3344786290709</v>
      </c>
      <c r="AM10" s="60">
        <f>IF(TBA!AK18=1,PPMT('Input Assumptions'!$D$35+'Input Assumptions'!$D$36,Debt!AM3-Debt!$I$3,TBA!$C$18,Construction!$C$34),0)</f>
        <v>-10407.94156280831</v>
      </c>
      <c r="AN10" s="60">
        <f>IF(TBA!AL18=1,PPMT('Input Assumptions'!$D$35+'Input Assumptions'!$D$36,Debt!AN3-Debt!$I$3,TBA!$C$18,Construction!$C$34),0)</f>
        <v>-11172.92526767472</v>
      </c>
      <c r="AO10" s="60">
        <f>IF(TBA!AM18=1,PPMT('Input Assumptions'!$D$35+'Input Assumptions'!$D$36,Debt!AO3-Debt!$I$3,TBA!$C$18,Construction!$C$34),0)</f>
        <v>-11994.135274848812</v>
      </c>
      <c r="AP10" s="60">
        <f>IF(TBA!AN18=1,PPMT('Input Assumptions'!$D$35+'Input Assumptions'!$D$36,Debt!AP3-Debt!$I$3,TBA!$C$18,Construction!$C$34),0)</f>
        <v>-12875.704217550199</v>
      </c>
      <c r="AQ10" s="60">
        <f>IF(TBA!AO18=1,PPMT('Input Assumptions'!$D$35+'Input Assumptions'!$D$36,Debt!AQ3-Debt!$I$3,TBA!$C$18,Construction!$C$34),0)</f>
        <v>-13822.068477540139</v>
      </c>
      <c r="AR10" s="60">
        <f>IF(TBA!AP18=1,PPMT('Input Assumptions'!$D$35+'Input Assumptions'!$D$36,Debt!AR3-Debt!$I$3,TBA!$C$18,Construction!$C$34),0)</f>
        <v>-14837.990510639338</v>
      </c>
      <c r="AS10" s="60">
        <f>IF(TBA!AQ18=1,PPMT('Input Assumptions'!$D$35+'Input Assumptions'!$D$36,Debt!AS3-Debt!$I$3,TBA!$C$18,Construction!$C$34),0)</f>
        <v>-15928.582813171332</v>
      </c>
    </row>
    <row r="11" spans="2:45">
      <c r="B11" t="s">
        <v>98</v>
      </c>
      <c r="C11" s="55" t="s">
        <v>83</v>
      </c>
      <c r="F11" s="60">
        <f>SUM(F8:F10)</f>
        <v>0</v>
      </c>
      <c r="G11" s="60">
        <f t="shared" ref="G11:AS11" si="1">SUM(G8:G10)</f>
        <v>46482.849566458375</v>
      </c>
      <c r="H11" s="60">
        <f t="shared" si="1"/>
        <v>128340.27027566955</v>
      </c>
      <c r="I11" s="60">
        <f t="shared" si="1"/>
        <v>214538.17969123376</v>
      </c>
      <c r="J11" s="60">
        <f t="shared" si="1"/>
        <v>213207.40224860003</v>
      </c>
      <c r="K11" s="60">
        <f t="shared" si="1"/>
        <v>211778.81266393271</v>
      </c>
      <c r="L11" s="60">
        <f t="shared" si="1"/>
        <v>210245.22174479233</v>
      </c>
      <c r="M11" s="60">
        <f t="shared" si="1"/>
        <v>208598.91189309515</v>
      </c>
      <c r="N11" s="60">
        <f t="shared" si="1"/>
        <v>206831.59826729822</v>
      </c>
      <c r="O11" s="60">
        <f t="shared" si="1"/>
        <v>204934.38709000521</v>
      </c>
      <c r="P11" s="60">
        <f t="shared" si="1"/>
        <v>202897.73089118119</v>
      </c>
      <c r="Q11" s="60">
        <f t="shared" si="1"/>
        <v>200711.38046174357</v>
      </c>
      <c r="R11" s="60">
        <f t="shared" si="1"/>
        <v>198364.3332757423</v>
      </c>
      <c r="S11" s="60">
        <f t="shared" si="1"/>
        <v>195844.77812156995</v>
      </c>
      <c r="T11" s="60">
        <f t="shared" si="1"/>
        <v>193140.03566356591</v>
      </c>
      <c r="U11" s="60">
        <f t="shared" si="1"/>
        <v>190236.49463489858</v>
      </c>
      <c r="V11" s="60">
        <f t="shared" si="1"/>
        <v>187119.54334062419</v>
      </c>
      <c r="W11" s="60">
        <f t="shared" si="1"/>
        <v>183773.49612622065</v>
      </c>
      <c r="X11" s="60">
        <f t="shared" si="1"/>
        <v>180181.51444155845</v>
      </c>
      <c r="Y11" s="60">
        <f t="shared" si="1"/>
        <v>176325.52210307357</v>
      </c>
      <c r="Z11" s="60">
        <f t="shared" si="1"/>
        <v>172186.11432771006</v>
      </c>
      <c r="AA11" s="60">
        <f t="shared" si="1"/>
        <v>167742.46008085733</v>
      </c>
      <c r="AB11" s="60">
        <f t="shared" si="1"/>
        <v>162972.19724686092</v>
      </c>
      <c r="AC11" s="60">
        <f t="shared" si="1"/>
        <v>157851.32009456577</v>
      </c>
      <c r="AD11" s="60">
        <f t="shared" si="1"/>
        <v>152354.05847157692</v>
      </c>
      <c r="AE11" s="60">
        <f t="shared" si="1"/>
        <v>146452.7481192984</v>
      </c>
      <c r="AF11" s="60">
        <f t="shared" si="1"/>
        <v>140117.69145612742</v>
      </c>
      <c r="AG11" s="60">
        <f t="shared" si="1"/>
        <v>133317.00812821335</v>
      </c>
      <c r="AH11" s="60">
        <f t="shared" si="1"/>
        <v>126016.4745756976</v>
      </c>
      <c r="AI11" s="60">
        <f t="shared" si="1"/>
        <v>118179.35180707196</v>
      </c>
      <c r="AJ11" s="60">
        <f t="shared" si="1"/>
        <v>109766.20051495233</v>
      </c>
      <c r="AK11" s="60">
        <f t="shared" si="1"/>
        <v>100734.68260286191</v>
      </c>
      <c r="AL11" s="60">
        <f t="shared" si="1"/>
        <v>91039.348124232842</v>
      </c>
      <c r="AM11" s="60">
        <f t="shared" si="1"/>
        <v>80631.406561424534</v>
      </c>
      <c r="AN11" s="60">
        <f t="shared" si="1"/>
        <v>69458.481293749821</v>
      </c>
      <c r="AO11" s="60">
        <f t="shared" si="1"/>
        <v>57464.346018901007</v>
      </c>
      <c r="AP11" s="60">
        <f t="shared" si="1"/>
        <v>44588.641801350808</v>
      </c>
      <c r="AQ11" s="60">
        <f t="shared" si="1"/>
        <v>30766.57332381067</v>
      </c>
      <c r="AR11" s="60">
        <f t="shared" si="1"/>
        <v>15928.582813171332</v>
      </c>
      <c r="AS11" s="60">
        <f t="shared" si="1"/>
        <v>0</v>
      </c>
    </row>
    <row r="14" spans="2:45">
      <c r="B14" t="s">
        <v>99</v>
      </c>
      <c r="C14" s="55" t="s">
        <v>83</v>
      </c>
      <c r="F14" s="60">
        <f>-('Input Assumptions'!$D$35+'Input Assumptions'!$D$36)*Debt!F8*TBA!D18</f>
        <v>0</v>
      </c>
      <c r="G14" s="60">
        <f>-('Input Assumptions'!$D$35+'Input Assumptions'!$D$36)*Debt!G8*TBA!E18</f>
        <v>0</v>
      </c>
      <c r="H14" s="60">
        <f>-('Input Assumptions'!$D$35+'Input Assumptions'!$D$36)*Debt!H8*TBA!F18</f>
        <v>0</v>
      </c>
      <c r="I14" s="60">
        <f>-('Input Assumptions'!$D$35+'Input Assumptions'!$D$36)*Debt!I8*TBA!G18</f>
        <v>0</v>
      </c>
      <c r="J14" s="60">
        <f>-('Input Assumptions'!$D$35+'Input Assumptions'!$D$36)*Debt!J8*TBA!H18</f>
        <v>-15768.556207305683</v>
      </c>
      <c r="K14" s="60">
        <f>-('Input Assumptions'!$D$35+'Input Assumptions'!$D$36)*Debt!K8*TBA!I18</f>
        <v>-15670.744065272105</v>
      </c>
      <c r="L14" s="60">
        <f>-('Input Assumptions'!$D$35+'Input Assumptions'!$D$36)*Debt!L8*TBA!J18</f>
        <v>-15565.742730799057</v>
      </c>
      <c r="M14" s="60">
        <f>-('Input Assumptions'!$D$35+'Input Assumptions'!$D$36)*Debt!M8*TBA!K18</f>
        <v>-15453.023798242239</v>
      </c>
      <c r="N14" s="60">
        <f>-('Input Assumptions'!$D$35+'Input Assumptions'!$D$36)*Debt!N8*TBA!L18</f>
        <v>-15332.020024142495</v>
      </c>
      <c r="O14" s="60">
        <f>-('Input Assumptions'!$D$35+'Input Assumptions'!$D$36)*Debt!O8*TBA!M18</f>
        <v>-15202.122472646421</v>
      </c>
      <c r="P14" s="60">
        <f>-('Input Assumptions'!$D$35+'Input Assumptions'!$D$36)*Debt!P8*TBA!N18</f>
        <v>-15062.677451115385</v>
      </c>
      <c r="Q14" s="60">
        <f>-('Input Assumptions'!$D$35+'Input Assumptions'!$D$36)*Debt!Q8*TBA!O18</f>
        <v>-14912.983220501819</v>
      </c>
      <c r="R14" s="60">
        <f>-('Input Assumptions'!$D$35+'Input Assumptions'!$D$36)*Debt!R8*TBA!P18</f>
        <v>-14752.286463938153</v>
      </c>
      <c r="S14" s="60">
        <f>-('Input Assumptions'!$D$35+'Input Assumptions'!$D$36)*Debt!S8*TBA!Q18</f>
        <v>-14579.778495767061</v>
      </c>
      <c r="T14" s="60">
        <f>-('Input Assumptions'!$D$35+'Input Assumptions'!$D$36)*Debt!T8*TBA!R18</f>
        <v>-14394.591191935393</v>
      </c>
      <c r="U14" s="60">
        <f>-('Input Assumptions'!$D$35+'Input Assumptions'!$D$36)*Debt!U8*TBA!S18</f>
        <v>-14195.792621272096</v>
      </c>
      <c r="V14" s="60">
        <f>-('Input Assumptions'!$D$35+'Input Assumptions'!$D$36)*Debt!V8*TBA!T18</f>
        <v>-13982.382355665048</v>
      </c>
      <c r="W14" s="60">
        <f>-('Input Assumptions'!$D$35+'Input Assumptions'!$D$36)*Debt!W8*TBA!U18</f>
        <v>-13753.28643553588</v>
      </c>
      <c r="X14" s="60">
        <f>-('Input Assumptions'!$D$35+'Input Assumptions'!$D$36)*Debt!X8*TBA!V18</f>
        <v>-13507.351965277219</v>
      </c>
      <c r="Y14" s="60">
        <f>-('Input Assumptions'!$D$35+'Input Assumptions'!$D$36)*Debt!Y8*TBA!W18</f>
        <v>-13243.341311454547</v>
      </c>
      <c r="Z14" s="60">
        <f>-('Input Assumptions'!$D$35+'Input Assumptions'!$D$36)*Debt!Z8*TBA!X18</f>
        <v>-12959.925874575909</v>
      </c>
      <c r="AA14" s="60">
        <f>-('Input Assumptions'!$D$35+'Input Assumptions'!$D$36)*Debt!AA8*TBA!Y18</f>
        <v>-12655.679403086691</v>
      </c>
      <c r="AB14" s="60">
        <f>-('Input Assumptions'!$D$35+'Input Assumptions'!$D$36)*Debt!AB8*TBA!Z18</f>
        <v>-12329.070815943016</v>
      </c>
      <c r="AC14" s="60">
        <f>-('Input Assumptions'!$D$35+'Input Assumptions'!$D$36)*Debt!AC8*TBA!AA18</f>
        <v>-11978.45649764428</v>
      </c>
      <c r="AD14" s="60">
        <f>-('Input Assumptions'!$D$35+'Input Assumptions'!$D$36)*Debt!AD8*TBA!AB18</f>
        <v>-11602.072026950585</v>
      </c>
      <c r="AE14" s="60">
        <f>-('Input Assumptions'!$D$35+'Input Assumptions'!$D$36)*Debt!AE8*TBA!AC18</f>
        <v>-11198.023297660906</v>
      </c>
      <c r="AF14" s="60">
        <f>-('Input Assumptions'!$D$35+'Input Assumptions'!$D$36)*Debt!AF8*TBA!AD18</f>
        <v>-10764.276986768433</v>
      </c>
      <c r="AG14" s="60">
        <f>-('Input Assumptions'!$D$35+'Input Assumptions'!$D$36)*Debt!AG8*TBA!AE18</f>
        <v>-10298.650322025367</v>
      </c>
      <c r="AH14" s="60">
        <f>-('Input Assumptions'!$D$35+'Input Assumptions'!$D$36)*Debt!AH8*TBA!AF18</f>
        <v>-9798.800097423682</v>
      </c>
      <c r="AI14" s="60">
        <f>-('Input Assumptions'!$D$35+'Input Assumptions'!$D$36)*Debt!AI8*TBA!AG18</f>
        <v>-9262.2108813137747</v>
      </c>
      <c r="AJ14" s="60">
        <f>-('Input Assumptions'!$D$35+'Input Assumptions'!$D$36)*Debt!AJ8*TBA!AH18</f>
        <v>-8686.1823578197909</v>
      </c>
      <c r="AK14" s="60">
        <f>-('Input Assumptions'!$D$35+'Input Assumptions'!$D$36)*Debt!AK8*TBA!AI18</f>
        <v>-8067.8157378489977</v>
      </c>
      <c r="AL14" s="60">
        <f>-('Input Assumptions'!$D$35+'Input Assumptions'!$D$36)*Debt!AL8*TBA!AJ18</f>
        <v>-7403.9991713103518</v>
      </c>
      <c r="AM14" s="60">
        <f>-('Input Assumptions'!$D$35+'Input Assumptions'!$D$36)*Debt!AM8*TBA!AK18</f>
        <v>-6691.3920871311147</v>
      </c>
      <c r="AN14" s="60">
        <f>-('Input Assumptions'!$D$35+'Input Assumptions'!$D$36)*Debt!AN8*TBA!AL18</f>
        <v>-5926.4083822647044</v>
      </c>
      <c r="AO14" s="60">
        <f>-('Input Assumptions'!$D$35+'Input Assumptions'!$D$36)*Debt!AO8*TBA!AM18</f>
        <v>-5105.1983750906129</v>
      </c>
      <c r="AP14" s="60">
        <f>-('Input Assumptions'!$D$35+'Input Assumptions'!$D$36)*Debt!AP8*TBA!AN18</f>
        <v>-4223.6294323892243</v>
      </c>
      <c r="AQ14" s="60">
        <f>-('Input Assumptions'!$D$35+'Input Assumptions'!$D$36)*Debt!AQ8*TBA!AO18</f>
        <v>-3277.2651723992849</v>
      </c>
      <c r="AR14" s="60">
        <f>-('Input Assumptions'!$D$35+'Input Assumptions'!$D$36)*Debt!AR8*TBA!AP18</f>
        <v>-2261.3431393000847</v>
      </c>
      <c r="AS14" s="60">
        <f>-('Input Assumptions'!$D$35+'Input Assumptions'!$D$36)*Debt!AS8*TBA!AQ18</f>
        <v>-1170.750836768093</v>
      </c>
    </row>
    <row r="17" spans="2:45">
      <c r="B17" t="s">
        <v>100</v>
      </c>
      <c r="C17" s="55" t="s">
        <v>83</v>
      </c>
      <c r="F17" s="60">
        <f>(F10+F14)*TBA!D18</f>
        <v>0</v>
      </c>
      <c r="G17" s="60">
        <f>(G10+G14)*TBA!E18</f>
        <v>0</v>
      </c>
      <c r="H17" s="60">
        <f>(H10+H14)*TBA!F18</f>
        <v>0</v>
      </c>
      <c r="I17" s="60">
        <f>(I10+I14)*TBA!G18</f>
        <v>0</v>
      </c>
      <c r="J17" s="60">
        <f>(J10+J14)*TBA!H18</f>
        <v>-17099.333649939425</v>
      </c>
      <c r="K17" s="60">
        <f>(K10+K14)*TBA!I18</f>
        <v>-17099.333649939425</v>
      </c>
      <c r="L17" s="60">
        <f>(L10+L14)*TBA!J18</f>
        <v>-17099.333649939425</v>
      </c>
      <c r="M17" s="60">
        <f>(M10+M14)*TBA!K18</f>
        <v>-17099.333649939425</v>
      </c>
      <c r="N17" s="60">
        <f>(N10+N14)*TBA!L18</f>
        <v>-17099.333649939425</v>
      </c>
      <c r="O17" s="60">
        <f>(O10+O14)*TBA!M18</f>
        <v>-17099.333649939425</v>
      </c>
      <c r="P17" s="60">
        <f>(P10+P14)*TBA!N18</f>
        <v>-17099.333649939425</v>
      </c>
      <c r="Q17" s="60">
        <f>(Q10+Q14)*TBA!O18</f>
        <v>-17099.333649939425</v>
      </c>
      <c r="R17" s="60">
        <f>(R10+R14)*TBA!P18</f>
        <v>-17099.333649939425</v>
      </c>
      <c r="S17" s="60">
        <f>(S10+S14)*TBA!Q18</f>
        <v>-17099.333649939425</v>
      </c>
      <c r="T17" s="60">
        <f>(T10+T14)*TBA!R18</f>
        <v>-17099.333649939425</v>
      </c>
      <c r="U17" s="60">
        <f>(U10+U14)*TBA!S18</f>
        <v>-17099.333649939425</v>
      </c>
      <c r="V17" s="60">
        <f>(V10+V14)*TBA!T18</f>
        <v>-17099.333649939425</v>
      </c>
      <c r="W17" s="60">
        <f>(W10+W14)*TBA!U18</f>
        <v>-17099.333649939425</v>
      </c>
      <c r="X17" s="60">
        <f>(X10+X14)*TBA!V18</f>
        <v>-17099.333649939425</v>
      </c>
      <c r="Y17" s="60">
        <f>(Y10+Y14)*TBA!W18</f>
        <v>-17099.333649939425</v>
      </c>
      <c r="Z17" s="60">
        <f>(Z10+Z14)*TBA!X18</f>
        <v>-17099.333649939425</v>
      </c>
      <c r="AA17" s="60">
        <f>(AA10+AA14)*TBA!Y18</f>
        <v>-17099.333649939425</v>
      </c>
      <c r="AB17" s="60">
        <f>(AB10+AB14)*TBA!Z18</f>
        <v>-17099.333649939425</v>
      </c>
      <c r="AC17" s="60">
        <f>(AC10+AC14)*TBA!AA18</f>
        <v>-17099.333649939425</v>
      </c>
      <c r="AD17" s="60">
        <f>(AD10+AD14)*TBA!AB18</f>
        <v>-17099.333649939425</v>
      </c>
      <c r="AE17" s="60">
        <f>(AE10+AE14)*TBA!AC18</f>
        <v>-17099.333649939425</v>
      </c>
      <c r="AF17" s="60">
        <f>(AF10+AF14)*TBA!AD18</f>
        <v>-17099.333649939421</v>
      </c>
      <c r="AG17" s="60">
        <f>(AG10+AG14)*TBA!AE18</f>
        <v>-17099.333649939425</v>
      </c>
      <c r="AH17" s="60">
        <f>(AH10+AH14)*TBA!AF18</f>
        <v>-17099.333649939421</v>
      </c>
      <c r="AI17" s="60">
        <f>(AI10+AI14)*TBA!AG18</f>
        <v>-17099.333649939421</v>
      </c>
      <c r="AJ17" s="60">
        <f>(AJ10+AJ14)*TBA!AH18</f>
        <v>-17099.333649939425</v>
      </c>
      <c r="AK17" s="60">
        <f>(AK10+AK14)*TBA!AI18</f>
        <v>-17099.333649939425</v>
      </c>
      <c r="AL17" s="60">
        <f>(AL10+AL14)*TBA!AJ18</f>
        <v>-17099.333649939421</v>
      </c>
      <c r="AM17" s="60">
        <f>(AM10+AM14)*TBA!AK18</f>
        <v>-17099.333649939425</v>
      </c>
      <c r="AN17" s="60">
        <f>(AN10+AN14)*TBA!AL18</f>
        <v>-17099.333649939425</v>
      </c>
      <c r="AO17" s="60">
        <f>(AO10+AO14)*TBA!AM18</f>
        <v>-17099.333649939425</v>
      </c>
      <c r="AP17" s="60">
        <f>(AP10+AP14)*TBA!AN18</f>
        <v>-17099.333649939425</v>
      </c>
      <c r="AQ17" s="60">
        <f>(AQ10+AQ14)*TBA!AO18</f>
        <v>-17099.333649939425</v>
      </c>
      <c r="AR17" s="60">
        <f>(AR10+AR14)*TBA!AP18</f>
        <v>-17099.333649939421</v>
      </c>
      <c r="AS17" s="60">
        <f>(AS10+AS14)*TBA!AQ18</f>
        <v>-17099.333649939425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1F1D-B607-4B4B-A037-DB858B9C73B3}">
  <dimension ref="A2:AU25"/>
  <sheetViews>
    <sheetView showGridLines="0" workbookViewId="0">
      <pane xSplit="5" topLeftCell="F1" activePane="topRight" state="frozen"/>
      <selection pane="topRight" activeCell="B6" sqref="B6"/>
    </sheetView>
  </sheetViews>
  <sheetFormatPr defaultColWidth="0" defaultRowHeight="14.45"/>
  <cols>
    <col min="1" max="1" width="9" customWidth="1"/>
    <col min="2" max="2" width="32" customWidth="1"/>
    <col min="3" max="3" width="9" style="1" customWidth="1"/>
    <col min="4" max="4" width="12.140625" style="1" customWidth="1"/>
    <col min="5" max="5" width="4.5703125" style="1" customWidth="1"/>
    <col min="6" max="6" width="9" style="9" customWidth="1"/>
    <col min="7" max="46" width="9" customWidth="1"/>
    <col min="47" max="47" width="0" hidden="1" customWidth="1"/>
    <col min="48" max="16384" width="9" hidden="1"/>
  </cols>
  <sheetData>
    <row r="2" spans="2:45">
      <c r="B2" s="29" t="s">
        <v>45</v>
      </c>
      <c r="C2" s="62"/>
      <c r="D2" s="62"/>
      <c r="E2" s="62"/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13</v>
      </c>
      <c r="S2" s="56">
        <v>14</v>
      </c>
      <c r="T2" s="56">
        <v>15</v>
      </c>
      <c r="U2" s="56">
        <v>16</v>
      </c>
      <c r="V2" s="56">
        <v>17</v>
      </c>
      <c r="W2" s="56">
        <v>18</v>
      </c>
      <c r="X2" s="56">
        <v>19</v>
      </c>
      <c r="Y2" s="56">
        <v>20</v>
      </c>
      <c r="Z2" s="56">
        <v>21</v>
      </c>
      <c r="AA2" s="56">
        <v>22</v>
      </c>
      <c r="AB2" s="56">
        <v>23</v>
      </c>
      <c r="AC2" s="56">
        <v>24</v>
      </c>
      <c r="AD2" s="56">
        <v>25</v>
      </c>
      <c r="AE2" s="56">
        <v>26</v>
      </c>
      <c r="AF2" s="56">
        <v>27</v>
      </c>
      <c r="AG2" s="56">
        <v>28</v>
      </c>
      <c r="AH2" s="56">
        <v>29</v>
      </c>
      <c r="AI2" s="56">
        <v>30</v>
      </c>
      <c r="AJ2" s="56">
        <v>31</v>
      </c>
      <c r="AK2" s="56">
        <v>32</v>
      </c>
      <c r="AL2" s="56">
        <v>33</v>
      </c>
      <c r="AM2" s="56">
        <v>34</v>
      </c>
      <c r="AN2" s="56">
        <v>35</v>
      </c>
      <c r="AO2" s="56">
        <v>36</v>
      </c>
      <c r="AP2" s="56">
        <v>37</v>
      </c>
      <c r="AQ2" s="56">
        <v>38</v>
      </c>
      <c r="AR2" s="56">
        <v>39</v>
      </c>
      <c r="AS2" s="57">
        <v>40</v>
      </c>
    </row>
    <row r="6" spans="2:45" ht="17.649999999999999" customHeight="1">
      <c r="B6" s="29" t="s">
        <v>101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9" spans="2:45">
      <c r="B9" t="s">
        <v>102</v>
      </c>
      <c r="C9" s="55" t="s">
        <v>83</v>
      </c>
      <c r="D9" s="55"/>
      <c r="E9" s="55"/>
      <c r="F9" s="33">
        <f ca="1">Operation!E14</f>
        <v>0</v>
      </c>
      <c r="G9" s="33">
        <f ca="1">Operation!F14</f>
        <v>0</v>
      </c>
      <c r="H9" s="33">
        <f ca="1">Operation!G14</f>
        <v>0</v>
      </c>
      <c r="I9" s="33">
        <f ca="1">Operation!H14</f>
        <v>0</v>
      </c>
      <c r="J9" s="33">
        <f ca="1">Operation!I14</f>
        <v>76504.579389122096</v>
      </c>
      <c r="K9" s="33">
        <f ca="1">Operation!J14</f>
        <v>81156.057815980734</v>
      </c>
      <c r="L9" s="33">
        <f ca="1">Operation!K14</f>
        <v>86090.34613119236</v>
      </c>
      <c r="M9" s="33">
        <f ca="1">Operation!L14</f>
        <v>91324.639175968841</v>
      </c>
      <c r="N9" s="33">
        <f ca="1">Operation!M14</f>
        <v>96877.177237867756</v>
      </c>
      <c r="O9" s="33">
        <f ca="1">Operation!N14</f>
        <v>102767.30961393016</v>
      </c>
      <c r="P9" s="33">
        <f ca="1">Operation!O14</f>
        <v>109015.56203845711</v>
      </c>
      <c r="Q9" s="33">
        <f ca="1">Operation!P14</f>
        <v>115643.70821039527</v>
      </c>
      <c r="R9" s="33">
        <f ca="1">Operation!Q14</f>
        <v>122674.84566958733</v>
      </c>
      <c r="S9" s="33">
        <f ca="1">Operation!R14</f>
        <v>130133.47628629825</v>
      </c>
      <c r="T9" s="33">
        <f ca="1">Operation!S14</f>
        <v>138045.59164450518</v>
      </c>
      <c r="U9" s="33">
        <f ca="1">Operation!T14</f>
        <v>146438.76361649105</v>
      </c>
      <c r="V9" s="33">
        <f ca="1">Operation!U14</f>
        <v>155342.24044437378</v>
      </c>
      <c r="W9" s="33">
        <f ca="1">Operation!V14</f>
        <v>164787.0486633917</v>
      </c>
      <c r="X9" s="33">
        <f ca="1">Operation!W14</f>
        <v>174806.10122212596</v>
      </c>
      <c r="Y9" s="33">
        <f ca="1">Operation!X14</f>
        <v>185434.31217643115</v>
      </c>
      <c r="Z9" s="33">
        <f ca="1">Operation!Y14</f>
        <v>196708.71835675821</v>
      </c>
      <c r="AA9" s="33">
        <f ca="1">Operation!Z14</f>
        <v>208668.60843284914</v>
      </c>
      <c r="AB9" s="33">
        <f ca="1">Operation!AA14</f>
        <v>221355.65982556634</v>
      </c>
      <c r="AC9" s="33">
        <f ca="1">Operation!AB14</f>
        <v>234814.08394296071</v>
      </c>
      <c r="AD9" s="33">
        <f ca="1">Operation!AC14</f>
        <v>249090.78024669283</v>
      </c>
      <c r="AE9" s="33">
        <f ca="1">Operation!AD14</f>
        <v>264235.49968569179</v>
      </c>
      <c r="AF9" s="33">
        <f ca="1">Operation!AE14</f>
        <v>280301.01806658175</v>
      </c>
      <c r="AG9" s="33">
        <f ca="1">Operation!AF14</f>
        <v>297343.31996503001</v>
      </c>
      <c r="AH9" s="33">
        <f ca="1">Operation!AG14</f>
        <v>315421.79381890385</v>
      </c>
      <c r="AI9" s="33">
        <f ca="1">Operation!AH14</f>
        <v>334599.43888309324</v>
      </c>
      <c r="AJ9" s="33">
        <f ca="1">Operation!AI14</f>
        <v>354943.08476718527</v>
      </c>
      <c r="AK9" s="33">
        <f ca="1">Operation!AJ14</f>
        <v>376523.6243210301</v>
      </c>
      <c r="AL9" s="33">
        <f ca="1">Operation!AK14</f>
        <v>399416.26067974878</v>
      </c>
      <c r="AM9" s="33">
        <f ca="1">Operation!AL14</f>
        <v>423700.76932907745</v>
      </c>
      <c r="AN9" s="33">
        <f ca="1">Operation!AM14</f>
        <v>449461.7761042855</v>
      </c>
      <c r="AO9" s="33">
        <f ca="1">Operation!AN14</f>
        <v>476789.05209142604</v>
      </c>
      <c r="AP9" s="33">
        <f ca="1">Operation!AO14</f>
        <v>505777.82645858475</v>
      </c>
      <c r="AQ9" s="33">
        <f ca="1">Operation!AP14</f>
        <v>536529.11830726685</v>
      </c>
      <c r="AR9" s="33">
        <f ca="1">Operation!AQ14</f>
        <v>569150.08870034863</v>
      </c>
      <c r="AS9" s="33">
        <f ca="1">Operation!AR14</f>
        <v>603754.41409332969</v>
      </c>
    </row>
    <row r="10" spans="2:4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2:45">
      <c r="B11" t="s">
        <v>103</v>
      </c>
      <c r="C11" s="55" t="s">
        <v>83</v>
      </c>
      <c r="D11" s="55"/>
      <c r="E11" s="55"/>
      <c r="F11" s="33">
        <f>-Operation!E21</f>
        <v>0</v>
      </c>
      <c r="G11" s="33">
        <f>-Operation!F21</f>
        <v>0</v>
      </c>
      <c r="H11" s="33">
        <f>-Operation!G21</f>
        <v>0</v>
      </c>
      <c r="I11" s="33">
        <f>-Operation!H21</f>
        <v>0</v>
      </c>
      <c r="J11" s="33">
        <f>-Operation!I21</f>
        <v>-10411.741184000002</v>
      </c>
      <c r="K11" s="33">
        <f>-Operation!J21</f>
        <v>-10828.210831360004</v>
      </c>
      <c r="L11" s="33">
        <f>-Operation!K21</f>
        <v>-11261.339264614404</v>
      </c>
      <c r="M11" s="33">
        <f>-Operation!L21</f>
        <v>-11711.792835198978</v>
      </c>
      <c r="N11" s="33">
        <f>-Operation!M21</f>
        <v>-12180.26454860694</v>
      </c>
      <c r="O11" s="33">
        <f>-Operation!N21</f>
        <v>-12667.475130551218</v>
      </c>
      <c r="P11" s="33">
        <f>-Operation!O21</f>
        <v>-13174.174135773266</v>
      </c>
      <c r="Q11" s="33">
        <f>-Operation!P21</f>
        <v>-13701.141101204197</v>
      </c>
      <c r="R11" s="33">
        <f>-Operation!Q21</f>
        <v>-14249.186745252367</v>
      </c>
      <c r="S11" s="33">
        <f>-Operation!R21</f>
        <v>-14819.154215062463</v>
      </c>
      <c r="T11" s="33">
        <f>-Operation!S21</f>
        <v>-15411.920383664961</v>
      </c>
      <c r="U11" s="33">
        <f>-Operation!T21</f>
        <v>-16028.397199011559</v>
      </c>
      <c r="V11" s="33">
        <f>-Operation!U21</f>
        <v>-16669.533086972024</v>
      </c>
      <c r="W11" s="33">
        <f>-Operation!V21</f>
        <v>-17336.314410450905</v>
      </c>
      <c r="X11" s="33">
        <f>-Operation!W21</f>
        <v>-18029.766986868945</v>
      </c>
      <c r="Y11" s="33">
        <f>-Operation!X21</f>
        <v>-18750.9576663437</v>
      </c>
      <c r="Z11" s="33">
        <f>-Operation!Y21</f>
        <v>-19500.995972997451</v>
      </c>
      <c r="AA11" s="33">
        <f>-Operation!Z21</f>
        <v>-20281.035811917351</v>
      </c>
      <c r="AB11" s="33">
        <f>-Operation!AA21</f>
        <v>-21092.277244394045</v>
      </c>
      <c r="AC11" s="33">
        <f>-Operation!AB21</f>
        <v>-21935.968334169804</v>
      </c>
      <c r="AD11" s="33">
        <f>-Operation!AC21</f>
        <v>-22813.407067536598</v>
      </c>
      <c r="AE11" s="33">
        <f>-Operation!AD21</f>
        <v>-23725.943350238067</v>
      </c>
      <c r="AF11" s="33">
        <f>-Operation!AE21</f>
        <v>-24674.981084247589</v>
      </c>
      <c r="AG11" s="33">
        <f>-Operation!AF21</f>
        <v>-25661.980327617493</v>
      </c>
      <c r="AH11" s="33">
        <f>-Operation!AG21</f>
        <v>-26688.459540722197</v>
      </c>
      <c r="AI11" s="33">
        <f>-Operation!AH21</f>
        <v>-27755.997922351085</v>
      </c>
      <c r="AJ11" s="33">
        <f>-Operation!AI21</f>
        <v>-28866.237839245125</v>
      </c>
      <c r="AK11" s="33">
        <f>-Operation!AJ21</f>
        <v>-30020.887352814934</v>
      </c>
      <c r="AL11" s="33">
        <f>-Operation!AK21</f>
        <v>-31221.722846927532</v>
      </c>
      <c r="AM11" s="33">
        <f>-Operation!AL21</f>
        <v>-32470.591760804633</v>
      </c>
      <c r="AN11" s="33">
        <f>-Operation!AM21</f>
        <v>-33769.415431236826</v>
      </c>
      <c r="AO11" s="33">
        <f>-Operation!AN21</f>
        <v>-35120.1920484863</v>
      </c>
      <c r="AP11" s="33">
        <f>-Operation!AO21</f>
        <v>-36524.999730425749</v>
      </c>
      <c r="AQ11" s="33">
        <f>-Operation!AP21</f>
        <v>-37985.999719642787</v>
      </c>
      <c r="AR11" s="33">
        <f>-Operation!AQ21</f>
        <v>-39505.439708428494</v>
      </c>
      <c r="AS11" s="33">
        <f>-Operation!AR21</f>
        <v>-41085.657296765632</v>
      </c>
    </row>
    <row r="12" spans="2:4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5">
      <c r="B13" s="61" t="s">
        <v>104</v>
      </c>
      <c r="C13" s="63" t="s">
        <v>83</v>
      </c>
      <c r="D13" s="63"/>
      <c r="E13" s="63"/>
      <c r="F13" s="64">
        <f ca="1">SUM(F9:F12)</f>
        <v>0</v>
      </c>
      <c r="G13" s="64">
        <f t="shared" ref="G13:AS13" ca="1" si="0">SUM(G9:G12)</f>
        <v>0</v>
      </c>
      <c r="H13" s="64">
        <f t="shared" ca="1" si="0"/>
        <v>0</v>
      </c>
      <c r="I13" s="64">
        <f t="shared" ca="1" si="0"/>
        <v>0</v>
      </c>
      <c r="J13" s="64">
        <f t="shared" ca="1" si="0"/>
        <v>66092.838205122098</v>
      </c>
      <c r="K13" s="64">
        <f t="shared" ca="1" si="0"/>
        <v>70327.84698462073</v>
      </c>
      <c r="L13" s="64">
        <f t="shared" ca="1" si="0"/>
        <v>74829.006866577954</v>
      </c>
      <c r="M13" s="64">
        <f t="shared" ca="1" si="0"/>
        <v>79612.846340769858</v>
      </c>
      <c r="N13" s="64">
        <f t="shared" ca="1" si="0"/>
        <v>84696.912689260818</v>
      </c>
      <c r="O13" s="64">
        <f t="shared" ca="1" si="0"/>
        <v>90099.834483378945</v>
      </c>
      <c r="P13" s="64">
        <f t="shared" ca="1" si="0"/>
        <v>95841.38790268384</v>
      </c>
      <c r="Q13" s="64">
        <f t="shared" ca="1" si="0"/>
        <v>101942.56710919108</v>
      </c>
      <c r="R13" s="64">
        <f t="shared" ca="1" si="0"/>
        <v>108425.65892433496</v>
      </c>
      <c r="S13" s="64">
        <f t="shared" ca="1" si="0"/>
        <v>115314.32207123579</v>
      </c>
      <c r="T13" s="64">
        <f t="shared" ca="1" si="0"/>
        <v>122633.67126084023</v>
      </c>
      <c r="U13" s="64">
        <f t="shared" ca="1" si="0"/>
        <v>130410.3664174795</v>
      </c>
      <c r="V13" s="64">
        <f t="shared" ca="1" si="0"/>
        <v>138672.70735740176</v>
      </c>
      <c r="W13" s="64">
        <f t="shared" ca="1" si="0"/>
        <v>147450.73425294081</v>
      </c>
      <c r="X13" s="64">
        <f t="shared" ca="1" si="0"/>
        <v>156776.334235257</v>
      </c>
      <c r="Y13" s="64">
        <f t="shared" ca="1" si="0"/>
        <v>166683.35451008746</v>
      </c>
      <c r="Z13" s="64">
        <f t="shared" ca="1" si="0"/>
        <v>177207.72238376076</v>
      </c>
      <c r="AA13" s="64">
        <f t="shared" ca="1" si="0"/>
        <v>188387.57262093178</v>
      </c>
      <c r="AB13" s="64">
        <f t="shared" ca="1" si="0"/>
        <v>200263.38258117231</v>
      </c>
      <c r="AC13" s="64">
        <f t="shared" ca="1" si="0"/>
        <v>212878.11560879092</v>
      </c>
      <c r="AD13" s="64">
        <f t="shared" ca="1" si="0"/>
        <v>226277.37317915622</v>
      </c>
      <c r="AE13" s="64">
        <f t="shared" ca="1" si="0"/>
        <v>240509.55633545373</v>
      </c>
      <c r="AF13" s="64">
        <f t="shared" ca="1" si="0"/>
        <v>255626.03698233416</v>
      </c>
      <c r="AG13" s="64">
        <f t="shared" ca="1" si="0"/>
        <v>271681.33963741252</v>
      </c>
      <c r="AH13" s="64">
        <f t="shared" ca="1" si="0"/>
        <v>288733.33427818166</v>
      </c>
      <c r="AI13" s="64">
        <f t="shared" ca="1" si="0"/>
        <v>306843.44096074218</v>
      </c>
      <c r="AJ13" s="64">
        <f t="shared" ca="1" si="0"/>
        <v>326076.84692794015</v>
      </c>
      <c r="AK13" s="64">
        <f t="shared" ca="1" si="0"/>
        <v>346502.73696821515</v>
      </c>
      <c r="AL13" s="64">
        <f t="shared" ca="1" si="0"/>
        <v>368194.53783282125</v>
      </c>
      <c r="AM13" s="64">
        <f t="shared" ca="1" si="0"/>
        <v>391230.1775682728</v>
      </c>
      <c r="AN13" s="64">
        <f t="shared" ca="1" si="0"/>
        <v>415692.36067304865</v>
      </c>
      <c r="AO13" s="64">
        <f t="shared" ca="1" si="0"/>
        <v>441668.86004293972</v>
      </c>
      <c r="AP13" s="64">
        <f t="shared" ca="1" si="0"/>
        <v>469252.82672815898</v>
      </c>
      <c r="AQ13" s="64">
        <f t="shared" ca="1" si="0"/>
        <v>498543.11858762405</v>
      </c>
      <c r="AR13" s="64">
        <f t="shared" ca="1" si="0"/>
        <v>529644.64899192017</v>
      </c>
      <c r="AS13" s="64">
        <f t="shared" ca="1" si="0"/>
        <v>562668.75679656409</v>
      </c>
    </row>
    <row r="15" spans="2:45">
      <c r="B15" t="s">
        <v>105</v>
      </c>
      <c r="C15" s="55" t="s">
        <v>83</v>
      </c>
      <c r="D15" s="55"/>
      <c r="E15" s="55"/>
      <c r="F15" s="33">
        <f>Amortization!E13</f>
        <v>0</v>
      </c>
      <c r="G15" s="33">
        <f>Amortization!F13</f>
        <v>0</v>
      </c>
      <c r="H15" s="33">
        <f>Amortization!G13</f>
        <v>0</v>
      </c>
      <c r="I15" s="33">
        <f>Amortization!H13</f>
        <v>0</v>
      </c>
      <c r="J15" s="33">
        <f>Amortization!I13</f>
        <v>-9168.2982774031498</v>
      </c>
      <c r="K15" s="33">
        <f>Amortization!J13</f>
        <v>-9168.2982774031498</v>
      </c>
      <c r="L15" s="33">
        <f>Amortization!K13</f>
        <v>-9168.2982774031498</v>
      </c>
      <c r="M15" s="33">
        <f>Amortization!L13</f>
        <v>-9168.2982774031498</v>
      </c>
      <c r="N15" s="33">
        <f>Amortization!M13</f>
        <v>-9168.2982774031498</v>
      </c>
      <c r="O15" s="33">
        <f>Amortization!N13</f>
        <v>-9168.2982774031498</v>
      </c>
      <c r="P15" s="33">
        <f>Amortization!O13</f>
        <v>-9168.2982774031498</v>
      </c>
      <c r="Q15" s="33">
        <f>Amortization!P13</f>
        <v>-9168.2982774031498</v>
      </c>
      <c r="R15" s="33">
        <f>Amortization!Q13</f>
        <v>-9168.2982774031498</v>
      </c>
      <c r="S15" s="33">
        <f>Amortization!R13</f>
        <v>-9168.2982774031498</v>
      </c>
      <c r="T15" s="33">
        <f>Amortization!S13</f>
        <v>-9168.2982774031498</v>
      </c>
      <c r="U15" s="33">
        <f>Amortization!T13</f>
        <v>-9168.2982774031498</v>
      </c>
      <c r="V15" s="33">
        <f>Amortization!U13</f>
        <v>-9168.2982774031498</v>
      </c>
      <c r="W15" s="33">
        <f>Amortization!V13</f>
        <v>-9168.2982774031498</v>
      </c>
      <c r="X15" s="33">
        <f>Amortization!W13</f>
        <v>-9168.2982774031498</v>
      </c>
      <c r="Y15" s="33">
        <f>Amortization!X13</f>
        <v>-9168.2982774031498</v>
      </c>
      <c r="Z15" s="33">
        <f>Amortization!Y13</f>
        <v>-9168.2982774031498</v>
      </c>
      <c r="AA15" s="33">
        <f>Amortization!Z13</f>
        <v>-9168.2982774031498</v>
      </c>
      <c r="AB15" s="33">
        <f>Amortization!AA13</f>
        <v>-9168.2982774031498</v>
      </c>
      <c r="AC15" s="33">
        <f>Amortization!AB13</f>
        <v>-9168.2982774031498</v>
      </c>
      <c r="AD15" s="33">
        <f>Amortization!AC13</f>
        <v>-9168.2982774031498</v>
      </c>
      <c r="AE15" s="33">
        <f>Amortization!AD13</f>
        <v>-9168.2982774031498</v>
      </c>
      <c r="AF15" s="33">
        <f>Amortization!AE13</f>
        <v>-9168.2982774031498</v>
      </c>
      <c r="AG15" s="33">
        <f>Amortization!AF13</f>
        <v>-9168.2982774031498</v>
      </c>
      <c r="AH15" s="33">
        <f>Amortization!AG13</f>
        <v>-9168.2982774031498</v>
      </c>
      <c r="AI15" s="33">
        <f>Amortization!AH13</f>
        <v>-9168.2982774031498</v>
      </c>
      <c r="AJ15" s="33">
        <f>Amortization!AI13</f>
        <v>-9168.2982774031498</v>
      </c>
      <c r="AK15" s="33">
        <f>Amortization!AJ13</f>
        <v>-9168.2982774031498</v>
      </c>
      <c r="AL15" s="33">
        <f>Amortization!AK13</f>
        <v>-9168.2982774031498</v>
      </c>
      <c r="AM15" s="33">
        <f>Amortization!AL13</f>
        <v>-9168.2982774031498</v>
      </c>
      <c r="AN15" s="33">
        <f>Amortization!AM13</f>
        <v>-9168.2982774031498</v>
      </c>
      <c r="AO15" s="33">
        <f>Amortization!AN13</f>
        <v>-9168.2982774031498</v>
      </c>
      <c r="AP15" s="33">
        <f>Amortization!AO13</f>
        <v>-9168.2982774031498</v>
      </c>
      <c r="AQ15" s="33">
        <f>Amortization!AP13</f>
        <v>-9168.2982774031498</v>
      </c>
      <c r="AR15" s="33">
        <f>Amortization!AQ13</f>
        <v>-9168.2982774031498</v>
      </c>
      <c r="AS15" s="33">
        <f>Amortization!AR13</f>
        <v>-9168.2982774031498</v>
      </c>
    </row>
    <row r="17" spans="2:45">
      <c r="B17" s="61" t="s">
        <v>106</v>
      </c>
      <c r="C17" s="63" t="s">
        <v>83</v>
      </c>
      <c r="D17" s="63"/>
      <c r="E17" s="63"/>
      <c r="F17" s="64">
        <f ca="1">SUM(F13:F16)</f>
        <v>0</v>
      </c>
      <c r="G17" s="64">
        <f t="shared" ref="G17:AS17" ca="1" si="1">SUM(G13:G16)</f>
        <v>0</v>
      </c>
      <c r="H17" s="64">
        <f t="shared" ca="1" si="1"/>
        <v>0</v>
      </c>
      <c r="I17" s="64">
        <f t="shared" ca="1" si="1"/>
        <v>0</v>
      </c>
      <c r="J17" s="64">
        <f t="shared" ca="1" si="1"/>
        <v>56924.53992771895</v>
      </c>
      <c r="K17" s="64">
        <f t="shared" ca="1" si="1"/>
        <v>61159.548707217582</v>
      </c>
      <c r="L17" s="64">
        <f t="shared" ca="1" si="1"/>
        <v>65660.708589174799</v>
      </c>
      <c r="M17" s="64">
        <f t="shared" ca="1" si="1"/>
        <v>70444.548063366703</v>
      </c>
      <c r="N17" s="64">
        <f t="shared" ca="1" si="1"/>
        <v>75528.614411857663</v>
      </c>
      <c r="O17" s="64">
        <f t="shared" ca="1" si="1"/>
        <v>80931.53620597579</v>
      </c>
      <c r="P17" s="64">
        <f t="shared" ca="1" si="1"/>
        <v>86673.089625280685</v>
      </c>
      <c r="Q17" s="64">
        <f t="shared" ca="1" si="1"/>
        <v>92774.268831787922</v>
      </c>
      <c r="R17" s="64">
        <f t="shared" ca="1" si="1"/>
        <v>99257.360646931804</v>
      </c>
      <c r="S17" s="64">
        <f t="shared" ca="1" si="1"/>
        <v>106146.02379383263</v>
      </c>
      <c r="T17" s="64">
        <f t="shared" ca="1" si="1"/>
        <v>113465.37298343708</v>
      </c>
      <c r="U17" s="64">
        <f t="shared" ca="1" si="1"/>
        <v>121242.06814007634</v>
      </c>
      <c r="V17" s="64">
        <f t="shared" ca="1" si="1"/>
        <v>129504.4090799986</v>
      </c>
      <c r="W17" s="64">
        <f t="shared" ca="1" si="1"/>
        <v>138282.43597553766</v>
      </c>
      <c r="X17" s="64">
        <f t="shared" ca="1" si="1"/>
        <v>147608.03595785386</v>
      </c>
      <c r="Y17" s="64">
        <f t="shared" ca="1" si="1"/>
        <v>157515.05623268432</v>
      </c>
      <c r="Z17" s="64">
        <f t="shared" ca="1" si="1"/>
        <v>168039.42410635762</v>
      </c>
      <c r="AA17" s="64">
        <f t="shared" ca="1" si="1"/>
        <v>179219.27434352864</v>
      </c>
      <c r="AB17" s="64">
        <f t="shared" ca="1" si="1"/>
        <v>191095.08430376917</v>
      </c>
      <c r="AC17" s="64">
        <f t="shared" ca="1" si="1"/>
        <v>203709.81733138778</v>
      </c>
      <c r="AD17" s="64">
        <f t="shared" ca="1" si="1"/>
        <v>217109.07490175308</v>
      </c>
      <c r="AE17" s="64">
        <f t="shared" ca="1" si="1"/>
        <v>231341.25805805059</v>
      </c>
      <c r="AF17" s="64">
        <f t="shared" ca="1" si="1"/>
        <v>246457.73870493102</v>
      </c>
      <c r="AG17" s="64">
        <f t="shared" ca="1" si="1"/>
        <v>262513.04136000935</v>
      </c>
      <c r="AH17" s="64">
        <f t="shared" ca="1" si="1"/>
        <v>279565.03600077849</v>
      </c>
      <c r="AI17" s="64">
        <f t="shared" ca="1" si="1"/>
        <v>297675.14268333901</v>
      </c>
      <c r="AJ17" s="64">
        <f t="shared" ca="1" si="1"/>
        <v>316908.54865053698</v>
      </c>
      <c r="AK17" s="64">
        <f t="shared" ca="1" si="1"/>
        <v>337334.43869081198</v>
      </c>
      <c r="AL17" s="64">
        <f t="shared" ca="1" si="1"/>
        <v>359026.23955541808</v>
      </c>
      <c r="AM17" s="64">
        <f t="shared" ca="1" si="1"/>
        <v>382061.87929086963</v>
      </c>
      <c r="AN17" s="64">
        <f t="shared" ca="1" si="1"/>
        <v>406524.06239564548</v>
      </c>
      <c r="AO17" s="64">
        <f t="shared" ca="1" si="1"/>
        <v>432500.56176553655</v>
      </c>
      <c r="AP17" s="64">
        <f t="shared" ca="1" si="1"/>
        <v>460084.52845075581</v>
      </c>
      <c r="AQ17" s="64">
        <f t="shared" ca="1" si="1"/>
        <v>489374.82031022088</v>
      </c>
      <c r="AR17" s="64">
        <f t="shared" ca="1" si="1"/>
        <v>520476.350714517</v>
      </c>
      <c r="AS17" s="64">
        <f t="shared" ca="1" si="1"/>
        <v>553500.45851916098</v>
      </c>
    </row>
    <row r="19" spans="2:45">
      <c r="B19" t="s">
        <v>107</v>
      </c>
      <c r="C19" s="55" t="s">
        <v>83</v>
      </c>
      <c r="D19" s="55"/>
      <c r="E19" s="55"/>
      <c r="F19" s="33">
        <f>Debt!F14</f>
        <v>0</v>
      </c>
      <c r="G19" s="33">
        <f>Debt!G14</f>
        <v>0</v>
      </c>
      <c r="H19" s="33">
        <f>Debt!H14</f>
        <v>0</v>
      </c>
      <c r="I19" s="33">
        <f>Debt!I14</f>
        <v>0</v>
      </c>
      <c r="J19" s="33">
        <f>Debt!J14</f>
        <v>-15768.556207305683</v>
      </c>
      <c r="K19" s="33">
        <f>Debt!K14</f>
        <v>-15670.744065272105</v>
      </c>
      <c r="L19" s="33">
        <f>Debt!L14</f>
        <v>-15565.742730799057</v>
      </c>
      <c r="M19" s="33">
        <f>Debt!M14</f>
        <v>-15453.023798242239</v>
      </c>
      <c r="N19" s="33">
        <f>Debt!N14</f>
        <v>-15332.020024142495</v>
      </c>
      <c r="O19" s="33">
        <f>Debt!O14</f>
        <v>-15202.122472646421</v>
      </c>
      <c r="P19" s="33">
        <f>Debt!P14</f>
        <v>-15062.677451115385</v>
      </c>
      <c r="Q19" s="33">
        <f>Debt!Q14</f>
        <v>-14912.983220501819</v>
      </c>
      <c r="R19" s="33">
        <f>Debt!R14</f>
        <v>-14752.286463938153</v>
      </c>
      <c r="S19" s="33">
        <f>Debt!S14</f>
        <v>-14579.778495767061</v>
      </c>
      <c r="T19" s="33">
        <f>Debt!T14</f>
        <v>-14394.591191935393</v>
      </c>
      <c r="U19" s="33">
        <f>Debt!U14</f>
        <v>-14195.792621272096</v>
      </c>
      <c r="V19" s="33">
        <f>Debt!V14</f>
        <v>-13982.382355665048</v>
      </c>
      <c r="W19" s="33">
        <f>Debt!W14</f>
        <v>-13753.28643553588</v>
      </c>
      <c r="X19" s="33">
        <f>Debt!X14</f>
        <v>-13507.351965277219</v>
      </c>
      <c r="Y19" s="33">
        <f>Debt!Y14</f>
        <v>-13243.341311454547</v>
      </c>
      <c r="Z19" s="33">
        <f>Debt!Z14</f>
        <v>-12959.925874575909</v>
      </c>
      <c r="AA19" s="33">
        <f>Debt!AA14</f>
        <v>-12655.679403086691</v>
      </c>
      <c r="AB19" s="33">
        <f>Debt!AB14</f>
        <v>-12329.070815943016</v>
      </c>
      <c r="AC19" s="33">
        <f>Debt!AC14</f>
        <v>-11978.45649764428</v>
      </c>
      <c r="AD19" s="33">
        <f>Debt!AD14</f>
        <v>-11602.072026950585</v>
      </c>
      <c r="AE19" s="33">
        <f>Debt!AE14</f>
        <v>-11198.023297660906</v>
      </c>
      <c r="AF19" s="33">
        <f>Debt!AF14</f>
        <v>-10764.276986768433</v>
      </c>
      <c r="AG19" s="33">
        <f>Debt!AG14</f>
        <v>-10298.650322025367</v>
      </c>
      <c r="AH19" s="33">
        <f>Debt!AH14</f>
        <v>-9798.800097423682</v>
      </c>
      <c r="AI19" s="33">
        <f>Debt!AI14</f>
        <v>-9262.2108813137747</v>
      </c>
      <c r="AJ19" s="33">
        <f>Debt!AJ14</f>
        <v>-8686.1823578197909</v>
      </c>
      <c r="AK19" s="33">
        <f>Debt!AK14</f>
        <v>-8067.8157378489977</v>
      </c>
      <c r="AL19" s="33">
        <f>Debt!AL14</f>
        <v>-7403.9991713103518</v>
      </c>
      <c r="AM19" s="33">
        <f>Debt!AM14</f>
        <v>-6691.3920871311147</v>
      </c>
      <c r="AN19" s="33">
        <f>Debt!AN14</f>
        <v>-5926.4083822647044</v>
      </c>
      <c r="AO19" s="33">
        <f>Debt!AO14</f>
        <v>-5105.1983750906129</v>
      </c>
      <c r="AP19" s="33">
        <f>Debt!AP14</f>
        <v>-4223.6294323892243</v>
      </c>
      <c r="AQ19" s="33">
        <f>Debt!AQ14</f>
        <v>-3277.2651723992849</v>
      </c>
      <c r="AR19" s="33">
        <f>Debt!AR14</f>
        <v>-2261.3431393000847</v>
      </c>
      <c r="AS19" s="33">
        <f>Debt!AS14</f>
        <v>-1170.750836768093</v>
      </c>
    </row>
    <row r="21" spans="2:45">
      <c r="B21" s="61" t="s">
        <v>108</v>
      </c>
      <c r="C21" s="63" t="s">
        <v>83</v>
      </c>
      <c r="D21" s="63"/>
      <c r="E21" s="63"/>
      <c r="F21" s="64">
        <f ca="1">SUM(F17:F20)</f>
        <v>0</v>
      </c>
      <c r="G21" s="64">
        <f t="shared" ref="G21:AS21" ca="1" si="2">SUM(G17:G20)</f>
        <v>0</v>
      </c>
      <c r="H21" s="64">
        <f t="shared" ca="1" si="2"/>
        <v>0</v>
      </c>
      <c r="I21" s="64">
        <f t="shared" ca="1" si="2"/>
        <v>0</v>
      </c>
      <c r="J21" s="64">
        <f t="shared" ca="1" si="2"/>
        <v>41155.983720413264</v>
      </c>
      <c r="K21" s="64">
        <f t="shared" ca="1" si="2"/>
        <v>45488.804641945477</v>
      </c>
      <c r="L21" s="64">
        <f t="shared" ca="1" si="2"/>
        <v>50094.965858375741</v>
      </c>
      <c r="M21" s="64">
        <f t="shared" ca="1" si="2"/>
        <v>54991.524265124463</v>
      </c>
      <c r="N21" s="64">
        <f t="shared" ca="1" si="2"/>
        <v>60196.594387715166</v>
      </c>
      <c r="O21" s="64">
        <f t="shared" ca="1" si="2"/>
        <v>65729.413733329362</v>
      </c>
      <c r="P21" s="64">
        <f t="shared" ca="1" si="2"/>
        <v>71610.412174165307</v>
      </c>
      <c r="Q21" s="64">
        <f t="shared" ca="1" si="2"/>
        <v>77861.285611286105</v>
      </c>
      <c r="R21" s="64">
        <f t="shared" ca="1" si="2"/>
        <v>84505.074182993645</v>
      </c>
      <c r="S21" s="64">
        <f t="shared" ca="1" si="2"/>
        <v>91566.245298065565</v>
      </c>
      <c r="T21" s="64">
        <f t="shared" ca="1" si="2"/>
        <v>99070.781791501679</v>
      </c>
      <c r="U21" s="64">
        <f t="shared" ca="1" si="2"/>
        <v>107046.27551880425</v>
      </c>
      <c r="V21" s="64">
        <f t="shared" ca="1" si="2"/>
        <v>115522.02672433355</v>
      </c>
      <c r="W21" s="64">
        <f t="shared" ca="1" si="2"/>
        <v>124529.14954000179</v>
      </c>
      <c r="X21" s="64">
        <f t="shared" ca="1" si="2"/>
        <v>134100.68399257664</v>
      </c>
      <c r="Y21" s="64">
        <f t="shared" ca="1" si="2"/>
        <v>144271.71492122978</v>
      </c>
      <c r="Z21" s="64">
        <f t="shared" ca="1" si="2"/>
        <v>155079.4982317817</v>
      </c>
      <c r="AA21" s="64">
        <f t="shared" ca="1" si="2"/>
        <v>166563.59494044195</v>
      </c>
      <c r="AB21" s="64">
        <f t="shared" ca="1" si="2"/>
        <v>178766.01348782616</v>
      </c>
      <c r="AC21" s="64">
        <f t="shared" ca="1" si="2"/>
        <v>191731.3608337435</v>
      </c>
      <c r="AD21" s="64">
        <f t="shared" ca="1" si="2"/>
        <v>205507.00287480248</v>
      </c>
      <c r="AE21" s="64">
        <f t="shared" ca="1" si="2"/>
        <v>220143.23476038969</v>
      </c>
      <c r="AF21" s="64">
        <f t="shared" ca="1" si="2"/>
        <v>235693.46171816258</v>
      </c>
      <c r="AG21" s="64">
        <f t="shared" ca="1" si="2"/>
        <v>252214.39103798397</v>
      </c>
      <c r="AH21" s="64">
        <f t="shared" ca="1" si="2"/>
        <v>269766.23590335483</v>
      </c>
      <c r="AI21" s="64">
        <f t="shared" ca="1" si="2"/>
        <v>288412.93180202524</v>
      </c>
      <c r="AJ21" s="64">
        <f t="shared" ca="1" si="2"/>
        <v>308222.36629271717</v>
      </c>
      <c r="AK21" s="64">
        <f t="shared" ca="1" si="2"/>
        <v>329266.62295296299</v>
      </c>
      <c r="AL21" s="64">
        <f t="shared" ca="1" si="2"/>
        <v>351622.24038410775</v>
      </c>
      <c r="AM21" s="64">
        <f t="shared" ca="1" si="2"/>
        <v>375370.48720373854</v>
      </c>
      <c r="AN21" s="64">
        <f t="shared" ca="1" si="2"/>
        <v>400597.65401338076</v>
      </c>
      <c r="AO21" s="64">
        <f t="shared" ca="1" si="2"/>
        <v>427395.36339044594</v>
      </c>
      <c r="AP21" s="64">
        <f t="shared" ca="1" si="2"/>
        <v>455860.89901836659</v>
      </c>
      <c r="AQ21" s="64">
        <f t="shared" ca="1" si="2"/>
        <v>486097.55513782159</v>
      </c>
      <c r="AR21" s="64">
        <f t="shared" ca="1" si="2"/>
        <v>518215.00757521694</v>
      </c>
      <c r="AS21" s="64">
        <f t="shared" ca="1" si="2"/>
        <v>552329.70768239291</v>
      </c>
    </row>
    <row r="23" spans="2:45">
      <c r="B23" t="s">
        <v>109</v>
      </c>
      <c r="C23" s="55" t="s">
        <v>83</v>
      </c>
      <c r="D23" s="55"/>
      <c r="E23" s="55"/>
      <c r="F23" s="33">
        <f ca="1">IF(F21&lt;0,0,-'Input Assumptions'!$D$44*'P&amp;L'!F21)</f>
        <v>0</v>
      </c>
      <c r="G23" s="33">
        <f ca="1">IF(G21&lt;0,0,-'Input Assumptions'!$D$44*'P&amp;L'!G21)</f>
        <v>0</v>
      </c>
      <c r="H23" s="33">
        <f ca="1">IF(H21&lt;0,0,-'Input Assumptions'!$D$44*'P&amp;L'!H21)</f>
        <v>0</v>
      </c>
      <c r="I23" s="33">
        <f ca="1">IF(I21&lt;0,0,-'Input Assumptions'!$D$44*'P&amp;L'!I21)</f>
        <v>0</v>
      </c>
      <c r="J23" s="33">
        <f ca="1">IF(J21&lt;0,0,-'Input Assumptions'!$D$44*'P&amp;L'!J21)</f>
        <v>-12346.795116123978</v>
      </c>
      <c r="K23" s="33">
        <f ca="1">IF(K21&lt;0,0,-'Input Assumptions'!$D$44*'P&amp;L'!K21)</f>
        <v>-13646.641392583642</v>
      </c>
      <c r="L23" s="33">
        <f ca="1">IF(L21&lt;0,0,-'Input Assumptions'!$D$44*'P&amp;L'!L21)</f>
        <v>-15028.489757512722</v>
      </c>
      <c r="M23" s="33">
        <f ca="1">IF(M21&lt;0,0,-'Input Assumptions'!$D$44*'P&amp;L'!M21)</f>
        <v>-16497.457279537339</v>
      </c>
      <c r="N23" s="33">
        <f ca="1">IF(N21&lt;0,0,-'Input Assumptions'!$D$44*'P&amp;L'!N21)</f>
        <v>-18058.978316314548</v>
      </c>
      <c r="O23" s="33">
        <f ca="1">IF(O21&lt;0,0,-'Input Assumptions'!$D$44*'P&amp;L'!O21)</f>
        <v>-19718.824119998808</v>
      </c>
      <c r="P23" s="33">
        <f ca="1">IF(P21&lt;0,0,-'Input Assumptions'!$D$44*'P&amp;L'!P21)</f>
        <v>-21483.123652249593</v>
      </c>
      <c r="Q23" s="33">
        <f ca="1">IF(Q21&lt;0,0,-'Input Assumptions'!$D$44*'P&amp;L'!Q21)</f>
        <v>-23358.38568338583</v>
      </c>
      <c r="R23" s="33">
        <f ca="1">IF(R21&lt;0,0,-'Input Assumptions'!$D$44*'P&amp;L'!R21)</f>
        <v>-25351.522254898093</v>
      </c>
      <c r="S23" s="33">
        <f ca="1">IF(S21&lt;0,0,-'Input Assumptions'!$D$44*'P&amp;L'!S21)</f>
        <v>-27469.873589419669</v>
      </c>
      <c r="T23" s="33">
        <f ca="1">IF(T21&lt;0,0,-'Input Assumptions'!$D$44*'P&amp;L'!T21)</f>
        <v>-29721.234537450502</v>
      </c>
      <c r="U23" s="33">
        <f ca="1">IF(U21&lt;0,0,-'Input Assumptions'!$D$44*'P&amp;L'!U21)</f>
        <v>-32113.882655641275</v>
      </c>
      <c r="V23" s="33">
        <f ca="1">IF(V21&lt;0,0,-'Input Assumptions'!$D$44*'P&amp;L'!V21)</f>
        <v>-34656.608017300066</v>
      </c>
      <c r="W23" s="33">
        <f ca="1">IF(W21&lt;0,0,-'Input Assumptions'!$D$44*'P&amp;L'!W21)</f>
        <v>-37358.744862000538</v>
      </c>
      <c r="X23" s="33">
        <f ca="1">IF(X21&lt;0,0,-'Input Assumptions'!$D$44*'P&amp;L'!X21)</f>
        <v>-40230.205197772993</v>
      </c>
      <c r="Y23" s="33">
        <f ca="1">IF(Y21&lt;0,0,-'Input Assumptions'!$D$44*'P&amp;L'!Y21)</f>
        <v>-43281.514476368931</v>
      </c>
      <c r="Z23" s="33">
        <f ca="1">IF(Z21&lt;0,0,-'Input Assumptions'!$D$44*'P&amp;L'!Z21)</f>
        <v>-46523.849469534507</v>
      </c>
      <c r="AA23" s="33">
        <f ca="1">IF(AA21&lt;0,0,-'Input Assumptions'!$D$44*'P&amp;L'!AA21)</f>
        <v>-49969.078482132587</v>
      </c>
      <c r="AB23" s="33">
        <f ca="1">IF(AB21&lt;0,0,-'Input Assumptions'!$D$44*'P&amp;L'!AB21)</f>
        <v>-53629.804046347846</v>
      </c>
      <c r="AC23" s="33">
        <f ca="1">IF(AC21&lt;0,0,-'Input Assumptions'!$D$44*'P&amp;L'!AC21)</f>
        <v>-57519.408250123051</v>
      </c>
      <c r="AD23" s="33">
        <f ca="1">IF(AD21&lt;0,0,-'Input Assumptions'!$D$44*'P&amp;L'!AD21)</f>
        <v>-61652.10086244074</v>
      </c>
      <c r="AE23" s="33">
        <f ca="1">IF(AE21&lt;0,0,-'Input Assumptions'!$D$44*'P&amp;L'!AE21)</f>
        <v>-66042.970428116911</v>
      </c>
      <c r="AF23" s="33">
        <f ca="1">IF(AF21&lt;0,0,-'Input Assumptions'!$D$44*'P&amp;L'!AF21)</f>
        <v>-70708.038515448774</v>
      </c>
      <c r="AG23" s="33">
        <f ca="1">IF(AG21&lt;0,0,-'Input Assumptions'!$D$44*'P&amp;L'!AG21)</f>
        <v>-75664.317311395193</v>
      </c>
      <c r="AH23" s="33">
        <f ca="1">IF(AH21&lt;0,0,-'Input Assumptions'!$D$44*'P&amp;L'!AH21)</f>
        <v>-80929.870771006448</v>
      </c>
      <c r="AI23" s="33">
        <f ca="1">IF(AI21&lt;0,0,-'Input Assumptions'!$D$44*'P&amp;L'!AI21)</f>
        <v>-86523.879540607566</v>
      </c>
      <c r="AJ23" s="33">
        <f ca="1">IF(AJ21&lt;0,0,-'Input Assumptions'!$D$44*'P&amp;L'!AJ21)</f>
        <v>-92466.709887815145</v>
      </c>
      <c r="AK23" s="33">
        <f ca="1">IF(AK21&lt;0,0,-'Input Assumptions'!$D$44*'P&amp;L'!AK21)</f>
        <v>-98779.986885888895</v>
      </c>
      <c r="AL23" s="33">
        <f ca="1">IF(AL21&lt;0,0,-'Input Assumptions'!$D$44*'P&amp;L'!AL21)</f>
        <v>-105486.67211523232</v>
      </c>
      <c r="AM23" s="33">
        <f ca="1">IF(AM21&lt;0,0,-'Input Assumptions'!$D$44*'P&amp;L'!AM21)</f>
        <v>-112611.14616112156</v>
      </c>
      <c r="AN23" s="33">
        <f ca="1">IF(AN21&lt;0,0,-'Input Assumptions'!$D$44*'P&amp;L'!AN21)</f>
        <v>-120179.29620401422</v>
      </c>
      <c r="AO23" s="33">
        <f ca="1">IF(AO21&lt;0,0,-'Input Assumptions'!$D$44*'P&amp;L'!AO21)</f>
        <v>-128218.60901713377</v>
      </c>
      <c r="AP23" s="33">
        <f ca="1">IF(AP21&lt;0,0,-'Input Assumptions'!$D$44*'P&amp;L'!AP21)</f>
        <v>-136758.26970550997</v>
      </c>
      <c r="AQ23" s="33">
        <f ca="1">IF(AQ21&lt;0,0,-'Input Assumptions'!$D$44*'P&amp;L'!AQ21)</f>
        <v>-145829.26654134647</v>
      </c>
      <c r="AR23" s="33">
        <f ca="1">IF(AR21&lt;0,0,-'Input Assumptions'!$D$44*'P&amp;L'!AR21)</f>
        <v>-155464.50227256506</v>
      </c>
      <c r="AS23" s="33">
        <f ca="1">IF(AS21&lt;0,0,-'Input Assumptions'!$D$44*'P&amp;L'!AS21)</f>
        <v>-165698.91230471787</v>
      </c>
    </row>
    <row r="25" spans="2:45">
      <c r="B25" s="61" t="s">
        <v>110</v>
      </c>
      <c r="C25" s="63" t="s">
        <v>83</v>
      </c>
      <c r="D25" s="63"/>
      <c r="E25" s="63"/>
      <c r="F25" s="64">
        <f ca="1">SUM(F21:F24)</f>
        <v>0</v>
      </c>
      <c r="G25" s="64">
        <f t="shared" ref="G25:AS25" ca="1" si="3">SUM(G21:G24)</f>
        <v>0</v>
      </c>
      <c r="H25" s="64">
        <f t="shared" ca="1" si="3"/>
        <v>0</v>
      </c>
      <c r="I25" s="64">
        <f t="shared" ca="1" si="3"/>
        <v>0</v>
      </c>
      <c r="J25" s="64">
        <f t="shared" ca="1" si="3"/>
        <v>28809.188604289287</v>
      </c>
      <c r="K25" s="64">
        <f t="shared" ca="1" si="3"/>
        <v>31842.163249361834</v>
      </c>
      <c r="L25" s="64">
        <f t="shared" ca="1" si="3"/>
        <v>35066.476100863016</v>
      </c>
      <c r="M25" s="64">
        <f t="shared" ca="1" si="3"/>
        <v>38494.066985587124</v>
      </c>
      <c r="N25" s="64">
        <f t="shared" ca="1" si="3"/>
        <v>42137.616071400618</v>
      </c>
      <c r="O25" s="64">
        <f t="shared" ca="1" si="3"/>
        <v>46010.58961333055</v>
      </c>
      <c r="P25" s="64">
        <f t="shared" ca="1" si="3"/>
        <v>50127.288521915718</v>
      </c>
      <c r="Q25" s="64">
        <f t="shared" ca="1" si="3"/>
        <v>54502.899927900275</v>
      </c>
      <c r="R25" s="64">
        <f t="shared" ca="1" si="3"/>
        <v>59153.551928095549</v>
      </c>
      <c r="S25" s="64">
        <f t="shared" ca="1" si="3"/>
        <v>64096.371708645893</v>
      </c>
      <c r="T25" s="64">
        <f t="shared" ca="1" si="3"/>
        <v>69349.547254051169</v>
      </c>
      <c r="U25" s="64">
        <f t="shared" ca="1" si="3"/>
        <v>74932.392863162968</v>
      </c>
      <c r="V25" s="64">
        <f t="shared" ca="1" si="3"/>
        <v>80865.418707033488</v>
      </c>
      <c r="W25" s="64">
        <f t="shared" ca="1" si="3"/>
        <v>87170.404678001243</v>
      </c>
      <c r="X25" s="64">
        <f t="shared" ca="1" si="3"/>
        <v>93870.478794803639</v>
      </c>
      <c r="Y25" s="64">
        <f t="shared" ca="1" si="3"/>
        <v>100990.20044486085</v>
      </c>
      <c r="Z25" s="64">
        <f t="shared" ca="1" si="3"/>
        <v>108555.64876224721</v>
      </c>
      <c r="AA25" s="64">
        <f t="shared" ca="1" si="3"/>
        <v>116594.51645830937</v>
      </c>
      <c r="AB25" s="64">
        <f t="shared" ca="1" si="3"/>
        <v>125136.20944147831</v>
      </c>
      <c r="AC25" s="64">
        <f t="shared" ca="1" si="3"/>
        <v>134211.95258362044</v>
      </c>
      <c r="AD25" s="64">
        <f t="shared" ca="1" si="3"/>
        <v>143854.90201236174</v>
      </c>
      <c r="AE25" s="64">
        <f t="shared" ca="1" si="3"/>
        <v>154100.26433227278</v>
      </c>
      <c r="AF25" s="64">
        <f t="shared" ca="1" si="3"/>
        <v>164985.42320271381</v>
      </c>
      <c r="AG25" s="64">
        <f t="shared" ca="1" si="3"/>
        <v>176550.07372658877</v>
      </c>
      <c r="AH25" s="64">
        <f t="shared" ca="1" si="3"/>
        <v>188836.36513234838</v>
      </c>
      <c r="AI25" s="64">
        <f t="shared" ca="1" si="3"/>
        <v>201889.05226141767</v>
      </c>
      <c r="AJ25" s="64">
        <f t="shared" ca="1" si="3"/>
        <v>215755.65640490202</v>
      </c>
      <c r="AK25" s="64">
        <f t="shared" ca="1" si="3"/>
        <v>230486.63606707408</v>
      </c>
      <c r="AL25" s="64">
        <f t="shared" ca="1" si="3"/>
        <v>246135.56826887542</v>
      </c>
      <c r="AM25" s="64">
        <f t="shared" ca="1" si="3"/>
        <v>262759.34104261699</v>
      </c>
      <c r="AN25" s="64">
        <f t="shared" ca="1" si="3"/>
        <v>280418.35780936654</v>
      </c>
      <c r="AO25" s="64">
        <f t="shared" ca="1" si="3"/>
        <v>299176.75437331217</v>
      </c>
      <c r="AP25" s="64">
        <f t="shared" ca="1" si="3"/>
        <v>319102.62931285659</v>
      </c>
      <c r="AQ25" s="64">
        <f t="shared" ca="1" si="3"/>
        <v>340268.28859647515</v>
      </c>
      <c r="AR25" s="64">
        <f t="shared" ca="1" si="3"/>
        <v>362750.5053026519</v>
      </c>
      <c r="AS25" s="64">
        <f t="shared" ca="1" si="3"/>
        <v>386630.79537767504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FA8B-1DA2-4C7F-ADA4-A61245A744B8}">
  <dimension ref="A3:AT25"/>
  <sheetViews>
    <sheetView showGridLines="0" zoomScaleNormal="100" workbookViewId="0">
      <pane xSplit="5" topLeftCell="AJ1" activePane="topRight" state="frozen"/>
      <selection pane="topRight" activeCell="AS25" sqref="AS25"/>
    </sheetView>
  </sheetViews>
  <sheetFormatPr defaultColWidth="0" defaultRowHeight="14.45"/>
  <cols>
    <col min="1" max="1" width="9" customWidth="1"/>
    <col min="2" max="2" width="40" customWidth="1"/>
    <col min="3" max="5" width="9" customWidth="1"/>
    <col min="6" max="46" width="9" style="9" customWidth="1"/>
    <col min="47" max="16384" width="9" hidden="1"/>
  </cols>
  <sheetData>
    <row r="3" spans="2:45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649999999999999" customHeight="1">
      <c r="B6" s="29" t="s">
        <v>111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>
      <c r="B8" t="s">
        <v>112</v>
      </c>
      <c r="C8" s="55" t="s">
        <v>83</v>
      </c>
      <c r="F8" s="33">
        <f ca="1">Operation!E14</f>
        <v>0</v>
      </c>
      <c r="G8" s="33">
        <f ca="1">Operation!F14</f>
        <v>0</v>
      </c>
      <c r="H8" s="33">
        <f ca="1">Operation!G14</f>
        <v>0</v>
      </c>
      <c r="I8" s="33">
        <f ca="1">Operation!H14</f>
        <v>0</v>
      </c>
      <c r="J8" s="33">
        <f ca="1">Operation!I14</f>
        <v>76504.579389122096</v>
      </c>
      <c r="K8" s="33">
        <f ca="1">Operation!J14</f>
        <v>81156.057815980734</v>
      </c>
      <c r="L8" s="33">
        <f ca="1">Operation!K14</f>
        <v>86090.34613119236</v>
      </c>
      <c r="M8" s="33">
        <f ca="1">Operation!L14</f>
        <v>91324.639175968841</v>
      </c>
      <c r="N8" s="33">
        <f ca="1">Operation!M14</f>
        <v>96877.177237867756</v>
      </c>
      <c r="O8" s="33">
        <f ca="1">Operation!N14</f>
        <v>102767.30961393016</v>
      </c>
      <c r="P8" s="33">
        <f ca="1">Operation!O14</f>
        <v>109015.56203845711</v>
      </c>
      <c r="Q8" s="33">
        <f ca="1">Operation!P14</f>
        <v>115643.70821039527</v>
      </c>
      <c r="R8" s="33">
        <f ca="1">Operation!Q14</f>
        <v>122674.84566958733</v>
      </c>
      <c r="S8" s="33">
        <f ca="1">Operation!R14</f>
        <v>130133.47628629825</v>
      </c>
      <c r="T8" s="33">
        <f ca="1">Operation!S14</f>
        <v>138045.59164450518</v>
      </c>
      <c r="U8" s="33">
        <f ca="1">Operation!T14</f>
        <v>146438.76361649105</v>
      </c>
      <c r="V8" s="33">
        <f ca="1">Operation!U14</f>
        <v>155342.24044437378</v>
      </c>
      <c r="W8" s="33">
        <f ca="1">Operation!V14</f>
        <v>164787.0486633917</v>
      </c>
      <c r="X8" s="33">
        <f ca="1">Operation!W14</f>
        <v>174806.10122212596</v>
      </c>
      <c r="Y8" s="33">
        <f ca="1">Operation!X14</f>
        <v>185434.31217643115</v>
      </c>
      <c r="Z8" s="33">
        <f ca="1">Operation!Y14</f>
        <v>196708.71835675821</v>
      </c>
      <c r="AA8" s="33">
        <f ca="1">Operation!Z14</f>
        <v>208668.60843284914</v>
      </c>
      <c r="AB8" s="33">
        <f ca="1">Operation!AA14</f>
        <v>221355.65982556634</v>
      </c>
      <c r="AC8" s="33">
        <f ca="1">Operation!AB14</f>
        <v>234814.08394296071</v>
      </c>
      <c r="AD8" s="33">
        <f ca="1">Operation!AC14</f>
        <v>249090.78024669283</v>
      </c>
      <c r="AE8" s="33">
        <f ca="1">Operation!AD14</f>
        <v>264235.49968569179</v>
      </c>
      <c r="AF8" s="33">
        <f ca="1">Operation!AE14</f>
        <v>280301.01806658175</v>
      </c>
      <c r="AG8" s="33">
        <f ca="1">Operation!AF14</f>
        <v>297343.31996503001</v>
      </c>
      <c r="AH8" s="33">
        <f ca="1">Operation!AG14</f>
        <v>315421.79381890385</v>
      </c>
      <c r="AI8" s="33">
        <f ca="1">Operation!AH14</f>
        <v>334599.43888309324</v>
      </c>
      <c r="AJ8" s="33">
        <f ca="1">Operation!AI14</f>
        <v>354943.08476718527</v>
      </c>
      <c r="AK8" s="33">
        <f ca="1">Operation!AJ14</f>
        <v>376523.6243210301</v>
      </c>
      <c r="AL8" s="33">
        <f ca="1">Operation!AK14</f>
        <v>399416.26067974878</v>
      </c>
      <c r="AM8" s="33">
        <f ca="1">Operation!AL14</f>
        <v>423700.76932907745</v>
      </c>
      <c r="AN8" s="33">
        <f ca="1">Operation!AM14</f>
        <v>449461.7761042855</v>
      </c>
      <c r="AO8" s="33">
        <f ca="1">Operation!AN14</f>
        <v>476789.05209142604</v>
      </c>
      <c r="AP8" s="33">
        <f ca="1">Operation!AO14</f>
        <v>505777.82645858475</v>
      </c>
      <c r="AQ8" s="33">
        <f ca="1">Operation!AP14</f>
        <v>536529.11830726685</v>
      </c>
      <c r="AR8" s="33">
        <f ca="1">Operation!AQ14</f>
        <v>569150.08870034863</v>
      </c>
      <c r="AS8" s="33">
        <f ca="1">Operation!AR14</f>
        <v>603754.41409332969</v>
      </c>
    </row>
    <row r="10" spans="2:45">
      <c r="B10" t="s">
        <v>113</v>
      </c>
      <c r="C10" s="55" t="s">
        <v>83</v>
      </c>
      <c r="F10" s="33">
        <f>-Operation!E21</f>
        <v>0</v>
      </c>
      <c r="G10" s="33">
        <f>-Operation!F21</f>
        <v>0</v>
      </c>
      <c r="H10" s="33">
        <f>-Operation!G21</f>
        <v>0</v>
      </c>
      <c r="I10" s="33">
        <f>-Operation!H21</f>
        <v>0</v>
      </c>
      <c r="J10" s="33">
        <f>-Operation!I21</f>
        <v>-10411.741184000002</v>
      </c>
      <c r="K10" s="33">
        <f>-Operation!J21</f>
        <v>-10828.210831360004</v>
      </c>
      <c r="L10" s="33">
        <f>-Operation!K21</f>
        <v>-11261.339264614404</v>
      </c>
      <c r="M10" s="33">
        <f>-Operation!L21</f>
        <v>-11711.792835198978</v>
      </c>
      <c r="N10" s="33">
        <f>-Operation!M21</f>
        <v>-12180.26454860694</v>
      </c>
      <c r="O10" s="33">
        <f>-Operation!N21</f>
        <v>-12667.475130551218</v>
      </c>
      <c r="P10" s="33">
        <f>-Operation!O21</f>
        <v>-13174.174135773266</v>
      </c>
      <c r="Q10" s="33">
        <f>-Operation!P21</f>
        <v>-13701.141101204197</v>
      </c>
      <c r="R10" s="33">
        <f>-Operation!Q21</f>
        <v>-14249.186745252367</v>
      </c>
      <c r="S10" s="33">
        <f>-Operation!R21</f>
        <v>-14819.154215062463</v>
      </c>
      <c r="T10" s="33">
        <f>-Operation!S21</f>
        <v>-15411.920383664961</v>
      </c>
      <c r="U10" s="33">
        <f>-Operation!T21</f>
        <v>-16028.397199011559</v>
      </c>
      <c r="V10" s="33">
        <f>-Operation!U21</f>
        <v>-16669.533086972024</v>
      </c>
      <c r="W10" s="33">
        <f>-Operation!V21</f>
        <v>-17336.314410450905</v>
      </c>
      <c r="X10" s="33">
        <f>-Operation!W21</f>
        <v>-18029.766986868945</v>
      </c>
      <c r="Y10" s="33">
        <f>-Operation!X21</f>
        <v>-18750.9576663437</v>
      </c>
      <c r="Z10" s="33">
        <f>-Operation!Y21</f>
        <v>-19500.995972997451</v>
      </c>
      <c r="AA10" s="33">
        <f>-Operation!Z21</f>
        <v>-20281.035811917351</v>
      </c>
      <c r="AB10" s="33">
        <f>-Operation!AA21</f>
        <v>-21092.277244394045</v>
      </c>
      <c r="AC10" s="33">
        <f>-Operation!AB21</f>
        <v>-21935.968334169804</v>
      </c>
      <c r="AD10" s="33">
        <f>-Operation!AC21</f>
        <v>-22813.407067536598</v>
      </c>
      <c r="AE10" s="33">
        <f>-Operation!AD21</f>
        <v>-23725.943350238067</v>
      </c>
      <c r="AF10" s="33">
        <f>-Operation!AE21</f>
        <v>-24674.981084247589</v>
      </c>
      <c r="AG10" s="33">
        <f>-Operation!AF21</f>
        <v>-25661.980327617493</v>
      </c>
      <c r="AH10" s="33">
        <f>-Operation!AG21</f>
        <v>-26688.459540722197</v>
      </c>
      <c r="AI10" s="33">
        <f>-Operation!AH21</f>
        <v>-27755.997922351085</v>
      </c>
      <c r="AJ10" s="33">
        <f>-Operation!AI21</f>
        <v>-28866.237839245125</v>
      </c>
      <c r="AK10" s="33">
        <f>-Operation!AJ21</f>
        <v>-30020.887352814934</v>
      </c>
      <c r="AL10" s="33">
        <f>-Operation!AK21</f>
        <v>-31221.722846927532</v>
      </c>
      <c r="AM10" s="33">
        <f>-Operation!AL21</f>
        <v>-32470.591760804633</v>
      </c>
      <c r="AN10" s="33">
        <f>-Operation!AM21</f>
        <v>-33769.415431236826</v>
      </c>
      <c r="AO10" s="33">
        <f>-Operation!AN21</f>
        <v>-35120.1920484863</v>
      </c>
      <c r="AP10" s="33">
        <f>-Operation!AO21</f>
        <v>-36524.999730425749</v>
      </c>
      <c r="AQ10" s="33">
        <f>-Operation!AP21</f>
        <v>-37985.999719642787</v>
      </c>
      <c r="AR10" s="33">
        <f>-Operation!AQ21</f>
        <v>-39505.439708428494</v>
      </c>
      <c r="AS10" s="33">
        <f>-Operation!AR21</f>
        <v>-41085.657296765632</v>
      </c>
    </row>
    <row r="12" spans="2:45">
      <c r="B12" t="s">
        <v>109</v>
      </c>
      <c r="C12" s="55" t="s">
        <v>83</v>
      </c>
      <c r="F12" s="33">
        <f ca="1">'P&amp;L'!F23</f>
        <v>0</v>
      </c>
      <c r="G12" s="33">
        <f ca="1">'P&amp;L'!G23</f>
        <v>0</v>
      </c>
      <c r="H12" s="33">
        <f ca="1">'P&amp;L'!H23</f>
        <v>0</v>
      </c>
      <c r="I12" s="33">
        <f ca="1">'P&amp;L'!I23</f>
        <v>0</v>
      </c>
      <c r="J12" s="33">
        <f ca="1">'P&amp;L'!J23</f>
        <v>-12346.795116123978</v>
      </c>
      <c r="K12" s="33">
        <f ca="1">'P&amp;L'!K23</f>
        <v>-13646.641392583642</v>
      </c>
      <c r="L12" s="33">
        <f ca="1">'P&amp;L'!L23</f>
        <v>-15028.489757512722</v>
      </c>
      <c r="M12" s="33">
        <f ca="1">'P&amp;L'!M23</f>
        <v>-16497.457279537339</v>
      </c>
      <c r="N12" s="33">
        <f ca="1">'P&amp;L'!N23</f>
        <v>-18058.978316314548</v>
      </c>
      <c r="O12" s="33">
        <f ca="1">'P&amp;L'!O23</f>
        <v>-19718.824119998808</v>
      </c>
      <c r="P12" s="33">
        <f ca="1">'P&amp;L'!P23</f>
        <v>-21483.123652249593</v>
      </c>
      <c r="Q12" s="33">
        <f ca="1">'P&amp;L'!Q23</f>
        <v>-23358.38568338583</v>
      </c>
      <c r="R12" s="33">
        <f ca="1">'P&amp;L'!R23</f>
        <v>-25351.522254898093</v>
      </c>
      <c r="S12" s="33">
        <f ca="1">'P&amp;L'!S23</f>
        <v>-27469.873589419669</v>
      </c>
      <c r="T12" s="33">
        <f ca="1">'P&amp;L'!T23</f>
        <v>-29721.234537450502</v>
      </c>
      <c r="U12" s="33">
        <f ca="1">'P&amp;L'!U23</f>
        <v>-32113.882655641275</v>
      </c>
      <c r="V12" s="33">
        <f ca="1">'P&amp;L'!V23</f>
        <v>-34656.608017300066</v>
      </c>
      <c r="W12" s="33">
        <f ca="1">'P&amp;L'!W23</f>
        <v>-37358.744862000538</v>
      </c>
      <c r="X12" s="33">
        <f ca="1">'P&amp;L'!X23</f>
        <v>-40230.205197772993</v>
      </c>
      <c r="Y12" s="33">
        <f ca="1">'P&amp;L'!Y23</f>
        <v>-43281.514476368931</v>
      </c>
      <c r="Z12" s="33">
        <f ca="1">'P&amp;L'!Z23</f>
        <v>-46523.849469534507</v>
      </c>
      <c r="AA12" s="33">
        <f ca="1">'P&amp;L'!AA23</f>
        <v>-49969.078482132587</v>
      </c>
      <c r="AB12" s="33">
        <f ca="1">'P&amp;L'!AB23</f>
        <v>-53629.804046347846</v>
      </c>
      <c r="AC12" s="33">
        <f ca="1">'P&amp;L'!AC23</f>
        <v>-57519.408250123051</v>
      </c>
      <c r="AD12" s="33">
        <f ca="1">'P&amp;L'!AD23</f>
        <v>-61652.10086244074</v>
      </c>
      <c r="AE12" s="33">
        <f ca="1">'P&amp;L'!AE23</f>
        <v>-66042.970428116911</v>
      </c>
      <c r="AF12" s="33">
        <f ca="1">'P&amp;L'!AF23</f>
        <v>-70708.038515448774</v>
      </c>
      <c r="AG12" s="33">
        <f ca="1">'P&amp;L'!AG23</f>
        <v>-75664.317311395193</v>
      </c>
      <c r="AH12" s="33">
        <f ca="1">'P&amp;L'!AH23</f>
        <v>-80929.870771006448</v>
      </c>
      <c r="AI12" s="33">
        <f ca="1">'P&amp;L'!AI23</f>
        <v>-86523.879540607566</v>
      </c>
      <c r="AJ12" s="33">
        <f ca="1">'P&amp;L'!AJ23</f>
        <v>-92466.709887815145</v>
      </c>
      <c r="AK12" s="33">
        <f ca="1">'P&amp;L'!AK23</f>
        <v>-98779.986885888895</v>
      </c>
      <c r="AL12" s="33">
        <f ca="1">'P&amp;L'!AL23</f>
        <v>-105486.67211523232</v>
      </c>
      <c r="AM12" s="33">
        <f ca="1">'P&amp;L'!AM23</f>
        <v>-112611.14616112156</v>
      </c>
      <c r="AN12" s="33">
        <f ca="1">'P&amp;L'!AN23</f>
        <v>-120179.29620401422</v>
      </c>
      <c r="AO12" s="33">
        <f ca="1">'P&amp;L'!AO23</f>
        <v>-128218.60901713377</v>
      </c>
      <c r="AP12" s="33">
        <f ca="1">'P&amp;L'!AP23</f>
        <v>-136758.26970550997</v>
      </c>
      <c r="AQ12" s="33">
        <f ca="1">'P&amp;L'!AQ23</f>
        <v>-145829.26654134647</v>
      </c>
      <c r="AR12" s="33">
        <f ca="1">'P&amp;L'!AR23</f>
        <v>-155464.50227256506</v>
      </c>
      <c r="AS12" s="33">
        <f ca="1">'P&amp;L'!AS23</f>
        <v>-165698.91230471787</v>
      </c>
    </row>
    <row r="14" spans="2:45">
      <c r="B14" s="61" t="s">
        <v>114</v>
      </c>
      <c r="C14" s="66" t="s">
        <v>83</v>
      </c>
      <c r="D14" s="24"/>
      <c r="E14" s="24"/>
      <c r="F14" s="65">
        <f ca="1">SUM(F8:F13)</f>
        <v>0</v>
      </c>
      <c r="G14" s="65">
        <f t="shared" ref="G14:AS14" ca="1" si="0">SUM(G8:G13)</f>
        <v>0</v>
      </c>
      <c r="H14" s="65">
        <f t="shared" ca="1" si="0"/>
        <v>0</v>
      </c>
      <c r="I14" s="65">
        <f t="shared" ca="1" si="0"/>
        <v>0</v>
      </c>
      <c r="J14" s="65">
        <f t="shared" ca="1" si="0"/>
        <v>53746.043088998122</v>
      </c>
      <c r="K14" s="65">
        <f t="shared" ca="1" si="0"/>
        <v>56681.205592037091</v>
      </c>
      <c r="L14" s="65">
        <f t="shared" ca="1" si="0"/>
        <v>59800.517109065229</v>
      </c>
      <c r="M14" s="65">
        <f t="shared" ca="1" si="0"/>
        <v>63115.389061232519</v>
      </c>
      <c r="N14" s="65">
        <f t="shared" ca="1" si="0"/>
        <v>66637.934372946271</v>
      </c>
      <c r="O14" s="65">
        <f t="shared" ca="1" si="0"/>
        <v>70381.010363380134</v>
      </c>
      <c r="P14" s="65">
        <f t="shared" ca="1" si="0"/>
        <v>74358.264250434251</v>
      </c>
      <c r="Q14" s="65">
        <f t="shared" ca="1" si="0"/>
        <v>78584.181425805247</v>
      </c>
      <c r="R14" s="65">
        <f t="shared" ca="1" si="0"/>
        <v>83074.136669436863</v>
      </c>
      <c r="S14" s="65">
        <f t="shared" ca="1" si="0"/>
        <v>87844.448481816115</v>
      </c>
      <c r="T14" s="65">
        <f t="shared" ca="1" si="0"/>
        <v>92912.436723389721</v>
      </c>
      <c r="U14" s="65">
        <f t="shared" ca="1" si="0"/>
        <v>98296.48376183823</v>
      </c>
      <c r="V14" s="65">
        <f t="shared" ca="1" si="0"/>
        <v>104016.09934010169</v>
      </c>
      <c r="W14" s="65">
        <f t="shared" ca="1" si="0"/>
        <v>110091.98939094026</v>
      </c>
      <c r="X14" s="65">
        <f t="shared" ca="1" si="0"/>
        <v>116546.129037484</v>
      </c>
      <c r="Y14" s="65">
        <f t="shared" ca="1" si="0"/>
        <v>123401.84003371853</v>
      </c>
      <c r="Z14" s="65">
        <f t="shared" ca="1" si="0"/>
        <v>130683.87291422626</v>
      </c>
      <c r="AA14" s="65">
        <f t="shared" ca="1" si="0"/>
        <v>138418.4941387992</v>
      </c>
      <c r="AB14" s="65">
        <f t="shared" ca="1" si="0"/>
        <v>146633.57853482445</v>
      </c>
      <c r="AC14" s="65">
        <f t="shared" ca="1" si="0"/>
        <v>155358.70735866786</v>
      </c>
      <c r="AD14" s="65">
        <f t="shared" ca="1" si="0"/>
        <v>164625.27231671548</v>
      </c>
      <c r="AE14" s="65">
        <f t="shared" ca="1" si="0"/>
        <v>174466.58590733682</v>
      </c>
      <c r="AF14" s="65">
        <f t="shared" ca="1" si="0"/>
        <v>184917.99846688539</v>
      </c>
      <c r="AG14" s="65">
        <f t="shared" ca="1" si="0"/>
        <v>196017.02232601732</v>
      </c>
      <c r="AH14" s="65">
        <f t="shared" ca="1" si="0"/>
        <v>207803.46350717521</v>
      </c>
      <c r="AI14" s="65">
        <f t="shared" ca="1" si="0"/>
        <v>220319.56142013462</v>
      </c>
      <c r="AJ14" s="65">
        <f t="shared" ca="1" si="0"/>
        <v>233610.137040125</v>
      </c>
      <c r="AK14" s="65">
        <f t="shared" ca="1" si="0"/>
        <v>247722.75008232624</v>
      </c>
      <c r="AL14" s="65">
        <f t="shared" ca="1" si="0"/>
        <v>262707.86571758892</v>
      </c>
      <c r="AM14" s="65">
        <f t="shared" ca="1" si="0"/>
        <v>278619.03140715125</v>
      </c>
      <c r="AN14" s="65">
        <f t="shared" ca="1" si="0"/>
        <v>295513.06446903443</v>
      </c>
      <c r="AO14" s="65">
        <f t="shared" ca="1" si="0"/>
        <v>313450.25102580595</v>
      </c>
      <c r="AP14" s="65">
        <f t="shared" ca="1" si="0"/>
        <v>332494.55702264898</v>
      </c>
      <c r="AQ14" s="65">
        <f t="shared" ca="1" si="0"/>
        <v>352713.85204627761</v>
      </c>
      <c r="AR14" s="65">
        <f t="shared" ca="1" si="0"/>
        <v>374180.14671935514</v>
      </c>
      <c r="AS14" s="65">
        <f t="shared" ca="1" si="0"/>
        <v>396969.84449184622</v>
      </c>
    </row>
    <row r="16" spans="2:45">
      <c r="B16" t="s">
        <v>107</v>
      </c>
      <c r="C16" s="55" t="s">
        <v>83</v>
      </c>
      <c r="F16" s="33">
        <f>Debt!F14</f>
        <v>0</v>
      </c>
      <c r="G16" s="33">
        <f>Debt!G14</f>
        <v>0</v>
      </c>
      <c r="H16" s="33">
        <f>Debt!H14</f>
        <v>0</v>
      </c>
      <c r="I16" s="33">
        <f>Debt!I14</f>
        <v>0</v>
      </c>
      <c r="J16" s="33">
        <f>Debt!J14</f>
        <v>-15768.556207305683</v>
      </c>
      <c r="K16" s="33">
        <f>Debt!K14</f>
        <v>-15670.744065272105</v>
      </c>
      <c r="L16" s="33">
        <f>Debt!L14</f>
        <v>-15565.742730799057</v>
      </c>
      <c r="M16" s="33">
        <f>Debt!M14</f>
        <v>-15453.023798242239</v>
      </c>
      <c r="N16" s="33">
        <f>Debt!N14</f>
        <v>-15332.020024142495</v>
      </c>
      <c r="O16" s="33">
        <f>Debt!O14</f>
        <v>-15202.122472646421</v>
      </c>
      <c r="P16" s="33">
        <f>Debt!P14</f>
        <v>-15062.677451115385</v>
      </c>
      <c r="Q16" s="33">
        <f>Debt!Q14</f>
        <v>-14912.983220501819</v>
      </c>
      <c r="R16" s="33">
        <f>Debt!R14</f>
        <v>-14752.286463938153</v>
      </c>
      <c r="S16" s="33">
        <f>Debt!S14</f>
        <v>-14579.778495767061</v>
      </c>
      <c r="T16" s="33">
        <f>Debt!T14</f>
        <v>-14394.591191935393</v>
      </c>
      <c r="U16" s="33">
        <f>Debt!U14</f>
        <v>-14195.792621272096</v>
      </c>
      <c r="V16" s="33">
        <f>Debt!V14</f>
        <v>-13982.382355665048</v>
      </c>
      <c r="W16" s="33">
        <f>Debt!W14</f>
        <v>-13753.28643553588</v>
      </c>
      <c r="X16" s="33">
        <f>Debt!X14</f>
        <v>-13507.351965277219</v>
      </c>
      <c r="Y16" s="33">
        <f>Debt!Y14</f>
        <v>-13243.341311454547</v>
      </c>
      <c r="Z16" s="33">
        <f>Debt!Z14</f>
        <v>-12959.925874575909</v>
      </c>
      <c r="AA16" s="33">
        <f>Debt!AA14</f>
        <v>-12655.679403086691</v>
      </c>
      <c r="AB16" s="33">
        <f>Debt!AB14</f>
        <v>-12329.070815943016</v>
      </c>
      <c r="AC16" s="33">
        <f>Debt!AC14</f>
        <v>-11978.45649764428</v>
      </c>
      <c r="AD16" s="33">
        <f>Debt!AD14</f>
        <v>-11602.072026950585</v>
      </c>
      <c r="AE16" s="33">
        <f>Debt!AE14</f>
        <v>-11198.023297660906</v>
      </c>
      <c r="AF16" s="33">
        <f>Debt!AF14</f>
        <v>-10764.276986768433</v>
      </c>
      <c r="AG16" s="33">
        <f>Debt!AG14</f>
        <v>-10298.650322025367</v>
      </c>
      <c r="AH16" s="33">
        <f>Debt!AH14</f>
        <v>-9798.800097423682</v>
      </c>
      <c r="AI16" s="33">
        <f>Debt!AI14</f>
        <v>-9262.2108813137747</v>
      </c>
      <c r="AJ16" s="33">
        <f>Debt!AJ14</f>
        <v>-8686.1823578197909</v>
      </c>
      <c r="AK16" s="33">
        <f>Debt!AK14</f>
        <v>-8067.8157378489977</v>
      </c>
      <c r="AL16" s="33">
        <f>Debt!AL14</f>
        <v>-7403.9991713103518</v>
      </c>
      <c r="AM16" s="33">
        <f>Debt!AM14</f>
        <v>-6691.3920871311147</v>
      </c>
      <c r="AN16" s="33">
        <f>Debt!AN14</f>
        <v>-5926.4083822647044</v>
      </c>
      <c r="AO16" s="33">
        <f>Debt!AO14</f>
        <v>-5105.1983750906129</v>
      </c>
      <c r="AP16" s="33">
        <f>Debt!AP14</f>
        <v>-4223.6294323892243</v>
      </c>
      <c r="AQ16" s="33">
        <f>Debt!AQ14</f>
        <v>-3277.2651723992849</v>
      </c>
      <c r="AR16" s="33">
        <f>Debt!AR14</f>
        <v>-2261.3431393000847</v>
      </c>
      <c r="AS16" s="33">
        <f>Debt!AS14</f>
        <v>-1170.750836768093</v>
      </c>
    </row>
    <row r="17" spans="2:45">
      <c r="B17" t="s">
        <v>115</v>
      </c>
      <c r="C17" s="55" t="s">
        <v>83</v>
      </c>
      <c r="F17" s="33">
        <f>Debt!F10</f>
        <v>0</v>
      </c>
      <c r="G17" s="33">
        <f>Debt!G10</f>
        <v>0</v>
      </c>
      <c r="H17" s="33">
        <f>Debt!H10</f>
        <v>0</v>
      </c>
      <c r="I17" s="33">
        <f>Debt!I10</f>
        <v>0</v>
      </c>
      <c r="J17" s="33">
        <f>Debt!J10</f>
        <v>-1330.7774426337407</v>
      </c>
      <c r="K17" s="33">
        <f>Debt!K10</f>
        <v>-1428.5895846673207</v>
      </c>
      <c r="L17" s="33">
        <f>Debt!L10</f>
        <v>-1533.5909191403691</v>
      </c>
      <c r="M17" s="33">
        <f>Debt!M10</f>
        <v>-1646.3098516971856</v>
      </c>
      <c r="N17" s="33">
        <f>Debt!N10</f>
        <v>-1767.313625796929</v>
      </c>
      <c r="O17" s="33">
        <f>Debt!O10</f>
        <v>-1897.2111772930039</v>
      </c>
      <c r="P17" s="33">
        <f>Debt!P10</f>
        <v>-2036.6561988240389</v>
      </c>
      <c r="Q17" s="33">
        <f>Debt!Q10</f>
        <v>-2186.3504294376062</v>
      </c>
      <c r="R17" s="33">
        <f>Debt!R10</f>
        <v>-2347.0471860012699</v>
      </c>
      <c r="S17" s="33">
        <f>Debt!S10</f>
        <v>-2519.5551541723639</v>
      </c>
      <c r="T17" s="33">
        <f>Debt!T10</f>
        <v>-2704.742458004032</v>
      </c>
      <c r="U17" s="33">
        <f>Debt!U10</f>
        <v>-2903.5410286673282</v>
      </c>
      <c r="V17" s="33">
        <f>Debt!V10</f>
        <v>-3116.9512942743772</v>
      </c>
      <c r="W17" s="33">
        <f>Debt!W10</f>
        <v>-3346.0472144035443</v>
      </c>
      <c r="X17" s="33">
        <f>Debt!X10</f>
        <v>-3591.9816846622048</v>
      </c>
      <c r="Y17" s="33">
        <f>Debt!Y10</f>
        <v>-3855.9923384848762</v>
      </c>
      <c r="Z17" s="33">
        <f>Debt!Z10</f>
        <v>-4139.4077753635156</v>
      </c>
      <c r="AA17" s="33">
        <f>Debt!AA10</f>
        <v>-4443.6542468527341</v>
      </c>
      <c r="AB17" s="33">
        <f>Debt!AB10</f>
        <v>-4770.2628339964094</v>
      </c>
      <c r="AC17" s="33">
        <f>Debt!AC10</f>
        <v>-5120.8771522951447</v>
      </c>
      <c r="AD17" s="33">
        <f>Debt!AD10</f>
        <v>-5497.261622988839</v>
      </c>
      <c r="AE17" s="33">
        <f>Debt!AE10</f>
        <v>-5901.3103522785186</v>
      </c>
      <c r="AF17" s="33">
        <f>Debt!AF10</f>
        <v>-6335.0566631709889</v>
      </c>
      <c r="AG17" s="33">
        <f>Debt!AG10</f>
        <v>-6800.6833279140574</v>
      </c>
      <c r="AH17" s="33">
        <f>Debt!AH10</f>
        <v>-7300.5335525157407</v>
      </c>
      <c r="AI17" s="33">
        <f>Debt!AI10</f>
        <v>-7837.122768625647</v>
      </c>
      <c r="AJ17" s="33">
        <f>Debt!AJ10</f>
        <v>-8413.1512921196336</v>
      </c>
      <c r="AK17" s="33">
        <f>Debt!AK10</f>
        <v>-9031.5179120904268</v>
      </c>
      <c r="AL17" s="33">
        <f>Debt!AL10</f>
        <v>-9695.3344786290709</v>
      </c>
      <c r="AM17" s="33">
        <f>Debt!AM10</f>
        <v>-10407.94156280831</v>
      </c>
      <c r="AN17" s="33">
        <f>Debt!AN10</f>
        <v>-11172.92526767472</v>
      </c>
      <c r="AO17" s="33">
        <f>Debt!AO10</f>
        <v>-11994.135274848812</v>
      </c>
      <c r="AP17" s="33">
        <f>Debt!AP10</f>
        <v>-12875.704217550199</v>
      </c>
      <c r="AQ17" s="33">
        <f>Debt!AQ10</f>
        <v>-13822.068477540139</v>
      </c>
      <c r="AR17" s="33">
        <f>Debt!AR10</f>
        <v>-14837.990510639338</v>
      </c>
      <c r="AS17" s="33">
        <f>Debt!AS10</f>
        <v>-15928.582813171332</v>
      </c>
    </row>
    <row r="19" spans="2:45">
      <c r="B19" s="61" t="s">
        <v>116</v>
      </c>
      <c r="C19" s="66" t="s">
        <v>83</v>
      </c>
      <c r="D19" s="24"/>
      <c r="E19" s="24"/>
      <c r="F19" s="65">
        <f ca="1">F14+F16+F17</f>
        <v>0</v>
      </c>
      <c r="G19" s="65">
        <f t="shared" ref="G19:AS19" ca="1" si="1">G14+G16+G17</f>
        <v>0</v>
      </c>
      <c r="H19" s="65">
        <f t="shared" ca="1" si="1"/>
        <v>0</v>
      </c>
      <c r="I19" s="65">
        <f t="shared" ca="1" si="1"/>
        <v>0</v>
      </c>
      <c r="J19" s="65">
        <f t="shared" ca="1" si="1"/>
        <v>36646.709439058701</v>
      </c>
      <c r="K19" s="65">
        <f t="shared" ca="1" si="1"/>
        <v>39581.871942097663</v>
      </c>
      <c r="L19" s="65">
        <f t="shared" ca="1" si="1"/>
        <v>42701.183459125801</v>
      </c>
      <c r="M19" s="65">
        <f t="shared" ca="1" si="1"/>
        <v>46016.055411293091</v>
      </c>
      <c r="N19" s="65">
        <f t="shared" ca="1" si="1"/>
        <v>49538.600723006843</v>
      </c>
      <c r="O19" s="65">
        <f t="shared" ca="1" si="1"/>
        <v>53281.676713440713</v>
      </c>
      <c r="P19" s="65">
        <f t="shared" ca="1" si="1"/>
        <v>57258.93060049483</v>
      </c>
      <c r="Q19" s="65">
        <f t="shared" ca="1" si="1"/>
        <v>61484.847775865826</v>
      </c>
      <c r="R19" s="65">
        <f t="shared" ca="1" si="1"/>
        <v>65974.803019497427</v>
      </c>
      <c r="S19" s="65">
        <f t="shared" ca="1" si="1"/>
        <v>70745.114831876679</v>
      </c>
      <c r="T19" s="65">
        <f t="shared" ca="1" si="1"/>
        <v>75813.103073450286</v>
      </c>
      <c r="U19" s="65">
        <f t="shared" ca="1" si="1"/>
        <v>81197.150111898809</v>
      </c>
      <c r="V19" s="65">
        <f t="shared" ca="1" si="1"/>
        <v>86916.765690162269</v>
      </c>
      <c r="W19" s="65">
        <f t="shared" ca="1" si="1"/>
        <v>92992.655741000839</v>
      </c>
      <c r="X19" s="65">
        <f t="shared" ca="1" si="1"/>
        <v>99446.795387544582</v>
      </c>
      <c r="Y19" s="65">
        <f t="shared" ca="1" si="1"/>
        <v>106302.50638377911</v>
      </c>
      <c r="Z19" s="65">
        <f t="shared" ca="1" si="1"/>
        <v>113584.53926428682</v>
      </c>
      <c r="AA19" s="65">
        <f t="shared" ca="1" si="1"/>
        <v>121319.16048885978</v>
      </c>
      <c r="AB19" s="65">
        <f t="shared" ca="1" si="1"/>
        <v>129534.24488488503</v>
      </c>
      <c r="AC19" s="65">
        <f t="shared" ca="1" si="1"/>
        <v>138259.37370872844</v>
      </c>
      <c r="AD19" s="65">
        <f t="shared" ca="1" si="1"/>
        <v>147525.93866677603</v>
      </c>
      <c r="AE19" s="65">
        <f t="shared" ca="1" si="1"/>
        <v>157367.2522573974</v>
      </c>
      <c r="AF19" s="65">
        <f t="shared" ca="1" si="1"/>
        <v>167818.66481694597</v>
      </c>
      <c r="AG19" s="65">
        <f t="shared" ca="1" si="1"/>
        <v>178917.68867607787</v>
      </c>
      <c r="AH19" s="65">
        <f t="shared" ca="1" si="1"/>
        <v>190704.12985723579</v>
      </c>
      <c r="AI19" s="65">
        <f t="shared" ca="1" si="1"/>
        <v>203220.2277701952</v>
      </c>
      <c r="AJ19" s="65">
        <f t="shared" ca="1" si="1"/>
        <v>216510.80339018558</v>
      </c>
      <c r="AK19" s="65">
        <f t="shared" ca="1" si="1"/>
        <v>230623.41643238682</v>
      </c>
      <c r="AL19" s="65">
        <f t="shared" ca="1" si="1"/>
        <v>245608.5320676495</v>
      </c>
      <c r="AM19" s="65">
        <f t="shared" ca="1" si="1"/>
        <v>261519.69775721183</v>
      </c>
      <c r="AN19" s="65">
        <f t="shared" ca="1" si="1"/>
        <v>278413.73081909498</v>
      </c>
      <c r="AO19" s="65">
        <f t="shared" ca="1" si="1"/>
        <v>296350.91737586656</v>
      </c>
      <c r="AP19" s="65">
        <f t="shared" ca="1" si="1"/>
        <v>315395.22337270959</v>
      </c>
      <c r="AQ19" s="65">
        <f t="shared" ca="1" si="1"/>
        <v>335614.51839633816</v>
      </c>
      <c r="AR19" s="65">
        <f t="shared" ca="1" si="1"/>
        <v>357080.81306941574</v>
      </c>
      <c r="AS19" s="65">
        <f t="shared" ca="1" si="1"/>
        <v>379870.51084190683</v>
      </c>
    </row>
    <row r="21" spans="2:45">
      <c r="B21" t="s">
        <v>117</v>
      </c>
      <c r="C21" s="55" t="s">
        <v>83</v>
      </c>
      <c r="F21" s="33">
        <f ca="1">-MIN(MAX('Input Assumptions'!$D$45*'P&amp;L'!F25,0),MAX(F19+E25,0))</f>
        <v>0</v>
      </c>
      <c r="G21" s="33">
        <f ca="1">-MIN(MAX('Input Assumptions'!$D$45*'P&amp;L'!G25,0),MAX(G19+F25,0))</f>
        <v>0</v>
      </c>
      <c r="H21" s="33">
        <f ca="1">-MIN(MAX('Input Assumptions'!$D$45*'P&amp;L'!H25,0),MAX(H19+G25,0))</f>
        <v>0</v>
      </c>
      <c r="I21" s="33">
        <f ca="1">-MIN(MAX('Input Assumptions'!$D$45*'P&amp;L'!I25,0),MAX(I19+H25,0))</f>
        <v>0</v>
      </c>
      <c r="J21" s="33">
        <f ca="1">-MIN(MAX('Input Assumptions'!$D$45*'P&amp;L'!J25,0),MAX(J19+I25,0))</f>
        <v>-28809.188604289287</v>
      </c>
      <c r="K21" s="33">
        <f ca="1">-MIN(MAX('Input Assumptions'!$D$45*'P&amp;L'!K25,0),MAX(K19+J25,0))</f>
        <v>-31842.163249361834</v>
      </c>
      <c r="L21" s="33">
        <f ca="1">-MIN(MAX('Input Assumptions'!$D$45*'P&amp;L'!L25,0),MAX(L19+K25,0))</f>
        <v>-35066.476100863016</v>
      </c>
      <c r="M21" s="33">
        <f ca="1">-MIN(MAX('Input Assumptions'!$D$45*'P&amp;L'!M25,0),MAX(M19+L25,0))</f>
        <v>-38494.066985587124</v>
      </c>
      <c r="N21" s="33">
        <f ca="1">-MIN(MAX('Input Assumptions'!$D$45*'P&amp;L'!N25,0),MAX(N19+M25,0))</f>
        <v>-42137.616071400618</v>
      </c>
      <c r="O21" s="33">
        <f ca="1">-MIN(MAX('Input Assumptions'!$D$45*'P&amp;L'!O25,0),MAX(O19+N25,0))</f>
        <v>-46010.58961333055</v>
      </c>
      <c r="P21" s="33">
        <f ca="1">-MIN(MAX('Input Assumptions'!$D$45*'P&amp;L'!P25,0),MAX(P19+O25,0))</f>
        <v>-50127.288521915718</v>
      </c>
      <c r="Q21" s="33">
        <f ca="1">-MIN(MAX('Input Assumptions'!$D$45*'P&amp;L'!Q25,0),MAX(Q19+P25,0))</f>
        <v>-54502.899927900275</v>
      </c>
      <c r="R21" s="33">
        <f ca="1">-MIN(MAX('Input Assumptions'!$D$45*'P&amp;L'!R25,0),MAX(R19+Q25,0))</f>
        <v>-59153.551928095549</v>
      </c>
      <c r="S21" s="33">
        <f ca="1">-MIN(MAX('Input Assumptions'!$D$45*'P&amp;L'!S25,0),MAX(S19+R25,0))</f>
        <v>-64096.371708645893</v>
      </c>
      <c r="T21" s="33">
        <f ca="1">-MIN(MAX('Input Assumptions'!$D$45*'P&amp;L'!T25,0),MAX(T19+S25,0))</f>
        <v>-69349.547254051169</v>
      </c>
      <c r="U21" s="33">
        <f ca="1">-MIN(MAX('Input Assumptions'!$D$45*'P&amp;L'!U25,0),MAX(U19+T25,0))</f>
        <v>-74932.392863162968</v>
      </c>
      <c r="V21" s="33">
        <f ca="1">-MIN(MAX('Input Assumptions'!$D$45*'P&amp;L'!V25,0),MAX(V19+U25,0))</f>
        <v>-80865.418707033488</v>
      </c>
      <c r="W21" s="33">
        <f ca="1">-MIN(MAX('Input Assumptions'!$D$45*'P&amp;L'!W25,0),MAX(W19+V25,0))</f>
        <v>-87170.404678001243</v>
      </c>
      <c r="X21" s="33">
        <f ca="1">-MIN(MAX('Input Assumptions'!$D$45*'P&amp;L'!X25,0),MAX(X19+W25,0))</f>
        <v>-93870.478794803639</v>
      </c>
      <c r="Y21" s="33">
        <f ca="1">-MIN(MAX('Input Assumptions'!$D$45*'P&amp;L'!Y25,0),MAX(Y19+X25,0))</f>
        <v>-100990.20044486085</v>
      </c>
      <c r="Z21" s="33">
        <f ca="1">-MIN(MAX('Input Assumptions'!$D$45*'P&amp;L'!Z25,0),MAX(Z19+Y25,0))</f>
        <v>-108555.64876224721</v>
      </c>
      <c r="AA21" s="33">
        <f ca="1">-MIN(MAX('Input Assumptions'!$D$45*'P&amp;L'!AA25,0),MAX(AA19+Z25,0))</f>
        <v>-116594.51645830937</v>
      </c>
      <c r="AB21" s="33">
        <f ca="1">-MIN(MAX('Input Assumptions'!$D$45*'P&amp;L'!AB25,0),MAX(AB19+AA25,0))</f>
        <v>-125136.20944147831</v>
      </c>
      <c r="AC21" s="33">
        <f ca="1">-MIN(MAX('Input Assumptions'!$D$45*'P&amp;L'!AC25,0),MAX(AC19+AB25,0))</f>
        <v>-134211.95258362044</v>
      </c>
      <c r="AD21" s="33">
        <f ca="1">-MIN(MAX('Input Assumptions'!$D$45*'P&amp;L'!AD25,0),MAX(AD19+AC25,0))</f>
        <v>-143854.90201236174</v>
      </c>
      <c r="AE21" s="33">
        <f ca="1">-MIN(MAX('Input Assumptions'!$D$45*'P&amp;L'!AE25,0),MAX(AE19+AD25,0))</f>
        <v>-154100.26433227278</v>
      </c>
      <c r="AF21" s="33">
        <f ca="1">-MIN(MAX('Input Assumptions'!$D$45*'P&amp;L'!AF25,0),MAX(AF19+AE25,0))</f>
        <v>-164985.42320271381</v>
      </c>
      <c r="AG21" s="33">
        <f ca="1">-MIN(MAX('Input Assumptions'!$D$45*'P&amp;L'!AG25,0),MAX(AG19+AF25,0))</f>
        <v>-176550.07372658877</v>
      </c>
      <c r="AH21" s="33">
        <f ca="1">-MIN(MAX('Input Assumptions'!$D$45*'P&amp;L'!AH25,0),MAX(AH19+AG25,0))</f>
        <v>-188836.36513234838</v>
      </c>
      <c r="AI21" s="33">
        <f ca="1">-MIN(MAX('Input Assumptions'!$D$45*'P&amp;L'!AI25,0),MAX(AI19+AH25,0))</f>
        <v>-201889.05226141767</v>
      </c>
      <c r="AJ21" s="33">
        <f ca="1">-MIN(MAX('Input Assumptions'!$D$45*'P&amp;L'!AJ25,0),MAX(AJ19+AI25,0))</f>
        <v>-215755.65640490202</v>
      </c>
      <c r="AK21" s="33">
        <f ca="1">-MIN(MAX('Input Assumptions'!$D$45*'P&amp;L'!AK25,0),MAX(AK19+AJ25,0))</f>
        <v>-230486.63606707408</v>
      </c>
      <c r="AL21" s="33">
        <f ca="1">-MIN(MAX('Input Assumptions'!$D$45*'P&amp;L'!AL25,0),MAX(AL19+AK25,0))</f>
        <v>-246135.56826887542</v>
      </c>
      <c r="AM21" s="33">
        <f ca="1">-MIN(MAX('Input Assumptions'!$D$45*'P&amp;L'!AM25,0),MAX(AM19+AL25,0))</f>
        <v>-262759.34104261699</v>
      </c>
      <c r="AN21" s="33">
        <f ca="1">-MIN(MAX('Input Assumptions'!$D$45*'P&amp;L'!AN25,0),MAX(AN19+AM25,0))</f>
        <v>-280418.35780936654</v>
      </c>
      <c r="AO21" s="33">
        <f ca="1">-MIN(MAX('Input Assumptions'!$D$45*'P&amp;L'!AO25,0),MAX(AO19+AN25,0))</f>
        <v>-299176.75437331217</v>
      </c>
      <c r="AP21" s="33">
        <f ca="1">-MIN(MAX('Input Assumptions'!$D$45*'P&amp;L'!AP25,0),MAX(AP19+AO25,0))</f>
        <v>-319102.62931285659</v>
      </c>
      <c r="AQ21" s="33">
        <f ca="1">-MIN(MAX('Input Assumptions'!$D$45*'P&amp;L'!AQ25,0),MAX(AQ19+AP25,0))</f>
        <v>-340268.28859647515</v>
      </c>
      <c r="AR21" s="33">
        <f ca="1">-MIN(MAX('Input Assumptions'!$D$45*'P&amp;L'!AR25,0),MAX(AR19+AQ25,0))</f>
        <v>-362750.5053026519</v>
      </c>
      <c r="AS21" s="33">
        <f ca="1">-MIN(MAX('Input Assumptions'!$D$45*'P&amp;L'!AS25,0),MAX(AS19+AR25,0))</f>
        <v>-386630.79537767504</v>
      </c>
    </row>
    <row r="23" spans="2:45">
      <c r="B23" t="s">
        <v>118</v>
      </c>
      <c r="C23" s="55" t="s">
        <v>83</v>
      </c>
      <c r="F23" s="33">
        <f ca="1">F19+F21</f>
        <v>0</v>
      </c>
      <c r="G23" s="33">
        <f t="shared" ref="G23:AS23" ca="1" si="2">G19+G21</f>
        <v>0</v>
      </c>
      <c r="H23" s="33">
        <f t="shared" ca="1" si="2"/>
        <v>0</v>
      </c>
      <c r="I23" s="33">
        <f t="shared" ca="1" si="2"/>
        <v>0</v>
      </c>
      <c r="J23" s="33">
        <f t="shared" ca="1" si="2"/>
        <v>7837.5208347694133</v>
      </c>
      <c r="K23" s="33">
        <f t="shared" ca="1" si="2"/>
        <v>7739.7086927358287</v>
      </c>
      <c r="L23" s="33">
        <f t="shared" ca="1" si="2"/>
        <v>7634.7073582627854</v>
      </c>
      <c r="M23" s="33">
        <f t="shared" ca="1" si="2"/>
        <v>7521.9884257059675</v>
      </c>
      <c r="N23" s="33">
        <f t="shared" ca="1" si="2"/>
        <v>7400.9846516062244</v>
      </c>
      <c r="O23" s="33">
        <f t="shared" ca="1" si="2"/>
        <v>7271.0871001101623</v>
      </c>
      <c r="P23" s="33">
        <f t="shared" ca="1" si="2"/>
        <v>7131.6420785791124</v>
      </c>
      <c r="Q23" s="33">
        <f t="shared" ca="1" si="2"/>
        <v>6981.9478479655518</v>
      </c>
      <c r="R23" s="33">
        <f t="shared" ca="1" si="2"/>
        <v>6821.2510914018785</v>
      </c>
      <c r="S23" s="33">
        <f t="shared" ca="1" si="2"/>
        <v>6648.7431232307863</v>
      </c>
      <c r="T23" s="33">
        <f t="shared" ca="1" si="2"/>
        <v>6463.5558193991164</v>
      </c>
      <c r="U23" s="33">
        <f t="shared" ca="1" si="2"/>
        <v>6264.7572487358411</v>
      </c>
      <c r="V23" s="33">
        <f t="shared" ca="1" si="2"/>
        <v>6051.3469831287803</v>
      </c>
      <c r="W23" s="33">
        <f t="shared" ca="1" si="2"/>
        <v>5822.2510629995959</v>
      </c>
      <c r="X23" s="33">
        <f t="shared" ca="1" si="2"/>
        <v>5576.3165927409427</v>
      </c>
      <c r="Y23" s="33">
        <f t="shared" ca="1" si="2"/>
        <v>5312.3059389182599</v>
      </c>
      <c r="Z23" s="33">
        <f t="shared" ca="1" si="2"/>
        <v>5028.8905020396196</v>
      </c>
      <c r="AA23" s="33">
        <f t="shared" ca="1" si="2"/>
        <v>4724.6440305504075</v>
      </c>
      <c r="AB23" s="33">
        <f t="shared" ca="1" si="2"/>
        <v>4398.0354434067267</v>
      </c>
      <c r="AC23" s="33">
        <f t="shared" ca="1" si="2"/>
        <v>4047.4211251079978</v>
      </c>
      <c r="AD23" s="33">
        <f t="shared" ca="1" si="2"/>
        <v>3671.0366544142889</v>
      </c>
      <c r="AE23" s="33">
        <f t="shared" ca="1" si="2"/>
        <v>3266.9879251246166</v>
      </c>
      <c r="AF23" s="33">
        <f t="shared" ca="1" si="2"/>
        <v>2833.2416142321599</v>
      </c>
      <c r="AG23" s="33">
        <f t="shared" ca="1" si="2"/>
        <v>2367.6149494890997</v>
      </c>
      <c r="AH23" s="33">
        <f t="shared" ca="1" si="2"/>
        <v>1867.7647248874127</v>
      </c>
      <c r="AI23" s="33">
        <f t="shared" ca="1" si="2"/>
        <v>1331.1755087775236</v>
      </c>
      <c r="AJ23" s="33">
        <f t="shared" ca="1" si="2"/>
        <v>755.14698528355802</v>
      </c>
      <c r="AK23" s="33">
        <f t="shared" ca="1" si="2"/>
        <v>136.78036531273392</v>
      </c>
      <c r="AL23" s="33">
        <f t="shared" ca="1" si="2"/>
        <v>-527.03620122591383</v>
      </c>
      <c r="AM23" s="33">
        <f t="shared" ca="1" si="2"/>
        <v>-1239.6432854051527</v>
      </c>
      <c r="AN23" s="33">
        <f t="shared" ca="1" si="2"/>
        <v>-2004.6269902715576</v>
      </c>
      <c r="AO23" s="33">
        <f t="shared" ca="1" si="2"/>
        <v>-2825.8369974456145</v>
      </c>
      <c r="AP23" s="33">
        <f t="shared" ca="1" si="2"/>
        <v>-3707.4059401470004</v>
      </c>
      <c r="AQ23" s="33">
        <f t="shared" ca="1" si="2"/>
        <v>-4653.7702001369908</v>
      </c>
      <c r="AR23" s="33">
        <f t="shared" ca="1" si="2"/>
        <v>-5669.6922332361573</v>
      </c>
      <c r="AS23" s="33">
        <f t="shared" ca="1" si="2"/>
        <v>-6760.284535768209</v>
      </c>
    </row>
    <row r="25" spans="2:45">
      <c r="B25" t="s">
        <v>119</v>
      </c>
      <c r="C25" s="55" t="s">
        <v>83</v>
      </c>
      <c r="F25" s="33">
        <f ca="1">E25+F23</f>
        <v>0</v>
      </c>
      <c r="G25" s="33">
        <f t="shared" ref="G25:AS25" ca="1" si="3">F25+G23</f>
        <v>0</v>
      </c>
      <c r="H25" s="33">
        <f t="shared" ca="1" si="3"/>
        <v>0</v>
      </c>
      <c r="I25" s="33">
        <f t="shared" ca="1" si="3"/>
        <v>0</v>
      </c>
      <c r="J25" s="33">
        <f t="shared" ca="1" si="3"/>
        <v>7837.5208347694133</v>
      </c>
      <c r="K25" s="33">
        <f t="shared" ca="1" si="3"/>
        <v>15577.229527505242</v>
      </c>
      <c r="L25" s="33">
        <f t="shared" ca="1" si="3"/>
        <v>23211.936885768027</v>
      </c>
      <c r="M25" s="33">
        <f t="shared" ca="1" si="3"/>
        <v>30733.925311473995</v>
      </c>
      <c r="N25" s="33">
        <f t="shared" ca="1" si="3"/>
        <v>38134.909963080223</v>
      </c>
      <c r="O25" s="33">
        <f t="shared" ca="1" si="3"/>
        <v>45405.997063190385</v>
      </c>
      <c r="P25" s="33">
        <f t="shared" ca="1" si="3"/>
        <v>52537.639141769498</v>
      </c>
      <c r="Q25" s="33">
        <f t="shared" ca="1" si="3"/>
        <v>59519.586989735049</v>
      </c>
      <c r="R25" s="33">
        <f t="shared" ca="1" si="3"/>
        <v>66340.838081136928</v>
      </c>
      <c r="S25" s="33">
        <f t="shared" ca="1" si="3"/>
        <v>72989.581204367714</v>
      </c>
      <c r="T25" s="33">
        <f t="shared" ca="1" si="3"/>
        <v>79453.137023766831</v>
      </c>
      <c r="U25" s="33">
        <f t="shared" ca="1" si="3"/>
        <v>85717.894272502672</v>
      </c>
      <c r="V25" s="33">
        <f t="shared" ca="1" si="3"/>
        <v>91769.241255631452</v>
      </c>
      <c r="W25" s="33">
        <f t="shared" ca="1" si="3"/>
        <v>97591.492318631048</v>
      </c>
      <c r="X25" s="33">
        <f t="shared" ca="1" si="3"/>
        <v>103167.80891137199</v>
      </c>
      <c r="Y25" s="33">
        <f t="shared" ca="1" si="3"/>
        <v>108480.11485029025</v>
      </c>
      <c r="Z25" s="33">
        <f t="shared" ca="1" si="3"/>
        <v>113509.00535232987</v>
      </c>
      <c r="AA25" s="33">
        <f t="shared" ca="1" si="3"/>
        <v>118233.64938288028</v>
      </c>
      <c r="AB25" s="33">
        <f t="shared" ca="1" si="3"/>
        <v>122631.684826287</v>
      </c>
      <c r="AC25" s="33">
        <f t="shared" ca="1" si="3"/>
        <v>126679.105951395</v>
      </c>
      <c r="AD25" s="33">
        <f t="shared" ca="1" si="3"/>
        <v>130350.14260580929</v>
      </c>
      <c r="AE25" s="33">
        <f t="shared" ca="1" si="3"/>
        <v>133617.13053093391</v>
      </c>
      <c r="AF25" s="33">
        <f t="shared" ca="1" si="3"/>
        <v>136450.37214516607</v>
      </c>
      <c r="AG25" s="33">
        <f t="shared" ca="1" si="3"/>
        <v>138817.98709465517</v>
      </c>
      <c r="AH25" s="33">
        <f t="shared" ca="1" si="3"/>
        <v>140685.75181954258</v>
      </c>
      <c r="AI25" s="33">
        <f t="shared" ca="1" si="3"/>
        <v>142016.9273283201</v>
      </c>
      <c r="AJ25" s="33">
        <f t="shared" ca="1" si="3"/>
        <v>142772.07431360366</v>
      </c>
      <c r="AK25" s="33">
        <f t="shared" ca="1" si="3"/>
        <v>142908.8546789164</v>
      </c>
      <c r="AL25" s="33">
        <f t="shared" ca="1" si="3"/>
        <v>142381.81847769048</v>
      </c>
      <c r="AM25" s="33">
        <f t="shared" ca="1" si="3"/>
        <v>141142.17519228533</v>
      </c>
      <c r="AN25" s="33">
        <f t="shared" ca="1" si="3"/>
        <v>139137.54820201377</v>
      </c>
      <c r="AO25" s="33">
        <f t="shared" ca="1" si="3"/>
        <v>136311.71120456816</v>
      </c>
      <c r="AP25" s="33">
        <f t="shared" ca="1" si="3"/>
        <v>132604.30526442116</v>
      </c>
      <c r="AQ25" s="33">
        <f t="shared" ca="1" si="3"/>
        <v>127950.53506428417</v>
      </c>
      <c r="AR25" s="33">
        <f t="shared" ca="1" si="3"/>
        <v>122280.84283104801</v>
      </c>
      <c r="AS25" s="33">
        <f t="shared" ca="1" si="3"/>
        <v>115520.5582952798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7842-6BE6-46DB-8B68-B84A1FB39082}">
  <dimension ref="A3:AT19"/>
  <sheetViews>
    <sheetView showGridLines="0" zoomScaleNormal="100" workbookViewId="0">
      <pane xSplit="5" topLeftCell="AH1" activePane="topRight" state="frozen"/>
      <selection pane="topRight" activeCell="A6" sqref="A6:XFD6"/>
    </sheetView>
  </sheetViews>
  <sheetFormatPr defaultColWidth="0" defaultRowHeight="14.45"/>
  <cols>
    <col min="1" max="1" width="9" customWidth="1"/>
    <col min="2" max="2" width="29.7109375" customWidth="1"/>
    <col min="3" max="3" width="9" customWidth="1"/>
    <col min="4" max="4" width="5.7109375" customWidth="1"/>
    <col min="5" max="5" width="10.85546875" customWidth="1"/>
    <col min="6" max="46" width="9" customWidth="1"/>
    <col min="47" max="16384" width="9" hidden="1"/>
  </cols>
  <sheetData>
    <row r="3" spans="2:46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  <c r="AT3" s="9"/>
    </row>
    <row r="6" spans="2:46" ht="17.649999999999999" customHeight="1">
      <c r="B6" s="29" t="s">
        <v>120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  <c r="AT6" s="9"/>
    </row>
    <row r="8" spans="2:46">
      <c r="B8" t="s">
        <v>121</v>
      </c>
      <c r="C8" s="55" t="s">
        <v>83</v>
      </c>
      <c r="F8" s="33">
        <f>Amortization!E10</f>
        <v>82610.739837268236</v>
      </c>
      <c r="G8" s="33">
        <f>Amortization!F10</f>
        <v>162003.40786173806</v>
      </c>
      <c r="H8" s="33">
        <f>Amortization!G10</f>
        <v>243860.82857094923</v>
      </c>
      <c r="I8" s="33">
        <f>Amortization!H10</f>
        <v>330058.73798651341</v>
      </c>
      <c r="J8" s="33">
        <f>Amortization!I10</f>
        <v>320890.43970911024</v>
      </c>
      <c r="K8" s="33">
        <f>Amortization!J10</f>
        <v>311722.14143170707</v>
      </c>
      <c r="L8" s="33">
        <f>Amortization!K10</f>
        <v>302553.8431543039</v>
      </c>
      <c r="M8" s="33">
        <f>Amortization!L10</f>
        <v>293385.54487690073</v>
      </c>
      <c r="N8" s="33">
        <f>Amortization!M10</f>
        <v>284217.24659949756</v>
      </c>
      <c r="O8" s="33">
        <f>Amortization!N10</f>
        <v>275048.94832209439</v>
      </c>
      <c r="P8" s="33">
        <f>Amortization!O10</f>
        <v>265880.65004469123</v>
      </c>
      <c r="Q8" s="33">
        <f>Amortization!P10</f>
        <v>256712.35176728808</v>
      </c>
      <c r="R8" s="33">
        <f>Amortization!Q10</f>
        <v>247544.05348988494</v>
      </c>
      <c r="S8" s="33">
        <f>Amortization!R10</f>
        <v>238375.7552124818</v>
      </c>
      <c r="T8" s="33">
        <f>Amortization!S10</f>
        <v>229207.45693507866</v>
      </c>
      <c r="U8" s="33">
        <f>Amortization!T10</f>
        <v>220039.15865767552</v>
      </c>
      <c r="V8" s="33">
        <f>Amortization!U10</f>
        <v>210870.86038027238</v>
      </c>
      <c r="W8" s="33">
        <f>Amortization!V10</f>
        <v>201702.56210286924</v>
      </c>
      <c r="X8" s="33">
        <f>Amortization!W10</f>
        <v>192534.2638254661</v>
      </c>
      <c r="Y8" s="33">
        <f>Amortization!X10</f>
        <v>183365.96554806296</v>
      </c>
      <c r="Z8" s="33">
        <f>Amortization!Y10</f>
        <v>174197.66727065982</v>
      </c>
      <c r="AA8" s="33">
        <f>Amortization!Z10</f>
        <v>165029.36899325668</v>
      </c>
      <c r="AB8" s="33">
        <f>Amortization!AA10</f>
        <v>155861.07071585354</v>
      </c>
      <c r="AC8" s="33">
        <f>Amortization!AB10</f>
        <v>146692.7724384504</v>
      </c>
      <c r="AD8" s="33">
        <f>Amortization!AC10</f>
        <v>137524.47416104726</v>
      </c>
      <c r="AE8" s="33">
        <f>Amortization!AD10</f>
        <v>128356.1758836441</v>
      </c>
      <c r="AF8" s="33">
        <f>Amortization!AE10</f>
        <v>119187.87760624095</v>
      </c>
      <c r="AG8" s="33">
        <f>Amortization!AF10</f>
        <v>110019.57932883779</v>
      </c>
      <c r="AH8" s="33">
        <f>Amortization!AG10</f>
        <v>100851.28105143463</v>
      </c>
      <c r="AI8" s="33">
        <f>Amortization!AH10</f>
        <v>91682.982774031479</v>
      </c>
      <c r="AJ8" s="33">
        <f>Amortization!AI10</f>
        <v>82514.684496628324</v>
      </c>
      <c r="AK8" s="33">
        <f>Amortization!AJ10</f>
        <v>73346.386219225169</v>
      </c>
      <c r="AL8" s="33">
        <f>Amortization!AK10</f>
        <v>64178.087941822021</v>
      </c>
      <c r="AM8" s="33">
        <f>Amortization!AL10</f>
        <v>55009.789664418873</v>
      </c>
      <c r="AN8" s="33">
        <f>Amortization!AM10</f>
        <v>45841.491387015725</v>
      </c>
      <c r="AO8" s="33">
        <f>Amortization!AN10</f>
        <v>36673.193109612577</v>
      </c>
      <c r="AP8" s="33">
        <f>Amortization!AO10</f>
        <v>27504.894832209429</v>
      </c>
      <c r="AQ8" s="33">
        <f>Amortization!AP10</f>
        <v>18336.596554806281</v>
      </c>
      <c r="AR8" s="33">
        <f>Amortization!AQ10</f>
        <v>9168.2982774031316</v>
      </c>
      <c r="AS8" s="33">
        <f>Amortization!AR10</f>
        <v>-1.8189894035458565E-11</v>
      </c>
    </row>
    <row r="9" spans="2:46">
      <c r="B9" t="s">
        <v>122</v>
      </c>
      <c r="C9" s="55" t="s">
        <v>83</v>
      </c>
      <c r="F9" s="33">
        <f ca="1">CFS!F25</f>
        <v>0</v>
      </c>
      <c r="G9" s="33">
        <f ca="1">CFS!G25</f>
        <v>0</v>
      </c>
      <c r="H9" s="33">
        <f ca="1">CFS!H25</f>
        <v>0</v>
      </c>
      <c r="I9" s="33">
        <f ca="1">CFS!I25</f>
        <v>0</v>
      </c>
      <c r="J9" s="33">
        <f ca="1">CFS!J25</f>
        <v>7837.5208347694133</v>
      </c>
      <c r="K9" s="33">
        <f ca="1">CFS!K25</f>
        <v>15577.229527505242</v>
      </c>
      <c r="L9" s="33">
        <f ca="1">CFS!L25</f>
        <v>23211.936885768027</v>
      </c>
      <c r="M9" s="33">
        <f ca="1">CFS!M25</f>
        <v>30733.925311473995</v>
      </c>
      <c r="N9" s="33">
        <f ca="1">CFS!N25</f>
        <v>38134.909963080223</v>
      </c>
      <c r="O9" s="33">
        <f ca="1">CFS!O25</f>
        <v>45405.997063190385</v>
      </c>
      <c r="P9" s="33">
        <f ca="1">CFS!P25</f>
        <v>52537.639141769498</v>
      </c>
      <c r="Q9" s="33">
        <f ca="1">CFS!Q25</f>
        <v>59519.586989735049</v>
      </c>
      <c r="R9" s="33">
        <f ca="1">CFS!R25</f>
        <v>66340.838081136928</v>
      </c>
      <c r="S9" s="33">
        <f ca="1">CFS!S25</f>
        <v>72989.581204367714</v>
      </c>
      <c r="T9" s="33">
        <f ca="1">CFS!T25</f>
        <v>79453.137023766831</v>
      </c>
      <c r="U9" s="33">
        <f ca="1">CFS!U25</f>
        <v>85717.894272502672</v>
      </c>
      <c r="V9" s="33">
        <f ca="1">CFS!V25</f>
        <v>91769.241255631452</v>
      </c>
      <c r="W9" s="33">
        <f ca="1">CFS!W25</f>
        <v>97591.492318631048</v>
      </c>
      <c r="X9" s="33">
        <f ca="1">CFS!X25</f>
        <v>103167.80891137199</v>
      </c>
      <c r="Y9" s="33">
        <f ca="1">CFS!Y25</f>
        <v>108480.11485029025</v>
      </c>
      <c r="Z9" s="33">
        <f ca="1">CFS!Z25</f>
        <v>113509.00535232987</v>
      </c>
      <c r="AA9" s="33">
        <f ca="1">CFS!AA25</f>
        <v>118233.64938288028</v>
      </c>
      <c r="AB9" s="33">
        <f ca="1">CFS!AB25</f>
        <v>122631.684826287</v>
      </c>
      <c r="AC9" s="33">
        <f ca="1">CFS!AC25</f>
        <v>126679.105951395</v>
      </c>
      <c r="AD9" s="33">
        <f ca="1">CFS!AD25</f>
        <v>130350.14260580929</v>
      </c>
      <c r="AE9" s="33">
        <f ca="1">CFS!AE25</f>
        <v>133617.13053093391</v>
      </c>
      <c r="AF9" s="33">
        <f ca="1">CFS!AF25</f>
        <v>136450.37214516607</v>
      </c>
      <c r="AG9" s="33">
        <f ca="1">CFS!AG25</f>
        <v>138817.98709465517</v>
      </c>
      <c r="AH9" s="33">
        <f ca="1">CFS!AH25</f>
        <v>140685.75181954258</v>
      </c>
      <c r="AI9" s="33">
        <f ca="1">CFS!AI25</f>
        <v>142016.9273283201</v>
      </c>
      <c r="AJ9" s="33">
        <f ca="1">CFS!AJ25</f>
        <v>142772.07431360366</v>
      </c>
      <c r="AK9" s="33">
        <f ca="1">CFS!AK25</f>
        <v>142908.8546789164</v>
      </c>
      <c r="AL9" s="33">
        <f ca="1">CFS!AL25</f>
        <v>142381.81847769048</v>
      </c>
      <c r="AM9" s="33">
        <f ca="1">CFS!AM25</f>
        <v>141142.17519228533</v>
      </c>
      <c r="AN9" s="33">
        <f ca="1">CFS!AN25</f>
        <v>139137.54820201377</v>
      </c>
      <c r="AO9" s="33">
        <f ca="1">CFS!AO25</f>
        <v>136311.71120456816</v>
      </c>
      <c r="AP9" s="33">
        <f ca="1">CFS!AP25</f>
        <v>132604.30526442116</v>
      </c>
      <c r="AQ9" s="33">
        <f ca="1">CFS!AQ25</f>
        <v>127950.53506428417</v>
      </c>
      <c r="AR9" s="33">
        <f ca="1">CFS!AR25</f>
        <v>122280.84283104801</v>
      </c>
      <c r="AS9" s="33">
        <f ca="1">CFS!AS25</f>
        <v>115520.5582952798</v>
      </c>
    </row>
    <row r="10" spans="2:46">
      <c r="B10" s="31" t="s">
        <v>123</v>
      </c>
      <c r="C10" s="51" t="s">
        <v>83</v>
      </c>
      <c r="D10" s="31"/>
      <c r="E10" s="31"/>
      <c r="F10" s="35">
        <f ca="1">SUM(F8:F9)</f>
        <v>82610.739837268236</v>
      </c>
      <c r="G10" s="35">
        <f t="shared" ref="G10:AS10" ca="1" si="0">SUM(G8:G9)</f>
        <v>162003.40786173806</v>
      </c>
      <c r="H10" s="35">
        <f t="shared" ca="1" si="0"/>
        <v>243860.82857094923</v>
      </c>
      <c r="I10" s="35">
        <f t="shared" ca="1" si="0"/>
        <v>330058.73798651341</v>
      </c>
      <c r="J10" s="35">
        <f t="shared" ca="1" si="0"/>
        <v>328727.96054387966</v>
      </c>
      <c r="K10" s="35">
        <f t="shared" ca="1" si="0"/>
        <v>327299.37095921231</v>
      </c>
      <c r="L10" s="35">
        <f t="shared" ca="1" si="0"/>
        <v>325765.78004007193</v>
      </c>
      <c r="M10" s="35">
        <f t="shared" ca="1" si="0"/>
        <v>324119.47018837475</v>
      </c>
      <c r="N10" s="35">
        <f t="shared" ca="1" si="0"/>
        <v>322352.15656257782</v>
      </c>
      <c r="O10" s="35">
        <f t="shared" ca="1" si="0"/>
        <v>320454.94538528478</v>
      </c>
      <c r="P10" s="35">
        <f t="shared" ca="1" si="0"/>
        <v>318418.28918646072</v>
      </c>
      <c r="Q10" s="35">
        <f t="shared" ca="1" si="0"/>
        <v>316231.93875702313</v>
      </c>
      <c r="R10" s="35">
        <f t="shared" ca="1" si="0"/>
        <v>313884.89157102187</v>
      </c>
      <c r="S10" s="35">
        <f t="shared" ca="1" si="0"/>
        <v>311365.33641684952</v>
      </c>
      <c r="T10" s="35">
        <f t="shared" ca="1" si="0"/>
        <v>308660.59395884548</v>
      </c>
      <c r="U10" s="35">
        <f t="shared" ca="1" si="0"/>
        <v>305757.05293017818</v>
      </c>
      <c r="V10" s="35">
        <f t="shared" ca="1" si="0"/>
        <v>302640.10163590382</v>
      </c>
      <c r="W10" s="35">
        <f t="shared" ca="1" si="0"/>
        <v>299294.0544215003</v>
      </c>
      <c r="X10" s="35">
        <f t="shared" ca="1" si="0"/>
        <v>295702.07273683808</v>
      </c>
      <c r="Y10" s="35">
        <f t="shared" ca="1" si="0"/>
        <v>291846.08039835322</v>
      </c>
      <c r="Z10" s="35">
        <f t="shared" ca="1" si="0"/>
        <v>287706.67262298969</v>
      </c>
      <c r="AA10" s="35">
        <f t="shared" ca="1" si="0"/>
        <v>283263.01837613696</v>
      </c>
      <c r="AB10" s="35">
        <f t="shared" ca="1" si="0"/>
        <v>278492.75554214057</v>
      </c>
      <c r="AC10" s="35">
        <f t="shared" ca="1" si="0"/>
        <v>273371.87838984537</v>
      </c>
      <c r="AD10" s="35">
        <f t="shared" ca="1" si="0"/>
        <v>267874.61676685652</v>
      </c>
      <c r="AE10" s="35">
        <f t="shared" ca="1" si="0"/>
        <v>261973.30641457799</v>
      </c>
      <c r="AF10" s="35">
        <f t="shared" ca="1" si="0"/>
        <v>255638.24975140701</v>
      </c>
      <c r="AG10" s="35">
        <f t="shared" ca="1" si="0"/>
        <v>248837.56642349297</v>
      </c>
      <c r="AH10" s="35">
        <f t="shared" ca="1" si="0"/>
        <v>241537.03287097721</v>
      </c>
      <c r="AI10" s="35">
        <f t="shared" ca="1" si="0"/>
        <v>233699.91010235157</v>
      </c>
      <c r="AJ10" s="35">
        <f t="shared" ca="1" si="0"/>
        <v>225286.75881023199</v>
      </c>
      <c r="AK10" s="35">
        <f t="shared" ca="1" si="0"/>
        <v>216255.24089814158</v>
      </c>
      <c r="AL10" s="35">
        <f t="shared" ca="1" si="0"/>
        <v>206559.9064195125</v>
      </c>
      <c r="AM10" s="35">
        <f t="shared" ca="1" si="0"/>
        <v>196151.9648567042</v>
      </c>
      <c r="AN10" s="35">
        <f t="shared" ca="1" si="0"/>
        <v>184979.0395890295</v>
      </c>
      <c r="AO10" s="35">
        <f t="shared" ca="1" si="0"/>
        <v>172984.90431418072</v>
      </c>
      <c r="AP10" s="35">
        <f t="shared" ca="1" si="0"/>
        <v>160109.20009663058</v>
      </c>
      <c r="AQ10" s="35">
        <f t="shared" ca="1" si="0"/>
        <v>146287.13161909045</v>
      </c>
      <c r="AR10" s="35">
        <f t="shared" ca="1" si="0"/>
        <v>131449.14110845115</v>
      </c>
      <c r="AS10" s="35">
        <f t="shared" ca="1" si="0"/>
        <v>115520.55829527978</v>
      </c>
    </row>
    <row r="11" spans="2:46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2:46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6">
      <c r="B13" t="s">
        <v>124</v>
      </c>
      <c r="C13" s="55" t="s">
        <v>83</v>
      </c>
      <c r="F13" s="33">
        <f>SUM(Construction!$E$26:E26)</f>
        <v>82610.739837268236</v>
      </c>
      <c r="G13" s="33">
        <f>SUM(Construction!$E$26:F26)</f>
        <v>115520.55829527968</v>
      </c>
      <c r="H13" s="33">
        <f>SUM(Construction!$E$26:G26)</f>
        <v>115520.55829527968</v>
      </c>
      <c r="I13" s="33">
        <f>SUM(Construction!$E$26:H26)</f>
        <v>115520.55829527968</v>
      </c>
      <c r="J13" s="33">
        <f>SUM(Construction!$E$26:I26)</f>
        <v>115520.55829527968</v>
      </c>
      <c r="K13" s="33">
        <f>SUM(Construction!$E$26:J26)</f>
        <v>115520.55829527968</v>
      </c>
      <c r="L13" s="33">
        <f>SUM(Construction!$E$26:K26)</f>
        <v>115520.55829527968</v>
      </c>
      <c r="M13" s="33">
        <f>SUM(Construction!$E$26:L26)</f>
        <v>115520.55829527968</v>
      </c>
      <c r="N13" s="33">
        <f>SUM(Construction!$E$26:M26)</f>
        <v>115520.55829527968</v>
      </c>
      <c r="O13" s="33">
        <f>SUM(Construction!$E$26:N26)</f>
        <v>115520.55829527968</v>
      </c>
      <c r="P13" s="33">
        <f>SUM(Construction!$E$26:O26)</f>
        <v>115520.55829527968</v>
      </c>
      <c r="Q13" s="33">
        <f>SUM(Construction!$E$26:P26)</f>
        <v>115520.55829527968</v>
      </c>
      <c r="R13" s="33">
        <f>SUM(Construction!$E$26:Q26)</f>
        <v>115520.55829527968</v>
      </c>
      <c r="S13" s="33">
        <f>SUM(Construction!$E$26:R26)</f>
        <v>115520.55829527968</v>
      </c>
      <c r="T13" s="33">
        <f>SUM(Construction!$E$26:S26)</f>
        <v>115520.55829527968</v>
      </c>
      <c r="U13" s="33">
        <f>SUM(Construction!$E$26:T26)</f>
        <v>115520.55829527968</v>
      </c>
      <c r="V13" s="33">
        <f>SUM(Construction!$E$26:U26)</f>
        <v>115520.55829527968</v>
      </c>
      <c r="W13" s="33">
        <f>SUM(Construction!$E$26:V26)</f>
        <v>115520.55829527968</v>
      </c>
      <c r="X13" s="33">
        <f>SUM(Construction!$E$26:W26)</f>
        <v>115520.55829527968</v>
      </c>
      <c r="Y13" s="33">
        <f>SUM(Construction!$E$26:X26)</f>
        <v>115520.55829527968</v>
      </c>
      <c r="Z13" s="33">
        <f>SUM(Construction!$E$26:Y26)</f>
        <v>115520.55829527968</v>
      </c>
      <c r="AA13" s="33">
        <f>SUM(Construction!$E$26:Z26)</f>
        <v>115520.55829527968</v>
      </c>
      <c r="AB13" s="33">
        <f>SUM(Construction!$E$26:AA26)</f>
        <v>115520.55829527968</v>
      </c>
      <c r="AC13" s="33">
        <f>SUM(Construction!$E$26:AB26)</f>
        <v>115520.55829527968</v>
      </c>
      <c r="AD13" s="33">
        <f>SUM(Construction!$E$26:AC26)</f>
        <v>115520.55829527968</v>
      </c>
      <c r="AE13" s="33">
        <f>SUM(Construction!$E$26:AD26)</f>
        <v>115520.55829527968</v>
      </c>
      <c r="AF13" s="33">
        <f>SUM(Construction!$E$26:AE26)</f>
        <v>115520.55829527968</v>
      </c>
      <c r="AG13" s="33">
        <f>SUM(Construction!$E$26:AF26)</f>
        <v>115520.55829527968</v>
      </c>
      <c r="AH13" s="33">
        <f>SUM(Construction!$E$26:AG26)</f>
        <v>115520.55829527968</v>
      </c>
      <c r="AI13" s="33">
        <f>SUM(Construction!$E$26:AH26)</f>
        <v>115520.55829527968</v>
      </c>
      <c r="AJ13" s="33">
        <f>SUM(Construction!$E$26:AI26)</f>
        <v>115520.55829527968</v>
      </c>
      <c r="AK13" s="33">
        <f>SUM(Construction!$E$26:AJ26)</f>
        <v>115520.55829527968</v>
      </c>
      <c r="AL13" s="33">
        <f>SUM(Construction!$E$26:AK26)</f>
        <v>115520.55829527968</v>
      </c>
      <c r="AM13" s="33">
        <f>SUM(Construction!$E$26:AL26)</f>
        <v>115520.55829527968</v>
      </c>
      <c r="AN13" s="33">
        <f>SUM(Construction!$E$26:AM26)</f>
        <v>115520.55829527968</v>
      </c>
      <c r="AO13" s="33">
        <f>SUM(Construction!$E$26:AN26)</f>
        <v>115520.55829527968</v>
      </c>
      <c r="AP13" s="33">
        <f>SUM(Construction!$E$26:AO26)</f>
        <v>115520.55829527968</v>
      </c>
      <c r="AQ13" s="33">
        <f>SUM(Construction!$E$26:AP26)</f>
        <v>115520.55829527968</v>
      </c>
      <c r="AR13" s="33">
        <f>SUM(Construction!$E$26:AQ26)</f>
        <v>115520.55829527968</v>
      </c>
      <c r="AS13" s="33">
        <f>SUM(Construction!$E$26:AR26)</f>
        <v>115520.55829527968</v>
      </c>
    </row>
    <row r="14" spans="2:46">
      <c r="B14" t="s">
        <v>125</v>
      </c>
      <c r="C14" s="55" t="s">
        <v>83</v>
      </c>
      <c r="F14" s="33">
        <f ca="1">'P&amp;L'!F25+CFS!F21+'Balance Sheet'!E14</f>
        <v>0</v>
      </c>
      <c r="G14" s="33">
        <f ca="1">'P&amp;L'!G25+CFS!G21+'Balance Sheet'!F14</f>
        <v>0</v>
      </c>
      <c r="H14" s="33">
        <f ca="1">'P&amp;L'!H25+CFS!H21+'Balance Sheet'!G14</f>
        <v>0</v>
      </c>
      <c r="I14" s="33">
        <f ca="1">'P&amp;L'!I25+CFS!I21+'Balance Sheet'!H14</f>
        <v>0</v>
      </c>
      <c r="J14" s="33">
        <f ca="1">'P&amp;L'!J25+CFS!J21+'Balance Sheet'!I14</f>
        <v>0</v>
      </c>
      <c r="K14" s="33">
        <f ca="1">'P&amp;L'!K25+CFS!K21+'Balance Sheet'!J14</f>
        <v>0</v>
      </c>
      <c r="L14" s="33">
        <f ca="1">'P&amp;L'!L25+CFS!L21+'Balance Sheet'!K14</f>
        <v>0</v>
      </c>
      <c r="M14" s="33">
        <f ca="1">'P&amp;L'!M25+CFS!M21+'Balance Sheet'!L14</f>
        <v>0</v>
      </c>
      <c r="N14" s="33">
        <f ca="1">'P&amp;L'!N25+CFS!N21+'Balance Sheet'!M14</f>
        <v>0</v>
      </c>
      <c r="O14" s="33">
        <f ca="1">'P&amp;L'!O25+CFS!O21+'Balance Sheet'!N14</f>
        <v>0</v>
      </c>
      <c r="P14" s="33">
        <f ca="1">'P&amp;L'!P25+CFS!P21+'Balance Sheet'!O14</f>
        <v>0</v>
      </c>
      <c r="Q14" s="33">
        <f ca="1">'P&amp;L'!Q25+CFS!Q21+'Balance Sheet'!P14</f>
        <v>0</v>
      </c>
      <c r="R14" s="33">
        <f ca="1">'P&amp;L'!R25+CFS!R21+'Balance Sheet'!Q14</f>
        <v>0</v>
      </c>
      <c r="S14" s="33">
        <f ca="1">'P&amp;L'!S25+CFS!S21+'Balance Sheet'!R14</f>
        <v>0</v>
      </c>
      <c r="T14" s="33">
        <f ca="1">'P&amp;L'!T25+CFS!T21+'Balance Sheet'!S14</f>
        <v>0</v>
      </c>
      <c r="U14" s="33">
        <f ca="1">'P&amp;L'!U25+CFS!U21+'Balance Sheet'!T14</f>
        <v>0</v>
      </c>
      <c r="V14" s="33">
        <f ca="1">'P&amp;L'!V25+CFS!V21+'Balance Sheet'!U14</f>
        <v>0</v>
      </c>
      <c r="W14" s="33">
        <f ca="1">'P&amp;L'!W25+CFS!W21+'Balance Sheet'!V14</f>
        <v>0</v>
      </c>
      <c r="X14" s="33">
        <f ca="1">'P&amp;L'!X25+CFS!X21+'Balance Sheet'!W14</f>
        <v>0</v>
      </c>
      <c r="Y14" s="33">
        <f ca="1">'P&amp;L'!Y25+CFS!Y21+'Balance Sheet'!X14</f>
        <v>0</v>
      </c>
      <c r="Z14" s="33">
        <f ca="1">'P&amp;L'!Z25+CFS!Z21+'Balance Sheet'!Y14</f>
        <v>0</v>
      </c>
      <c r="AA14" s="33">
        <f ca="1">'P&amp;L'!AA25+CFS!AA21+'Balance Sheet'!Z14</f>
        <v>0</v>
      </c>
      <c r="AB14" s="33">
        <f ca="1">'P&amp;L'!AB25+CFS!AB21+'Balance Sheet'!AA14</f>
        <v>0</v>
      </c>
      <c r="AC14" s="33">
        <f ca="1">'P&amp;L'!AC25+CFS!AC21+'Balance Sheet'!AB14</f>
        <v>0</v>
      </c>
      <c r="AD14" s="33">
        <f ca="1">'P&amp;L'!AD25+CFS!AD21+'Balance Sheet'!AC14</f>
        <v>0</v>
      </c>
      <c r="AE14" s="33">
        <f ca="1">'P&amp;L'!AE25+CFS!AE21+'Balance Sheet'!AD14</f>
        <v>0</v>
      </c>
      <c r="AF14" s="33">
        <f ca="1">'P&amp;L'!AF25+CFS!AF21+'Balance Sheet'!AE14</f>
        <v>0</v>
      </c>
      <c r="AG14" s="33">
        <f ca="1">'P&amp;L'!AG25+CFS!AG21+'Balance Sheet'!AF14</f>
        <v>0</v>
      </c>
      <c r="AH14" s="33">
        <f ca="1">'P&amp;L'!AH25+CFS!AH21+'Balance Sheet'!AG14</f>
        <v>0</v>
      </c>
      <c r="AI14" s="33">
        <f ca="1">'P&amp;L'!AI25+CFS!AI21+'Balance Sheet'!AH14</f>
        <v>0</v>
      </c>
      <c r="AJ14" s="33">
        <f ca="1">'P&amp;L'!AJ25+CFS!AJ21+'Balance Sheet'!AI14</f>
        <v>0</v>
      </c>
      <c r="AK14" s="33">
        <f ca="1">'P&amp;L'!AK25+CFS!AK21+'Balance Sheet'!AJ14</f>
        <v>0</v>
      </c>
      <c r="AL14" s="33">
        <f ca="1">'P&amp;L'!AL25+CFS!AL21+'Balance Sheet'!AK14</f>
        <v>0</v>
      </c>
      <c r="AM14" s="33">
        <f ca="1">'P&amp;L'!AM25+CFS!AM21+'Balance Sheet'!AL14</f>
        <v>0</v>
      </c>
      <c r="AN14" s="33">
        <f ca="1">'P&amp;L'!AN25+CFS!AN21+'Balance Sheet'!AM14</f>
        <v>0</v>
      </c>
      <c r="AO14" s="33">
        <f ca="1">'P&amp;L'!AO25+CFS!AO21+'Balance Sheet'!AN14</f>
        <v>0</v>
      </c>
      <c r="AP14" s="33">
        <f ca="1">'P&amp;L'!AP25+CFS!AP21+'Balance Sheet'!AO14</f>
        <v>0</v>
      </c>
      <c r="AQ14" s="33">
        <f ca="1">'P&amp;L'!AQ25+CFS!AQ21+'Balance Sheet'!AP14</f>
        <v>0</v>
      </c>
      <c r="AR14" s="33">
        <f ca="1">'P&amp;L'!AR25+CFS!AR21+'Balance Sheet'!AQ14</f>
        <v>0</v>
      </c>
      <c r="AS14" s="33">
        <f ca="1">'P&amp;L'!AS25+CFS!AS21+'Balance Sheet'!AR14</f>
        <v>0</v>
      </c>
    </row>
    <row r="15" spans="2:46">
      <c r="B15" t="s">
        <v>126</v>
      </c>
      <c r="C15" s="55" t="s">
        <v>83</v>
      </c>
      <c r="F15" s="33">
        <f>Debt!F11</f>
        <v>0</v>
      </c>
      <c r="G15" s="33">
        <f>Debt!G11</f>
        <v>46482.849566458375</v>
      </c>
      <c r="H15" s="33">
        <f>Debt!H11</f>
        <v>128340.27027566955</v>
      </c>
      <c r="I15" s="33">
        <f>Debt!I11</f>
        <v>214538.17969123376</v>
      </c>
      <c r="J15" s="33">
        <f>Debt!J11</f>
        <v>213207.40224860003</v>
      </c>
      <c r="K15" s="33">
        <f>Debt!K11</f>
        <v>211778.81266393271</v>
      </c>
      <c r="L15" s="33">
        <f>Debt!L11</f>
        <v>210245.22174479233</v>
      </c>
      <c r="M15" s="33">
        <f>Debt!M11</f>
        <v>208598.91189309515</v>
      </c>
      <c r="N15" s="33">
        <f>Debt!N11</f>
        <v>206831.59826729822</v>
      </c>
      <c r="O15" s="33">
        <f>Debt!O11</f>
        <v>204934.38709000521</v>
      </c>
      <c r="P15" s="33">
        <f>Debt!P11</f>
        <v>202897.73089118119</v>
      </c>
      <c r="Q15" s="33">
        <f>Debt!Q11</f>
        <v>200711.38046174357</v>
      </c>
      <c r="R15" s="33">
        <f>Debt!R11</f>
        <v>198364.3332757423</v>
      </c>
      <c r="S15" s="33">
        <f>Debt!S11</f>
        <v>195844.77812156995</v>
      </c>
      <c r="T15" s="33">
        <f>Debt!T11</f>
        <v>193140.03566356591</v>
      </c>
      <c r="U15" s="33">
        <f>Debt!U11</f>
        <v>190236.49463489858</v>
      </c>
      <c r="V15" s="33">
        <f>Debt!V11</f>
        <v>187119.54334062419</v>
      </c>
      <c r="W15" s="33">
        <f>Debt!W11</f>
        <v>183773.49612622065</v>
      </c>
      <c r="X15" s="33">
        <f>Debt!X11</f>
        <v>180181.51444155845</v>
      </c>
      <c r="Y15" s="33">
        <f>Debt!Y11</f>
        <v>176325.52210307357</v>
      </c>
      <c r="Z15" s="33">
        <f>Debt!Z11</f>
        <v>172186.11432771006</v>
      </c>
      <c r="AA15" s="33">
        <f>Debt!AA11</f>
        <v>167742.46008085733</v>
      </c>
      <c r="AB15" s="33">
        <f>Debt!AB11</f>
        <v>162972.19724686092</v>
      </c>
      <c r="AC15" s="33">
        <f>Debt!AC11</f>
        <v>157851.32009456577</v>
      </c>
      <c r="AD15" s="33">
        <f>Debt!AD11</f>
        <v>152354.05847157692</v>
      </c>
      <c r="AE15" s="33">
        <f>Debt!AE11</f>
        <v>146452.7481192984</v>
      </c>
      <c r="AF15" s="33">
        <f>Debt!AF11</f>
        <v>140117.69145612742</v>
      </c>
      <c r="AG15" s="33">
        <f>Debt!AG11</f>
        <v>133317.00812821335</v>
      </c>
      <c r="AH15" s="33">
        <f>Debt!AH11</f>
        <v>126016.4745756976</v>
      </c>
      <c r="AI15" s="33">
        <f>Debt!AI11</f>
        <v>118179.35180707196</v>
      </c>
      <c r="AJ15" s="33">
        <f>Debt!AJ11</f>
        <v>109766.20051495233</v>
      </c>
      <c r="AK15" s="33">
        <f>Debt!AK11</f>
        <v>100734.68260286191</v>
      </c>
      <c r="AL15" s="33">
        <f>Debt!AL11</f>
        <v>91039.348124232842</v>
      </c>
      <c r="AM15" s="33">
        <f>Debt!AM11</f>
        <v>80631.406561424534</v>
      </c>
      <c r="AN15" s="33">
        <f>Debt!AN11</f>
        <v>69458.481293749821</v>
      </c>
      <c r="AO15" s="33">
        <f>Debt!AO11</f>
        <v>57464.346018901007</v>
      </c>
      <c r="AP15" s="33">
        <f>Debt!AP11</f>
        <v>44588.641801350808</v>
      </c>
      <c r="AQ15" s="33">
        <f>Debt!AQ11</f>
        <v>30766.57332381067</v>
      </c>
      <c r="AR15" s="33">
        <f>Debt!AR11</f>
        <v>15928.582813171332</v>
      </c>
      <c r="AS15" s="33">
        <f>Debt!AS11</f>
        <v>0</v>
      </c>
    </row>
    <row r="16" spans="2:46">
      <c r="B16" s="31" t="s">
        <v>123</v>
      </c>
      <c r="C16" s="51" t="s">
        <v>83</v>
      </c>
      <c r="D16" s="31"/>
      <c r="E16" s="31"/>
      <c r="F16" s="35">
        <f ca="1">SUM(F13:F15)</f>
        <v>82610.739837268236</v>
      </c>
      <c r="G16" s="35">
        <f t="shared" ref="G16:AS16" ca="1" si="1">SUM(G13:G15)</f>
        <v>162003.40786173806</v>
      </c>
      <c r="H16" s="35">
        <f t="shared" ca="1" si="1"/>
        <v>243860.82857094923</v>
      </c>
      <c r="I16" s="35">
        <f t="shared" ca="1" si="1"/>
        <v>330058.73798651341</v>
      </c>
      <c r="J16" s="35">
        <f t="shared" ca="1" si="1"/>
        <v>328727.96054387972</v>
      </c>
      <c r="K16" s="35">
        <f t="shared" ca="1" si="1"/>
        <v>327299.37095921242</v>
      </c>
      <c r="L16" s="35">
        <f t="shared" ca="1" si="1"/>
        <v>325765.78004007204</v>
      </c>
      <c r="M16" s="35">
        <f t="shared" ca="1" si="1"/>
        <v>324119.47018837486</v>
      </c>
      <c r="N16" s="35">
        <f t="shared" ca="1" si="1"/>
        <v>322352.15656257793</v>
      </c>
      <c r="O16" s="35">
        <f t="shared" ca="1" si="1"/>
        <v>320454.9453852849</v>
      </c>
      <c r="P16" s="35">
        <f t="shared" ca="1" si="1"/>
        <v>318418.2891864609</v>
      </c>
      <c r="Q16" s="35">
        <f t="shared" ca="1" si="1"/>
        <v>316231.93875702325</v>
      </c>
      <c r="R16" s="35">
        <f t="shared" ca="1" si="1"/>
        <v>313884.89157102199</v>
      </c>
      <c r="S16" s="35">
        <f t="shared" ca="1" si="1"/>
        <v>311365.33641684963</v>
      </c>
      <c r="T16" s="35">
        <f t="shared" ca="1" si="1"/>
        <v>308660.59395884559</v>
      </c>
      <c r="U16" s="35">
        <f t="shared" ca="1" si="1"/>
        <v>305757.05293017824</v>
      </c>
      <c r="V16" s="35">
        <f t="shared" ca="1" si="1"/>
        <v>302640.10163590388</v>
      </c>
      <c r="W16" s="35">
        <f t="shared" ca="1" si="1"/>
        <v>299294.0544215003</v>
      </c>
      <c r="X16" s="35">
        <f t="shared" ca="1" si="1"/>
        <v>295702.07273683813</v>
      </c>
      <c r="Y16" s="35">
        <f t="shared" ca="1" si="1"/>
        <v>291846.08039835328</v>
      </c>
      <c r="Z16" s="35">
        <f t="shared" ca="1" si="1"/>
        <v>287706.67262298975</v>
      </c>
      <c r="AA16" s="35">
        <f t="shared" ca="1" si="1"/>
        <v>283263.01837613701</v>
      </c>
      <c r="AB16" s="35">
        <f t="shared" ca="1" si="1"/>
        <v>278492.75554214057</v>
      </c>
      <c r="AC16" s="35">
        <f t="shared" ca="1" si="1"/>
        <v>273371.87838984549</v>
      </c>
      <c r="AD16" s="35">
        <f t="shared" ca="1" si="1"/>
        <v>267874.61676685663</v>
      </c>
      <c r="AE16" s="35">
        <f t="shared" ca="1" si="1"/>
        <v>261973.30641457808</v>
      </c>
      <c r="AF16" s="35">
        <f t="shared" ca="1" si="1"/>
        <v>255638.2497514071</v>
      </c>
      <c r="AG16" s="35">
        <f t="shared" ca="1" si="1"/>
        <v>248837.56642349303</v>
      </c>
      <c r="AH16" s="35">
        <f t="shared" ca="1" si="1"/>
        <v>241537.0328709773</v>
      </c>
      <c r="AI16" s="35">
        <f t="shared" ca="1" si="1"/>
        <v>233699.91010235163</v>
      </c>
      <c r="AJ16" s="35">
        <f t="shared" ca="1" si="1"/>
        <v>225286.75881023202</v>
      </c>
      <c r="AK16" s="35">
        <f t="shared" ca="1" si="1"/>
        <v>216255.24089814158</v>
      </c>
      <c r="AL16" s="35">
        <f t="shared" ca="1" si="1"/>
        <v>206559.90641951252</v>
      </c>
      <c r="AM16" s="35">
        <f t="shared" ca="1" si="1"/>
        <v>196151.96485670423</v>
      </c>
      <c r="AN16" s="35">
        <f t="shared" ca="1" si="1"/>
        <v>184979.0395890295</v>
      </c>
      <c r="AO16" s="35">
        <f t="shared" ca="1" si="1"/>
        <v>172984.90431418069</v>
      </c>
      <c r="AP16" s="35">
        <f t="shared" ca="1" si="1"/>
        <v>160109.20009663049</v>
      </c>
      <c r="AQ16" s="35">
        <f t="shared" ca="1" si="1"/>
        <v>146287.13161909036</v>
      </c>
      <c r="AR16" s="35">
        <f t="shared" ca="1" si="1"/>
        <v>131449.141108451</v>
      </c>
      <c r="AS16" s="35">
        <f t="shared" ca="1" si="1"/>
        <v>115520.55829527968</v>
      </c>
    </row>
    <row r="17" spans="5:45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5:45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5:45">
      <c r="E19" s="20" t="s">
        <v>79</v>
      </c>
      <c r="F19" s="67" t="b">
        <f ca="1">F10-F16&lt;0.01</f>
        <v>1</v>
      </c>
      <c r="G19" s="67" t="b">
        <f t="shared" ref="G19:AS19" ca="1" si="2">G10-G16&lt;0.01</f>
        <v>1</v>
      </c>
      <c r="H19" s="67" t="b">
        <f t="shared" ca="1" si="2"/>
        <v>1</v>
      </c>
      <c r="I19" s="67" t="b">
        <f t="shared" ca="1" si="2"/>
        <v>1</v>
      </c>
      <c r="J19" s="67" t="b">
        <f t="shared" ca="1" si="2"/>
        <v>1</v>
      </c>
      <c r="K19" s="67" t="b">
        <f t="shared" ca="1" si="2"/>
        <v>1</v>
      </c>
      <c r="L19" s="67" t="b">
        <f t="shared" ca="1" si="2"/>
        <v>1</v>
      </c>
      <c r="M19" s="67" t="b">
        <f t="shared" ca="1" si="2"/>
        <v>1</v>
      </c>
      <c r="N19" s="67" t="b">
        <f t="shared" ca="1" si="2"/>
        <v>1</v>
      </c>
      <c r="O19" s="67" t="b">
        <f t="shared" ca="1" si="2"/>
        <v>1</v>
      </c>
      <c r="P19" s="67" t="b">
        <f t="shared" ca="1" si="2"/>
        <v>1</v>
      </c>
      <c r="Q19" s="67" t="b">
        <f t="shared" ca="1" si="2"/>
        <v>1</v>
      </c>
      <c r="R19" s="67" t="b">
        <f t="shared" ca="1" si="2"/>
        <v>1</v>
      </c>
      <c r="S19" s="67" t="b">
        <f t="shared" ca="1" si="2"/>
        <v>1</v>
      </c>
      <c r="T19" s="67" t="b">
        <f t="shared" ca="1" si="2"/>
        <v>1</v>
      </c>
      <c r="U19" s="67" t="b">
        <f t="shared" ca="1" si="2"/>
        <v>1</v>
      </c>
      <c r="V19" s="67" t="b">
        <f t="shared" ca="1" si="2"/>
        <v>1</v>
      </c>
      <c r="W19" s="67" t="b">
        <f t="shared" ca="1" si="2"/>
        <v>1</v>
      </c>
      <c r="X19" s="67" t="b">
        <f t="shared" ca="1" si="2"/>
        <v>1</v>
      </c>
      <c r="Y19" s="67" t="b">
        <f t="shared" ca="1" si="2"/>
        <v>1</v>
      </c>
      <c r="Z19" s="67" t="b">
        <f t="shared" ca="1" si="2"/>
        <v>1</v>
      </c>
      <c r="AA19" s="67" t="b">
        <f t="shared" ca="1" si="2"/>
        <v>1</v>
      </c>
      <c r="AB19" s="67" t="b">
        <f t="shared" ca="1" si="2"/>
        <v>1</v>
      </c>
      <c r="AC19" s="67" t="b">
        <f t="shared" ca="1" si="2"/>
        <v>1</v>
      </c>
      <c r="AD19" s="67" t="b">
        <f t="shared" ca="1" si="2"/>
        <v>1</v>
      </c>
      <c r="AE19" s="67" t="b">
        <f t="shared" ca="1" si="2"/>
        <v>1</v>
      </c>
      <c r="AF19" s="67" t="b">
        <f t="shared" ca="1" si="2"/>
        <v>1</v>
      </c>
      <c r="AG19" s="67" t="b">
        <f t="shared" ca="1" si="2"/>
        <v>1</v>
      </c>
      <c r="AH19" s="67" t="b">
        <f t="shared" ca="1" si="2"/>
        <v>1</v>
      </c>
      <c r="AI19" s="67" t="b">
        <f t="shared" ca="1" si="2"/>
        <v>1</v>
      </c>
      <c r="AJ19" s="67" t="b">
        <f t="shared" ca="1" si="2"/>
        <v>1</v>
      </c>
      <c r="AK19" s="67" t="b">
        <f t="shared" ca="1" si="2"/>
        <v>1</v>
      </c>
      <c r="AL19" s="67" t="b">
        <f t="shared" ca="1" si="2"/>
        <v>1</v>
      </c>
      <c r="AM19" s="67" t="b">
        <f t="shared" ca="1" si="2"/>
        <v>1</v>
      </c>
      <c r="AN19" s="67" t="b">
        <f t="shared" ca="1" si="2"/>
        <v>1</v>
      </c>
      <c r="AO19" s="67" t="b">
        <f t="shared" ca="1" si="2"/>
        <v>1</v>
      </c>
      <c r="AP19" s="67" t="b">
        <f t="shared" ca="1" si="2"/>
        <v>1</v>
      </c>
      <c r="AQ19" s="67" t="b">
        <f t="shared" ca="1" si="2"/>
        <v>1</v>
      </c>
      <c r="AR19" s="67" t="b">
        <f t="shared" ca="1" si="2"/>
        <v>1</v>
      </c>
      <c r="AS19" s="68" t="b">
        <f t="shared" ca="1" si="2"/>
        <v>1</v>
      </c>
    </row>
  </sheetData>
  <conditionalFormatting sqref="F19:AS19">
    <cfRule type="cellIs" dxfId="2" priority="1" operator="equal">
      <formula>FALSE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8" ma:contentTypeDescription="Create a new document." ma:contentTypeScope="" ma:versionID="0c6101319a872d716316c7aef0f600e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90a05e0497f1fda03ba36f15561e520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778592-D8C9-4866-9FDF-B8D881759646}"/>
</file>

<file path=customXml/itemProps2.xml><?xml version="1.0" encoding="utf-8"?>
<ds:datastoreItem xmlns:ds="http://schemas.openxmlformats.org/officeDocument/2006/customXml" ds:itemID="{10742C11-6E3A-4E1C-BAE6-863C4A81599B}"/>
</file>

<file path=customXml/itemProps3.xml><?xml version="1.0" encoding="utf-8"?>
<ds:datastoreItem xmlns:ds="http://schemas.openxmlformats.org/officeDocument/2006/customXml" ds:itemID="{CED440AB-BE2D-459D-BD64-1DAC7EEAAA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Clara Joseph</cp:lastModifiedBy>
  <cp:revision/>
  <dcterms:created xsi:type="dcterms:W3CDTF">2015-06-05T18:17:20Z</dcterms:created>
  <dcterms:modified xsi:type="dcterms:W3CDTF">2023-05-31T10:59:11Z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MediaServiceImageTags">
    <vt:lpwstr/>
  </property>
</Properties>
</file>