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8"/>
  <workbookPr/>
  <xr:revisionPtr revIDLastSave="0" documentId="8_{4AFE5586-07F8-4925-B717-C6CA8652F513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13" i="1" l="1"/>
  <c r="X15" i="1"/>
  <c r="X16" i="1" s="1"/>
  <c r="X17" i="1" s="1"/>
  <c r="X18" i="1" s="1"/>
  <c r="X19" i="1" s="1"/>
  <c r="X20" i="1" s="1"/>
  <c r="X21" i="1" s="1"/>
  <c r="X22" i="1" s="1"/>
  <c r="X23" i="1" s="1"/>
  <c r="X24" i="1" s="1"/>
  <c r="X25" i="1" s="1"/>
  <c r="X26" i="1" s="1"/>
  <c r="X27" i="1" s="1"/>
  <c r="X28" i="1" s="1"/>
  <c r="X29" i="1" s="1"/>
  <c r="X30" i="1" s="1"/>
  <c r="X31" i="1" s="1"/>
  <c r="X32" i="1" s="1"/>
  <c r="X33" i="1" s="1"/>
  <c r="X34" i="1" s="1"/>
  <c r="X35" i="1" s="1"/>
  <c r="X36" i="1" s="1"/>
  <c r="X37" i="1" s="1"/>
  <c r="X38" i="1" s="1"/>
  <c r="X39" i="1" s="1"/>
  <c r="X40" i="1" s="1"/>
  <c r="X41" i="1" s="1"/>
  <c r="X42" i="1" s="1"/>
  <c r="X43" i="1" s="1"/>
  <c r="X44" i="1" s="1"/>
  <c r="X45" i="1" s="1"/>
  <c r="X46" i="1" s="1"/>
  <c r="X47" i="1" s="1"/>
  <c r="X48" i="1" s="1"/>
  <c r="X49" i="1" s="1"/>
  <c r="AA4" i="1"/>
  <c r="P15" i="1"/>
  <c r="S15" i="1" s="1"/>
  <c r="T15" i="1" s="1"/>
  <c r="P16" i="1"/>
  <c r="S16" i="1" s="1"/>
  <c r="T16" i="1" s="1"/>
  <c r="P17" i="1"/>
  <c r="S17" i="1" s="1"/>
  <c r="T17" i="1" s="1"/>
  <c r="P18" i="1"/>
  <c r="S18" i="1" s="1"/>
  <c r="T18" i="1" s="1"/>
  <c r="P19" i="1"/>
  <c r="S19" i="1" s="1"/>
  <c r="T19" i="1" s="1"/>
  <c r="AD13" i="1" s="1"/>
  <c r="P20" i="1"/>
  <c r="S20" i="1" s="1"/>
  <c r="T20" i="1" s="1"/>
  <c r="P21" i="1"/>
  <c r="S21" i="1" s="1"/>
  <c r="T21" i="1" s="1"/>
  <c r="P22" i="1"/>
  <c r="S22" i="1" s="1"/>
  <c r="T22" i="1" s="1"/>
  <c r="P23" i="1"/>
  <c r="S23" i="1" s="1"/>
  <c r="T23" i="1" s="1"/>
  <c r="P14" i="1"/>
  <c r="S14" i="1" s="1"/>
  <c r="T14" i="1" s="1"/>
  <c r="W7" i="1" l="1"/>
  <c r="W8" i="1"/>
  <c r="W9" i="1" l="1"/>
  <c r="V15" i="1" l="1"/>
  <c r="Y15" i="1" s="1"/>
  <c r="Z15" i="1" s="1"/>
  <c r="V16" i="1"/>
  <c r="Y16" i="1" s="1"/>
  <c r="Z16" i="1" s="1"/>
  <c r="V17" i="1"/>
  <c r="Y17" i="1" s="1"/>
  <c r="Z17" i="1" s="1"/>
  <c r="V18" i="1"/>
  <c r="Y18" i="1" s="1"/>
  <c r="Z18" i="1" s="1"/>
  <c r="V19" i="1"/>
  <c r="Y19" i="1" s="1"/>
  <c r="Z19" i="1" s="1"/>
  <c r="V20" i="1"/>
  <c r="Y20" i="1" s="1"/>
  <c r="Z20" i="1" s="1"/>
  <c r="V21" i="1"/>
  <c r="Y21" i="1" s="1"/>
  <c r="Z21" i="1" s="1"/>
  <c r="V22" i="1"/>
  <c r="Y22" i="1" s="1"/>
  <c r="Z22" i="1" s="1"/>
  <c r="V23" i="1"/>
  <c r="Y23" i="1" s="1"/>
  <c r="Z23" i="1" s="1"/>
  <c r="V24" i="1"/>
  <c r="Y24" i="1" s="1"/>
  <c r="Z24" i="1" s="1"/>
  <c r="V25" i="1"/>
  <c r="Y25" i="1" s="1"/>
  <c r="Z25" i="1" s="1"/>
  <c r="V26" i="1"/>
  <c r="Y26" i="1" s="1"/>
  <c r="Z26" i="1" s="1"/>
  <c r="V27" i="1"/>
  <c r="Y27" i="1" s="1"/>
  <c r="Z27" i="1" s="1"/>
  <c r="V28" i="1"/>
  <c r="Y28" i="1" s="1"/>
  <c r="Z28" i="1" s="1"/>
  <c r="V29" i="1"/>
  <c r="Y29" i="1" s="1"/>
  <c r="Z29" i="1" s="1"/>
  <c r="V30" i="1"/>
  <c r="Y30" i="1" s="1"/>
  <c r="Z30" i="1" s="1"/>
  <c r="V31" i="1"/>
  <c r="Y31" i="1" s="1"/>
  <c r="Z31" i="1" s="1"/>
  <c r="V32" i="1"/>
  <c r="Y32" i="1" s="1"/>
  <c r="Z32" i="1" s="1"/>
  <c r="V33" i="1"/>
  <c r="Y33" i="1" s="1"/>
  <c r="Z33" i="1" s="1"/>
  <c r="V34" i="1"/>
  <c r="Y34" i="1" s="1"/>
  <c r="Z34" i="1" s="1"/>
  <c r="V35" i="1"/>
  <c r="Y35" i="1" s="1"/>
  <c r="Z35" i="1" s="1"/>
  <c r="V36" i="1"/>
  <c r="Y36" i="1" s="1"/>
  <c r="Z36" i="1" s="1"/>
  <c r="V37" i="1"/>
  <c r="Y37" i="1" s="1"/>
  <c r="Z37" i="1" s="1"/>
  <c r="V38" i="1"/>
  <c r="Y38" i="1" s="1"/>
  <c r="Z38" i="1" s="1"/>
  <c r="V39" i="1"/>
  <c r="Y39" i="1" s="1"/>
  <c r="Z39" i="1" s="1"/>
  <c r="V40" i="1"/>
  <c r="Y40" i="1" s="1"/>
  <c r="Z40" i="1" s="1"/>
  <c r="V41" i="1"/>
  <c r="Y41" i="1" s="1"/>
  <c r="Z41" i="1" s="1"/>
  <c r="V42" i="1"/>
  <c r="Y42" i="1" s="1"/>
  <c r="Z42" i="1" s="1"/>
  <c r="V43" i="1"/>
  <c r="Y43" i="1" s="1"/>
  <c r="Z43" i="1" s="1"/>
  <c r="V44" i="1"/>
  <c r="Y44" i="1" s="1"/>
  <c r="Z44" i="1" s="1"/>
  <c r="V45" i="1"/>
  <c r="Y45" i="1" s="1"/>
  <c r="Z45" i="1" s="1"/>
  <c r="V46" i="1"/>
  <c r="Y46" i="1" s="1"/>
  <c r="Z46" i="1" s="1"/>
  <c r="V47" i="1"/>
  <c r="Y47" i="1" s="1"/>
  <c r="Z47" i="1" s="1"/>
  <c r="V48" i="1"/>
  <c r="Y48" i="1" s="1"/>
  <c r="Z48" i="1" s="1"/>
  <c r="V49" i="1"/>
  <c r="Y49" i="1" s="1"/>
  <c r="Z49" i="1" s="1"/>
  <c r="V14" i="1"/>
  <c r="Y14" i="1" s="1"/>
  <c r="Z14" i="1" s="1"/>
</calcChain>
</file>

<file path=xl/sharedStrings.xml><?xml version="1.0" encoding="utf-8"?>
<sst xmlns="http://schemas.openxmlformats.org/spreadsheetml/2006/main" count="42" uniqueCount="41">
  <si>
    <t>1. Select English or SI Units</t>
  </si>
  <si>
    <t>H (ft)</t>
  </si>
  <si>
    <t>freeboard (ft)</t>
  </si>
  <si>
    <t>WS Height</t>
  </si>
  <si>
    <t>Span - W (ft)</t>
  </si>
  <si>
    <t>Barrels</t>
  </si>
  <si>
    <t>English</t>
  </si>
  <si>
    <t>Coefficient</t>
  </si>
  <si>
    <t>50%           (2-year)</t>
  </si>
  <si>
    <t>20%           (5-year)</t>
  </si>
  <si>
    <t>10%         (10-year)</t>
  </si>
  <si>
    <t>4%           (25-year)</t>
  </si>
  <si>
    <t>2%            (50-year)</t>
  </si>
  <si>
    <t>1%           (100-year)</t>
  </si>
  <si>
    <t>Box</t>
  </si>
  <si>
    <t>Mannings</t>
  </si>
  <si>
    <t>2. Select or Enter a County</t>
  </si>
  <si>
    <t xml:space="preserve">e           </t>
  </si>
  <si>
    <t>n</t>
  </si>
  <si>
    <t>Dallas</t>
  </si>
  <si>
    <t xml:space="preserve">b (in.)    </t>
  </si>
  <si>
    <t>A</t>
  </si>
  <si>
    <t>d (min)</t>
  </si>
  <si>
    <t>P</t>
  </si>
  <si>
    <t>3. Enter a Time of Conc.      Select Units</t>
  </si>
  <si>
    <t>Intensity (in./hr)</t>
  </si>
  <si>
    <t>R</t>
  </si>
  <si>
    <t>min</t>
  </si>
  <si>
    <t>assumed vel (fps)</t>
  </si>
  <si>
    <t>area (acres)</t>
  </si>
  <si>
    <t>runoff coeff</t>
  </si>
  <si>
    <t>Initensity</t>
  </si>
  <si>
    <t>Tc</t>
  </si>
  <si>
    <t>Catchment Runoff</t>
  </si>
  <si>
    <t>total flow area in box, ft^2</t>
  </si>
  <si>
    <t>solutions</t>
  </si>
  <si>
    <t>Q (capacity) for Tc =</t>
  </si>
  <si>
    <t>Slope, S (ft/ft)</t>
  </si>
  <si>
    <t>Barrlels</t>
  </si>
  <si>
    <t xml:space="preserve">Q for Tc = </t>
  </si>
  <si>
    <t xml:space="preserve">is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</si>
</sst>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2">
    <font>
      <sz val="11"/>
      <color theme="1"/>
      <name val="Aptos Narrow"/>
      <family val="2"/>
      <scheme val="minor"/>
    </font>
    <font>
      <b/>
      <sz val="13"/>
      <name val="Calibri"/>
      <charset val="1"/>
    </font>
    <font>
      <b/>
      <sz val="12"/>
      <color rgb="FF000000"/>
      <name val="Calibri"/>
      <charset val="1"/>
    </font>
    <font>
      <sz val="12"/>
      <color rgb="FF000000"/>
      <name val="Calibri"/>
      <charset val="1"/>
    </font>
    <font>
      <b/>
      <sz val="12"/>
      <color rgb="FF000000"/>
      <name val="Calibri"/>
      <family val="2"/>
      <charset val="1"/>
    </font>
    <font>
      <sz val="12.5"/>
      <color rgb="FF000000"/>
      <name val="Calibri"/>
      <charset val="1"/>
    </font>
    <font>
      <sz val="12"/>
      <color rgb="FF000000"/>
      <name val="Calibri"/>
      <family val="2"/>
      <charset val="1"/>
    </font>
    <font>
      <b/>
      <sz val="13"/>
      <color rgb="FFFF0000"/>
      <name val="Calibri"/>
      <charset val="1"/>
    </font>
    <font>
      <sz val="13"/>
      <color rgb="FF000000"/>
      <name val="Calibri"/>
      <charset val="1"/>
    </font>
    <font>
      <sz val="16"/>
      <color rgb="FF000000"/>
      <name val="Wingdings"/>
      <charset val="1"/>
    </font>
    <font>
      <b/>
      <sz val="12"/>
      <color rgb="FFFF0000"/>
      <name val="Calibri"/>
      <charset val="1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DCE6F2"/>
        <bgColor rgb="FFCCFFFF"/>
      </patternFill>
    </fill>
  </fills>
  <borders count="2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2" borderId="9" xfId="0" applyFont="1" applyFill="1" applyBorder="1" applyAlignment="1"/>
    <xf numFmtId="0" fontId="3" fillId="2" borderId="10" xfId="0" applyFont="1" applyFill="1" applyBorder="1" applyAlignment="1"/>
    <xf numFmtId="0" fontId="3" fillId="2" borderId="11" xfId="0" applyFont="1" applyFill="1" applyBorder="1" applyAlignment="1"/>
    <xf numFmtId="0" fontId="3" fillId="2" borderId="12" xfId="0" applyFont="1" applyFill="1" applyBorder="1" applyAlignment="1"/>
    <xf numFmtId="0" fontId="4" fillId="2" borderId="13" xfId="0" applyFont="1" applyFill="1" applyBorder="1" applyAlignment="1"/>
    <xf numFmtId="0" fontId="3" fillId="2" borderId="14" xfId="0" applyFont="1" applyFill="1" applyBorder="1" applyAlignment="1"/>
    <xf numFmtId="0" fontId="3" fillId="2" borderId="15" xfId="0" applyFont="1" applyFill="1" applyBorder="1" applyAlignment="1"/>
    <xf numFmtId="0" fontId="3" fillId="2" borderId="16" xfId="0" applyFont="1" applyFill="1" applyBorder="1" applyAlignment="1"/>
    <xf numFmtId="0" fontId="2" fillId="2" borderId="17" xfId="0" applyFont="1" applyFill="1" applyBorder="1" applyAlignment="1"/>
    <xf numFmtId="0" fontId="3" fillId="2" borderId="18" xfId="0" applyFont="1" applyFill="1" applyBorder="1" applyAlignment="1"/>
    <xf numFmtId="0" fontId="3" fillId="2" borderId="19" xfId="0" applyFont="1" applyFill="1" applyBorder="1" applyAlignment="1"/>
    <xf numFmtId="0" fontId="3" fillId="2" borderId="20" xfId="0" applyFont="1" applyFill="1" applyBorder="1" applyAlignment="1"/>
    <xf numFmtId="0" fontId="4" fillId="0" borderId="0" xfId="0" applyFont="1" applyBorder="1" applyAlignment="1">
      <alignment wrapText="1"/>
    </xf>
    <xf numFmtId="0" fontId="5" fillId="0" borderId="0" xfId="0" applyFont="1" applyBorder="1" applyAlignment="1"/>
    <xf numFmtId="0" fontId="6" fillId="2" borderId="0" xfId="0" applyFont="1" applyFill="1" applyBorder="1" applyAlignment="1"/>
    <xf numFmtId="0" fontId="6" fillId="3" borderId="24" xfId="0" applyFont="1" applyFill="1" applyBorder="1" applyAlignment="1"/>
    <xf numFmtId="0" fontId="9" fillId="2" borderId="0" xfId="0" applyFont="1" applyFill="1" applyBorder="1" applyAlignment="1"/>
    <xf numFmtId="0" fontId="10" fillId="2" borderId="0" xfId="0" applyFont="1" applyFill="1" applyBorder="1" applyAlignment="1">
      <alignment wrapText="1"/>
    </xf>
    <xf numFmtId="0" fontId="8" fillId="3" borderId="23" xfId="0" applyFont="1" applyFill="1" applyBorder="1" applyAlignment="1"/>
    <xf numFmtId="0" fontId="8" fillId="3" borderId="25" xfId="0" applyFont="1" applyFill="1" applyBorder="1" applyAlignment="1"/>
    <xf numFmtId="0" fontId="6" fillId="0" borderId="0" xfId="0" applyFont="1" applyBorder="1" applyAlignment="1"/>
    <xf numFmtId="0" fontId="0" fillId="0" borderId="26" xfId="0" applyBorder="1"/>
    <xf numFmtId="0" fontId="0" fillId="0" borderId="27" xfId="0" applyBorder="1"/>
    <xf numFmtId="0" fontId="11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164" fontId="0" fillId="0" borderId="0" xfId="0" applyNumberFormat="1"/>
    <xf numFmtId="0" fontId="7" fillId="2" borderId="21" xfId="0" applyFont="1" applyFill="1" applyBorder="1" applyAlignment="1"/>
    <xf numFmtId="0" fontId="6" fillId="2" borderId="0" xfId="0" applyFont="1" applyFill="1" applyBorder="1" applyAlignment="1"/>
    <xf numFmtId="0" fontId="8" fillId="3" borderId="22" xfId="0" applyFont="1" applyFill="1" applyBorder="1" applyAlignment="1"/>
    <xf numFmtId="0" fontId="8" fillId="3" borderId="23" xfId="0" applyFont="1" applyFill="1" applyBorder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>
      <alignment wrapText="1"/>
    </xf>
    <xf numFmtId="0" fontId="1" fillId="2" borderId="4" xfId="0" applyFont="1" applyFill="1" applyBorder="1" applyAlignment="1">
      <alignment wrapText="1"/>
    </xf>
    <xf numFmtId="0" fontId="1" fillId="2" borderId="5" xfId="0" applyFont="1" applyFill="1" applyBorder="1" applyAlignment="1">
      <alignment wrapText="1"/>
    </xf>
    <xf numFmtId="0" fontId="1" fillId="2" borderId="6" xfId="0" applyFont="1" applyFill="1" applyBorder="1" applyAlignment="1">
      <alignment wrapText="1"/>
    </xf>
    <xf numFmtId="0" fontId="7" fillId="2" borderId="21" xfId="0" applyFont="1" applyFill="1" applyBorder="1" applyAlignment="1">
      <alignment wrapText="1"/>
    </xf>
    <xf numFmtId="0" fontId="1" fillId="2" borderId="7" xfId="0" applyFont="1" applyFill="1" applyBorder="1" applyAlignment="1">
      <alignment wrapText="1"/>
    </xf>
    <xf numFmtId="0" fontId="1" fillId="2" borderId="8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AD53"/>
  <sheetViews>
    <sheetView tabSelected="1" topLeftCell="Q12" workbookViewId="0">
      <selection activeCell="AD13" sqref="AD13"/>
    </sheetView>
  </sheetViews>
  <sheetFormatPr defaultRowHeight="15"/>
  <cols>
    <col min="5" max="5" width="12" bestFit="1" customWidth="1"/>
    <col min="7" max="7" width="12" bestFit="1" customWidth="1"/>
    <col min="10" max="10" width="12" bestFit="1" customWidth="1"/>
    <col min="18" max="18" width="15.85546875" bestFit="1" customWidth="1"/>
    <col min="19" max="19" width="16.42578125" bestFit="1" customWidth="1"/>
    <col min="20" max="20" width="24.7109375" customWidth="1"/>
    <col min="22" max="22" width="19.140625" customWidth="1"/>
    <col min="23" max="23" width="9.140625" style="26"/>
    <col min="24" max="24" width="12.5703125" bestFit="1" customWidth="1"/>
    <col min="26" max="26" width="13.7109375" bestFit="1" customWidth="1"/>
    <col min="27" max="27" width="12.5703125" customWidth="1"/>
    <col min="28" max="28" width="11.5703125" bestFit="1" customWidth="1"/>
  </cols>
  <sheetData>
    <row r="3" spans="2:30" ht="15" customHeight="1">
      <c r="B3" s="15"/>
      <c r="C3" s="28" t="s">
        <v>0</v>
      </c>
      <c r="D3" s="28"/>
      <c r="E3" s="28"/>
      <c r="F3" s="29"/>
      <c r="G3" s="29"/>
      <c r="H3" s="15"/>
      <c r="I3" s="15"/>
      <c r="J3" s="15"/>
      <c r="K3" s="15"/>
      <c r="L3" s="15"/>
      <c r="M3" s="15"/>
      <c r="Y3" s="24" t="s">
        <v>1</v>
      </c>
      <c r="Z3" s="24" t="s">
        <v>2</v>
      </c>
      <c r="AA3" s="24" t="s">
        <v>3</v>
      </c>
      <c r="AB3" s="24" t="s">
        <v>4</v>
      </c>
      <c r="AC3" s="24" t="s">
        <v>5</v>
      </c>
    </row>
    <row r="4" spans="2:30" ht="15" customHeight="1">
      <c r="B4" s="15"/>
      <c r="C4" s="30" t="s">
        <v>6</v>
      </c>
      <c r="D4" s="31"/>
      <c r="E4" s="16"/>
      <c r="F4" s="17"/>
      <c r="G4" s="32" t="s">
        <v>7</v>
      </c>
      <c r="H4" s="34" t="s">
        <v>8</v>
      </c>
      <c r="I4" s="36" t="s">
        <v>9</v>
      </c>
      <c r="J4" s="36" t="s">
        <v>10</v>
      </c>
      <c r="K4" s="36" t="s">
        <v>11</v>
      </c>
      <c r="L4" s="36" t="s">
        <v>12</v>
      </c>
      <c r="M4" s="39" t="s">
        <v>13</v>
      </c>
      <c r="X4" s="24" t="s">
        <v>14</v>
      </c>
      <c r="Y4">
        <v>5</v>
      </c>
      <c r="Z4">
        <v>1.5</v>
      </c>
      <c r="AA4">
        <f>Y4-Z4</f>
        <v>3.5</v>
      </c>
      <c r="AB4">
        <v>10</v>
      </c>
      <c r="AC4">
        <v>1</v>
      </c>
    </row>
    <row r="5" spans="2:30" ht="15.75">
      <c r="B5" s="29"/>
      <c r="C5" s="29"/>
      <c r="D5" s="15"/>
      <c r="E5" s="15"/>
      <c r="F5" s="15"/>
      <c r="G5" s="33"/>
      <c r="H5" s="35"/>
      <c r="I5" s="37"/>
      <c r="J5" s="37"/>
      <c r="K5" s="37"/>
      <c r="L5" s="37"/>
      <c r="M5" s="40"/>
      <c r="V5" s="24" t="s">
        <v>15</v>
      </c>
    </row>
    <row r="6" spans="2:30" ht="15" customHeight="1">
      <c r="B6" s="15"/>
      <c r="C6" s="28" t="s">
        <v>16</v>
      </c>
      <c r="D6" s="28"/>
      <c r="E6" s="28"/>
      <c r="F6" s="15"/>
      <c r="G6" s="1" t="s">
        <v>17</v>
      </c>
      <c r="H6" s="2">
        <v>0.82120000000000004</v>
      </c>
      <c r="I6" s="3">
        <v>0.80520000000000003</v>
      </c>
      <c r="J6" s="3">
        <v>0.79869999999999997</v>
      </c>
      <c r="K6" s="3">
        <v>0.79100000000000004</v>
      </c>
      <c r="L6" s="3">
        <v>0.78800000000000003</v>
      </c>
      <c r="M6" s="4">
        <v>0.78469999999999995</v>
      </c>
      <c r="V6" s="24" t="s">
        <v>18</v>
      </c>
      <c r="W6" s="26">
        <v>1.2E-2</v>
      </c>
    </row>
    <row r="7" spans="2:30" ht="15" customHeight="1">
      <c r="B7" s="15"/>
      <c r="C7" s="30" t="s">
        <v>19</v>
      </c>
      <c r="D7" s="31"/>
      <c r="E7" s="16"/>
      <c r="F7" s="15"/>
      <c r="G7" s="5" t="s">
        <v>20</v>
      </c>
      <c r="H7" s="6">
        <v>57.06</v>
      </c>
      <c r="I7" s="7">
        <v>68.989999999999995</v>
      </c>
      <c r="J7" s="7">
        <v>77.69</v>
      </c>
      <c r="K7" s="7">
        <v>87.06</v>
      </c>
      <c r="L7" s="7">
        <v>98.2</v>
      </c>
      <c r="M7" s="8">
        <v>109.33</v>
      </c>
      <c r="V7" s="24" t="s">
        <v>21</v>
      </c>
      <c r="W7" s="26">
        <f>$AA$4*$AB$4</f>
        <v>35</v>
      </c>
    </row>
    <row r="8" spans="2:30" ht="15.75">
      <c r="B8" s="29"/>
      <c r="C8" s="29"/>
      <c r="D8" s="15"/>
      <c r="E8" s="15"/>
      <c r="F8" s="15"/>
      <c r="G8" s="9" t="s">
        <v>22</v>
      </c>
      <c r="H8" s="10">
        <v>10.41</v>
      </c>
      <c r="I8" s="11">
        <v>9.76</v>
      </c>
      <c r="J8" s="11">
        <v>9.4600000000000009</v>
      </c>
      <c r="K8" s="11">
        <v>8.99</v>
      </c>
      <c r="L8" s="11">
        <v>8.93</v>
      </c>
      <c r="M8" s="12">
        <v>8.94</v>
      </c>
      <c r="V8" s="24" t="s">
        <v>23</v>
      </c>
      <c r="W8" s="26">
        <f>2*$AA$4+$AB$4</f>
        <v>17</v>
      </c>
    </row>
    <row r="9" spans="2:30" ht="15" customHeight="1">
      <c r="B9" s="15"/>
      <c r="C9" s="38" t="s">
        <v>24</v>
      </c>
      <c r="D9" s="38"/>
      <c r="E9" s="38"/>
      <c r="F9" s="18"/>
      <c r="G9" s="13" t="s">
        <v>25</v>
      </c>
      <c r="H9" s="14">
        <v>1.73</v>
      </c>
      <c r="I9" s="14">
        <v>2.2599999999999998</v>
      </c>
      <c r="J9" s="14">
        <v>2.63</v>
      </c>
      <c r="K9" s="14">
        <v>3.06</v>
      </c>
      <c r="L9" s="14">
        <v>3.49</v>
      </c>
      <c r="M9" s="14">
        <v>3.95</v>
      </c>
      <c r="V9" s="24" t="s">
        <v>26</v>
      </c>
      <c r="W9" s="26">
        <f>W7/W8</f>
        <v>2.0588235294117645</v>
      </c>
    </row>
    <row r="10" spans="2:30" ht="15" customHeight="1">
      <c r="B10" s="15"/>
      <c r="C10" s="20">
        <v>60</v>
      </c>
      <c r="D10" s="19" t="s">
        <v>27</v>
      </c>
      <c r="E10" s="16"/>
      <c r="F10" s="29"/>
      <c r="G10" s="29"/>
      <c r="H10" s="21"/>
      <c r="I10" s="21"/>
      <c r="J10" s="21"/>
      <c r="K10" s="21"/>
      <c r="L10" s="21"/>
      <c r="M10" s="21"/>
      <c r="R10" t="s">
        <v>28</v>
      </c>
      <c r="S10">
        <v>5</v>
      </c>
    </row>
    <row r="11" spans="2:30">
      <c r="R11" t="s">
        <v>29</v>
      </c>
      <c r="S11">
        <v>200</v>
      </c>
    </row>
    <row r="12" spans="2:30">
      <c r="R12" s="22" t="s">
        <v>30</v>
      </c>
      <c r="S12" s="23">
        <v>0.6</v>
      </c>
    </row>
    <row r="13" spans="2:30" ht="29.25">
      <c r="P13" t="s">
        <v>31</v>
      </c>
      <c r="Q13" t="s">
        <v>32</v>
      </c>
      <c r="S13" t="s">
        <v>33</v>
      </c>
      <c r="T13" s="25" t="s">
        <v>34</v>
      </c>
      <c r="U13" t="s">
        <v>35</v>
      </c>
      <c r="V13" s="25" t="s">
        <v>36</v>
      </c>
      <c r="W13" s="26">
        <v>60</v>
      </c>
      <c r="X13" t="s">
        <v>37</v>
      </c>
      <c r="Y13" t="s">
        <v>38</v>
      </c>
      <c r="Z13" t="s">
        <v>5</v>
      </c>
      <c r="AA13" t="s">
        <v>39</v>
      </c>
      <c r="AB13">
        <f>W13</f>
        <v>60</v>
      </c>
      <c r="AC13" t="s">
        <v>40</v>
      </c>
      <c r="AD13">
        <f>T19</f>
        <v>54.265705735754615</v>
      </c>
    </row>
    <row r="14" spans="2:30">
      <c r="P14">
        <f>$I$7/(Q14+$I$8)^$I$6</f>
        <v>6.2433617687489704</v>
      </c>
      <c r="Q14">
        <v>10</v>
      </c>
      <c r="S14">
        <f>$S$12*P14*$S$11</f>
        <v>749.20341224987646</v>
      </c>
      <c r="T14">
        <f>S14/$S$10</f>
        <v>149.8406824499753</v>
      </c>
      <c r="U14">
        <v>1</v>
      </c>
      <c r="V14">
        <f>(1.486/$W$6)*$W$9^(2/3)*X14^0.5</f>
        <v>22.406394863783163</v>
      </c>
      <c r="X14" s="27">
        <v>1.2500000000000001E-2</v>
      </c>
      <c r="Y14">
        <f>$AD$13/V14</f>
        <v>2.4218847371768684</v>
      </c>
      <c r="Z14">
        <f>ROUNDUP(Y14,0)</f>
        <v>3</v>
      </c>
    </row>
    <row r="15" spans="2:30">
      <c r="P15">
        <f t="shared" ref="P15:P23" si="0">$I$7/(Q15+$I$8)^$I$6</f>
        <v>4.4896957577613446</v>
      </c>
      <c r="Q15">
        <v>20</v>
      </c>
      <c r="S15">
        <f>$S$12*P15*$S$11</f>
        <v>538.76349093136128</v>
      </c>
      <c r="T15">
        <f t="shared" ref="T15:T23" si="1">S15/$S$10</f>
        <v>107.75269818627226</v>
      </c>
      <c r="U15">
        <v>2</v>
      </c>
      <c r="V15">
        <f t="shared" ref="V15:V49" si="2">(1.486/$W$6)*$W$9^(2/3)*X15^0.5</f>
        <v>22.850128927939103</v>
      </c>
      <c r="X15" s="27">
        <f>X14+0.0005</f>
        <v>1.3000000000000001E-2</v>
      </c>
      <c r="Y15">
        <f>$AD$13/V15</f>
        <v>2.3748533720264198</v>
      </c>
      <c r="Z15">
        <f t="shared" ref="Z15:Z49" si="3">ROUNDUP(Y15,0)</f>
        <v>3</v>
      </c>
    </row>
    <row r="16" spans="2:30">
      <c r="P16">
        <f t="shared" si="0"/>
        <v>3.5555920232217226</v>
      </c>
      <c r="Q16">
        <v>30</v>
      </c>
      <c r="S16">
        <f>$S$12*P16*$S$11</f>
        <v>426.67104278660668</v>
      </c>
      <c r="T16">
        <f t="shared" si="1"/>
        <v>85.334208557321332</v>
      </c>
      <c r="U16">
        <v>3</v>
      </c>
      <c r="V16">
        <f t="shared" si="2"/>
        <v>23.285408591113669</v>
      </c>
      <c r="X16" s="27">
        <f t="shared" ref="X16:X49" si="4">X15+0.0005</f>
        <v>1.3500000000000002E-2</v>
      </c>
      <c r="Y16">
        <f>$AD$13/V16</f>
        <v>2.3304596749255175</v>
      </c>
      <c r="Z16">
        <f t="shared" si="3"/>
        <v>3</v>
      </c>
    </row>
    <row r="17" spans="16:26">
      <c r="P17">
        <f t="shared" si="0"/>
        <v>2.9679601785408103</v>
      </c>
      <c r="Q17">
        <v>40</v>
      </c>
      <c r="S17">
        <f>$S$12*P17*$S$11</f>
        <v>356.15522142489721</v>
      </c>
      <c r="T17">
        <f t="shared" si="1"/>
        <v>71.231044284979447</v>
      </c>
      <c r="U17">
        <v>4</v>
      </c>
      <c r="V17">
        <f t="shared" si="2"/>
        <v>23.712699434834089</v>
      </c>
      <c r="X17" s="27">
        <f t="shared" si="4"/>
        <v>1.4000000000000002E-2</v>
      </c>
      <c r="Y17">
        <f>$AD$13/V17</f>
        <v>2.2884659709403641</v>
      </c>
      <c r="Z17">
        <f t="shared" si="3"/>
        <v>3</v>
      </c>
    </row>
    <row r="18" spans="16:26">
      <c r="P18">
        <f t="shared" si="0"/>
        <v>2.5610634538346031</v>
      </c>
      <c r="Q18">
        <v>50</v>
      </c>
      <c r="S18">
        <f>$S$12*P18*$S$11</f>
        <v>307.32761446015235</v>
      </c>
      <c r="T18">
        <f t="shared" si="1"/>
        <v>61.465522892030471</v>
      </c>
      <c r="U18">
        <v>5</v>
      </c>
      <c r="V18">
        <f t="shared" si="2"/>
        <v>24.132425815040882</v>
      </c>
      <c r="X18" s="27">
        <f t="shared" si="4"/>
        <v>1.4500000000000002E-2</v>
      </c>
      <c r="Y18">
        <f>$AD$13/V18</f>
        <v>2.2486635264794943</v>
      </c>
      <c r="Z18">
        <f t="shared" si="3"/>
        <v>3</v>
      </c>
    </row>
    <row r="19" spans="16:26">
      <c r="P19">
        <f t="shared" si="0"/>
        <v>2.2610710723231091</v>
      </c>
      <c r="Q19">
        <v>60</v>
      </c>
      <c r="S19">
        <f>$S$12*P19*$S$11</f>
        <v>271.32852867877307</v>
      </c>
      <c r="T19">
        <f t="shared" si="1"/>
        <v>54.265705735754615</v>
      </c>
      <c r="U19">
        <v>6</v>
      </c>
      <c r="V19">
        <f t="shared" si="2"/>
        <v>24.544975798523868</v>
      </c>
      <c r="X19" s="27">
        <f t="shared" si="4"/>
        <v>1.5000000000000003E-2</v>
      </c>
      <c r="Y19">
        <f>$AD$13/V19</f>
        <v>2.2108681703820685</v>
      </c>
      <c r="Z19">
        <f t="shared" si="3"/>
        <v>3</v>
      </c>
    </row>
    <row r="20" spans="16:26">
      <c r="P20">
        <f t="shared" si="0"/>
        <v>2.029872434602233</v>
      </c>
      <c r="Q20">
        <v>70</v>
      </c>
      <c r="S20">
        <f>$S$12*P20*$S$11</f>
        <v>243.58469215226796</v>
      </c>
      <c r="T20">
        <f t="shared" si="1"/>
        <v>48.716938430453595</v>
      </c>
      <c r="U20">
        <v>7</v>
      </c>
      <c r="V20">
        <f t="shared" si="2"/>
        <v>24.950705364413913</v>
      </c>
      <c r="X20" s="27">
        <f t="shared" si="4"/>
        <v>1.5500000000000003E-2</v>
      </c>
      <c r="Y20">
        <f>$AD$13/V20</f>
        <v>2.1749166984734383</v>
      </c>
      <c r="Z20">
        <f t="shared" si="3"/>
        <v>3</v>
      </c>
    </row>
    <row r="21" spans="16:26">
      <c r="P21">
        <f t="shared" si="0"/>
        <v>1.8457115886517463</v>
      </c>
      <c r="Q21">
        <v>80</v>
      </c>
      <c r="S21">
        <f>$S$12*P21*$S$11</f>
        <v>221.48539063820954</v>
      </c>
      <c r="T21">
        <f t="shared" si="1"/>
        <v>44.29707812764191</v>
      </c>
      <c r="U21">
        <v>8</v>
      </c>
      <c r="V21">
        <f t="shared" si="2"/>
        <v>25.349942000199214</v>
      </c>
      <c r="X21" s="27">
        <f t="shared" si="4"/>
        <v>1.6000000000000004E-2</v>
      </c>
      <c r="Y21">
        <f>$AD$13/V21</f>
        <v>2.1406639011374531</v>
      </c>
      <c r="Z21">
        <f t="shared" si="3"/>
        <v>3</v>
      </c>
    </row>
    <row r="22" spans="16:26">
      <c r="P22">
        <f t="shared" si="0"/>
        <v>1.6952213724051848</v>
      </c>
      <c r="Q22">
        <v>90</v>
      </c>
      <c r="S22">
        <f>$S$12*P22*$S$11</f>
        <v>203.42656468862214</v>
      </c>
      <c r="T22">
        <f t="shared" si="1"/>
        <v>40.685312937724426</v>
      </c>
      <c r="U22">
        <v>9</v>
      </c>
      <c r="V22">
        <f t="shared" si="2"/>
        <v>25.742987795614066</v>
      </c>
      <c r="X22" s="27">
        <f t="shared" si="4"/>
        <v>1.6500000000000004E-2</v>
      </c>
      <c r="Y22">
        <f>$AD$13/V22</f>
        <v>2.107980090213152</v>
      </c>
      <c r="Z22">
        <f t="shared" si="3"/>
        <v>3</v>
      </c>
    </row>
    <row r="23" spans="16:26">
      <c r="P23">
        <f t="shared" si="0"/>
        <v>1.5697140912982124</v>
      </c>
      <c r="Q23">
        <v>100</v>
      </c>
      <c r="S23">
        <f>$S$12*P23*$S$11</f>
        <v>188.36569095578548</v>
      </c>
      <c r="T23">
        <f t="shared" si="1"/>
        <v>37.673138191157094</v>
      </c>
      <c r="U23">
        <v>10</v>
      </c>
      <c r="V23">
        <f t="shared" si="2"/>
        <v>26.130122117525694</v>
      </c>
      <c r="X23" s="27">
        <f t="shared" si="4"/>
        <v>1.7000000000000005E-2</v>
      </c>
      <c r="Y23">
        <f>$AD$13/V23</f>
        <v>2.0767490290203483</v>
      </c>
      <c r="Z23">
        <f t="shared" si="3"/>
        <v>3</v>
      </c>
    </row>
    <row r="24" spans="16:26">
      <c r="U24">
        <v>11</v>
      </c>
      <c r="V24">
        <f t="shared" si="2"/>
        <v>26.511603933154934</v>
      </c>
      <c r="X24" s="27">
        <f t="shared" si="4"/>
        <v>1.7500000000000005E-2</v>
      </c>
      <c r="Y24">
        <f>$AD$13/V24</f>
        <v>2.0468661900870848</v>
      </c>
      <c r="Z24">
        <f t="shared" si="3"/>
        <v>3</v>
      </c>
    </row>
    <row r="25" spans="16:26">
      <c r="U25">
        <v>12</v>
      </c>
      <c r="V25">
        <f t="shared" si="2"/>
        <v>26.8876738365398</v>
      </c>
      <c r="X25" s="27">
        <f t="shared" si="4"/>
        <v>1.8000000000000006E-2</v>
      </c>
      <c r="Y25">
        <f>$AD$13/V25</f>
        <v>2.0182372809807232</v>
      </c>
      <c r="Z25">
        <f t="shared" si="3"/>
        <v>3</v>
      </c>
    </row>
    <row r="26" spans="16:26">
      <c r="U26">
        <v>13</v>
      </c>
      <c r="V26">
        <f t="shared" si="2"/>
        <v>27.258555823297346</v>
      </c>
      <c r="X26" s="27">
        <f t="shared" si="4"/>
        <v>1.8500000000000006E-2</v>
      </c>
      <c r="Y26">
        <f>$AD$13/V26</f>
        <v>1.9907769908108923</v>
      </c>
      <c r="Z26">
        <f t="shared" si="3"/>
        <v>2</v>
      </c>
    </row>
    <row r="27" spans="16:26">
      <c r="U27">
        <v>14</v>
      </c>
      <c r="V27">
        <f t="shared" si="2"/>
        <v>27.624458850871424</v>
      </c>
      <c r="X27" s="27">
        <f t="shared" si="4"/>
        <v>1.9000000000000006E-2</v>
      </c>
      <c r="Y27">
        <f>$AD$13/V27</f>
        <v>1.9644079193986739</v>
      </c>
      <c r="Z27">
        <f t="shared" si="3"/>
        <v>2</v>
      </c>
    </row>
    <row r="28" spans="16:26">
      <c r="U28">
        <v>15</v>
      </c>
      <c r="V28">
        <f t="shared" si="2"/>
        <v>27.985578215130008</v>
      </c>
      <c r="X28" s="27">
        <f t="shared" si="4"/>
        <v>1.9500000000000007E-2</v>
      </c>
      <c r="Y28">
        <f>$AD$13/V28</f>
        <v>1.9390596584642523</v>
      </c>
      <c r="Z28">
        <f t="shared" si="3"/>
        <v>2</v>
      </c>
    </row>
    <row r="29" spans="16:26">
      <c r="U29">
        <v>16</v>
      </c>
      <c r="V29">
        <f t="shared" si="2"/>
        <v>28.342096769061214</v>
      </c>
      <c r="X29" s="27">
        <f t="shared" si="4"/>
        <v>2.0000000000000007E-2</v>
      </c>
      <c r="Y29">
        <f>$AD$13/V29</f>
        <v>1.9146679999692937</v>
      </c>
      <c r="Z29">
        <f t="shared" si="3"/>
        <v>2</v>
      </c>
    </row>
    <row r="30" spans="16:26">
      <c r="U30">
        <v>17</v>
      </c>
      <c r="V30">
        <f t="shared" si="2"/>
        <v>28.694186005156183</v>
      </c>
      <c r="X30" s="27">
        <f t="shared" si="4"/>
        <v>2.0500000000000008E-2</v>
      </c>
      <c r="Y30">
        <f>$AD$13/V30</f>
        <v>1.8911742513275467</v>
      </c>
      <c r="Z30">
        <f t="shared" si="3"/>
        <v>2</v>
      </c>
    </row>
    <row r="31" spans="16:26">
      <c r="U31">
        <v>18</v>
      </c>
      <c r="V31">
        <f t="shared" si="2"/>
        <v>29.042007019663284</v>
      </c>
      <c r="X31" s="27">
        <f t="shared" si="4"/>
        <v>2.1000000000000008E-2</v>
      </c>
      <c r="Y31">
        <f>$AD$13/V31</f>
        <v>1.868524640842256</v>
      </c>
      <c r="Z31">
        <f t="shared" si="3"/>
        <v>2</v>
      </c>
    </row>
    <row r="32" spans="16:26">
      <c r="U32">
        <v>19</v>
      </c>
      <c r="V32">
        <f t="shared" si="2"/>
        <v>29.38571137409885</v>
      </c>
      <c r="X32" s="27">
        <f t="shared" si="4"/>
        <v>2.1500000000000009E-2</v>
      </c>
      <c r="Y32">
        <f>$AD$13/V32</f>
        <v>1.8466697996491412</v>
      </c>
      <c r="Z32">
        <f t="shared" si="3"/>
        <v>2</v>
      </c>
    </row>
    <row r="33" spans="21:26">
      <c r="U33">
        <v>20</v>
      </c>
      <c r="V33">
        <f t="shared" si="2"/>
        <v>29.725441867086065</v>
      </c>
      <c r="X33" s="27">
        <f t="shared" si="4"/>
        <v>2.2000000000000009E-2</v>
      </c>
      <c r="Y33">
        <f>$AD$13/V33</f>
        <v>1.8255643087964024</v>
      </c>
      <c r="Z33">
        <f t="shared" si="3"/>
        <v>2</v>
      </c>
    </row>
    <row r="34" spans="21:26">
      <c r="U34">
        <v>21</v>
      </c>
      <c r="V34">
        <f t="shared" si="2"/>
        <v>30.061333227672783</v>
      </c>
      <c r="X34" s="27">
        <f t="shared" si="4"/>
        <v>2.250000000000001E-2</v>
      </c>
      <c r="Y34">
        <f>$AD$13/V34</f>
        <v>1.8051663019988959</v>
      </c>
      <c r="Z34">
        <f t="shared" si="3"/>
        <v>2</v>
      </c>
    </row>
    <row r="35" spans="21:26">
      <c r="U35">
        <v>22</v>
      </c>
      <c r="V35">
        <f t="shared" si="2"/>
        <v>30.393512739676122</v>
      </c>
      <c r="X35" s="27">
        <f t="shared" si="4"/>
        <v>2.300000000000001E-2</v>
      </c>
      <c r="Y35">
        <f>$AD$13/V35</f>
        <v>1.7854371161552312</v>
      </c>
      <c r="Z35">
        <f t="shared" si="3"/>
        <v>2</v>
      </c>
    </row>
    <row r="36" spans="21:26">
      <c r="U36">
        <v>23</v>
      </c>
      <c r="V36">
        <f t="shared" si="2"/>
        <v>30.722100805259487</v>
      </c>
      <c r="X36" s="27">
        <f>X35+0.0005</f>
        <v>2.350000000000001E-2</v>
      </c>
      <c r="Y36">
        <f>$AD$13/V36</f>
        <v>1.7663409829859216</v>
      </c>
      <c r="Z36">
        <f t="shared" si="3"/>
        <v>2</v>
      </c>
    </row>
    <row r="37" spans="21:26">
      <c r="U37">
        <v>24</v>
      </c>
      <c r="V37">
        <f t="shared" si="2"/>
        <v>31.047211454818225</v>
      </c>
      <c r="X37" s="27">
        <f t="shared" si="4"/>
        <v>2.4000000000000011E-2</v>
      </c>
      <c r="Y37">
        <f>$AD$13/V37</f>
        <v>1.7478447561941381</v>
      </c>
      <c r="Z37">
        <f t="shared" si="3"/>
        <v>2</v>
      </c>
    </row>
    <row r="38" spans="21:26">
      <c r="U38">
        <v>25</v>
      </c>
      <c r="V38">
        <f t="shared" si="2"/>
        <v>31.368952809296438</v>
      </c>
      <c r="X38" s="27">
        <f t="shared" si="4"/>
        <v>2.4500000000000011E-2</v>
      </c>
      <c r="Y38">
        <f>$AD$13/V38</f>
        <v>1.7299176694120482</v>
      </c>
      <c r="Z38">
        <f t="shared" si="3"/>
        <v>2</v>
      </c>
    </row>
    <row r="39" spans="21:26">
      <c r="U39">
        <v>26</v>
      </c>
      <c r="V39">
        <f t="shared" si="2"/>
        <v>31.687427500249015</v>
      </c>
      <c r="X39" s="27">
        <f t="shared" si="4"/>
        <v>2.5000000000000012E-2</v>
      </c>
      <c r="Y39">
        <f>$AD$13/V39</f>
        <v>1.7125311209099625</v>
      </c>
      <c r="Z39">
        <f t="shared" si="3"/>
        <v>2</v>
      </c>
    </row>
    <row r="40" spans="21:26">
      <c r="U40">
        <v>27</v>
      </c>
      <c r="V40">
        <f t="shared" si="2"/>
        <v>32.002733052275524</v>
      </c>
      <c r="X40" s="27">
        <f t="shared" si="4"/>
        <v>2.5500000000000012E-2</v>
      </c>
      <c r="Y40">
        <f>$AD$13/V40</f>
        <v>1.6956584816400893</v>
      </c>
      <c r="Z40">
        <f t="shared" si="3"/>
        <v>2</v>
      </c>
    </row>
    <row r="41" spans="21:26">
      <c r="U41">
        <v>28</v>
      </c>
      <c r="V41">
        <f t="shared" si="2"/>
        <v>32.314962231865273</v>
      </c>
      <c r="X41" s="27">
        <f t="shared" si="4"/>
        <v>2.6000000000000013E-2</v>
      </c>
      <c r="Y41">
        <f>$AD$13/V41</f>
        <v>1.67927492368362</v>
      </c>
      <c r="Z41">
        <f t="shared" si="3"/>
        <v>2</v>
      </c>
    </row>
    <row r="42" spans="21:26">
      <c r="U42">
        <v>29</v>
      </c>
      <c r="V42">
        <f t="shared" si="2"/>
        <v>32.624203366190414</v>
      </c>
      <c r="X42" s="27">
        <f t="shared" si="4"/>
        <v>2.6500000000000013E-2</v>
      </c>
      <c r="Y42">
        <f>$AD$13/V42</f>
        <v>1.6633572665866849</v>
      </c>
      <c r="Z42">
        <f t="shared" si="3"/>
        <v>2</v>
      </c>
    </row>
    <row r="43" spans="21:26">
      <c r="U43">
        <v>30</v>
      </c>
      <c r="V43">
        <f t="shared" si="2"/>
        <v>32.930540634951939</v>
      </c>
      <c r="X43" s="27">
        <f t="shared" si="4"/>
        <v>2.7000000000000014E-2</v>
      </c>
      <c r="Y43">
        <f>$AD$13/V43</f>
        <v>1.6478838394216304</v>
      </c>
      <c r="Z43">
        <f t="shared" si="3"/>
        <v>2</v>
      </c>
    </row>
    <row r="44" spans="21:26">
      <c r="U44">
        <v>31</v>
      </c>
      <c r="V44">
        <f t="shared" si="2"/>
        <v>33.234054338011362</v>
      </c>
      <c r="X44" s="27">
        <f t="shared" si="4"/>
        <v>2.7500000000000014E-2</v>
      </c>
      <c r="Y44">
        <f>$AD$13/V44</f>
        <v>1.6328343567064689</v>
      </c>
      <c r="Z44">
        <f t="shared" si="3"/>
        <v>2</v>
      </c>
    </row>
    <row r="45" spans="21:26">
      <c r="U45">
        <v>32</v>
      </c>
      <c r="V45">
        <f t="shared" si="2"/>
        <v>33.534821141219204</v>
      </c>
      <c r="X45" s="27">
        <f t="shared" si="4"/>
        <v>2.8000000000000014E-2</v>
      </c>
      <c r="Y45">
        <f>$AD$13/V45</f>
        <v>1.6181898065665876</v>
      </c>
      <c r="Z45">
        <f t="shared" si="3"/>
        <v>2</v>
      </c>
    </row>
    <row r="46" spans="21:26">
      <c r="U46">
        <v>33</v>
      </c>
      <c r="V46">
        <f t="shared" si="2"/>
        <v>33.832914302572775</v>
      </c>
      <c r="X46" s="27">
        <f t="shared" si="4"/>
        <v>2.8500000000000015E-2</v>
      </c>
      <c r="Y46">
        <f>$AD$13/V46</f>
        <v>1.6039323497363649</v>
      </c>
      <c r="Z46">
        <f t="shared" si="3"/>
        <v>2</v>
      </c>
    </row>
    <row r="47" spans="21:26">
      <c r="U47">
        <v>34</v>
      </c>
      <c r="V47">
        <f t="shared" si="2"/>
        <v>34.128403880593417</v>
      </c>
      <c r="X47" s="27">
        <f>X46+0.0005</f>
        <v>2.9000000000000015E-2</v>
      </c>
      <c r="Y47">
        <f>$AD$13/V47</f>
        <v>1.5900452281805058</v>
      </c>
      <c r="Z47">
        <f t="shared" si="3"/>
        <v>2</v>
      </c>
    </row>
    <row r="48" spans="21:26">
      <c r="U48">
        <v>35</v>
      </c>
      <c r="V48">
        <f t="shared" si="2"/>
        <v>34.421356926602627</v>
      </c>
      <c r="X48" s="27">
        <f t="shared" si="4"/>
        <v>2.9500000000000016E-2</v>
      </c>
      <c r="Y48">
        <f>$AD$13/V48</f>
        <v>1.5765126822706759</v>
      </c>
      <c r="Z48">
        <f t="shared" si="3"/>
        <v>2</v>
      </c>
    </row>
    <row r="49" spans="21:26">
      <c r="U49">
        <v>36</v>
      </c>
      <c r="V49">
        <f t="shared" si="2"/>
        <v>34.711837662391851</v>
      </c>
      <c r="X49" s="27">
        <f t="shared" si="4"/>
        <v>3.0000000000000016E-2</v>
      </c>
      <c r="Y49">
        <f>$AD$13/V49</f>
        <v>1.5633198755866555</v>
      </c>
      <c r="Z49">
        <f t="shared" si="3"/>
        <v>2</v>
      </c>
    </row>
    <row r="50" spans="21:26">
      <c r="X50" s="27"/>
    </row>
    <row r="51" spans="21:26">
      <c r="X51" s="27"/>
    </row>
    <row r="52" spans="21:26">
      <c r="X52" s="27"/>
    </row>
    <row r="53" spans="21:26">
      <c r="X53" s="27"/>
    </row>
  </sheetData>
  <mergeCells count="16">
    <mergeCell ref="C9:E9"/>
    <mergeCell ref="F10:G10"/>
    <mergeCell ref="L4:L5"/>
    <mergeCell ref="M4:M5"/>
    <mergeCell ref="J4:J5"/>
    <mergeCell ref="K4:K5"/>
    <mergeCell ref="I4:I5"/>
    <mergeCell ref="B5:C5"/>
    <mergeCell ref="C6:E6"/>
    <mergeCell ref="C7:D7"/>
    <mergeCell ref="B8:C8"/>
    <mergeCell ref="C3:E3"/>
    <mergeCell ref="F3:G3"/>
    <mergeCell ref="C4:D4"/>
    <mergeCell ref="G4:G5"/>
    <mergeCell ref="H4:H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2025-07-29T15:28:52Z</dcterms:created>
  <dcterms:modified xsi:type="dcterms:W3CDTF">2025-07-30T21:51:10Z</dcterms:modified>
  <cp:category/>
  <cp:contentStatus/>
</cp:coreProperties>
</file>