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5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ddywalsh/Dropbox (Personal)/Further Study/Thesis/myfiles/AppendixB/Chapter 5 - Experiment 1 - Optimisation_Gasoil_Daily_Charts_Volatility_Study/"/>
    </mc:Choice>
  </mc:AlternateContent>
  <bookViews>
    <workbookView xWindow="0" yWindow="460" windowWidth="25600" windowHeight="13880" tabRatio="663" activeTab="13"/>
  </bookViews>
  <sheets>
    <sheet name="10 point" sheetId="1" r:id="rId1"/>
    <sheet name="20 point" sheetId="2" state="hidden" r:id="rId2"/>
    <sheet name="30 point" sheetId="3" state="hidden" r:id="rId3"/>
    <sheet name="Alpha Table" sheetId="6" r:id="rId4"/>
    <sheet name="Graphs" sheetId="4" r:id="rId5"/>
    <sheet name="Graphs (2)" sheetId="10" r:id="rId6"/>
    <sheet name="Revision notes" sheetId="5" r:id="rId7"/>
    <sheet name="10 point (2)" sheetId="7" r:id="rId8"/>
    <sheet name="20 point (2)" sheetId="8" r:id="rId9"/>
    <sheet name="30 point (2)" sheetId="9" r:id="rId10"/>
    <sheet name="Graphs (3)" sheetId="11" state="hidden" r:id="rId11"/>
    <sheet name="Graphs (4)" sheetId="12" r:id="rId12"/>
    <sheet name="Graphs (5)" sheetId="14" r:id="rId13"/>
    <sheet name="Gasoil Table (2)" sheetId="13" r:id="rId14"/>
  </sheets>
  <definedNames>
    <definedName name="alpha_scaling">Graphs!$AJ$1</definedName>
    <definedName name="Forecast_Coefficient">'30 point (2)'!$I$58</definedName>
    <definedName name="MAE">'Graphs (2)'!$E$84</definedName>
    <definedName name="Mean_Error">'Graphs (2)'!$D$84</definedName>
    <definedName name="_xlnm.Print_Area" localSheetId="3">'Alpha Table'!$A$4:$O$41</definedName>
    <definedName name="_xlnm.Print_Area" localSheetId="13">'Gasoil Table (2)'!$A$4:$G$42</definedName>
    <definedName name="_xlnm.Print_Area" localSheetId="4">Graphs!$A$1:$AI$81</definedName>
    <definedName name="_xlnm.Print_Area" localSheetId="5">'Graphs (2)'!$A$1:$BB$89</definedName>
    <definedName name="t">'Graphs (2)'!$D$78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0" i="13" l="1"/>
  <c r="C79" i="13"/>
  <c r="C71" i="13"/>
  <c r="C70" i="13"/>
  <c r="C62" i="13"/>
  <c r="C61" i="13"/>
  <c r="C53" i="13"/>
  <c r="C52" i="13"/>
  <c r="G77" i="13"/>
  <c r="F77" i="13"/>
  <c r="E77" i="13"/>
  <c r="D77" i="13"/>
  <c r="C77" i="13"/>
  <c r="G68" i="13"/>
  <c r="F68" i="13"/>
  <c r="E68" i="13"/>
  <c r="D68" i="13"/>
  <c r="C68" i="13"/>
  <c r="G59" i="13"/>
  <c r="F59" i="13"/>
  <c r="E59" i="13"/>
  <c r="D59" i="13"/>
  <c r="C59" i="13"/>
  <c r="D50" i="13"/>
  <c r="E50" i="13"/>
  <c r="F50" i="13"/>
  <c r="G50" i="13"/>
  <c r="C50" i="13"/>
  <c r="C7" i="13"/>
  <c r="C18" i="13"/>
  <c r="C29" i="13"/>
  <c r="C38" i="13"/>
  <c r="C6" i="13"/>
  <c r="C17" i="13"/>
  <c r="C28" i="13"/>
  <c r="C37" i="13"/>
  <c r="C39" i="13"/>
  <c r="C40" i="13"/>
  <c r="D7" i="13"/>
  <c r="D18" i="13"/>
  <c r="D29" i="13"/>
  <c r="D38" i="13"/>
  <c r="D6" i="13"/>
  <c r="D17" i="13"/>
  <c r="D28" i="13"/>
  <c r="D37" i="13"/>
  <c r="D39" i="13"/>
  <c r="D40" i="13"/>
  <c r="E7" i="13"/>
  <c r="E18" i="13"/>
  <c r="E29" i="13"/>
  <c r="E38" i="13"/>
  <c r="E6" i="13"/>
  <c r="E17" i="13"/>
  <c r="E28" i="13"/>
  <c r="E37" i="13"/>
  <c r="E39" i="13"/>
  <c r="E40" i="13"/>
  <c r="F7" i="13"/>
  <c r="F18" i="13"/>
  <c r="F29" i="13"/>
  <c r="F38" i="13"/>
  <c r="F6" i="13"/>
  <c r="F17" i="13"/>
  <c r="F28" i="13"/>
  <c r="F37" i="13"/>
  <c r="F39" i="13"/>
  <c r="F40" i="13"/>
  <c r="G7" i="13"/>
  <c r="G18" i="13"/>
  <c r="G29" i="13"/>
  <c r="G38" i="13"/>
  <c r="G6" i="13"/>
  <c r="G17" i="13"/>
  <c r="G28" i="13"/>
  <c r="G37" i="13"/>
  <c r="G39" i="13"/>
  <c r="G40" i="13"/>
  <c r="C43" i="13"/>
  <c r="C42" i="13"/>
  <c r="C74" i="13"/>
  <c r="D74" i="13"/>
  <c r="E74" i="13"/>
  <c r="F74" i="13"/>
  <c r="G74" i="13"/>
  <c r="C75" i="13"/>
  <c r="D75" i="13"/>
  <c r="E75" i="13"/>
  <c r="F75" i="13"/>
  <c r="G75" i="13"/>
  <c r="C76" i="13"/>
  <c r="D76" i="13"/>
  <c r="E76" i="13"/>
  <c r="F76" i="13"/>
  <c r="G76" i="13"/>
  <c r="C78" i="13"/>
  <c r="D78" i="13"/>
  <c r="E78" i="13"/>
  <c r="F78" i="13"/>
  <c r="G78" i="13"/>
  <c r="C65" i="13"/>
  <c r="D65" i="13"/>
  <c r="E65" i="13"/>
  <c r="F65" i="13"/>
  <c r="G65" i="13"/>
  <c r="C66" i="13"/>
  <c r="D66" i="13"/>
  <c r="E66" i="13"/>
  <c r="F66" i="13"/>
  <c r="G66" i="13"/>
  <c r="C67" i="13"/>
  <c r="D67" i="13"/>
  <c r="E67" i="13"/>
  <c r="F67" i="13"/>
  <c r="G67" i="13"/>
  <c r="C69" i="13"/>
  <c r="D69" i="13"/>
  <c r="E69" i="13"/>
  <c r="F69" i="13"/>
  <c r="G69" i="13"/>
  <c r="C56" i="13"/>
  <c r="D56" i="13"/>
  <c r="E56" i="13"/>
  <c r="F56" i="13"/>
  <c r="G56" i="13"/>
  <c r="C57" i="13"/>
  <c r="D57" i="13"/>
  <c r="E57" i="13"/>
  <c r="F57" i="13"/>
  <c r="G57" i="13"/>
  <c r="C58" i="13"/>
  <c r="D58" i="13"/>
  <c r="E58" i="13"/>
  <c r="F58" i="13"/>
  <c r="G58" i="13"/>
  <c r="C60" i="13"/>
  <c r="D60" i="13"/>
  <c r="E60" i="13"/>
  <c r="F60" i="13"/>
  <c r="G60" i="13"/>
  <c r="C47" i="13"/>
  <c r="D47" i="13"/>
  <c r="E47" i="13"/>
  <c r="F47" i="13"/>
  <c r="G47" i="13"/>
  <c r="C48" i="13"/>
  <c r="D48" i="13"/>
  <c r="E48" i="13"/>
  <c r="F48" i="13"/>
  <c r="G48" i="13"/>
  <c r="C49" i="13"/>
  <c r="D49" i="13"/>
  <c r="E49" i="13"/>
  <c r="F49" i="13"/>
  <c r="G49" i="13"/>
  <c r="C51" i="13"/>
  <c r="D51" i="13"/>
  <c r="E51" i="13"/>
  <c r="F51" i="13"/>
  <c r="G51" i="13"/>
  <c r="C20" i="14"/>
  <c r="C45" i="14"/>
  <c r="C70" i="14"/>
  <c r="C79" i="14"/>
  <c r="C71" i="14"/>
  <c r="C80" i="14"/>
  <c r="N20" i="14"/>
  <c r="N45" i="14"/>
  <c r="N70" i="14"/>
  <c r="N79" i="14"/>
  <c r="N71" i="14"/>
  <c r="N80" i="14"/>
  <c r="Y20" i="14"/>
  <c r="Y45" i="14"/>
  <c r="Y70" i="14"/>
  <c r="Y79" i="14"/>
  <c r="Y71" i="14"/>
  <c r="Y80" i="14"/>
  <c r="AJ20" i="14"/>
  <c r="AJ45" i="14"/>
  <c r="AJ70" i="14"/>
  <c r="AJ79" i="14"/>
  <c r="AJ71" i="14"/>
  <c r="AJ80" i="14"/>
  <c r="AV20" i="14"/>
  <c r="AV45" i="14"/>
  <c r="AV70" i="14"/>
  <c r="AV79" i="14"/>
  <c r="AV71" i="14"/>
  <c r="AV80" i="14"/>
  <c r="C88" i="14"/>
  <c r="C21" i="14"/>
  <c r="C46" i="14"/>
  <c r="C83" i="14"/>
  <c r="N21" i="14"/>
  <c r="N46" i="14"/>
  <c r="N83" i="14"/>
  <c r="Y21" i="14"/>
  <c r="Y46" i="14"/>
  <c r="Y83" i="14"/>
  <c r="AJ21" i="14"/>
  <c r="AJ46" i="14"/>
  <c r="AJ83" i="14"/>
  <c r="AV21" i="14"/>
  <c r="AV46" i="14"/>
  <c r="AV83" i="14"/>
  <c r="C86" i="14"/>
  <c r="C82" i="14"/>
  <c r="N82" i="14"/>
  <c r="Y82" i="14"/>
  <c r="AJ82" i="14"/>
  <c r="AV82" i="14"/>
  <c r="C85" i="14"/>
  <c r="D81" i="14"/>
  <c r="O81" i="14"/>
  <c r="Z81" i="14"/>
  <c r="AK81" i="14"/>
  <c r="AW81" i="14"/>
  <c r="E84" i="14"/>
  <c r="D84" i="14"/>
  <c r="C81" i="14"/>
  <c r="N81" i="14"/>
  <c r="Y81" i="14"/>
  <c r="AJ81" i="14"/>
  <c r="AV81" i="14"/>
  <c r="C84" i="14"/>
  <c r="BB71" i="14"/>
  <c r="BB70" i="14"/>
  <c r="BB72" i="14"/>
  <c r="BA71" i="14"/>
  <c r="BA70" i="14"/>
  <c r="BA72" i="14"/>
  <c r="AW72" i="14"/>
  <c r="AV72" i="14"/>
  <c r="AS71" i="14"/>
  <c r="AS70" i="14"/>
  <c r="AS72" i="14"/>
  <c r="AR71" i="14"/>
  <c r="AR70" i="14"/>
  <c r="AR72" i="14"/>
  <c r="AK72" i="14"/>
  <c r="AJ72" i="14"/>
  <c r="AG71" i="14"/>
  <c r="AG70" i="14"/>
  <c r="AG72" i="14"/>
  <c r="Z72" i="14"/>
  <c r="Y72" i="14"/>
  <c r="V71" i="14"/>
  <c r="V70" i="14"/>
  <c r="V72" i="14"/>
  <c r="U71" i="14"/>
  <c r="U70" i="14"/>
  <c r="U72" i="14"/>
  <c r="T71" i="14"/>
  <c r="T70" i="14"/>
  <c r="T72" i="14"/>
  <c r="O72" i="14"/>
  <c r="N72" i="14"/>
  <c r="K71" i="14"/>
  <c r="K70" i="14"/>
  <c r="K72" i="14"/>
  <c r="J71" i="14"/>
  <c r="J70" i="14"/>
  <c r="J72" i="14"/>
  <c r="I71" i="14"/>
  <c r="I70" i="14"/>
  <c r="I72" i="14"/>
  <c r="H71" i="14"/>
  <c r="H70" i="14"/>
  <c r="H72" i="14"/>
  <c r="G71" i="14"/>
  <c r="G70" i="14"/>
  <c r="G72" i="14"/>
  <c r="D72" i="14"/>
  <c r="C72" i="14"/>
  <c r="C49" i="14"/>
  <c r="AW47" i="14"/>
  <c r="AV47" i="14"/>
  <c r="AK47" i="14"/>
  <c r="AJ47" i="14"/>
  <c r="Z47" i="14"/>
  <c r="Y47" i="14"/>
  <c r="O47" i="14"/>
  <c r="N47" i="14"/>
  <c r="D47" i="14"/>
  <c r="C47" i="14"/>
  <c r="AW20" i="14"/>
  <c r="AW22" i="14"/>
  <c r="AV22" i="14"/>
  <c r="AK20" i="14"/>
  <c r="AK22" i="14"/>
  <c r="AJ22" i="14"/>
  <c r="Z20" i="14"/>
  <c r="Z22" i="14"/>
  <c r="Y22" i="14"/>
  <c r="O20" i="14"/>
  <c r="O22" i="14"/>
  <c r="N22" i="14"/>
  <c r="D20" i="14"/>
  <c r="D22" i="14"/>
  <c r="C22" i="14"/>
  <c r="P15" i="8"/>
  <c r="P15" i="7"/>
  <c r="K15" i="9"/>
  <c r="T16" i="9"/>
  <c r="AC16" i="9"/>
  <c r="AL16" i="9"/>
  <c r="AU16" i="9"/>
  <c r="AX16" i="7"/>
  <c r="G41" i="13"/>
  <c r="AO16" i="7"/>
  <c r="F41" i="13"/>
  <c r="AF16" i="7"/>
  <c r="E41" i="13"/>
  <c r="X16" i="7"/>
  <c r="D41" i="13"/>
  <c r="P16" i="7"/>
  <c r="K16" i="9"/>
  <c r="C41" i="13"/>
  <c r="G30" i="13"/>
  <c r="F30" i="13"/>
  <c r="E30" i="13"/>
  <c r="D30" i="13"/>
  <c r="C30" i="13"/>
  <c r="H30" i="13"/>
  <c r="G19" i="13"/>
  <c r="F19" i="13"/>
  <c r="E19" i="13"/>
  <c r="D19" i="13"/>
  <c r="C19" i="13"/>
  <c r="H19" i="13"/>
  <c r="G8" i="13"/>
  <c r="F8" i="13"/>
  <c r="E8" i="13"/>
  <c r="D8" i="13"/>
  <c r="C8" i="13"/>
  <c r="H8" i="13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P3" i="7"/>
  <c r="P4" i="7"/>
  <c r="P5" i="7"/>
  <c r="P6" i="7"/>
  <c r="P7" i="7"/>
  <c r="P8" i="7"/>
  <c r="P9" i="7"/>
  <c r="P10" i="7"/>
  <c r="P11" i="7"/>
  <c r="P12" i="7"/>
  <c r="P13" i="7"/>
  <c r="P14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Z3" i="8"/>
  <c r="AZ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P46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P3" i="8"/>
  <c r="P4" i="8"/>
  <c r="P5" i="8"/>
  <c r="P6" i="8"/>
  <c r="P7" i="8"/>
  <c r="P8" i="8"/>
  <c r="P9" i="8"/>
  <c r="P10" i="8"/>
  <c r="P11" i="8"/>
  <c r="P12" i="8"/>
  <c r="P13" i="8"/>
  <c r="P14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M16" i="7"/>
  <c r="C71" i="10"/>
  <c r="C80" i="10"/>
  <c r="C45" i="10"/>
  <c r="C70" i="10"/>
  <c r="C79" i="10"/>
  <c r="U16" i="7"/>
  <c r="N71" i="10"/>
  <c r="N80" i="10"/>
  <c r="N45" i="10"/>
  <c r="N70" i="10"/>
  <c r="N79" i="10"/>
  <c r="AK16" i="7"/>
  <c r="AJ71" i="10"/>
  <c r="AJ80" i="10"/>
  <c r="AJ45" i="10"/>
  <c r="AN16" i="7"/>
  <c r="AJ70" i="10"/>
  <c r="AJ79" i="10"/>
  <c r="AT16" i="7"/>
  <c r="AV71" i="10"/>
  <c r="AV80" i="10"/>
  <c r="AV45" i="10"/>
  <c r="AW16" i="7"/>
  <c r="AV70" i="10"/>
  <c r="AV79" i="10"/>
  <c r="Y45" i="10"/>
  <c r="Y70" i="10"/>
  <c r="Y79" i="10"/>
  <c r="AC16" i="7"/>
  <c r="Y71" i="10"/>
  <c r="Y80" i="10"/>
  <c r="K46" i="9"/>
  <c r="U57" i="9"/>
  <c r="O29" i="6"/>
  <c r="O38" i="6"/>
  <c r="AM16" i="3"/>
  <c r="O6" i="6"/>
  <c r="AM16" i="2"/>
  <c r="O17" i="6"/>
  <c r="AM16" i="1"/>
  <c r="O28" i="6"/>
  <c r="O37" i="6"/>
  <c r="L29" i="6"/>
  <c r="L38" i="6"/>
  <c r="AF16" i="3"/>
  <c r="L6" i="6"/>
  <c r="AF16" i="2"/>
  <c r="L17" i="6"/>
  <c r="AF16" i="1"/>
  <c r="L28" i="6"/>
  <c r="L37" i="6"/>
  <c r="I29" i="6"/>
  <c r="I38" i="6"/>
  <c r="Y16" i="3"/>
  <c r="I6" i="6"/>
  <c r="Y16" i="2"/>
  <c r="I17" i="6"/>
  <c r="Y16" i="1"/>
  <c r="I28" i="6"/>
  <c r="I37" i="6"/>
  <c r="O16" i="1"/>
  <c r="F29" i="6"/>
  <c r="F38" i="6"/>
  <c r="R16" i="3"/>
  <c r="F6" i="6"/>
  <c r="R16" i="2"/>
  <c r="F17" i="6"/>
  <c r="R16" i="1"/>
  <c r="F28" i="6"/>
  <c r="F37" i="6"/>
  <c r="K16" i="3"/>
  <c r="C6" i="6"/>
  <c r="K16" i="2"/>
  <c r="C17" i="6"/>
  <c r="K16" i="1"/>
  <c r="C28" i="6"/>
  <c r="C37" i="6"/>
  <c r="C29" i="6"/>
  <c r="C38" i="6"/>
  <c r="C71" i="4"/>
  <c r="C79" i="4"/>
  <c r="C20" i="4"/>
  <c r="C45" i="4"/>
  <c r="C70" i="4"/>
  <c r="C78" i="4"/>
  <c r="C80" i="4"/>
  <c r="J71" i="4"/>
  <c r="J79" i="4"/>
  <c r="J20" i="4"/>
  <c r="J45" i="4"/>
  <c r="J70" i="4"/>
  <c r="J78" i="4"/>
  <c r="J80" i="4"/>
  <c r="Q71" i="4"/>
  <c r="Q79" i="4"/>
  <c r="Q20" i="4"/>
  <c r="Q45" i="4"/>
  <c r="Q70" i="4"/>
  <c r="Q78" i="4"/>
  <c r="Q80" i="4"/>
  <c r="X71" i="4"/>
  <c r="X79" i="4"/>
  <c r="X20" i="4"/>
  <c r="X45" i="4"/>
  <c r="X70" i="4"/>
  <c r="X78" i="4"/>
  <c r="X80" i="4"/>
  <c r="AE71" i="4"/>
  <c r="AE79" i="4"/>
  <c r="AE20" i="4"/>
  <c r="AE45" i="4"/>
  <c r="AE70" i="4"/>
  <c r="AE78" i="4"/>
  <c r="AE80" i="4"/>
  <c r="C81" i="4"/>
  <c r="C90" i="4"/>
  <c r="F87" i="4"/>
  <c r="E87" i="4"/>
  <c r="D87" i="4"/>
  <c r="C87" i="4"/>
  <c r="B87" i="4"/>
  <c r="F86" i="4"/>
  <c r="F85" i="4"/>
  <c r="E86" i="4"/>
  <c r="E85" i="4"/>
  <c r="D86" i="4"/>
  <c r="D85" i="4"/>
  <c r="C86" i="4"/>
  <c r="C85" i="4"/>
  <c r="B86" i="4"/>
  <c r="B85" i="4"/>
  <c r="AE46" i="4"/>
  <c r="X46" i="4"/>
  <c r="Q46" i="4"/>
  <c r="O16" i="2"/>
  <c r="J46" i="4"/>
  <c r="C46" i="4"/>
  <c r="AE21" i="4"/>
  <c r="O16" i="3"/>
  <c r="J21" i="4"/>
  <c r="C21" i="4"/>
  <c r="AV21" i="12"/>
  <c r="AL46" i="9"/>
  <c r="AQ46" i="9"/>
  <c r="AV57" i="9"/>
  <c r="AW20" i="12"/>
  <c r="AW22" i="12"/>
  <c r="AJ21" i="12"/>
  <c r="AC46" i="9"/>
  <c r="AH46" i="9"/>
  <c r="AM57" i="9"/>
  <c r="AK20" i="12"/>
  <c r="AK22" i="12"/>
  <c r="Y21" i="12"/>
  <c r="T46" i="9"/>
  <c r="Y46" i="9"/>
  <c r="AD57" i="9"/>
  <c r="Z20" i="12"/>
  <c r="Z22" i="12"/>
  <c r="P46" i="9"/>
  <c r="O20" i="12"/>
  <c r="N21" i="12"/>
  <c r="O22" i="12"/>
  <c r="C21" i="12"/>
  <c r="K4" i="9"/>
  <c r="L57" i="9"/>
  <c r="D20" i="12"/>
  <c r="D22" i="12"/>
  <c r="AV58" i="9"/>
  <c r="P16" i="9"/>
  <c r="C20" i="12"/>
  <c r="C45" i="12"/>
  <c r="C70" i="12"/>
  <c r="C79" i="12"/>
  <c r="C71" i="12"/>
  <c r="C80" i="12"/>
  <c r="Y16" i="9"/>
  <c r="N20" i="12"/>
  <c r="N45" i="12"/>
  <c r="N70" i="12"/>
  <c r="N79" i="12"/>
  <c r="N71" i="12"/>
  <c r="N80" i="12"/>
  <c r="AH16" i="9"/>
  <c r="Y20" i="12"/>
  <c r="Y45" i="12"/>
  <c r="Y70" i="12"/>
  <c r="Y79" i="12"/>
  <c r="Y71" i="12"/>
  <c r="Y80" i="12"/>
  <c r="AQ16" i="9"/>
  <c r="AJ20" i="12"/>
  <c r="AP16" i="8"/>
  <c r="AJ45" i="12"/>
  <c r="AJ70" i="12"/>
  <c r="AJ79" i="12"/>
  <c r="AJ71" i="12"/>
  <c r="AJ80" i="12"/>
  <c r="AV20" i="12"/>
  <c r="AY16" i="8"/>
  <c r="AV45" i="12"/>
  <c r="AV70" i="12"/>
  <c r="AV79" i="12"/>
  <c r="AV71" i="12"/>
  <c r="AV80" i="12"/>
  <c r="C88" i="12"/>
  <c r="K16" i="8"/>
  <c r="C46" i="12"/>
  <c r="C83" i="12"/>
  <c r="T16" i="8"/>
  <c r="N46" i="12"/>
  <c r="N83" i="12"/>
  <c r="AD16" i="8"/>
  <c r="Y46" i="12"/>
  <c r="Y83" i="12"/>
  <c r="AM16" i="8"/>
  <c r="AJ46" i="12"/>
  <c r="AJ83" i="12"/>
  <c r="AV16" i="8"/>
  <c r="AV46" i="12"/>
  <c r="AV83" i="12"/>
  <c r="C86" i="12"/>
  <c r="C82" i="12"/>
  <c r="N82" i="12"/>
  <c r="Y82" i="12"/>
  <c r="AJ82" i="12"/>
  <c r="AV82" i="12"/>
  <c r="C85" i="12"/>
  <c r="D81" i="12"/>
  <c r="O81" i="12"/>
  <c r="Z81" i="12"/>
  <c r="AK81" i="12"/>
  <c r="AW81" i="12"/>
  <c r="E84" i="12"/>
  <c r="D84" i="12"/>
  <c r="C81" i="12"/>
  <c r="N81" i="12"/>
  <c r="Y81" i="12"/>
  <c r="AJ81" i="12"/>
  <c r="AV81" i="12"/>
  <c r="C84" i="12"/>
  <c r="BB71" i="12"/>
  <c r="BB70" i="12"/>
  <c r="BB72" i="12"/>
  <c r="BA71" i="12"/>
  <c r="BA70" i="12"/>
  <c r="BA72" i="12"/>
  <c r="AW72" i="12"/>
  <c r="AV72" i="12"/>
  <c r="AS71" i="12"/>
  <c r="AS70" i="12"/>
  <c r="AS72" i="12"/>
  <c r="AR71" i="12"/>
  <c r="AR70" i="12"/>
  <c r="AR72" i="12"/>
  <c r="AK72" i="12"/>
  <c r="AJ72" i="12"/>
  <c r="AG71" i="12"/>
  <c r="AG70" i="12"/>
  <c r="AG72" i="12"/>
  <c r="Z72" i="12"/>
  <c r="Y72" i="12"/>
  <c r="V71" i="12"/>
  <c r="V70" i="12"/>
  <c r="V72" i="12"/>
  <c r="U71" i="12"/>
  <c r="U70" i="12"/>
  <c r="U72" i="12"/>
  <c r="T71" i="12"/>
  <c r="T70" i="12"/>
  <c r="T72" i="12"/>
  <c r="O72" i="12"/>
  <c r="N72" i="12"/>
  <c r="K71" i="12"/>
  <c r="K70" i="12"/>
  <c r="K72" i="12"/>
  <c r="J71" i="12"/>
  <c r="J70" i="12"/>
  <c r="J72" i="12"/>
  <c r="I71" i="12"/>
  <c r="I70" i="12"/>
  <c r="I72" i="12"/>
  <c r="H71" i="12"/>
  <c r="H70" i="12"/>
  <c r="H72" i="12"/>
  <c r="G71" i="12"/>
  <c r="G70" i="12"/>
  <c r="G72" i="12"/>
  <c r="D72" i="12"/>
  <c r="C72" i="12"/>
  <c r="C49" i="12"/>
  <c r="AW47" i="12"/>
  <c r="AV47" i="12"/>
  <c r="AK47" i="12"/>
  <c r="AJ47" i="12"/>
  <c r="Z47" i="12"/>
  <c r="Y47" i="12"/>
  <c r="O47" i="12"/>
  <c r="N47" i="12"/>
  <c r="D47" i="12"/>
  <c r="C47" i="12"/>
  <c r="AV22" i="12"/>
  <c r="AJ22" i="12"/>
  <c r="Y22" i="12"/>
  <c r="N22" i="12"/>
  <c r="C22" i="12"/>
  <c r="N46" i="11"/>
  <c r="N45" i="11"/>
  <c r="C49" i="11"/>
  <c r="C46" i="11"/>
  <c r="C45" i="11"/>
  <c r="AV21" i="11"/>
  <c r="AV20" i="11"/>
  <c r="AJ21" i="11"/>
  <c r="AQ4" i="9"/>
  <c r="AQ5" i="9"/>
  <c r="AQ6" i="9"/>
  <c r="AQ7" i="9"/>
  <c r="AQ8" i="9"/>
  <c r="AQ9" i="9"/>
  <c r="AQ10" i="9"/>
  <c r="AQ11" i="9"/>
  <c r="AQ12" i="9"/>
  <c r="AQ13" i="9"/>
  <c r="AQ14" i="9"/>
  <c r="AQ15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3" i="9"/>
  <c r="Y21" i="11"/>
  <c r="AH4" i="9"/>
  <c r="AH5" i="9"/>
  <c r="AH6" i="9"/>
  <c r="AH7" i="9"/>
  <c r="AH8" i="9"/>
  <c r="AH9" i="9"/>
  <c r="AH10" i="9"/>
  <c r="AH11" i="9"/>
  <c r="AH12" i="9"/>
  <c r="AH13" i="9"/>
  <c r="AH14" i="9"/>
  <c r="AH15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3" i="9"/>
  <c r="N21" i="11"/>
  <c r="N20" i="11"/>
  <c r="Y4" i="9"/>
  <c r="Y5" i="9"/>
  <c r="Y6" i="9"/>
  <c r="Y7" i="9"/>
  <c r="Y8" i="9"/>
  <c r="Y9" i="9"/>
  <c r="Y10" i="9"/>
  <c r="Y11" i="9"/>
  <c r="Y12" i="9"/>
  <c r="Y13" i="9"/>
  <c r="Y14" i="9"/>
  <c r="Y15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3" i="9"/>
  <c r="AJ20" i="11"/>
  <c r="Y20" i="11"/>
  <c r="C21" i="11"/>
  <c r="C20" i="11"/>
  <c r="P4" i="9"/>
  <c r="P5" i="9"/>
  <c r="P6" i="9"/>
  <c r="P7" i="9"/>
  <c r="P8" i="9"/>
  <c r="P9" i="9"/>
  <c r="P10" i="9"/>
  <c r="P11" i="9"/>
  <c r="P12" i="9"/>
  <c r="P13" i="9"/>
  <c r="P14" i="9"/>
  <c r="P15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3" i="9"/>
  <c r="C70" i="11"/>
  <c r="C79" i="11"/>
  <c r="C71" i="11"/>
  <c r="C80" i="11"/>
  <c r="N70" i="11"/>
  <c r="N79" i="11"/>
  <c r="N71" i="11"/>
  <c r="N80" i="11"/>
  <c r="Y45" i="11"/>
  <c r="Y70" i="11"/>
  <c r="Y79" i="11"/>
  <c r="Y71" i="11"/>
  <c r="Y80" i="11"/>
  <c r="AJ45" i="11"/>
  <c r="AJ70" i="11"/>
  <c r="AJ79" i="11"/>
  <c r="AJ71" i="11"/>
  <c r="AJ80" i="11"/>
  <c r="AV45" i="11"/>
  <c r="AV70" i="11"/>
  <c r="AV79" i="11"/>
  <c r="AV71" i="11"/>
  <c r="AV80" i="11"/>
  <c r="C88" i="11"/>
  <c r="C83" i="11"/>
  <c r="N83" i="11"/>
  <c r="Y46" i="11"/>
  <c r="Y83" i="11"/>
  <c r="AJ46" i="11"/>
  <c r="AJ83" i="11"/>
  <c r="AV46" i="11"/>
  <c r="AV83" i="11"/>
  <c r="C86" i="11"/>
  <c r="C82" i="11"/>
  <c r="N82" i="11"/>
  <c r="Y82" i="11"/>
  <c r="AJ82" i="11"/>
  <c r="AV82" i="11"/>
  <c r="C85" i="11"/>
  <c r="D81" i="11"/>
  <c r="O81" i="11"/>
  <c r="Z81" i="11"/>
  <c r="AK81" i="11"/>
  <c r="AW81" i="11"/>
  <c r="E84" i="11"/>
  <c r="D84" i="11"/>
  <c r="C81" i="11"/>
  <c r="N81" i="11"/>
  <c r="Y81" i="11"/>
  <c r="AJ81" i="11"/>
  <c r="AV81" i="11"/>
  <c r="C84" i="11"/>
  <c r="BB71" i="11"/>
  <c r="BB70" i="11"/>
  <c r="BB72" i="11"/>
  <c r="BA71" i="11"/>
  <c r="BA70" i="11"/>
  <c r="BA72" i="11"/>
  <c r="AW72" i="11"/>
  <c r="AV72" i="11"/>
  <c r="AS71" i="11"/>
  <c r="AS70" i="11"/>
  <c r="AS72" i="11"/>
  <c r="AR71" i="11"/>
  <c r="AR70" i="11"/>
  <c r="AR72" i="11"/>
  <c r="AK72" i="11"/>
  <c r="AJ72" i="11"/>
  <c r="AG71" i="11"/>
  <c r="AG70" i="11"/>
  <c r="AG72" i="11"/>
  <c r="Z72" i="11"/>
  <c r="Y72" i="11"/>
  <c r="V71" i="11"/>
  <c r="V70" i="11"/>
  <c r="V72" i="11"/>
  <c r="U71" i="11"/>
  <c r="U70" i="11"/>
  <c r="U72" i="11"/>
  <c r="T71" i="11"/>
  <c r="T70" i="11"/>
  <c r="T72" i="11"/>
  <c r="O72" i="11"/>
  <c r="N72" i="11"/>
  <c r="K71" i="11"/>
  <c r="K70" i="11"/>
  <c r="K72" i="11"/>
  <c r="J71" i="11"/>
  <c r="J70" i="11"/>
  <c r="J72" i="11"/>
  <c r="I71" i="11"/>
  <c r="I70" i="11"/>
  <c r="I72" i="11"/>
  <c r="H71" i="11"/>
  <c r="H70" i="11"/>
  <c r="H72" i="11"/>
  <c r="G71" i="11"/>
  <c r="G70" i="11"/>
  <c r="G72" i="11"/>
  <c r="D72" i="11"/>
  <c r="C72" i="11"/>
  <c r="AW47" i="11"/>
  <c r="AV47" i="11"/>
  <c r="AK47" i="11"/>
  <c r="AJ47" i="11"/>
  <c r="Z47" i="11"/>
  <c r="Y47" i="11"/>
  <c r="O47" i="11"/>
  <c r="N47" i="11"/>
  <c r="D47" i="11"/>
  <c r="C47" i="11"/>
  <c r="AW22" i="11"/>
  <c r="AV22" i="11"/>
  <c r="AK22" i="11"/>
  <c r="AJ22" i="11"/>
  <c r="Y22" i="11"/>
  <c r="O22" i="11"/>
  <c r="N22" i="11"/>
  <c r="D22" i="11"/>
  <c r="C22" i="11"/>
  <c r="AU6" i="9"/>
  <c r="AU7" i="9"/>
  <c r="AU8" i="9"/>
  <c r="AU9" i="9"/>
  <c r="AU10" i="9"/>
  <c r="AU11" i="9"/>
  <c r="AU12" i="9"/>
  <c r="AU13" i="9"/>
  <c r="AU14" i="9"/>
  <c r="AU15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5" i="9"/>
  <c r="AL4" i="9"/>
  <c r="AL5" i="9"/>
  <c r="AL6" i="9"/>
  <c r="AL7" i="9"/>
  <c r="AL8" i="9"/>
  <c r="AL9" i="9"/>
  <c r="AL10" i="9"/>
  <c r="AL11" i="9"/>
  <c r="AL12" i="9"/>
  <c r="AL13" i="9"/>
  <c r="AL14" i="9"/>
  <c r="AL15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3" i="9"/>
  <c r="T4" i="9"/>
  <c r="T5" i="9"/>
  <c r="T6" i="9"/>
  <c r="T7" i="9"/>
  <c r="T8" i="9"/>
  <c r="T9" i="9"/>
  <c r="T10" i="9"/>
  <c r="T11" i="9"/>
  <c r="T12" i="9"/>
  <c r="T13" i="9"/>
  <c r="T14" i="9"/>
  <c r="T15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3" i="9"/>
  <c r="K5" i="9"/>
  <c r="K6" i="9"/>
  <c r="K7" i="9"/>
  <c r="K8" i="9"/>
  <c r="K9" i="9"/>
  <c r="K10" i="9"/>
  <c r="K11" i="9"/>
  <c r="K12" i="9"/>
  <c r="K13" i="9"/>
  <c r="K14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3" i="9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5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T4" i="8"/>
  <c r="T5" i="8"/>
  <c r="T6" i="8"/>
  <c r="T7" i="8"/>
  <c r="T8" i="8"/>
  <c r="T9" i="8"/>
  <c r="T10" i="8"/>
  <c r="T11" i="8"/>
  <c r="T12" i="8"/>
  <c r="T13" i="8"/>
  <c r="T14" i="8"/>
  <c r="T15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AC3" i="8"/>
  <c r="T3" i="8"/>
  <c r="K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3" i="8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5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M4" i="7"/>
  <c r="M3" i="7"/>
  <c r="L3" i="7"/>
  <c r="D185" i="9"/>
  <c r="L16" i="9"/>
  <c r="C21" i="10"/>
  <c r="O16" i="9"/>
  <c r="C20" i="10"/>
  <c r="L16" i="8"/>
  <c r="C46" i="10"/>
  <c r="O16" i="8"/>
  <c r="C83" i="10"/>
  <c r="D141" i="9"/>
  <c r="U16" i="9"/>
  <c r="N21" i="10"/>
  <c r="X16" i="9"/>
  <c r="N20" i="10"/>
  <c r="U16" i="8"/>
  <c r="N46" i="10"/>
  <c r="X16" i="8"/>
  <c r="N83" i="10"/>
  <c r="D99" i="9"/>
  <c r="AD16" i="9"/>
  <c r="Y21" i="10"/>
  <c r="AG16" i="9"/>
  <c r="Y20" i="10"/>
  <c r="Y46" i="10"/>
  <c r="Y83" i="10"/>
  <c r="D57" i="9"/>
  <c r="AM16" i="9"/>
  <c r="AJ21" i="10"/>
  <c r="AP16" i="9"/>
  <c r="AJ20" i="10"/>
  <c r="AJ46" i="10"/>
  <c r="AJ83" i="10"/>
  <c r="D14" i="9"/>
  <c r="AV16" i="9"/>
  <c r="AV21" i="10"/>
  <c r="AY16" i="9"/>
  <c r="AV20" i="10"/>
  <c r="AV46" i="10"/>
  <c r="AV83" i="10"/>
  <c r="C86" i="10"/>
  <c r="AY6" i="9"/>
  <c r="AY7" i="9"/>
  <c r="AY8" i="9"/>
  <c r="AY9" i="9"/>
  <c r="AY10" i="9"/>
  <c r="AY11" i="9"/>
  <c r="AY12" i="9"/>
  <c r="AY13" i="9"/>
  <c r="AY14" i="9"/>
  <c r="AY15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5" i="9"/>
  <c r="AP4" i="9"/>
  <c r="AP5" i="9"/>
  <c r="AP6" i="9"/>
  <c r="AP7" i="9"/>
  <c r="AP8" i="9"/>
  <c r="AP9" i="9"/>
  <c r="AP10" i="9"/>
  <c r="AP11" i="9"/>
  <c r="AP12" i="9"/>
  <c r="AP13" i="9"/>
  <c r="AP14" i="9"/>
  <c r="AP15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3" i="9"/>
  <c r="X4" i="9"/>
  <c r="X5" i="9"/>
  <c r="X6" i="9"/>
  <c r="X7" i="9"/>
  <c r="X8" i="9"/>
  <c r="X9" i="9"/>
  <c r="X10" i="9"/>
  <c r="X11" i="9"/>
  <c r="X12" i="9"/>
  <c r="X13" i="9"/>
  <c r="X14" i="9"/>
  <c r="X15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3" i="9"/>
  <c r="O4" i="9"/>
  <c r="O5" i="9"/>
  <c r="O6" i="9"/>
  <c r="O7" i="9"/>
  <c r="O8" i="9"/>
  <c r="O9" i="9"/>
  <c r="O10" i="9"/>
  <c r="O11" i="9"/>
  <c r="O12" i="9"/>
  <c r="O13" i="9"/>
  <c r="O14" i="9"/>
  <c r="O15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3" i="9"/>
  <c r="D4" i="9"/>
  <c r="D5" i="9"/>
  <c r="D6" i="9"/>
  <c r="D7" i="9"/>
  <c r="D8" i="9"/>
  <c r="D9" i="9"/>
  <c r="D10" i="9"/>
  <c r="D11" i="9"/>
  <c r="D12" i="9"/>
  <c r="D13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3" i="9"/>
  <c r="AY4" i="8"/>
  <c r="AY5" i="8"/>
  <c r="AY6" i="8"/>
  <c r="AY7" i="8"/>
  <c r="AY8" i="8"/>
  <c r="AY9" i="8"/>
  <c r="AY10" i="8"/>
  <c r="AY11" i="8"/>
  <c r="AY12" i="8"/>
  <c r="AY13" i="8"/>
  <c r="AY14" i="8"/>
  <c r="AY15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3" i="8"/>
  <c r="AV6" i="8"/>
  <c r="AV7" i="8"/>
  <c r="AV8" i="8"/>
  <c r="AV9" i="8"/>
  <c r="AV10" i="8"/>
  <c r="AV11" i="8"/>
  <c r="AV12" i="8"/>
  <c r="AV13" i="8"/>
  <c r="AV14" i="8"/>
  <c r="AV15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5" i="8"/>
  <c r="AP4" i="8"/>
  <c r="AP5" i="8"/>
  <c r="AP6" i="8"/>
  <c r="AP7" i="8"/>
  <c r="AP8" i="8"/>
  <c r="AP9" i="8"/>
  <c r="AP10" i="8"/>
  <c r="AP11" i="8"/>
  <c r="AP12" i="8"/>
  <c r="AP13" i="8"/>
  <c r="AP14" i="8"/>
  <c r="AP15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3" i="8"/>
  <c r="AM4" i="8"/>
  <c r="AM5" i="8"/>
  <c r="AM6" i="8"/>
  <c r="AM7" i="8"/>
  <c r="AM8" i="8"/>
  <c r="AM9" i="8"/>
  <c r="AM10" i="8"/>
  <c r="AM11" i="8"/>
  <c r="AM12" i="8"/>
  <c r="AM13" i="8"/>
  <c r="AM14" i="8"/>
  <c r="AM15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3" i="8"/>
  <c r="X4" i="8"/>
  <c r="X5" i="8"/>
  <c r="X6" i="8"/>
  <c r="X7" i="8"/>
  <c r="X8" i="8"/>
  <c r="X9" i="8"/>
  <c r="X10" i="8"/>
  <c r="X11" i="8"/>
  <c r="X12" i="8"/>
  <c r="X13" i="8"/>
  <c r="X14" i="8"/>
  <c r="X15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3" i="8"/>
  <c r="U4" i="8"/>
  <c r="U5" i="8"/>
  <c r="U6" i="8"/>
  <c r="U7" i="8"/>
  <c r="U8" i="8"/>
  <c r="U9" i="8"/>
  <c r="U10" i="8"/>
  <c r="U11" i="8"/>
  <c r="U12" i="8"/>
  <c r="U13" i="8"/>
  <c r="U14" i="8"/>
  <c r="U15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3" i="8"/>
  <c r="O4" i="8"/>
  <c r="O5" i="8"/>
  <c r="O6" i="8"/>
  <c r="O7" i="8"/>
  <c r="O8" i="8"/>
  <c r="O9" i="8"/>
  <c r="O10" i="8"/>
  <c r="O11" i="8"/>
  <c r="O12" i="8"/>
  <c r="O13" i="8"/>
  <c r="O14" i="8"/>
  <c r="O15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3" i="8"/>
  <c r="L6" i="8"/>
  <c r="L7" i="8"/>
  <c r="L8" i="8"/>
  <c r="L9" i="8"/>
  <c r="L10" i="8"/>
  <c r="L11" i="8"/>
  <c r="L12" i="8"/>
  <c r="L13" i="8"/>
  <c r="L14" i="8"/>
  <c r="L15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5" i="8"/>
  <c r="L4" i="8"/>
  <c r="L3" i="8"/>
  <c r="C88" i="10"/>
  <c r="C82" i="10"/>
  <c r="N82" i="10"/>
  <c r="Y82" i="10"/>
  <c r="AJ82" i="10"/>
  <c r="AV82" i="10"/>
  <c r="C85" i="10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A58" i="6"/>
  <c r="C58" i="6"/>
  <c r="D58" i="6"/>
  <c r="F58" i="6"/>
  <c r="G58" i="6"/>
  <c r="I58" i="6"/>
  <c r="J58" i="6"/>
  <c r="L58" i="6"/>
  <c r="M58" i="6"/>
  <c r="O58" i="6"/>
  <c r="A59" i="6"/>
  <c r="C59" i="6"/>
  <c r="D59" i="6"/>
  <c r="F59" i="6"/>
  <c r="G59" i="6"/>
  <c r="I59" i="6"/>
  <c r="J59" i="6"/>
  <c r="L59" i="6"/>
  <c r="M59" i="6"/>
  <c r="O59" i="6"/>
  <c r="A60" i="6"/>
  <c r="C39" i="6"/>
  <c r="C60" i="6"/>
  <c r="D60" i="6"/>
  <c r="F39" i="6"/>
  <c r="F60" i="6"/>
  <c r="G60" i="6"/>
  <c r="I39" i="6"/>
  <c r="I60" i="6"/>
  <c r="J60" i="6"/>
  <c r="L39" i="6"/>
  <c r="L60" i="6"/>
  <c r="M60" i="6"/>
  <c r="O39" i="6"/>
  <c r="O60" i="6"/>
  <c r="A61" i="6"/>
  <c r="C40" i="6"/>
  <c r="C61" i="6"/>
  <c r="F40" i="6"/>
  <c r="F61" i="6"/>
  <c r="I40" i="6"/>
  <c r="I61" i="6"/>
  <c r="L40" i="6"/>
  <c r="L61" i="6"/>
  <c r="O40" i="6"/>
  <c r="O61" i="6"/>
  <c r="A62" i="6"/>
  <c r="B62" i="6"/>
  <c r="C41" i="6"/>
  <c r="C62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A66" i="6"/>
  <c r="C45" i="6"/>
  <c r="C66" i="6"/>
  <c r="D66" i="6"/>
  <c r="F45" i="6"/>
  <c r="F66" i="6"/>
  <c r="G66" i="6"/>
  <c r="I45" i="6"/>
  <c r="I66" i="6"/>
  <c r="J66" i="6"/>
  <c r="L45" i="6"/>
  <c r="L66" i="6"/>
  <c r="M66" i="6"/>
  <c r="O45" i="6"/>
  <c r="O66" i="6"/>
  <c r="A67" i="6"/>
  <c r="C46" i="6"/>
  <c r="C67" i="6"/>
  <c r="D67" i="6"/>
  <c r="F46" i="6"/>
  <c r="F67" i="6"/>
  <c r="G67" i="6"/>
  <c r="I46" i="6"/>
  <c r="I67" i="6"/>
  <c r="J67" i="6"/>
  <c r="L46" i="6"/>
  <c r="L67" i="6"/>
  <c r="M67" i="6"/>
  <c r="O46" i="6"/>
  <c r="O67" i="6"/>
  <c r="A68" i="6"/>
  <c r="C47" i="6"/>
  <c r="C68" i="6"/>
  <c r="D68" i="6"/>
  <c r="F47" i="6"/>
  <c r="F68" i="6"/>
  <c r="G68" i="6"/>
  <c r="I47" i="6"/>
  <c r="I68" i="6"/>
  <c r="J68" i="6"/>
  <c r="L47" i="6"/>
  <c r="L68" i="6"/>
  <c r="M68" i="6"/>
  <c r="O47" i="6"/>
  <c r="O68" i="6"/>
  <c r="A69" i="6"/>
  <c r="C48" i="6"/>
  <c r="C69" i="6"/>
  <c r="F48" i="6"/>
  <c r="F69" i="6"/>
  <c r="I48" i="6"/>
  <c r="I69" i="6"/>
  <c r="L48" i="6"/>
  <c r="L69" i="6"/>
  <c r="O48" i="6"/>
  <c r="O69" i="6"/>
  <c r="A70" i="6"/>
  <c r="B70" i="6"/>
  <c r="C49" i="6"/>
  <c r="C70" i="6"/>
  <c r="D80" i="4"/>
  <c r="K80" i="4"/>
  <c r="R80" i="4"/>
  <c r="Y80" i="4"/>
  <c r="AF80" i="4"/>
  <c r="D81" i="4"/>
  <c r="O72" i="10"/>
  <c r="D81" i="10"/>
  <c r="D47" i="10"/>
  <c r="AR70" i="10"/>
  <c r="AS71" i="10"/>
  <c r="AR71" i="10"/>
  <c r="AR72" i="10"/>
  <c r="BB71" i="10"/>
  <c r="BA71" i="10"/>
  <c r="BA70" i="10"/>
  <c r="BA72" i="10"/>
  <c r="BB70" i="10"/>
  <c r="D22" i="10"/>
  <c r="O22" i="10"/>
  <c r="AK22" i="10"/>
  <c r="AW22" i="10"/>
  <c r="AW47" i="10"/>
  <c r="AK47" i="10"/>
  <c r="Z47" i="10"/>
  <c r="O47" i="10"/>
  <c r="T70" i="10"/>
  <c r="U70" i="10"/>
  <c r="AS70" i="10"/>
  <c r="AG70" i="10"/>
  <c r="V70" i="10"/>
  <c r="K70" i="10"/>
  <c r="K71" i="10"/>
  <c r="K72" i="10"/>
  <c r="J71" i="10"/>
  <c r="I71" i="10"/>
  <c r="J70" i="10"/>
  <c r="H71" i="10"/>
  <c r="I70" i="10"/>
  <c r="H70" i="10"/>
  <c r="G71" i="10"/>
  <c r="G70" i="10"/>
  <c r="J72" i="10"/>
  <c r="I72" i="10"/>
  <c r="H72" i="10"/>
  <c r="G72" i="10"/>
  <c r="AF46" i="7"/>
  <c r="AV46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5" i="7"/>
  <c r="AT5" i="7"/>
  <c r="AW4" i="7"/>
  <c r="AW5" i="7"/>
  <c r="AW6" i="7"/>
  <c r="AW7" i="7"/>
  <c r="AW8" i="7"/>
  <c r="AW9" i="7"/>
  <c r="AW10" i="7"/>
  <c r="AW11" i="7"/>
  <c r="AW12" i="7"/>
  <c r="AW13" i="7"/>
  <c r="AW14" i="7"/>
  <c r="AW15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3" i="7"/>
  <c r="AT6" i="7"/>
  <c r="AT7" i="7"/>
  <c r="AT8" i="7"/>
  <c r="AT9" i="7"/>
  <c r="AT10" i="7"/>
  <c r="AT11" i="7"/>
  <c r="AT12" i="7"/>
  <c r="AT13" i="7"/>
  <c r="AT14" i="7"/>
  <c r="AT15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3" i="7"/>
  <c r="AK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3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3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M46" i="7"/>
  <c r="M5" i="7"/>
  <c r="M6" i="7"/>
  <c r="M7" i="7"/>
  <c r="M8" i="7"/>
  <c r="M9" i="7"/>
  <c r="M10" i="7"/>
  <c r="M11" i="7"/>
  <c r="M12" i="7"/>
  <c r="M13" i="7"/>
  <c r="M14" i="7"/>
  <c r="M15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C49" i="10"/>
  <c r="BB72" i="10"/>
  <c r="AS72" i="10"/>
  <c r="C72" i="10"/>
  <c r="V71" i="10"/>
  <c r="V72" i="10"/>
  <c r="U71" i="10"/>
  <c r="AW72" i="10"/>
  <c r="Z72" i="10"/>
  <c r="AG71" i="10"/>
  <c r="AG72" i="10"/>
  <c r="AK72" i="10"/>
  <c r="D72" i="10"/>
  <c r="AQ51" i="7"/>
  <c r="AS51" i="8"/>
  <c r="U72" i="10"/>
  <c r="T71" i="10"/>
  <c r="T72" i="10"/>
  <c r="AV5" i="9"/>
  <c r="AV6" i="9"/>
  <c r="AV7" i="9"/>
  <c r="AV8" i="9"/>
  <c r="AV9" i="9"/>
  <c r="AV10" i="9"/>
  <c r="AV11" i="9"/>
  <c r="AV12" i="9"/>
  <c r="AV13" i="9"/>
  <c r="AV14" i="9"/>
  <c r="AV15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Y72" i="10"/>
  <c r="AV72" i="10"/>
  <c r="N72" i="10"/>
  <c r="N47" i="10"/>
  <c r="AV47" i="10"/>
  <c r="AJ47" i="10"/>
  <c r="Y47" i="10"/>
  <c r="C47" i="10"/>
  <c r="AS51" i="9"/>
  <c r="AW81" i="10"/>
  <c r="AJ22" i="10"/>
  <c r="Y22" i="10"/>
  <c r="O81" i="10"/>
  <c r="C22" i="10"/>
  <c r="N22" i="10"/>
  <c r="AV22" i="10"/>
  <c r="N81" i="10"/>
  <c r="AV81" i="10"/>
  <c r="AJ72" i="10"/>
  <c r="O18" i="6"/>
  <c r="L18" i="6"/>
  <c r="I18" i="6"/>
  <c r="F18" i="6"/>
  <c r="C18" i="6"/>
  <c r="O7" i="6"/>
  <c r="L7" i="6"/>
  <c r="I7" i="6"/>
  <c r="F7" i="6"/>
  <c r="C7" i="6"/>
  <c r="AJ81" i="10"/>
  <c r="AK81" i="10"/>
  <c r="Y81" i="10"/>
  <c r="Z81" i="10"/>
  <c r="C81" i="10"/>
  <c r="C8" i="6"/>
  <c r="F19" i="6"/>
  <c r="O8" i="6"/>
  <c r="F8" i="6"/>
  <c r="I19" i="6"/>
  <c r="I8" i="6"/>
  <c r="L8" i="6"/>
  <c r="L19" i="6"/>
  <c r="C30" i="6"/>
  <c r="O30" i="6"/>
  <c r="C19" i="6"/>
  <c r="O19" i="6"/>
  <c r="F30" i="6"/>
  <c r="I30" i="6"/>
  <c r="L30" i="6"/>
  <c r="C72" i="4"/>
  <c r="J72" i="4"/>
  <c r="Q72" i="4"/>
  <c r="X72" i="4"/>
  <c r="AE72" i="4"/>
  <c r="C47" i="4"/>
  <c r="J47" i="4"/>
  <c r="Q47" i="4"/>
  <c r="X47" i="4"/>
  <c r="AE47" i="4"/>
  <c r="C22" i="4"/>
  <c r="J22" i="4"/>
  <c r="Q21" i="4"/>
  <c r="Q22" i="4"/>
  <c r="X21" i="4"/>
  <c r="X22" i="4"/>
  <c r="AE22" i="4"/>
  <c r="E84" i="10"/>
  <c r="D84" i="10"/>
  <c r="C84" i="10"/>
  <c r="R17" i="1"/>
  <c r="R18" i="1"/>
  <c r="R19" i="1"/>
  <c r="R20" i="1"/>
  <c r="R21" i="1"/>
  <c r="R22" i="1"/>
  <c r="R23" i="1"/>
  <c r="R24" i="1"/>
  <c r="R25" i="1"/>
  <c r="R26" i="1"/>
  <c r="AM54" i="3"/>
  <c r="AK53" i="3"/>
  <c r="AK54" i="3"/>
  <c r="AM53" i="3"/>
  <c r="AL53" i="3"/>
  <c r="AL54" i="3"/>
  <c r="AH51" i="3"/>
  <c r="AM46" i="3"/>
  <c r="AF46" i="3"/>
  <c r="Y46" i="3"/>
  <c r="R46" i="3"/>
  <c r="O46" i="3"/>
  <c r="K46" i="3"/>
  <c r="AM45" i="3"/>
  <c r="AF45" i="3"/>
  <c r="Y45" i="3"/>
  <c r="R45" i="3"/>
  <c r="O45" i="3"/>
  <c r="K45" i="3"/>
  <c r="AM44" i="3"/>
  <c r="AF44" i="3"/>
  <c r="Y44" i="3"/>
  <c r="R44" i="3"/>
  <c r="O44" i="3"/>
  <c r="K44" i="3"/>
  <c r="AM43" i="3"/>
  <c r="AF43" i="3"/>
  <c r="Y43" i="3"/>
  <c r="R43" i="3"/>
  <c r="O43" i="3"/>
  <c r="K43" i="3"/>
  <c r="AM42" i="3"/>
  <c r="AF42" i="3"/>
  <c r="Y42" i="3"/>
  <c r="R42" i="3"/>
  <c r="O42" i="3"/>
  <c r="K42" i="3"/>
  <c r="AM41" i="3"/>
  <c r="AF41" i="3"/>
  <c r="Y41" i="3"/>
  <c r="R41" i="3"/>
  <c r="O41" i="3"/>
  <c r="K41" i="3"/>
  <c r="AM40" i="3"/>
  <c r="AF40" i="3"/>
  <c r="Y40" i="3"/>
  <c r="R40" i="3"/>
  <c r="O40" i="3"/>
  <c r="K40" i="3"/>
  <c r="AM39" i="3"/>
  <c r="AF39" i="3"/>
  <c r="Y39" i="3"/>
  <c r="R39" i="3"/>
  <c r="O39" i="3"/>
  <c r="K39" i="3"/>
  <c r="AM38" i="3"/>
  <c r="AF38" i="3"/>
  <c r="Y38" i="3"/>
  <c r="R38" i="3"/>
  <c r="O38" i="3"/>
  <c r="K38" i="3"/>
  <c r="AM37" i="3"/>
  <c r="AF37" i="3"/>
  <c r="Y37" i="3"/>
  <c r="R37" i="3"/>
  <c r="O37" i="3"/>
  <c r="K37" i="3"/>
  <c r="AM36" i="3"/>
  <c r="AF36" i="3"/>
  <c r="Y36" i="3"/>
  <c r="R36" i="3"/>
  <c r="O36" i="3"/>
  <c r="K36" i="3"/>
  <c r="AM35" i="3"/>
  <c r="AF35" i="3"/>
  <c r="Y35" i="3"/>
  <c r="R35" i="3"/>
  <c r="O35" i="3"/>
  <c r="K35" i="3"/>
  <c r="AM34" i="3"/>
  <c r="AF34" i="3"/>
  <c r="Y34" i="3"/>
  <c r="R34" i="3"/>
  <c r="O34" i="3"/>
  <c r="K34" i="3"/>
  <c r="AM33" i="3"/>
  <c r="AF33" i="3"/>
  <c r="Y33" i="3"/>
  <c r="R33" i="3"/>
  <c r="O33" i="3"/>
  <c r="K33" i="3"/>
  <c r="AM32" i="3"/>
  <c r="AF32" i="3"/>
  <c r="Y32" i="3"/>
  <c r="R32" i="3"/>
  <c r="O32" i="3"/>
  <c r="K32" i="3"/>
  <c r="AM31" i="3"/>
  <c r="AF31" i="3"/>
  <c r="Y31" i="3"/>
  <c r="R31" i="3"/>
  <c r="O31" i="3"/>
  <c r="K31" i="3"/>
  <c r="AM30" i="3"/>
  <c r="AF30" i="3"/>
  <c r="Y30" i="3"/>
  <c r="R30" i="3"/>
  <c r="O30" i="3"/>
  <c r="K30" i="3"/>
  <c r="AM29" i="3"/>
  <c r="AF29" i="3"/>
  <c r="Y29" i="3"/>
  <c r="R29" i="3"/>
  <c r="O29" i="3"/>
  <c r="K29" i="3"/>
  <c r="AM28" i="3"/>
  <c r="AF28" i="3"/>
  <c r="Y28" i="3"/>
  <c r="R28" i="3"/>
  <c r="O28" i="3"/>
  <c r="K28" i="3"/>
  <c r="AM27" i="3"/>
  <c r="AF27" i="3"/>
  <c r="Y27" i="3"/>
  <c r="R27" i="3"/>
  <c r="O27" i="3"/>
  <c r="K27" i="3"/>
  <c r="AM26" i="3"/>
  <c r="AF26" i="3"/>
  <c r="Y26" i="3"/>
  <c r="R26" i="3"/>
  <c r="O26" i="3"/>
  <c r="K26" i="3"/>
  <c r="AM25" i="3"/>
  <c r="AF25" i="3"/>
  <c r="Y25" i="3"/>
  <c r="R25" i="3"/>
  <c r="O25" i="3"/>
  <c r="K25" i="3"/>
  <c r="AM24" i="3"/>
  <c r="AF24" i="3"/>
  <c r="Y24" i="3"/>
  <c r="R24" i="3"/>
  <c r="O24" i="3"/>
  <c r="K24" i="3"/>
  <c r="AM23" i="3"/>
  <c r="AF23" i="3"/>
  <c r="Y23" i="3"/>
  <c r="R23" i="3"/>
  <c r="O23" i="3"/>
  <c r="K23" i="3"/>
  <c r="AM22" i="3"/>
  <c r="AF22" i="3"/>
  <c r="Y22" i="3"/>
  <c r="R22" i="3"/>
  <c r="O22" i="3"/>
  <c r="K22" i="3"/>
  <c r="AM21" i="3"/>
  <c r="AF21" i="3"/>
  <c r="Y21" i="3"/>
  <c r="R21" i="3"/>
  <c r="O21" i="3"/>
  <c r="K21" i="3"/>
  <c r="AM20" i="3"/>
  <c r="AF20" i="3"/>
  <c r="Y20" i="3"/>
  <c r="R20" i="3"/>
  <c r="O20" i="3"/>
  <c r="K20" i="3"/>
  <c r="AM19" i="3"/>
  <c r="AF19" i="3"/>
  <c r="Y19" i="3"/>
  <c r="R19" i="3"/>
  <c r="O19" i="3"/>
  <c r="K19" i="3"/>
  <c r="AM18" i="3"/>
  <c r="AF18" i="3"/>
  <c r="Y18" i="3"/>
  <c r="R18" i="3"/>
  <c r="O18" i="3"/>
  <c r="K18" i="3"/>
  <c r="AM17" i="3"/>
  <c r="AF17" i="3"/>
  <c r="Y17" i="3"/>
  <c r="R17" i="3"/>
  <c r="O17" i="3"/>
  <c r="K17" i="3"/>
  <c r="AM15" i="3"/>
  <c r="AF15" i="3"/>
  <c r="Y15" i="3"/>
  <c r="R15" i="3"/>
  <c r="O15" i="3"/>
  <c r="K15" i="3"/>
  <c r="AM14" i="3"/>
  <c r="AF14" i="3"/>
  <c r="Y14" i="3"/>
  <c r="R14" i="3"/>
  <c r="O14" i="3"/>
  <c r="K14" i="3"/>
  <c r="AM13" i="3"/>
  <c r="AF13" i="3"/>
  <c r="Y13" i="3"/>
  <c r="R13" i="3"/>
  <c r="O13" i="3"/>
  <c r="K13" i="3"/>
  <c r="AM12" i="3"/>
  <c r="AF12" i="3"/>
  <c r="Y12" i="3"/>
  <c r="R12" i="3"/>
  <c r="O12" i="3"/>
  <c r="K12" i="3"/>
  <c r="AM11" i="3"/>
  <c r="AF11" i="3"/>
  <c r="Y11" i="3"/>
  <c r="R11" i="3"/>
  <c r="O11" i="3"/>
  <c r="K11" i="3"/>
  <c r="AM10" i="3"/>
  <c r="AF10" i="3"/>
  <c r="Y10" i="3"/>
  <c r="R10" i="3"/>
  <c r="O10" i="3"/>
  <c r="K10" i="3"/>
  <c r="AM9" i="3"/>
  <c r="AF9" i="3"/>
  <c r="Y9" i="3"/>
  <c r="R9" i="3"/>
  <c r="O9" i="3"/>
  <c r="K9" i="3"/>
  <c r="AM8" i="3"/>
  <c r="AF8" i="3"/>
  <c r="Y8" i="3"/>
  <c r="R8" i="3"/>
  <c r="O8" i="3"/>
  <c r="K8" i="3"/>
  <c r="AM7" i="3"/>
  <c r="AF7" i="3"/>
  <c r="Y7" i="3"/>
  <c r="R7" i="3"/>
  <c r="O7" i="3"/>
  <c r="K7" i="3"/>
  <c r="AM6" i="3"/>
  <c r="AF6" i="3"/>
  <c r="Y6" i="3"/>
  <c r="R6" i="3"/>
  <c r="O6" i="3"/>
  <c r="K6" i="3"/>
  <c r="AM5" i="3"/>
  <c r="AF5" i="3"/>
  <c r="Y5" i="3"/>
  <c r="R5" i="3"/>
  <c r="O5" i="3"/>
  <c r="K5" i="3"/>
  <c r="AF4" i="3"/>
  <c r="Y4" i="3"/>
  <c r="R4" i="3"/>
  <c r="O4" i="3"/>
  <c r="K4" i="3"/>
  <c r="AF3" i="3"/>
  <c r="Y3" i="3"/>
  <c r="R3" i="3"/>
  <c r="O3" i="3"/>
  <c r="K3" i="3"/>
  <c r="H55" i="2"/>
  <c r="J54" i="2"/>
  <c r="H54" i="2"/>
  <c r="K53" i="2"/>
  <c r="H53" i="2"/>
  <c r="R46" i="2"/>
  <c r="O46" i="2"/>
  <c r="R45" i="2"/>
  <c r="O45" i="2"/>
  <c r="R44" i="2"/>
  <c r="O44" i="2"/>
  <c r="R43" i="2"/>
  <c r="O43" i="2"/>
  <c r="R42" i="2"/>
  <c r="O42" i="2"/>
  <c r="R41" i="2"/>
  <c r="O41" i="2"/>
  <c r="R40" i="2"/>
  <c r="O40" i="2"/>
  <c r="R39" i="2"/>
  <c r="O39" i="2"/>
  <c r="R38" i="2"/>
  <c r="O38" i="2"/>
  <c r="R37" i="2"/>
  <c r="O37" i="2"/>
  <c r="AM36" i="2"/>
  <c r="AF36" i="2"/>
  <c r="Y36" i="2"/>
  <c r="R36" i="2"/>
  <c r="O36" i="2"/>
  <c r="K36" i="2"/>
  <c r="AM35" i="2"/>
  <c r="AF35" i="2"/>
  <c r="Y35" i="2"/>
  <c r="R35" i="2"/>
  <c r="O35" i="2"/>
  <c r="K35" i="2"/>
  <c r="AM34" i="2"/>
  <c r="AF34" i="2"/>
  <c r="Y34" i="2"/>
  <c r="R34" i="2"/>
  <c r="O34" i="2"/>
  <c r="K34" i="2"/>
  <c r="AM33" i="2"/>
  <c r="AF33" i="2"/>
  <c r="Y33" i="2"/>
  <c r="R33" i="2"/>
  <c r="O33" i="2"/>
  <c r="K33" i="2"/>
  <c r="AM32" i="2"/>
  <c r="AF32" i="2"/>
  <c r="Y32" i="2"/>
  <c r="R32" i="2"/>
  <c r="O32" i="2"/>
  <c r="K32" i="2"/>
  <c r="AM31" i="2"/>
  <c r="AF31" i="2"/>
  <c r="Y31" i="2"/>
  <c r="R31" i="2"/>
  <c r="O31" i="2"/>
  <c r="K31" i="2"/>
  <c r="AM30" i="2"/>
  <c r="AF30" i="2"/>
  <c r="Y30" i="2"/>
  <c r="R30" i="2"/>
  <c r="O30" i="2"/>
  <c r="K30" i="2"/>
  <c r="AM29" i="2"/>
  <c r="AF29" i="2"/>
  <c r="Y29" i="2"/>
  <c r="R29" i="2"/>
  <c r="O29" i="2"/>
  <c r="K29" i="2"/>
  <c r="AM28" i="2"/>
  <c r="AF28" i="2"/>
  <c r="Y28" i="2"/>
  <c r="R28" i="2"/>
  <c r="O28" i="2"/>
  <c r="K28" i="2"/>
  <c r="AM27" i="2"/>
  <c r="AF27" i="2"/>
  <c r="Y27" i="2"/>
  <c r="R27" i="2"/>
  <c r="O27" i="2"/>
  <c r="K27" i="2"/>
  <c r="AM26" i="2"/>
  <c r="AF26" i="2"/>
  <c r="Y26" i="2"/>
  <c r="R26" i="2"/>
  <c r="O26" i="2"/>
  <c r="K26" i="2"/>
  <c r="AM25" i="2"/>
  <c r="AF25" i="2"/>
  <c r="Y25" i="2"/>
  <c r="R25" i="2"/>
  <c r="O25" i="2"/>
  <c r="K25" i="2"/>
  <c r="AM24" i="2"/>
  <c r="AF24" i="2"/>
  <c r="Y24" i="2"/>
  <c r="R24" i="2"/>
  <c r="O24" i="2"/>
  <c r="K24" i="2"/>
  <c r="AM23" i="2"/>
  <c r="AF23" i="2"/>
  <c r="Y23" i="2"/>
  <c r="R23" i="2"/>
  <c r="O23" i="2"/>
  <c r="K23" i="2"/>
  <c r="AM22" i="2"/>
  <c r="AF22" i="2"/>
  <c r="Y22" i="2"/>
  <c r="R22" i="2"/>
  <c r="O22" i="2"/>
  <c r="K22" i="2"/>
  <c r="AM21" i="2"/>
  <c r="AF21" i="2"/>
  <c r="Y21" i="2"/>
  <c r="R21" i="2"/>
  <c r="O21" i="2"/>
  <c r="K21" i="2"/>
  <c r="AM20" i="2"/>
  <c r="AF20" i="2"/>
  <c r="Y20" i="2"/>
  <c r="R20" i="2"/>
  <c r="O20" i="2"/>
  <c r="K20" i="2"/>
  <c r="AM19" i="2"/>
  <c r="AF19" i="2"/>
  <c r="Y19" i="2"/>
  <c r="R19" i="2"/>
  <c r="O19" i="2"/>
  <c r="K19" i="2"/>
  <c r="AM18" i="2"/>
  <c r="AF18" i="2"/>
  <c r="Y18" i="2"/>
  <c r="R18" i="2"/>
  <c r="O18" i="2"/>
  <c r="K18" i="2"/>
  <c r="AM17" i="2"/>
  <c r="AF17" i="2"/>
  <c r="Y17" i="2"/>
  <c r="R17" i="2"/>
  <c r="O17" i="2"/>
  <c r="K17" i="2"/>
  <c r="AF15" i="2"/>
  <c r="Y15" i="2"/>
  <c r="R15" i="2"/>
  <c r="O15" i="2"/>
  <c r="K15" i="2"/>
  <c r="AF14" i="2"/>
  <c r="Y14" i="2"/>
  <c r="R14" i="2"/>
  <c r="O14" i="2"/>
  <c r="K14" i="2"/>
  <c r="AF13" i="2"/>
  <c r="Y13" i="2"/>
  <c r="R13" i="2"/>
  <c r="O13" i="2"/>
  <c r="K13" i="2"/>
  <c r="AF12" i="2"/>
  <c r="Y12" i="2"/>
  <c r="R12" i="2"/>
  <c r="O12" i="2"/>
  <c r="K12" i="2"/>
  <c r="AF11" i="2"/>
  <c r="Y11" i="2"/>
  <c r="R11" i="2"/>
  <c r="O11" i="2"/>
  <c r="K11" i="2"/>
  <c r="AF10" i="2"/>
  <c r="Y10" i="2"/>
  <c r="R10" i="2"/>
  <c r="O10" i="2"/>
  <c r="K10" i="2"/>
  <c r="AF9" i="2"/>
  <c r="Y9" i="2"/>
  <c r="R9" i="2"/>
  <c r="O9" i="2"/>
  <c r="K9" i="2"/>
  <c r="AF8" i="2"/>
  <c r="Y8" i="2"/>
  <c r="R8" i="2"/>
  <c r="O8" i="2"/>
  <c r="K8" i="2"/>
  <c r="AF7" i="2"/>
  <c r="Y7" i="2"/>
  <c r="R7" i="2"/>
  <c r="O7" i="2"/>
  <c r="K7" i="2"/>
  <c r="AF6" i="2"/>
  <c r="Y6" i="2"/>
  <c r="R6" i="2"/>
  <c r="O6" i="2"/>
  <c r="K6" i="2"/>
  <c r="AF5" i="2"/>
  <c r="Y5" i="2"/>
  <c r="R5" i="2"/>
  <c r="O5" i="2"/>
  <c r="K5" i="2"/>
  <c r="AF4" i="2"/>
  <c r="Y4" i="2"/>
  <c r="R4" i="2"/>
  <c r="O4" i="2"/>
  <c r="K4" i="2"/>
  <c r="AF3" i="2"/>
  <c r="Y3" i="2"/>
  <c r="R3" i="2"/>
  <c r="O3" i="2"/>
  <c r="K3" i="2"/>
  <c r="H55" i="1"/>
  <c r="J54" i="1"/>
  <c r="H54" i="1"/>
  <c r="K53" i="1"/>
  <c r="H53" i="1"/>
  <c r="O46" i="1"/>
  <c r="O45" i="1"/>
  <c r="O44" i="1"/>
  <c r="O43" i="1"/>
  <c r="O42" i="1"/>
  <c r="O41" i="1"/>
  <c r="O40" i="1"/>
  <c r="O39" i="1"/>
  <c r="O38" i="1"/>
  <c r="O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AM26" i="1"/>
  <c r="AF26" i="1"/>
  <c r="Y26" i="1"/>
  <c r="O26" i="1"/>
  <c r="K26" i="1"/>
  <c r="AM25" i="1"/>
  <c r="AF25" i="1"/>
  <c r="Y25" i="1"/>
  <c r="O25" i="1"/>
  <c r="K25" i="1"/>
  <c r="AM24" i="1"/>
  <c r="AF24" i="1"/>
  <c r="Y24" i="1"/>
  <c r="O24" i="1"/>
  <c r="K24" i="1"/>
  <c r="AM23" i="1"/>
  <c r="AF23" i="1"/>
  <c r="Y23" i="1"/>
  <c r="O23" i="1"/>
  <c r="K23" i="1"/>
  <c r="AM22" i="1"/>
  <c r="AF22" i="1"/>
  <c r="Y22" i="1"/>
  <c r="O22" i="1"/>
  <c r="K22" i="1"/>
  <c r="AM21" i="1"/>
  <c r="AF21" i="1"/>
  <c r="Y21" i="1"/>
  <c r="O21" i="1"/>
  <c r="K21" i="1"/>
  <c r="AM20" i="1"/>
  <c r="AF20" i="1"/>
  <c r="Y20" i="1"/>
  <c r="O20" i="1"/>
  <c r="K20" i="1"/>
  <c r="AM19" i="1"/>
  <c r="AF19" i="1"/>
  <c r="Y19" i="1"/>
  <c r="O19" i="1"/>
  <c r="K19" i="1"/>
  <c r="AM18" i="1"/>
  <c r="AF18" i="1"/>
  <c r="Y18" i="1"/>
  <c r="O18" i="1"/>
  <c r="K18" i="1"/>
  <c r="AM17" i="1"/>
  <c r="AF17" i="1"/>
  <c r="Y17" i="1"/>
  <c r="O17" i="1"/>
  <c r="K17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<sst xmlns="http://schemas.openxmlformats.org/spreadsheetml/2006/main" count="3086" uniqueCount="204">
  <si>
    <t xml:space="preserve">Data extracted from MT4 </t>
  </si>
  <si>
    <t>Monday Data</t>
  </si>
  <si>
    <t>Eureqa Monday Data</t>
  </si>
  <si>
    <t>Tuesday Data</t>
  </si>
  <si>
    <t>Eureqa Tuesday Data ??</t>
  </si>
  <si>
    <t>Wednesday Data</t>
  </si>
  <si>
    <t>Eureqa Wednesday Data</t>
  </si>
  <si>
    <t>Thursday Data</t>
  </si>
  <si>
    <t>Eureqa Thursday Data</t>
  </si>
  <si>
    <t>Friday Data</t>
  </si>
  <si>
    <t>Eureqa Friday Data</t>
  </si>
  <si>
    <t>Date</t>
  </si>
  <si>
    <t>Time</t>
  </si>
  <si>
    <t>DayOfWeek</t>
  </si>
  <si>
    <t>Alpha</t>
  </si>
  <si>
    <t>Index</t>
  </si>
  <si>
    <t xml:space="preserve">Time </t>
  </si>
  <si>
    <t>2013.10.21</t>
  </si>
  <si>
    <t>NA</t>
  </si>
  <si>
    <t>2013.10.18</t>
  </si>
  <si>
    <t xml:space="preserve">Eureqa formula: </t>
  </si>
  <si>
    <t xml:space="preserve">y = -882*sin(-99)/(-2433267) + (966*sin(-99)/(-2433267))*t + (-21*sin(-99)/(-2433267))*sin(-99*t) + (-441*sin(-99)/(-2433267))*sin(5 + sin(-99)^2*t) + (-21*sin(-99)/(-2433267))*t*sin(5 + sin(-99)^2*t)"
</t>
  </si>
  <si>
    <t xml:space="preserve">y = (sin(-5)/1441)*sin(8414*t) + (1/8018)*t*cos((1/8018)*t) + cos(1438*t)*sin(sin(-5)*t)/(7 + 1205*t)
</t>
  </si>
  <si>
    <t xml:space="preserve">y = (-1/1157)/t + (133 + 3417*t - 266*cos(5 - t))/(464225*sin(cos(464225) + t + 45*cos(t)) - 8301853)
</t>
  </si>
  <si>
    <t xml:space="preserve">y = sin((13/57)*t)*sin(2/57 + (13/57)*t)/(267*sin((13/57)*t) + (-169/3249)*t^2*sin(6500/57 + (70/57)*t) - 13*sin(6500/57 + (70/57)*t))
</t>
  </si>
  <si>
    <t>2013.10.17</t>
  </si>
  <si>
    <t>2013.10.16</t>
  </si>
  <si>
    <t>2013.10.15</t>
  </si>
  <si>
    <t>2013.10.14</t>
  </si>
  <si>
    <t xml:space="preserve">y = 0.0020201832600003 - 0.000218108079089791*t - 0.000922202291329357*cos(6.15207952171637 - 0.341261730241631*t)
</t>
  </si>
  <si>
    <t xml:space="preserve">y = -0.000632290394390048*sin(0.570891006426749 + 12943.5933012134*t) - 0.000135563517508869*t*sin(0.341920479605186 + 26923.1462805313*t)
</t>
  </si>
  <si>
    <t xml:space="preserve">y = sin(12*t)/(1982*t - 378) + (6 + t + t*sin(144*t))/(21091 + 12*t^2*sin(144*t)*sin(5*t) - t*sin(144*t)*sin(5*t) - 220*t*sin(5*t))
</t>
  </si>
  <si>
    <t xml:space="preserve">y = (27*t + t^3 - 12*t*cos((13/15)*t))/(t^4 - 115931*t - 115931*sin(sin(1507103/15)*t + sin((13/15)*t^2)))
</t>
  </si>
  <si>
    <t xml:space="preserve">y = (1/12)*cos(cos(-72201/380 + sin(3/16)*t))^2/(37 + 3*cos(37*t) - t*cos(cos(-72201/380 + sin(3/16)*t)))
</t>
  </si>
  <si>
    <t xml:space="preserve">y = 0.00316952659314565*sin(-37.5781211237436*t) - 0.00182617172002467
</t>
  </si>
  <si>
    <t>y= 0.00178881416085258 + 1.27114697684842E-06*t^2 + 0.000205469905145198*SIN(13.4041838798084*t + 1.44000678880361E-06*t^4) - 0.000128599950639095*t - 0.000815144125282658*SIN(0.374729306460954 - 0.426868058109339*t)</t>
  </si>
  <si>
    <t>y = 0.00085985101272285 + 1.7197008935985e-7*t^3 + 4.14980948630275e-5*t*cos(0.511173746272033 + 0.000341362131548616*t^3) - 0.000107920593074906*sin(t) - 4.52317918163531e-6*t^2 - 0.00164756949043625*cos(0.511173746272033 + 0.000341362131548616*t^3)</t>
  </si>
  <si>
    <t xml:space="preserve">y = 0.00274877801158109 + 3.99070502109818e-5*t^2 + 8.34239249600514e-9*t^4 + 1.48872383536297e-12*t^5 - 0.000574665000789226*t - 1.19912922081889e-6*t^3
</t>
  </si>
  <si>
    <t xml:space="preserve">y = 0.000107426613348732*t - 0.000392816369387796 - 0.00130485802642043*cos(1.03337610227046 + 87.5674684446597*t)
</t>
  </si>
  <si>
    <t>y</t>
  </si>
  <si>
    <t>deg</t>
  </si>
  <si>
    <t>rad</t>
  </si>
  <si>
    <t>30 point prediction</t>
  </si>
  <si>
    <t>Monday Graphs</t>
  </si>
  <si>
    <t>Tuesday</t>
  </si>
  <si>
    <t>Wednesday</t>
  </si>
  <si>
    <t>Thursday</t>
  </si>
  <si>
    <t>Friday</t>
  </si>
  <si>
    <t>03:00 - 18:00</t>
  </si>
  <si>
    <t>Actual &amp; Eureqa</t>
  </si>
  <si>
    <t>Predicted value</t>
  </si>
  <si>
    <t>Actual Value</t>
  </si>
  <si>
    <t>Prediction out by:</t>
  </si>
  <si>
    <r>
      <t>Eureqa R</t>
    </r>
    <r>
      <rPr>
        <vertAlign val="superscript"/>
        <sz val="11"/>
        <color theme="1"/>
        <rFont val="Calibri"/>
        <family val="2"/>
        <scheme val="minor"/>
      </rPr>
      <t>2</t>
    </r>
  </si>
  <si>
    <t>Fit</t>
  </si>
  <si>
    <t>Comment</t>
  </si>
  <si>
    <t>Best fit (0.14) gives 27% error</t>
  </si>
  <si>
    <t xml:space="preserve">Best fit (0.053, as above) gives -300% error. </t>
  </si>
  <si>
    <t>Error incorrect analyse again</t>
  </si>
  <si>
    <t>best fit = good prediciton</t>
  </si>
  <si>
    <t>20 point prediction</t>
  </si>
  <si>
    <t>08:30-18:00</t>
  </si>
  <si>
    <t>03:00 - 08:00</t>
  </si>
  <si>
    <t xml:space="preserve">Fit </t>
  </si>
  <si>
    <t>Fit selected to capture prediod</t>
  </si>
  <si>
    <t>Prefer eq with sint at end</t>
  </si>
  <si>
    <t>Eureqa changed to remove const building block</t>
  </si>
  <si>
    <t>10 point prediction</t>
  </si>
  <si>
    <t>More time needed. Poor fit</t>
  </si>
  <si>
    <t>Option of 0.2 fit predits better</t>
  </si>
  <si>
    <t>Excellent fit</t>
  </si>
  <si>
    <t>Again great fit</t>
  </si>
  <si>
    <t>Average predition</t>
  </si>
  <si>
    <t xml:space="preserve">y = sin(2)/3031 + (sin(-5)/3016)*t*sin(6*t) + (sin(2)/6106)*sin(sin(3016) + t)*sin(2*t + t*sin(sin(3016) + t))
</t>
  </si>
  <si>
    <t>R1</t>
  </si>
  <si>
    <t>R0</t>
  </si>
  <si>
    <t xml:space="preserve">Reason </t>
  </si>
  <si>
    <t>If() case added for analyses of prediction errors</t>
  </si>
  <si>
    <t>Area</t>
  </si>
  <si>
    <t>Average over week:</t>
  </si>
  <si>
    <t>R2</t>
  </si>
  <si>
    <t xml:space="preserve">Table tab added to generate a table of results for Report 1 </t>
  </si>
  <si>
    <t>Monday</t>
  </si>
  <si>
    <t>R3</t>
  </si>
  <si>
    <t>Tab added to generate new week of results.  Table tab hidden.</t>
  </si>
  <si>
    <t xml:space="preserve">R3_10, R3_20, R3_30 points analysis tabs added. </t>
  </si>
  <si>
    <t>Table tab. Copied from Graphs tab.</t>
  </si>
  <si>
    <t>Graphs tab only. Changed prediciton error for 10,20,30 and summary.</t>
  </si>
  <si>
    <t>Low Dev.</t>
  </si>
  <si>
    <t>Upper Dev.</t>
  </si>
  <si>
    <t>Stoch. Vol.</t>
  </si>
  <si>
    <t>Day of Week</t>
  </si>
  <si>
    <t>2014.02.14</t>
  </si>
  <si>
    <t>2014.02.13</t>
  </si>
  <si>
    <t>2014.02.12</t>
  </si>
  <si>
    <t>2014.02.11</t>
  </si>
  <si>
    <t>2014.02.10</t>
  </si>
  <si>
    <t>y = (0.001*cos(1.35294117647059 + 0.000571899567466182*t^3) + 0.023*sin(0.283662185463226*t + 0.0305188199389624*t*cos(0.218284464294852*t)))/t</t>
  </si>
  <si>
    <t xml:space="preserve">0.001*cos(3.88496162102456 + 13*t)*cos(-0.676771956887308*sin(0.993888653923375 + 12*t + 58619*cos(3.88496162102456 + 13*t) + cos(3.85214833592909 - 13*t)))
</t>
  </si>
  <si>
    <t>y = (7.999 - 0.001*t)/(3202 + 426*t + 102*t*cos(t + 8/(2*t + 2*t*sin(3999.5/t + -2*t/(2*t + cos(3.85867864559077 + 426*t))) + cos(3.85867864559077 + 426*t)*sin(3999.5/t + -2*t/(2*t + cos(3.85867864559077 + 426*t))) + cos(3.85867864559077 + 426*t))))</t>
  </si>
  <si>
    <t>y = 0.000835673682896391 - 1.69491525423729e-5*cos(279841*t) - 0.000166666666666667*t*cos(279841*t) - 1.69491525423729e-5*t*sin(4.62553006428061 + 1352564.83333333*t)</t>
  </si>
  <si>
    <t>y = (0.001*t*sin(t + cos(t)) + 0.001*cos(t)*sin(t + cos(t)) - 0.003*sin(t + cos(t)))/(3*t*sin(t + cos(t)) + t*sin(t + cos(t))*cos(6*t*sin(2*t) - t) + cos(6*t*sin(2*t) - t) - cos(t)*cos(6*t*sin(2*t) - t) - cos(6*t*sin(2*t) - t)^2*sin(t + cos(t)))</t>
  </si>
  <si>
    <t xml:space="preserve">y = 0.00107692307692308*sin(0.690230273852706 + t*cos(1.01045296167247 - 0.0020703933747412*t*cos(0.998609179415855*t^2 - 150.789986091794*t)) - 1446*t)
</t>
  </si>
  <si>
    <t>y = 0.004*cos(cos(3280*t)) + (-0.000756802495307928*sin(3.93731535198645/t) - 0.004*cos(cos(3280*t)))/t - 0.001*cos(-0.330337177202726*cos(15*sin(3.93731535198645/t))/cos(cos(3280*t)))</t>
  </si>
  <si>
    <t>y = 0.000420167036826641 + 4.90012084657035e-5*t - 1.91980105805368e-5*t*cos(1.44251095486567 + 93.5798329631734*t) - 1.49348094762031e-6*t^2*cos(1.44251095486567 + 93.5798329631734*t)</t>
  </si>
  <si>
    <t>y = 0.001*sin(5.36313564608919 + sin(-0.275793862754079*t)) - 0.001*sin((-0.275793862754079*t - 0.00526315789473684*t^2*sin(0.536952235297491 - 136*t))/(t - 0.957659480323385))</t>
  </si>
  <si>
    <t>y = 0.001*sin(-0.162931297997982*t)*cos(6 + -5.28356033493739e-5*t^3*sin(1.73445725385659 + t)/sin(-0.162931297997982*t) - 0.00570361979013738*t^2)</t>
  </si>
  <si>
    <t>y = 0.002*sin(4.58407346410207 + 0.154469750902964*t) + 0.002*sin(4.43362938564083 + 0.206896551724138*t*sin(2*sin(4.58407346410207 + 0.154469750902964*t)))/(0.206896551724138*t + sin(2 + sin(2*sin(4.58407346410207 + 0.154469750902964*t))))</t>
  </si>
  <si>
    <t>y = (0.00066031670824408*t^3*sin(0.66031670824408*t) - 3.095 - 0.001*t^3 - 0.003*t^2*sin(t) - 0.383*sin(t)*sin(0.66031670824408*t))/(-2412 - 574*t - 574*sin(t))</t>
  </si>
  <si>
    <t>y = (0.002*t^2 + 0.012*t*cos(5.1946710584651 - 13*t) - 0.052*t)/(2 + 21*t + t^2 - t*cos(t) - cos(4.76104167282426 - 13*t))</t>
  </si>
  <si>
    <t xml:space="preserve">y = 0.001*cos(-19*t)*cos(0.1*t*cos(-19/t^2)) + 0.001*cos(19*t + 0.1*t*cos(-26*t)*cos(-19/t^2)*sin(6.13274122871834 + 5/t^2))
</t>
  </si>
  <si>
    <t>R4</t>
  </si>
  <si>
    <t>Vol results aded to all datasets</t>
  </si>
  <si>
    <t xml:space="preserve">10 (2) 20( 2) and 30 (2) tabs. Eureqa time column changed to Vol. Vol added to graphs page. </t>
  </si>
  <si>
    <t>Error added in terms of physical entity too instead of %</t>
  </si>
  <si>
    <t>R4A</t>
  </si>
  <si>
    <t>Comparison of Monday 10 pt (2) predictions using Eureqa.</t>
  </si>
  <si>
    <t>50% training</t>
  </si>
  <si>
    <t>Reversed</t>
  </si>
  <si>
    <t>25 non reversed</t>
  </si>
  <si>
    <t>Mean Abs Error</t>
  </si>
  <si>
    <t>rev</t>
  </si>
  <si>
    <t>25 rev</t>
  </si>
  <si>
    <t>Mean Absolute Error</t>
  </si>
  <si>
    <t>MAE added (related to above)</t>
  </si>
  <si>
    <t>R5</t>
  </si>
  <si>
    <t>MAE added to 1st set of results</t>
  </si>
  <si>
    <t>R6</t>
  </si>
  <si>
    <t>Graphs Tab</t>
  </si>
  <si>
    <t xml:space="preserve">Multiply results on Graph tab by 1000. </t>
  </si>
  <si>
    <t>Create new tables with results only to discuss with JMB</t>
  </si>
  <si>
    <t>Table Tab</t>
  </si>
  <si>
    <t>Prediction out by (%):</t>
  </si>
  <si>
    <t>Average predition (First Results)</t>
  </si>
  <si>
    <t xml:space="preserve">Average predition (Second Results) </t>
  </si>
  <si>
    <t>Note: Voltility jumped during this reading</t>
  </si>
  <si>
    <t>Without this outlier, average is 6%. With outlier average is 60%</t>
  </si>
  <si>
    <t>R7</t>
  </si>
  <si>
    <t xml:space="preserve">Revise Table tab to include results with new method of </t>
  </si>
  <si>
    <t>calculating prediction error (RMSE)</t>
  </si>
  <si>
    <t>Note, Revision 7. Update the above tables to include the new method of calculating error accuracy (root mean square error). 29/05/2014</t>
  </si>
  <si>
    <t>RMSE</t>
  </si>
  <si>
    <t>Average % error over week:</t>
  </si>
  <si>
    <t>Average RMSE over week</t>
  </si>
  <si>
    <t>RMSE of Weekly Avg. Figures</t>
  </si>
  <si>
    <t>Revise 20 point (2) and 39 point (2) to multiply Alpha values by 1000</t>
  </si>
  <si>
    <t>Table tab, 20 Point (2), 30 point (2)</t>
  </si>
  <si>
    <t>MAPE</t>
  </si>
  <si>
    <t>Average MAPE over week</t>
  </si>
  <si>
    <t>Mape of weekly Avg. figures</t>
  </si>
  <si>
    <t>Addition of MAPE to Graphs (2) tab</t>
  </si>
  <si>
    <t>Graphs (2)</t>
  </si>
  <si>
    <t>R8</t>
  </si>
  <si>
    <t>10 point (2), 20 point (2), 30 point (3)</t>
  </si>
  <si>
    <t>Addition of original G prices from CV file.</t>
  </si>
  <si>
    <t>Price</t>
  </si>
  <si>
    <t>R9</t>
  </si>
  <si>
    <t>Addition of Tab Graphs (3), where actual Gasoil predictions collated.</t>
  </si>
  <si>
    <t>Graphs (3)</t>
  </si>
  <si>
    <t>Eureqa Price Formula:</t>
  </si>
  <si>
    <t>y = 920.105 + 2.427/t + 0.814*sin(-125*t) + 0.59*sin(3.4690953738334 - t) - 0.0042*t^2*sin(251*t) - 0.725*sin(1.69047142867976 + t)*sin(251*t)</t>
  </si>
  <si>
    <t>y = 911.622 + 0.525*t + 1.423*sin(3.00012057741355 - 13*t) - 0.01*t^2 - 0.001*t^2*cos(t)^4 - 0.234*sin(6682*t - sin(3.00012057741355 - 13*t)) - 0.013*t*sin(6682*t - sin(3.00012057741355 - 13*t))</t>
  </si>
  <si>
    <t>y = 918.985 + 0.001*t + 1.011/t + 0.005*t^2 - 0.029*t*sin(t + -1022/t) - 0.008*t^2*sin(6.24939870066009 + sin(t))^2*sin(0.66031670824408*t)</t>
  </si>
  <si>
    <t>y = 917.566 + -0.01/cos(49*t) + 0.049*t*cos(-155/t) + 0.001*t^2*sin(5.24951927806251 + 49*t*cos(-155/t))*sin(cos(1.03366602910683 - 10*t) - 2*t) - 0.049*t - 0.038*t*sin(cos(1.03366602910683 - 10*t) - 2*t)</t>
  </si>
  <si>
    <t xml:space="preserve">NB, r2 is crap. Also, general mimic is crap! </t>
  </si>
  <si>
    <t>Come back to this, good example of a problem</t>
  </si>
  <si>
    <t>Eureqa Price</t>
  </si>
  <si>
    <t>Eureq price</t>
  </si>
  <si>
    <t>Eureqa Tuesday Data</t>
  </si>
  <si>
    <t>Eureqa Formula</t>
  </si>
  <si>
    <t>R10</t>
  </si>
  <si>
    <t xml:space="preserve">Graphs (3) now changed to Graphs (4) &amp; exponential smoothing added. </t>
  </si>
  <si>
    <t>Eureqa</t>
  </si>
  <si>
    <t>Exp. Smoothing</t>
  </si>
  <si>
    <t>Exponential Smoothing</t>
  </si>
  <si>
    <t>Forecast Coefficient</t>
  </si>
  <si>
    <t>For Latex</t>
  </si>
  <si>
    <t>Actual</t>
  </si>
  <si>
    <t>% Error</t>
  </si>
  <si>
    <t>Weekly Avg</t>
  </si>
  <si>
    <t>Weekly MAPE</t>
  </si>
  <si>
    <t>AI Predicted</t>
  </si>
  <si>
    <t>AI Prediction error:</t>
  </si>
  <si>
    <t>y = 922.060975419257 + 0.01988409486755*t^2 - 0.412989205779634*t - 1.0505171128793e-5*t^4 - 1.17627243062544e-7*t^5*cos(3.54187664010443e-10*t^7)</t>
  </si>
  <si>
    <t>y = (-2 - cos(-2))*sin(258*t) + cos(sin(cos(-2))*t) - 1085*cos(34) - cos(t/(t + sin(81375*t)*cos(t - 2)) - t - sin(81375*t)*cos(t - 2))</t>
  </si>
  <si>
    <t>y = 830 + -42549/(t + sin(-7)*t*cos(1660 + sin(-7)*t) + t*cos(830*t)*sin(10*t - 8300)*cos(1660 + sin(-7)*t) + cos(688070*t) + cos(t + sin(-7)*t*cos(1660 + sin(-7)*t) + t*cos(830*t)*sin(10*t - 8300)*cos(1660 + sin(-7)*t)) - 477)</t>
  </si>
  <si>
    <t>y = 917 + cos(15)*sin(23*t) + (-(sin(917 + t)*cos(t^3)) - 3*cos(t^3))/t + cos(sin(-31)*t + (5/23)/t)</t>
  </si>
  <si>
    <t>y = 920 + 591*cos(t + 53/t)/(1711 + t^2*cos(715*t/(cos(574*cos(t + 53/t)) - t^2)) - t^2 - 50*t - 571*cos(715*t/(cos(574*cos(t + 53/t)) - t^2)))</t>
  </si>
  <si>
    <r>
      <t>Eureqa R</t>
    </r>
    <r>
      <rPr>
        <b/>
        <vertAlign val="superscript"/>
        <sz val="11"/>
        <color theme="1"/>
        <rFont val="Calibri"/>
        <scheme val="minor"/>
      </rPr>
      <t>2</t>
    </r>
  </si>
  <si>
    <t>y = 918 + sin(401166 + sin(920)*t + cos(sin(278518/t)/cos(429/t)))</t>
  </si>
  <si>
    <t xml:space="preserve">y = 922 + (287/1844)/(t*cos(t)) + (1/142)*t^3*cos(t)*cos(7*t)*cos((1844/287)*t^3)*sin(922 + (287/1844)/(t*cos(t)))"
</t>
  </si>
  <si>
    <t>y = 917 + sin(cos(917)*t^2 - 24) + cos(sin(917) + cos(7 + cos(917)*t^2 + t*sin(-24 - t)))</t>
  </si>
  <si>
    <t>y = 922 + cos(-24)*t*sin(-7*t) + 11*cos(-24)*cos(922 + 922*t)^2*sin(3*sin(-9*t))^2*sin(-9*t)</t>
  </si>
  <si>
    <t>y = 917 + (1/470)*t*cos(t) + sin(917 + (-835399/911)*t - cos(t) - sin(2*sin(911 + t) + cos(-23)*sin(t*sin(t) - 911)))</t>
  </si>
  <si>
    <t>y = 21164/23 + t*cos(1/3 + t)*sin(sin((1/23)*t))*cos(sin(t + cos((cos(42330)/14)*t^2))) + cos(1/3 + t)*cos(sin(t + cos((cos(42330)/14)*t^2)))/(t + cos((cos(42330)/14)*t^2))</t>
  </si>
  <si>
    <t>Predicted Value</t>
  </si>
  <si>
    <t>Graphs(5) added where 30 point is projects out 5 HH in fuure</t>
  </si>
  <si>
    <t>Average prediction (T+1)</t>
  </si>
  <si>
    <t>Average prediction (T+2)</t>
  </si>
  <si>
    <t>Average prediction (T+3)</t>
  </si>
  <si>
    <t>Average prediction (T+4)</t>
  </si>
  <si>
    <t>Average prediction (T+5)</t>
  </si>
  <si>
    <t>MAPE over week:</t>
  </si>
  <si>
    <t>Helper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</si>
</sst>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"/>
    <numFmt numFmtId="165" formatCode="0.00000"/>
    <numFmt numFmtId="166" formatCode="0.0000"/>
    <numFmt numFmtId="167" formatCode="0.000000"/>
    <numFmt numFmtId="168" formatCode="0.000"/>
    <numFmt numFmtId="169" formatCode="h:mm:ss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vertAlign val="superscript"/>
      <sz val="11"/>
      <color theme="1"/>
      <name val="Calibri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9AE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9393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6">
    <xf numFmtId="0" fontId="0" fillId="0" borderId="0"/>
    <xf numFmtId="0" fontId="5" fillId="0" borderId="22" applyNumberFormat="0" applyFill="0" applyAlignment="0" applyProtection="0"/>
    <xf numFmtId="0" fontId="6" fillId="0" borderId="23" applyNumberFormat="0" applyFill="0" applyAlignment="0" applyProtection="0"/>
    <xf numFmtId="0" fontId="7" fillId="0" borderId="24" applyNumberFormat="0" applyFill="0" applyAlignment="0" applyProtection="0"/>
    <xf numFmtId="0" fontId="7" fillId="0" borderId="0" applyNumberFormat="0" applyFill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25" applyNumberFormat="0" applyAlignment="0" applyProtection="0"/>
    <xf numFmtId="0" fontId="12" fillId="15" borderId="26" applyNumberFormat="0" applyAlignment="0" applyProtection="0"/>
    <xf numFmtId="0" fontId="13" fillId="15" borderId="25" applyNumberFormat="0" applyAlignment="0" applyProtection="0"/>
    <xf numFmtId="0" fontId="14" fillId="0" borderId="27" applyNumberFormat="0" applyFill="0" applyAlignment="0" applyProtection="0"/>
    <xf numFmtId="0" fontId="15" fillId="16" borderId="28" applyNumberFormat="0" applyAlignment="0" applyProtection="0"/>
    <xf numFmtId="0" fontId="16" fillId="0" borderId="0" applyNumberFormat="0" applyFill="0" applyBorder="0" applyAlignment="0" applyProtection="0"/>
    <xf numFmtId="0" fontId="4" fillId="17" borderId="2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30" applyNumberFormat="0" applyFill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18" fillId="4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20" fontId="0" fillId="3" borderId="9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20" fontId="0" fillId="5" borderId="9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20" fontId="0" fillId="6" borderId="9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20" fontId="0" fillId="7" borderId="9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0" fontId="0" fillId="4" borderId="0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20" fontId="0" fillId="5" borderId="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20" fontId="0" fillId="6" borderId="0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0" fontId="0" fillId="7" borderId="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/>
    <xf numFmtId="1" fontId="0" fillId="3" borderId="16" xfId="0" applyNumberFormat="1" applyFill="1" applyBorder="1" applyAlignment="1">
      <alignment horizontal="center"/>
    </xf>
    <xf numFmtId="20" fontId="0" fillId="3" borderId="15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20" fontId="0" fillId="4" borderId="15" xfId="0" applyNumberFormat="1" applyFill="1" applyBorder="1" applyAlignment="1">
      <alignment horizontal="center"/>
    </xf>
    <xf numFmtId="20" fontId="0" fillId="5" borderId="15" xfId="0" applyNumberFormat="1" applyFill="1" applyBorder="1" applyAlignment="1">
      <alignment horizontal="center"/>
    </xf>
    <xf numFmtId="20" fontId="0" fillId="6" borderId="15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20" fontId="0" fillId="7" borderId="15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Border="1"/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0" fillId="6" borderId="4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0" fontId="0" fillId="3" borderId="18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20" fontId="0" fillId="4" borderId="18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20" fontId="0" fillId="5" borderId="18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20" fontId="0" fillId="6" borderId="18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20" fontId="0" fillId="7" borderId="18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8" xfId="0" applyFill="1" applyBorder="1" applyAlignment="1">
      <alignment horizontal="center" wrapText="1"/>
    </xf>
    <xf numFmtId="0" fontId="0" fillId="3" borderId="0" xfId="0" applyFill="1"/>
    <xf numFmtId="20" fontId="0" fillId="0" borderId="0" xfId="0" applyNumberFormat="1"/>
    <xf numFmtId="10" fontId="0" fillId="0" borderId="0" xfId="0" applyNumberFormat="1"/>
    <xf numFmtId="14" fontId="0" fillId="3" borderId="0" xfId="0" applyNumberFormat="1" applyFill="1"/>
    <xf numFmtId="14" fontId="0" fillId="0" borderId="0" xfId="0" applyNumberFormat="1"/>
    <xf numFmtId="0" fontId="0" fillId="10" borderId="6" xfId="0" applyFill="1" applyBorder="1"/>
    <xf numFmtId="0" fontId="0" fillId="10" borderId="0" xfId="0" applyFill="1" applyBorder="1"/>
    <xf numFmtId="0" fontId="0" fillId="10" borderId="2" xfId="0" applyFill="1" applyBorder="1"/>
    <xf numFmtId="10" fontId="0" fillId="10" borderId="11" xfId="0" applyNumberFormat="1" applyFill="1" applyBorder="1"/>
    <xf numFmtId="10" fontId="0" fillId="10" borderId="0" xfId="0" applyNumberFormat="1" applyFill="1" applyBorder="1"/>
    <xf numFmtId="0" fontId="0" fillId="10" borderId="9" xfId="0" applyFill="1" applyBorder="1"/>
    <xf numFmtId="0" fontId="0" fillId="10" borderId="3" xfId="0" applyFill="1" applyBorder="1"/>
    <xf numFmtId="0" fontId="1" fillId="0" borderId="8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1" xfId="0" applyBorder="1" applyAlignment="1">
      <alignment horizontal="center"/>
    </xf>
    <xf numFmtId="2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5" borderId="7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0" fillId="0" borderId="0" xfId="0"/>
    <xf numFmtId="20" fontId="0" fillId="42" borderId="0" xfId="0" applyNumberFormat="1" applyFill="1" applyBorder="1" applyAlignment="1">
      <alignment horizontal="center"/>
    </xf>
    <xf numFmtId="1" fontId="0" fillId="42" borderId="11" xfId="0" applyNumberForma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42" borderId="1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8" xfId="0" applyFill="1" applyBorder="1" applyAlignment="1">
      <alignment horizontal="center"/>
    </xf>
    <xf numFmtId="0" fontId="0" fillId="43" borderId="6" xfId="0" applyFill="1" applyBorder="1" applyAlignment="1">
      <alignment horizontal="center"/>
    </xf>
    <xf numFmtId="20" fontId="0" fillId="43" borderId="0" xfId="0" applyNumberFormat="1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43" borderId="0" xfId="0" applyFill="1" applyBorder="1"/>
    <xf numFmtId="0" fontId="0" fillId="43" borderId="7" xfId="0" applyFill="1" applyBorder="1"/>
    <xf numFmtId="0" fontId="0" fillId="43" borderId="0" xfId="0" applyFill="1"/>
    <xf numFmtId="1" fontId="0" fillId="43" borderId="11" xfId="0" applyNumberFormat="1" applyFill="1" applyBorder="1" applyAlignment="1">
      <alignment horizontal="center"/>
    </xf>
    <xf numFmtId="0" fontId="0" fillId="43" borderId="11" xfId="0" applyFill="1" applyBorder="1" applyAlignment="1">
      <alignment horizontal="center"/>
    </xf>
    <xf numFmtId="1" fontId="0" fillId="43" borderId="17" xfId="0" applyNumberFormat="1" applyFill="1" applyBorder="1" applyAlignment="1">
      <alignment horizontal="center"/>
    </xf>
    <xf numFmtId="0" fontId="0" fillId="43" borderId="7" xfId="0" applyFill="1" applyBorder="1" applyAlignment="1">
      <alignment horizontal="center"/>
    </xf>
    <xf numFmtId="1" fontId="0" fillId="43" borderId="7" xfId="0" applyNumberFormat="1" applyFill="1" applyBorder="1" applyAlignment="1">
      <alignment horizontal="center"/>
    </xf>
    <xf numFmtId="1" fontId="0" fillId="44" borderId="8" xfId="0" applyNumberFormat="1" applyFill="1" applyBorder="1" applyAlignment="1">
      <alignment horizontal="center"/>
    </xf>
    <xf numFmtId="0" fontId="0" fillId="44" borderId="11" xfId="0" applyFill="1" applyBorder="1" applyAlignment="1">
      <alignment horizontal="center"/>
    </xf>
    <xf numFmtId="1" fontId="0" fillId="44" borderId="11" xfId="0" applyNumberFormat="1" applyFill="1" applyBorder="1" applyAlignment="1">
      <alignment horizontal="center"/>
    </xf>
    <xf numFmtId="1" fontId="0" fillId="44" borderId="12" xfId="0" applyNumberFormat="1" applyFill="1" applyBorder="1" applyAlignment="1">
      <alignment horizontal="center"/>
    </xf>
    <xf numFmtId="0" fontId="0" fillId="44" borderId="10" xfId="0" applyFill="1" applyBorder="1" applyAlignment="1">
      <alignment horizontal="center"/>
    </xf>
    <xf numFmtId="1" fontId="0" fillId="42" borderId="8" xfId="0" applyNumberFormat="1" applyFill="1" applyBorder="1" applyAlignment="1">
      <alignment horizontal="center"/>
    </xf>
    <xf numFmtId="1" fontId="0" fillId="42" borderId="12" xfId="0" applyNumberFormat="1" applyFill="1" applyBorder="1" applyAlignment="1">
      <alignment horizontal="center"/>
    </xf>
    <xf numFmtId="20" fontId="0" fillId="44" borderId="9" xfId="0" applyNumberFormat="1" applyFill="1" applyBorder="1" applyAlignment="1">
      <alignment horizontal="center"/>
    </xf>
    <xf numFmtId="0" fontId="0" fillId="44" borderId="7" xfId="0" applyFill="1" applyBorder="1" applyAlignment="1">
      <alignment horizontal="center"/>
    </xf>
    <xf numFmtId="0" fontId="0" fillId="44" borderId="8" xfId="0" applyFill="1" applyBorder="1" applyAlignment="1">
      <alignment horizontal="center"/>
    </xf>
    <xf numFmtId="20" fontId="0" fillId="44" borderId="0" xfId="0" applyNumberFormat="1" applyFill="1" applyBorder="1" applyAlignment="1">
      <alignment horizontal="center"/>
    </xf>
    <xf numFmtId="20" fontId="0" fillId="44" borderId="18" xfId="0" applyNumberFormat="1" applyFill="1" applyBorder="1" applyAlignment="1">
      <alignment horizontal="center"/>
    </xf>
    <xf numFmtId="1" fontId="0" fillId="45" borderId="8" xfId="0" applyNumberFormat="1" applyFill="1" applyBorder="1" applyAlignment="1">
      <alignment horizontal="center"/>
    </xf>
    <xf numFmtId="20" fontId="0" fillId="45" borderId="9" xfId="0" applyNumberFormat="1" applyFill="1" applyBorder="1" applyAlignment="1">
      <alignment horizontal="center"/>
    </xf>
    <xf numFmtId="0" fontId="0" fillId="45" borderId="7" xfId="0" applyFill="1" applyBorder="1" applyAlignment="1">
      <alignment horizontal="center"/>
    </xf>
    <xf numFmtId="0" fontId="0" fillId="45" borderId="8" xfId="0" applyFill="1" applyBorder="1" applyAlignment="1">
      <alignment horizontal="center" wrapText="1"/>
    </xf>
    <xf numFmtId="0" fontId="0" fillId="45" borderId="11" xfId="0" applyFill="1" applyBorder="1" applyAlignment="1">
      <alignment horizontal="center"/>
    </xf>
    <xf numFmtId="20" fontId="0" fillId="45" borderId="0" xfId="0" applyNumberFormat="1" applyFill="1" applyBorder="1" applyAlignment="1">
      <alignment horizontal="center"/>
    </xf>
    <xf numFmtId="1" fontId="0" fillId="45" borderId="11" xfId="0" applyNumberFormat="1" applyFill="1" applyBorder="1" applyAlignment="1">
      <alignment horizontal="center"/>
    </xf>
    <xf numFmtId="1" fontId="0" fillId="45" borderId="12" xfId="0" applyNumberFormat="1" applyFill="1" applyBorder="1" applyAlignment="1">
      <alignment horizontal="center"/>
    </xf>
    <xf numFmtId="0" fontId="0" fillId="45" borderId="10" xfId="0" applyFill="1" applyBorder="1" applyAlignment="1">
      <alignment horizontal="center"/>
    </xf>
    <xf numFmtId="20" fontId="0" fillId="45" borderId="18" xfId="0" applyNumberFormat="1" applyFill="1" applyBorder="1" applyAlignment="1">
      <alignment horizontal="center"/>
    </xf>
    <xf numFmtId="20" fontId="0" fillId="42" borderId="9" xfId="0" applyNumberFormat="1" applyFill="1" applyBorder="1" applyAlignment="1">
      <alignment horizontal="center"/>
    </xf>
    <xf numFmtId="20" fontId="0" fillId="42" borderId="18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0" fillId="4" borderId="9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6" borderId="9" xfId="0" applyNumberForma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10" borderId="0" xfId="0" applyNumberFormat="1" applyFill="1" applyBorder="1"/>
    <xf numFmtId="2" fontId="0" fillId="10" borderId="11" xfId="0" applyNumberFormat="1" applyFill="1" applyBorder="1"/>
    <xf numFmtId="168" fontId="0" fillId="10" borderId="8" xfId="0" applyNumberFormat="1" applyFill="1" applyBorder="1"/>
    <xf numFmtId="168" fontId="0" fillId="10" borderId="0" xfId="0" applyNumberFormat="1" applyFill="1" applyBorder="1"/>
    <xf numFmtId="168" fontId="0" fillId="10" borderId="11" xfId="0" applyNumberFormat="1" applyFill="1" applyBorder="1"/>
    <xf numFmtId="0" fontId="0" fillId="10" borderId="18" xfId="0" applyFill="1" applyBorder="1"/>
    <xf numFmtId="2" fontId="0" fillId="10" borderId="18" xfId="0" applyNumberFormat="1" applyFill="1" applyBorder="1"/>
    <xf numFmtId="0" fontId="0" fillId="10" borderId="21" xfId="0" applyFill="1" applyBorder="1"/>
    <xf numFmtId="168" fontId="0" fillId="10" borderId="9" xfId="0" applyNumberFormat="1" applyFill="1" applyBorder="1"/>
    <xf numFmtId="0" fontId="0" fillId="10" borderId="20" xfId="0" applyFill="1" applyBorder="1"/>
    <xf numFmtId="10" fontId="0" fillId="10" borderId="2" xfId="0" applyNumberFormat="1" applyFill="1" applyBorder="1" applyAlignment="1"/>
    <xf numFmtId="0" fontId="0" fillId="10" borderId="5" xfId="0" applyFill="1" applyBorder="1"/>
    <xf numFmtId="0" fontId="0" fillId="10" borderId="7" xfId="0" applyFill="1" applyBorder="1"/>
    <xf numFmtId="2" fontId="0" fillId="10" borderId="10" xfId="0" applyNumberFormat="1" applyFill="1" applyBorder="1"/>
    <xf numFmtId="10" fontId="0" fillId="10" borderId="4" xfId="0" applyNumberFormat="1" applyFill="1" applyBorder="1" applyAlignment="1"/>
    <xf numFmtId="0" fontId="0" fillId="10" borderId="4" xfId="0" applyFill="1" applyBorder="1"/>
    <xf numFmtId="10" fontId="0" fillId="46" borderId="11" xfId="0" applyNumberFormat="1" applyFill="1" applyBorder="1"/>
    <xf numFmtId="0" fontId="0" fillId="46" borderId="0" xfId="0" applyFill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0" borderId="0" xfId="0" applyFill="1" applyBorder="1"/>
    <xf numFmtId="2" fontId="0" fillId="4" borderId="8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" fontId="0" fillId="3" borderId="9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43" borderId="0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42" borderId="9" xfId="0" applyNumberFormat="1" applyFill="1" applyBorder="1" applyAlignment="1">
      <alignment horizontal="center"/>
    </xf>
    <xf numFmtId="2" fontId="0" fillId="42" borderId="0" xfId="0" applyNumberFormat="1" applyFill="1" applyBorder="1" applyAlignment="1">
      <alignment horizontal="center"/>
    </xf>
    <xf numFmtId="2" fontId="0" fillId="42" borderId="18" xfId="0" applyNumberFormat="1" applyFill="1" applyBorder="1" applyAlignment="1">
      <alignment horizontal="center"/>
    </xf>
    <xf numFmtId="2" fontId="0" fillId="45" borderId="0" xfId="0" applyNumberFormat="1" applyFill="1" applyBorder="1" applyAlignment="1">
      <alignment horizontal="center"/>
    </xf>
    <xf numFmtId="2" fontId="0" fillId="44" borderId="0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0" fillId="6" borderId="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2" borderId="0" xfId="0" applyFont="1" applyFill="1" applyBorder="1" applyAlignment="1">
      <alignment horizontal="center" vertical="center"/>
    </xf>
    <xf numFmtId="0" fontId="0" fillId="47" borderId="0" xfId="0" applyFill="1"/>
    <xf numFmtId="0" fontId="0" fillId="0" borderId="0" xfId="0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9" fontId="1" fillId="0" borderId="2" xfId="0" applyNumberFormat="1" applyFon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0" xfId="0" applyNumberFormat="1"/>
    <xf numFmtId="165" fontId="0" fillId="10" borderId="8" xfId="0" applyNumberFormat="1" applyFill="1" applyBorder="1"/>
    <xf numFmtId="165" fontId="0" fillId="10" borderId="11" xfId="0" applyNumberFormat="1" applyFill="1" applyBorder="1"/>
    <xf numFmtId="0" fontId="0" fillId="0" borderId="0" xfId="0" applyAlignment="1">
      <alignment horizontal="center"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0" borderId="0" xfId="0" applyFill="1"/>
    <xf numFmtId="20" fontId="0" fillId="10" borderId="0" xfId="0" applyNumberFormat="1" applyFill="1"/>
    <xf numFmtId="0" fontId="0" fillId="10" borderId="0" xfId="0" applyFill="1"/>
    <xf numFmtId="0" fontId="1" fillId="10" borderId="0" xfId="0" applyFont="1" applyFill="1"/>
    <xf numFmtId="2" fontId="0" fillId="10" borderId="0" xfId="0" applyNumberFormat="1" applyFill="1"/>
    <xf numFmtId="168" fontId="0" fillId="10" borderId="0" xfId="0" applyNumberFormat="1" applyFill="1"/>
    <xf numFmtId="10" fontId="0" fillId="10" borderId="0" xfId="0" applyNumberFormat="1" applyFill="1"/>
    <xf numFmtId="0" fontId="0" fillId="45" borderId="0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44" borderId="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2" fontId="0" fillId="10" borderId="8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0" fontId="0" fillId="10" borderId="10" xfId="0" applyNumberForma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10" borderId="2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2" fillId="9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10" borderId="19" xfId="0" applyFill="1" applyBorder="1"/>
    <xf numFmtId="0" fontId="0" fillId="10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</cellXfs>
  <cellStyles count="9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point'!$D$3:$D$257</c:f>
              <c:numCache>
                <c:formatCode>General</c:formatCode>
                <c:ptCount val="255"/>
                <c:pt idx="0">
                  <c:v>-0.000508</c:v>
                </c:pt>
                <c:pt idx="1">
                  <c:v>-0.000483</c:v>
                </c:pt>
                <c:pt idx="2">
                  <c:v>-0.000509</c:v>
                </c:pt>
                <c:pt idx="3">
                  <c:v>-0.000202</c:v>
                </c:pt>
                <c:pt idx="4">
                  <c:v>-6.6E-5</c:v>
                </c:pt>
                <c:pt idx="5">
                  <c:v>0.000126</c:v>
                </c:pt>
                <c:pt idx="6">
                  <c:v>0.000359</c:v>
                </c:pt>
                <c:pt idx="7">
                  <c:v>0.000296</c:v>
                </c:pt>
                <c:pt idx="8">
                  <c:v>0.000235</c:v>
                </c:pt>
                <c:pt idx="9">
                  <c:v>-2.5E-5</c:v>
                </c:pt>
                <c:pt idx="10">
                  <c:v>-0.000456</c:v>
                </c:pt>
                <c:pt idx="11">
                  <c:v>-0.001119</c:v>
                </c:pt>
                <c:pt idx="12">
                  <c:v>-0.001143</c:v>
                </c:pt>
                <c:pt idx="13">
                  <c:v>-0.001162</c:v>
                </c:pt>
                <c:pt idx="14">
                  <c:v>-0.001066</c:v>
                </c:pt>
                <c:pt idx="15">
                  <c:v>-0.00121</c:v>
                </c:pt>
                <c:pt idx="16">
                  <c:v>-0.001283</c:v>
                </c:pt>
                <c:pt idx="17">
                  <c:v>-0.001266</c:v>
                </c:pt>
                <c:pt idx="18">
                  <c:v>-0.001114</c:v>
                </c:pt>
                <c:pt idx="19">
                  <c:v>-0.001031</c:v>
                </c:pt>
                <c:pt idx="20">
                  <c:v>-0.00092</c:v>
                </c:pt>
                <c:pt idx="21">
                  <c:v>-0.000651</c:v>
                </c:pt>
                <c:pt idx="22">
                  <c:v>-0.000322</c:v>
                </c:pt>
                <c:pt idx="23">
                  <c:v>-1.1E-5</c:v>
                </c:pt>
                <c:pt idx="24">
                  <c:v>0.000233</c:v>
                </c:pt>
                <c:pt idx="25">
                  <c:v>0.000434</c:v>
                </c:pt>
                <c:pt idx="26">
                  <c:v>0.000514</c:v>
                </c:pt>
                <c:pt idx="27">
                  <c:v>0.000883</c:v>
                </c:pt>
                <c:pt idx="28">
                  <c:v>0.001277</c:v>
                </c:pt>
                <c:pt idx="29">
                  <c:v>0.001512</c:v>
                </c:pt>
                <c:pt idx="30">
                  <c:v>0.001624</c:v>
                </c:pt>
                <c:pt idx="31">
                  <c:v>0.001604</c:v>
                </c:pt>
                <c:pt idx="32">
                  <c:v>0.001639</c:v>
                </c:pt>
                <c:pt idx="33">
                  <c:v>0.001694</c:v>
                </c:pt>
                <c:pt idx="34">
                  <c:v>0.001853</c:v>
                </c:pt>
                <c:pt idx="35">
                  <c:v>0.001973</c:v>
                </c:pt>
                <c:pt idx="36">
                  <c:v>0.002176</c:v>
                </c:pt>
                <c:pt idx="37">
                  <c:v>0.002354</c:v>
                </c:pt>
                <c:pt idx="38">
                  <c:v>0.002834</c:v>
                </c:pt>
                <c:pt idx="39">
                  <c:v>0.003196</c:v>
                </c:pt>
                <c:pt idx="40">
                  <c:v>0.003282</c:v>
                </c:pt>
                <c:pt idx="41">
                  <c:v>0.00327</c:v>
                </c:pt>
                <c:pt idx="42">
                  <c:v>0.003134</c:v>
                </c:pt>
                <c:pt idx="43">
                  <c:v>0.002806</c:v>
                </c:pt>
                <c:pt idx="44">
                  <c:v>0.002706</c:v>
                </c:pt>
                <c:pt idx="45">
                  <c:v>0.002612</c:v>
                </c:pt>
                <c:pt idx="46">
                  <c:v>0.002584</c:v>
                </c:pt>
                <c:pt idx="47">
                  <c:v>0.002824</c:v>
                </c:pt>
                <c:pt idx="48">
                  <c:v>0.003022</c:v>
                </c:pt>
                <c:pt idx="49">
                  <c:v>0.002915</c:v>
                </c:pt>
                <c:pt idx="50">
                  <c:v>0.003054</c:v>
                </c:pt>
                <c:pt idx="51">
                  <c:v>0.003288</c:v>
                </c:pt>
                <c:pt idx="52">
                  <c:v>0.003771</c:v>
                </c:pt>
                <c:pt idx="53">
                  <c:v>0.003884</c:v>
                </c:pt>
                <c:pt idx="54">
                  <c:v>0.003608</c:v>
                </c:pt>
                <c:pt idx="55">
                  <c:v>0.002961</c:v>
                </c:pt>
                <c:pt idx="56">
                  <c:v>0.002396</c:v>
                </c:pt>
                <c:pt idx="57">
                  <c:v>0.001709</c:v>
                </c:pt>
                <c:pt idx="58">
                  <c:v>0.001203</c:v>
                </c:pt>
                <c:pt idx="59">
                  <c:v>0.000703</c:v>
                </c:pt>
                <c:pt idx="60">
                  <c:v>0.000318</c:v>
                </c:pt>
                <c:pt idx="61">
                  <c:v>0.000207</c:v>
                </c:pt>
                <c:pt idx="62">
                  <c:v>0.000482</c:v>
                </c:pt>
                <c:pt idx="63">
                  <c:v>0.000764</c:v>
                </c:pt>
                <c:pt idx="64">
                  <c:v>0.001172</c:v>
                </c:pt>
                <c:pt idx="65">
                  <c:v>0.001579</c:v>
                </c:pt>
                <c:pt idx="66">
                  <c:v>0.001825</c:v>
                </c:pt>
                <c:pt idx="67">
                  <c:v>0.001994</c:v>
                </c:pt>
                <c:pt idx="68">
                  <c:v>0.001914</c:v>
                </c:pt>
                <c:pt idx="69">
                  <c:v>0.001762</c:v>
                </c:pt>
                <c:pt idx="70">
                  <c:v>0.001456</c:v>
                </c:pt>
                <c:pt idx="71">
                  <c:v>0.001017</c:v>
                </c:pt>
                <c:pt idx="72">
                  <c:v>0.000633</c:v>
                </c:pt>
                <c:pt idx="73">
                  <c:v>0.00021</c:v>
                </c:pt>
                <c:pt idx="74">
                  <c:v>-0.000208</c:v>
                </c:pt>
                <c:pt idx="75">
                  <c:v>-0.000859</c:v>
                </c:pt>
                <c:pt idx="76">
                  <c:v>-0.001659</c:v>
                </c:pt>
                <c:pt idx="77">
                  <c:v>-0.00251</c:v>
                </c:pt>
                <c:pt idx="78">
                  <c:v>-0.003164</c:v>
                </c:pt>
                <c:pt idx="79">
                  <c:v>-0.003879</c:v>
                </c:pt>
                <c:pt idx="80">
                  <c:v>-0.004267</c:v>
                </c:pt>
                <c:pt idx="81">
                  <c:v>-0.004731</c:v>
                </c:pt>
                <c:pt idx="82">
                  <c:v>-0.005208</c:v>
                </c:pt>
                <c:pt idx="83">
                  <c:v>-0.005569</c:v>
                </c:pt>
                <c:pt idx="84">
                  <c:v>-0.005994</c:v>
                </c:pt>
                <c:pt idx="85">
                  <c:v>-0.006099</c:v>
                </c:pt>
                <c:pt idx="86">
                  <c:v>-0.006336</c:v>
                </c:pt>
                <c:pt idx="87">
                  <c:v>-0.006585</c:v>
                </c:pt>
                <c:pt idx="88">
                  <c:v>-0.006376</c:v>
                </c:pt>
                <c:pt idx="89">
                  <c:v>-0.006128</c:v>
                </c:pt>
                <c:pt idx="90">
                  <c:v>-0.005648</c:v>
                </c:pt>
                <c:pt idx="91">
                  <c:v>-0.004971</c:v>
                </c:pt>
                <c:pt idx="92">
                  <c:v>-0.004642</c:v>
                </c:pt>
                <c:pt idx="93">
                  <c:v>-0.004157</c:v>
                </c:pt>
                <c:pt idx="94">
                  <c:v>-0.003665</c:v>
                </c:pt>
                <c:pt idx="95">
                  <c:v>-0.00364</c:v>
                </c:pt>
                <c:pt idx="96">
                  <c:v>-0.003076</c:v>
                </c:pt>
                <c:pt idx="97">
                  <c:v>-0.002473</c:v>
                </c:pt>
                <c:pt idx="98">
                  <c:v>-0.001985</c:v>
                </c:pt>
                <c:pt idx="99">
                  <c:v>-0.001818</c:v>
                </c:pt>
                <c:pt idx="100">
                  <c:v>-0.001617</c:v>
                </c:pt>
                <c:pt idx="101">
                  <c:v>-0.001477</c:v>
                </c:pt>
                <c:pt idx="102">
                  <c:v>-0.001296</c:v>
                </c:pt>
                <c:pt idx="103">
                  <c:v>-0.001285</c:v>
                </c:pt>
                <c:pt idx="104">
                  <c:v>-0.000971</c:v>
                </c:pt>
                <c:pt idx="105">
                  <c:v>-0.000751</c:v>
                </c:pt>
                <c:pt idx="106">
                  <c:v>-0.000605</c:v>
                </c:pt>
                <c:pt idx="107">
                  <c:v>-0.000377</c:v>
                </c:pt>
                <c:pt idx="108">
                  <c:v>-0.000458</c:v>
                </c:pt>
                <c:pt idx="109">
                  <c:v>-0.000537</c:v>
                </c:pt>
                <c:pt idx="110">
                  <c:v>-0.000612</c:v>
                </c:pt>
                <c:pt idx="111">
                  <c:v>-0.00051</c:v>
                </c:pt>
                <c:pt idx="112">
                  <c:v>-0.000207</c:v>
                </c:pt>
                <c:pt idx="113">
                  <c:v>-0.000109</c:v>
                </c:pt>
                <c:pt idx="114">
                  <c:v>2.8E-5</c:v>
                </c:pt>
                <c:pt idx="115">
                  <c:v>0.000121</c:v>
                </c:pt>
                <c:pt idx="116">
                  <c:v>0.000168</c:v>
                </c:pt>
                <c:pt idx="117">
                  <c:v>0.000302</c:v>
                </c:pt>
                <c:pt idx="118">
                  <c:v>0.000724</c:v>
                </c:pt>
                <c:pt idx="119">
                  <c:v>0.001071</c:v>
                </c:pt>
                <c:pt idx="120">
                  <c:v>0.001536</c:v>
                </c:pt>
                <c:pt idx="121">
                  <c:v>0.001746</c:v>
                </c:pt>
                <c:pt idx="122">
                  <c:v>0.002019</c:v>
                </c:pt>
                <c:pt idx="123">
                  <c:v>0.002249</c:v>
                </c:pt>
                <c:pt idx="124">
                  <c:v>0.002602</c:v>
                </c:pt>
                <c:pt idx="125">
                  <c:v>0.002864</c:v>
                </c:pt>
                <c:pt idx="126">
                  <c:v>0.00305</c:v>
                </c:pt>
                <c:pt idx="127">
                  <c:v>0.003372</c:v>
                </c:pt>
                <c:pt idx="128">
                  <c:v>0.003585</c:v>
                </c:pt>
                <c:pt idx="129">
                  <c:v>0.003851</c:v>
                </c:pt>
                <c:pt idx="130">
                  <c:v>0.004131</c:v>
                </c:pt>
                <c:pt idx="131">
                  <c:v>0.004299</c:v>
                </c:pt>
                <c:pt idx="132">
                  <c:v>0.004193</c:v>
                </c:pt>
                <c:pt idx="133">
                  <c:v>0.00371</c:v>
                </c:pt>
                <c:pt idx="134">
                  <c:v>0.003334</c:v>
                </c:pt>
                <c:pt idx="135">
                  <c:v>0.002903</c:v>
                </c:pt>
                <c:pt idx="136">
                  <c:v>0.002622</c:v>
                </c:pt>
                <c:pt idx="137">
                  <c:v>0.001925</c:v>
                </c:pt>
                <c:pt idx="138">
                  <c:v>0.001651</c:v>
                </c:pt>
                <c:pt idx="139">
                  <c:v>0.001242</c:v>
                </c:pt>
                <c:pt idx="140">
                  <c:v>0.000556</c:v>
                </c:pt>
                <c:pt idx="141">
                  <c:v>-7.4E-5</c:v>
                </c:pt>
                <c:pt idx="142">
                  <c:v>0.00018</c:v>
                </c:pt>
                <c:pt idx="143">
                  <c:v>0.000405</c:v>
                </c:pt>
                <c:pt idx="144">
                  <c:v>0.000735</c:v>
                </c:pt>
                <c:pt idx="145">
                  <c:v>0.000878</c:v>
                </c:pt>
                <c:pt idx="146">
                  <c:v>0.001055</c:v>
                </c:pt>
                <c:pt idx="147">
                  <c:v>0.001181</c:v>
                </c:pt>
                <c:pt idx="148">
                  <c:v>0.001251</c:v>
                </c:pt>
                <c:pt idx="149">
                  <c:v>0.000977</c:v>
                </c:pt>
                <c:pt idx="150">
                  <c:v>0.000794</c:v>
                </c:pt>
                <c:pt idx="151">
                  <c:v>0.000753</c:v>
                </c:pt>
                <c:pt idx="152">
                  <c:v>0.000443</c:v>
                </c:pt>
                <c:pt idx="153">
                  <c:v>0.000105</c:v>
                </c:pt>
                <c:pt idx="154">
                  <c:v>0.000193</c:v>
                </c:pt>
                <c:pt idx="155">
                  <c:v>4.2E-5</c:v>
                </c:pt>
                <c:pt idx="156">
                  <c:v>-2.9E-5</c:v>
                </c:pt>
                <c:pt idx="157">
                  <c:v>-0.000148</c:v>
                </c:pt>
                <c:pt idx="158">
                  <c:v>-0.000365</c:v>
                </c:pt>
                <c:pt idx="159">
                  <c:v>-0.00052</c:v>
                </c:pt>
                <c:pt idx="160">
                  <c:v>-0.000508</c:v>
                </c:pt>
                <c:pt idx="161">
                  <c:v>-0.000449</c:v>
                </c:pt>
                <c:pt idx="162">
                  <c:v>-0.000419</c:v>
                </c:pt>
                <c:pt idx="163">
                  <c:v>-0.000359</c:v>
                </c:pt>
                <c:pt idx="164">
                  <c:v>-0.000446</c:v>
                </c:pt>
                <c:pt idx="165">
                  <c:v>-0.000552</c:v>
                </c:pt>
                <c:pt idx="166">
                  <c:v>-0.000642</c:v>
                </c:pt>
                <c:pt idx="167">
                  <c:v>-0.000996</c:v>
                </c:pt>
                <c:pt idx="168">
                  <c:v>-0.001064</c:v>
                </c:pt>
                <c:pt idx="169">
                  <c:v>-0.000988</c:v>
                </c:pt>
                <c:pt idx="170">
                  <c:v>-0.000779</c:v>
                </c:pt>
                <c:pt idx="171">
                  <c:v>-0.000889</c:v>
                </c:pt>
                <c:pt idx="172">
                  <c:v>-0.000692</c:v>
                </c:pt>
                <c:pt idx="173">
                  <c:v>-0.000389</c:v>
                </c:pt>
                <c:pt idx="174">
                  <c:v>-0.000139</c:v>
                </c:pt>
                <c:pt idx="175">
                  <c:v>0.000166</c:v>
                </c:pt>
                <c:pt idx="176">
                  <c:v>0.000412</c:v>
                </c:pt>
                <c:pt idx="177">
                  <c:v>0.000367</c:v>
                </c:pt>
                <c:pt idx="178">
                  <c:v>0.000176</c:v>
                </c:pt>
                <c:pt idx="179">
                  <c:v>6.2E-5</c:v>
                </c:pt>
                <c:pt idx="180">
                  <c:v>-0.000143</c:v>
                </c:pt>
                <c:pt idx="181">
                  <c:v>-0.000749</c:v>
                </c:pt>
                <c:pt idx="182">
                  <c:v>-0.001281</c:v>
                </c:pt>
                <c:pt idx="183">
                  <c:v>-0.001795</c:v>
                </c:pt>
                <c:pt idx="184">
                  <c:v>-0.001728</c:v>
                </c:pt>
                <c:pt idx="185">
                  <c:v>-0.001572</c:v>
                </c:pt>
                <c:pt idx="186">
                  <c:v>-0.001146</c:v>
                </c:pt>
                <c:pt idx="187">
                  <c:v>-0.000715</c:v>
                </c:pt>
                <c:pt idx="188">
                  <c:v>-0.00046</c:v>
                </c:pt>
                <c:pt idx="189">
                  <c:v>-0.000105</c:v>
                </c:pt>
                <c:pt idx="190">
                  <c:v>0.000186</c:v>
                </c:pt>
                <c:pt idx="191">
                  <c:v>0.000342</c:v>
                </c:pt>
                <c:pt idx="192">
                  <c:v>0.000546</c:v>
                </c:pt>
                <c:pt idx="193">
                  <c:v>0.000572</c:v>
                </c:pt>
                <c:pt idx="194">
                  <c:v>0.000745</c:v>
                </c:pt>
                <c:pt idx="195">
                  <c:v>0.000357</c:v>
                </c:pt>
                <c:pt idx="196">
                  <c:v>-6.3E-5</c:v>
                </c:pt>
                <c:pt idx="197">
                  <c:v>-0.000553</c:v>
                </c:pt>
                <c:pt idx="198">
                  <c:v>-0.000515</c:v>
                </c:pt>
                <c:pt idx="199">
                  <c:v>-0.000427</c:v>
                </c:pt>
                <c:pt idx="200">
                  <c:v>-0.00016</c:v>
                </c:pt>
                <c:pt idx="201">
                  <c:v>0.000232</c:v>
                </c:pt>
                <c:pt idx="202">
                  <c:v>0.000668</c:v>
                </c:pt>
                <c:pt idx="203">
                  <c:v>0.000992</c:v>
                </c:pt>
                <c:pt idx="204">
                  <c:v>0.001207</c:v>
                </c:pt>
                <c:pt idx="205">
                  <c:v>0.001512</c:v>
                </c:pt>
                <c:pt idx="206">
                  <c:v>0.001823</c:v>
                </c:pt>
                <c:pt idx="207">
                  <c:v>0.00204</c:v>
                </c:pt>
                <c:pt idx="208">
                  <c:v>0.002118</c:v>
                </c:pt>
                <c:pt idx="209">
                  <c:v>0.002083</c:v>
                </c:pt>
                <c:pt idx="210">
                  <c:v>0.001959</c:v>
                </c:pt>
                <c:pt idx="211">
                  <c:v>0.001824</c:v>
                </c:pt>
                <c:pt idx="212">
                  <c:v>0.001806</c:v>
                </c:pt>
                <c:pt idx="213">
                  <c:v>0.001544</c:v>
                </c:pt>
                <c:pt idx="214">
                  <c:v>0.001295</c:v>
                </c:pt>
                <c:pt idx="215">
                  <c:v>0.000914</c:v>
                </c:pt>
                <c:pt idx="216">
                  <c:v>0.00079</c:v>
                </c:pt>
                <c:pt idx="217">
                  <c:v>0.000582</c:v>
                </c:pt>
                <c:pt idx="218">
                  <c:v>0.000149</c:v>
                </c:pt>
                <c:pt idx="219">
                  <c:v>-0.000388</c:v>
                </c:pt>
                <c:pt idx="220">
                  <c:v>-0.000717</c:v>
                </c:pt>
                <c:pt idx="221">
                  <c:v>-0.001152</c:v>
                </c:pt>
                <c:pt idx="222">
                  <c:v>-0.001619</c:v>
                </c:pt>
                <c:pt idx="223">
                  <c:v>-0.002529</c:v>
                </c:pt>
                <c:pt idx="224">
                  <c:v>-0.003465</c:v>
                </c:pt>
                <c:pt idx="225">
                  <c:v>-0.003367</c:v>
                </c:pt>
                <c:pt idx="226">
                  <c:v>-0.002963</c:v>
                </c:pt>
                <c:pt idx="227">
                  <c:v>-0.002729</c:v>
                </c:pt>
                <c:pt idx="228">
                  <c:v>-0.002625</c:v>
                </c:pt>
                <c:pt idx="229">
                  <c:v>-0.002371</c:v>
                </c:pt>
                <c:pt idx="230">
                  <c:v>-0.001644</c:v>
                </c:pt>
                <c:pt idx="231">
                  <c:v>-0.001066</c:v>
                </c:pt>
                <c:pt idx="232">
                  <c:v>-0.000684</c:v>
                </c:pt>
                <c:pt idx="233">
                  <c:v>-0.000327</c:v>
                </c:pt>
                <c:pt idx="234">
                  <c:v>0.000154</c:v>
                </c:pt>
                <c:pt idx="235">
                  <c:v>0.00084</c:v>
                </c:pt>
                <c:pt idx="236">
                  <c:v>0.001306</c:v>
                </c:pt>
                <c:pt idx="237">
                  <c:v>0.001151</c:v>
                </c:pt>
                <c:pt idx="238">
                  <c:v>0.001243</c:v>
                </c:pt>
                <c:pt idx="239">
                  <c:v>0.001092</c:v>
                </c:pt>
                <c:pt idx="240">
                  <c:v>0.001225</c:v>
                </c:pt>
                <c:pt idx="241">
                  <c:v>0.001085</c:v>
                </c:pt>
                <c:pt idx="242">
                  <c:v>0.000961</c:v>
                </c:pt>
                <c:pt idx="243">
                  <c:v>0.001015</c:v>
                </c:pt>
                <c:pt idx="244">
                  <c:v>0.00093</c:v>
                </c:pt>
                <c:pt idx="245">
                  <c:v>0.000877</c:v>
                </c:pt>
                <c:pt idx="246">
                  <c:v>0.000973</c:v>
                </c:pt>
                <c:pt idx="247">
                  <c:v>0.000954</c:v>
                </c:pt>
                <c:pt idx="248">
                  <c:v>0.00098</c:v>
                </c:pt>
                <c:pt idx="249">
                  <c:v>0.000555</c:v>
                </c:pt>
                <c:pt idx="250">
                  <c:v>9.5E-5</c:v>
                </c:pt>
                <c:pt idx="251">
                  <c:v>-0.000504</c:v>
                </c:pt>
                <c:pt idx="252">
                  <c:v>-0.000735</c:v>
                </c:pt>
                <c:pt idx="253">
                  <c:v>-0.00101</c:v>
                </c:pt>
                <c:pt idx="254">
                  <c:v>-0.001203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971952"/>
        <c:axId val="2121963280"/>
      </c:lineChart>
      <c:catAx>
        <c:axId val="21219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63280"/>
        <c:crosses val="autoZero"/>
        <c:auto val="1"/>
        <c:lblAlgn val="ctr"/>
        <c:lblOffset val="100"/>
        <c:noMultiLvlLbl val="0"/>
      </c:catAx>
      <c:valAx>
        <c:axId val="21219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point'!$AJ$16:$AJ$36</c:f>
              <c:numCache>
                <c:formatCode>General</c:formatCode>
                <c:ptCount val="21"/>
                <c:pt idx="0">
                  <c:v>0.003022</c:v>
                </c:pt>
                <c:pt idx="1">
                  <c:v>0.002915</c:v>
                </c:pt>
                <c:pt idx="2">
                  <c:v>0.003054</c:v>
                </c:pt>
                <c:pt idx="3">
                  <c:v>0.003288</c:v>
                </c:pt>
                <c:pt idx="4">
                  <c:v>0.003771</c:v>
                </c:pt>
                <c:pt idx="5">
                  <c:v>0.003884</c:v>
                </c:pt>
                <c:pt idx="6">
                  <c:v>0.003608</c:v>
                </c:pt>
                <c:pt idx="7">
                  <c:v>0.002961</c:v>
                </c:pt>
                <c:pt idx="8">
                  <c:v>0.002396</c:v>
                </c:pt>
                <c:pt idx="9">
                  <c:v>0.001709</c:v>
                </c:pt>
                <c:pt idx="10">
                  <c:v>0.001203</c:v>
                </c:pt>
                <c:pt idx="11">
                  <c:v>0.000703</c:v>
                </c:pt>
                <c:pt idx="12">
                  <c:v>0.000318</c:v>
                </c:pt>
                <c:pt idx="13">
                  <c:v>0.000207</c:v>
                </c:pt>
                <c:pt idx="14">
                  <c:v>0.000482</c:v>
                </c:pt>
                <c:pt idx="15">
                  <c:v>0.000764</c:v>
                </c:pt>
                <c:pt idx="16">
                  <c:v>0.001172</c:v>
                </c:pt>
                <c:pt idx="17">
                  <c:v>0.001579</c:v>
                </c:pt>
                <c:pt idx="18">
                  <c:v>0.001825</c:v>
                </c:pt>
                <c:pt idx="19">
                  <c:v>0.001994</c:v>
                </c:pt>
                <c:pt idx="20">
                  <c:v>0.001914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point'!$AM$16:$AM$36</c:f>
              <c:numCache>
                <c:formatCode>General</c:formatCode>
                <c:ptCount val="21"/>
                <c:pt idx="0">
                  <c:v>0.00226550001844066</c:v>
                </c:pt>
                <c:pt idx="1">
                  <c:v>0.00268114238633555</c:v>
                </c:pt>
                <c:pt idx="2">
                  <c:v>0.00306080607648784</c:v>
                </c:pt>
                <c:pt idx="3">
                  <c:v>0.00340704806933046</c:v>
                </c:pt>
                <c:pt idx="4">
                  <c:v>0.00368959704473755</c:v>
                </c:pt>
                <c:pt idx="5">
                  <c:v>0.00381608679115861</c:v>
                </c:pt>
                <c:pt idx="6">
                  <c:v>0.00364924377300225</c:v>
                </c:pt>
                <c:pt idx="7">
                  <c:v>0.00312461307244424</c:v>
                </c:pt>
                <c:pt idx="8">
                  <c:v>0.00238571195210587</c:v>
                </c:pt>
                <c:pt idx="9">
                  <c:v>0.00168856119484565</c:v>
                </c:pt>
                <c:pt idx="10">
                  <c:v>0.00118250692989618</c:v>
                </c:pt>
                <c:pt idx="11">
                  <c:v>0.000876248266993416</c:v>
                </c:pt>
                <c:pt idx="12">
                  <c:v>0.000726104228413522</c:v>
                </c:pt>
                <c:pt idx="13">
                  <c:v>0.000695535433226425</c:v>
                </c:pt>
                <c:pt idx="14">
                  <c:v>0.000769495583604603</c:v>
                </c:pt>
                <c:pt idx="15">
                  <c:v>0.000944955948461514</c:v>
                </c:pt>
                <c:pt idx="16">
                  <c:v>0.00120584595583072</c:v>
                </c:pt>
                <c:pt idx="17">
                  <c:v>0.00150047016748807</c:v>
                </c:pt>
                <c:pt idx="18">
                  <c:v>0.00175951911630161</c:v>
                </c:pt>
                <c:pt idx="19">
                  <c:v>0.00194175145666547</c:v>
                </c:pt>
                <c:pt idx="20">
                  <c:v>0.00204376864139033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294784"/>
        <c:axId val="2131300720"/>
      </c:lineChart>
      <c:catAx>
        <c:axId val="21312947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00720"/>
        <c:crosses val="autoZero"/>
        <c:auto val="1"/>
        <c:lblAlgn val="ctr"/>
        <c:lblOffset val="100"/>
        <c:noMultiLvlLbl val="0"/>
      </c:catAx>
      <c:valAx>
        <c:axId val="213130072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point'!$H$16:$H$26</c:f>
              <c:numCache>
                <c:formatCode>General</c:formatCode>
                <c:ptCount val="11"/>
                <c:pt idx="0">
                  <c:v>-0.003465</c:v>
                </c:pt>
                <c:pt idx="1">
                  <c:v>-0.003367</c:v>
                </c:pt>
                <c:pt idx="2">
                  <c:v>-0.002963</c:v>
                </c:pt>
                <c:pt idx="3">
                  <c:v>-0.002729</c:v>
                </c:pt>
                <c:pt idx="4">
                  <c:v>-0.002625</c:v>
                </c:pt>
                <c:pt idx="5">
                  <c:v>-0.002371</c:v>
                </c:pt>
                <c:pt idx="6">
                  <c:v>-0.001644</c:v>
                </c:pt>
                <c:pt idx="7">
                  <c:v>-0.001066</c:v>
                </c:pt>
                <c:pt idx="8">
                  <c:v>-0.000684</c:v>
                </c:pt>
                <c:pt idx="9">
                  <c:v>-0.000327</c:v>
                </c:pt>
                <c:pt idx="10">
                  <c:v>0.000154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point'!$K$16:$K$26</c:f>
              <c:numCache>
                <c:formatCode>General</c:formatCode>
                <c:ptCount val="11"/>
                <c:pt idx="0">
                  <c:v>-0.0040839517693539</c:v>
                </c:pt>
                <c:pt idx="1">
                  <c:v>-0.00342425011605447</c:v>
                </c:pt>
                <c:pt idx="2">
                  <c:v>-0.00294413173669258</c:v>
                </c:pt>
                <c:pt idx="3">
                  <c:v>-0.00271178228664759</c:v>
                </c:pt>
                <c:pt idx="4">
                  <c:v>-0.00255469191079664</c:v>
                </c:pt>
                <c:pt idx="5">
                  <c:v>-0.00224869615498895</c:v>
                </c:pt>
                <c:pt idx="6">
                  <c:v>-0.00173325048419011</c:v>
                </c:pt>
                <c:pt idx="7">
                  <c:v>-0.00113581698133932</c:v>
                </c:pt>
                <c:pt idx="8">
                  <c:v>-0.000631517504106131</c:v>
                </c:pt>
                <c:pt idx="9">
                  <c:v>-0.000300657515302486</c:v>
                </c:pt>
                <c:pt idx="10">
                  <c:v>-7.91762430483445E-5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36592"/>
        <c:axId val="2131342528"/>
      </c:lineChart>
      <c:catAx>
        <c:axId val="21313365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42528"/>
        <c:crosses val="autoZero"/>
        <c:auto val="1"/>
        <c:lblAlgn val="ctr"/>
        <c:lblOffset val="100"/>
        <c:noMultiLvlLbl val="0"/>
      </c:catAx>
      <c:valAx>
        <c:axId val="213134252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point'!$O$16:$O$26</c:f>
              <c:numCache>
                <c:formatCode>General</c:formatCode>
                <c:ptCount val="11"/>
                <c:pt idx="0">
                  <c:v>-0.000143</c:v>
                </c:pt>
                <c:pt idx="1">
                  <c:v>-0.000749</c:v>
                </c:pt>
                <c:pt idx="2">
                  <c:v>-0.001281</c:v>
                </c:pt>
                <c:pt idx="3">
                  <c:v>-0.001795</c:v>
                </c:pt>
                <c:pt idx="4">
                  <c:v>-0.001728</c:v>
                </c:pt>
                <c:pt idx="5">
                  <c:v>-0.001572</c:v>
                </c:pt>
                <c:pt idx="6">
                  <c:v>-0.001146</c:v>
                </c:pt>
                <c:pt idx="7">
                  <c:v>-0.000715</c:v>
                </c:pt>
                <c:pt idx="8">
                  <c:v>-0.00046</c:v>
                </c:pt>
                <c:pt idx="9">
                  <c:v>-0.000105</c:v>
                </c:pt>
                <c:pt idx="10">
                  <c:v>0.000186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point'!$R$16:$R$26</c:f>
              <c:numCache>
                <c:formatCode>General</c:formatCode>
                <c:ptCount val="11"/>
                <c:pt idx="0">
                  <c:v>0.00035553983405941</c:v>
                </c:pt>
                <c:pt idx="1">
                  <c:v>-0.000757678253382694</c:v>
                </c:pt>
                <c:pt idx="2">
                  <c:v>-0.00125944546696913</c:v>
                </c:pt>
                <c:pt idx="3">
                  <c:v>-0.00179499692101352</c:v>
                </c:pt>
                <c:pt idx="4">
                  <c:v>-0.00172802133117669</c:v>
                </c:pt>
                <c:pt idx="5">
                  <c:v>-0.00156167667312684</c:v>
                </c:pt>
                <c:pt idx="6">
                  <c:v>-0.00115606197664228</c:v>
                </c:pt>
                <c:pt idx="7">
                  <c:v>-0.00073278362629291</c:v>
                </c:pt>
                <c:pt idx="8">
                  <c:v>-0.000417071485553305</c:v>
                </c:pt>
                <c:pt idx="9">
                  <c:v>-0.000107061154592834</c:v>
                </c:pt>
                <c:pt idx="10">
                  <c:v>0.000245255609673758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64848"/>
        <c:axId val="2131370784"/>
      </c:lineChart>
      <c:catAx>
        <c:axId val="21313648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70784"/>
        <c:crosses val="autoZero"/>
        <c:auto val="1"/>
        <c:lblAlgn val="ctr"/>
        <c:lblOffset val="100"/>
        <c:noMultiLvlLbl val="0"/>
      </c:catAx>
      <c:valAx>
        <c:axId val="21313707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point'!$V$16:$V$26</c:f>
              <c:numCache>
                <c:formatCode>General</c:formatCode>
                <c:ptCount val="11"/>
                <c:pt idx="0">
                  <c:v>0.002622</c:v>
                </c:pt>
                <c:pt idx="1">
                  <c:v>0.001925</c:v>
                </c:pt>
                <c:pt idx="2">
                  <c:v>0.001651</c:v>
                </c:pt>
                <c:pt idx="3">
                  <c:v>0.001242</c:v>
                </c:pt>
                <c:pt idx="4">
                  <c:v>0.000556</c:v>
                </c:pt>
                <c:pt idx="5">
                  <c:v>-7.4E-5</c:v>
                </c:pt>
                <c:pt idx="6">
                  <c:v>0.00018</c:v>
                </c:pt>
                <c:pt idx="7">
                  <c:v>0.000405</c:v>
                </c:pt>
                <c:pt idx="8">
                  <c:v>0.000735</c:v>
                </c:pt>
                <c:pt idx="9">
                  <c:v>0.000878</c:v>
                </c:pt>
                <c:pt idx="10">
                  <c:v>0.001055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point'!$Y$16:$Y$26</c:f>
              <c:numCache>
                <c:formatCode>General</c:formatCode>
                <c:ptCount val="11"/>
                <c:pt idx="0">
                  <c:v>0.00173579516987584</c:v>
                </c:pt>
                <c:pt idx="1">
                  <c:v>0.00189206483734018</c:v>
                </c:pt>
                <c:pt idx="2">
                  <c:v>0.00171357670812077</c:v>
                </c:pt>
                <c:pt idx="3">
                  <c:v>0.00124207163462689</c:v>
                </c:pt>
                <c:pt idx="4">
                  <c:v>0.000555394798529903</c:v>
                </c:pt>
                <c:pt idx="5">
                  <c:v>6.70703447886521E-5</c:v>
                </c:pt>
                <c:pt idx="6">
                  <c:v>0.000163171318492773</c:v>
                </c:pt>
                <c:pt idx="7">
                  <c:v>0.00054880120638517</c:v>
                </c:pt>
                <c:pt idx="8">
                  <c:v>0.000741400755581246</c:v>
                </c:pt>
                <c:pt idx="9">
                  <c:v>0.0008640466642245</c:v>
                </c:pt>
                <c:pt idx="10">
                  <c:v>0.00105496544552745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422896"/>
        <c:axId val="2131428832"/>
      </c:lineChart>
      <c:catAx>
        <c:axId val="21314228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28832"/>
        <c:crosses val="autoZero"/>
        <c:auto val="1"/>
        <c:lblAlgn val="ctr"/>
        <c:lblOffset val="100"/>
        <c:noMultiLvlLbl val="0"/>
      </c:catAx>
      <c:valAx>
        <c:axId val="213142883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point'!$AC$16:$AC$26</c:f>
              <c:numCache>
                <c:formatCode>General</c:formatCode>
                <c:ptCount val="11"/>
                <c:pt idx="0">
                  <c:v>-0.004642</c:v>
                </c:pt>
                <c:pt idx="1">
                  <c:v>-0.004157</c:v>
                </c:pt>
                <c:pt idx="2">
                  <c:v>-0.003665</c:v>
                </c:pt>
                <c:pt idx="3">
                  <c:v>-0.00364</c:v>
                </c:pt>
                <c:pt idx="4">
                  <c:v>-0.003076</c:v>
                </c:pt>
                <c:pt idx="5">
                  <c:v>-0.002473</c:v>
                </c:pt>
                <c:pt idx="6">
                  <c:v>-0.001985</c:v>
                </c:pt>
                <c:pt idx="7">
                  <c:v>-0.001818</c:v>
                </c:pt>
                <c:pt idx="8">
                  <c:v>-0.001617</c:v>
                </c:pt>
                <c:pt idx="9">
                  <c:v>-0.001477</c:v>
                </c:pt>
                <c:pt idx="10">
                  <c:v>-0.001296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point'!$AF$16:$AF$26</c:f>
              <c:numCache>
                <c:formatCode>General</c:formatCode>
                <c:ptCount val="11"/>
                <c:pt idx="0">
                  <c:v>-0.00435319965208835</c:v>
                </c:pt>
                <c:pt idx="1">
                  <c:v>-0.00415788930192713</c:v>
                </c:pt>
                <c:pt idx="2">
                  <c:v>-0.00368360275248853</c:v>
                </c:pt>
                <c:pt idx="3">
                  <c:v>-0.00362939305217811</c:v>
                </c:pt>
                <c:pt idx="4">
                  <c:v>-0.00306724037975759</c:v>
                </c:pt>
                <c:pt idx="5">
                  <c:v>-0.0024847317689974</c:v>
                </c:pt>
                <c:pt idx="6">
                  <c:v>-0.00210867681423358</c:v>
                </c:pt>
                <c:pt idx="7">
                  <c:v>-0.0018130129538762</c:v>
                </c:pt>
                <c:pt idx="8">
                  <c:v>-0.00161454354928958</c:v>
                </c:pt>
                <c:pt idx="9">
                  <c:v>-0.00135278094377801</c:v>
                </c:pt>
                <c:pt idx="10">
                  <c:v>-0.00131018970775237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281952"/>
        <c:axId val="2122287888"/>
      </c:lineChart>
      <c:catAx>
        <c:axId val="212228195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87888"/>
        <c:crosses val="autoZero"/>
        <c:auto val="1"/>
        <c:lblAlgn val="ctr"/>
        <c:lblOffset val="100"/>
        <c:noMultiLvlLbl val="0"/>
      </c:catAx>
      <c:valAx>
        <c:axId val="212228788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point'!$AJ$16:$AJ$26</c:f>
              <c:numCache>
                <c:formatCode>General</c:formatCode>
                <c:ptCount val="11"/>
                <c:pt idx="0">
                  <c:v>0.003022</c:v>
                </c:pt>
                <c:pt idx="1">
                  <c:v>0.002915</c:v>
                </c:pt>
                <c:pt idx="2">
                  <c:v>0.003054</c:v>
                </c:pt>
                <c:pt idx="3">
                  <c:v>0.003288</c:v>
                </c:pt>
                <c:pt idx="4">
                  <c:v>0.003771</c:v>
                </c:pt>
                <c:pt idx="5">
                  <c:v>0.003884</c:v>
                </c:pt>
                <c:pt idx="6">
                  <c:v>0.003608</c:v>
                </c:pt>
                <c:pt idx="7">
                  <c:v>0.002961</c:v>
                </c:pt>
                <c:pt idx="8">
                  <c:v>0.002396</c:v>
                </c:pt>
                <c:pt idx="9">
                  <c:v>0.001709</c:v>
                </c:pt>
                <c:pt idx="10">
                  <c:v>0.001203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point'!$AM$16:$AM$26</c:f>
              <c:numCache>
                <c:formatCode>General</c:formatCode>
                <c:ptCount val="11"/>
                <c:pt idx="0">
                  <c:v>0.0023853701090929</c:v>
                </c:pt>
                <c:pt idx="1">
                  <c:v>0.00291199334433518</c:v>
                </c:pt>
                <c:pt idx="2">
                  <c:v>0.00313186802654659</c:v>
                </c:pt>
                <c:pt idx="3">
                  <c:v>0.00338224867414705</c:v>
                </c:pt>
                <c:pt idx="4">
                  <c:v>0.00371476073012616</c:v>
                </c:pt>
                <c:pt idx="5">
                  <c:v>0.00389210650638912</c:v>
                </c:pt>
                <c:pt idx="6">
                  <c:v>0.00360819187328885</c:v>
                </c:pt>
                <c:pt idx="7">
                  <c:v>0.00295939162660698</c:v>
                </c:pt>
                <c:pt idx="8">
                  <c:v>0.00228594173569419</c:v>
                </c:pt>
                <c:pt idx="9">
                  <c:v>0.0017185225668278</c:v>
                </c:pt>
                <c:pt idx="10">
                  <c:v>0.00118676091911929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99072"/>
        <c:axId val="2131404896"/>
      </c:lineChart>
      <c:catAx>
        <c:axId val="21313990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04896"/>
        <c:crosses val="autoZero"/>
        <c:auto val="1"/>
        <c:lblAlgn val="ctr"/>
        <c:lblOffset val="100"/>
        <c:noMultiLvlLbl val="0"/>
      </c:catAx>
      <c:valAx>
        <c:axId val="213140489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point'!$AJ$16:$AJ$46</c:f>
              <c:numCache>
                <c:formatCode>General</c:formatCode>
                <c:ptCount val="31"/>
                <c:pt idx="0">
                  <c:v>0.003022</c:v>
                </c:pt>
                <c:pt idx="1">
                  <c:v>0.002915</c:v>
                </c:pt>
                <c:pt idx="2">
                  <c:v>0.003054</c:v>
                </c:pt>
                <c:pt idx="3">
                  <c:v>0.003288</c:v>
                </c:pt>
                <c:pt idx="4">
                  <c:v>0.003771</c:v>
                </c:pt>
                <c:pt idx="5">
                  <c:v>0.003884</c:v>
                </c:pt>
                <c:pt idx="6">
                  <c:v>0.003608</c:v>
                </c:pt>
                <c:pt idx="7">
                  <c:v>0.002961</c:v>
                </c:pt>
                <c:pt idx="8">
                  <c:v>0.002396</c:v>
                </c:pt>
                <c:pt idx="9">
                  <c:v>0.001709</c:v>
                </c:pt>
                <c:pt idx="10">
                  <c:v>0.001203</c:v>
                </c:pt>
                <c:pt idx="11">
                  <c:v>0.000703</c:v>
                </c:pt>
                <c:pt idx="12">
                  <c:v>0.000318</c:v>
                </c:pt>
                <c:pt idx="13">
                  <c:v>0.000207</c:v>
                </c:pt>
                <c:pt idx="14">
                  <c:v>0.000482</c:v>
                </c:pt>
                <c:pt idx="15">
                  <c:v>0.000764</c:v>
                </c:pt>
                <c:pt idx="16">
                  <c:v>0.001172</c:v>
                </c:pt>
                <c:pt idx="17">
                  <c:v>0.001579</c:v>
                </c:pt>
                <c:pt idx="18">
                  <c:v>0.001825</c:v>
                </c:pt>
                <c:pt idx="19">
                  <c:v>0.001994</c:v>
                </c:pt>
                <c:pt idx="20">
                  <c:v>0.001914</c:v>
                </c:pt>
                <c:pt idx="21">
                  <c:v>0.001762</c:v>
                </c:pt>
                <c:pt idx="22">
                  <c:v>0.001456</c:v>
                </c:pt>
                <c:pt idx="23">
                  <c:v>0.001017</c:v>
                </c:pt>
                <c:pt idx="24">
                  <c:v>0.000633</c:v>
                </c:pt>
                <c:pt idx="25">
                  <c:v>0.00021</c:v>
                </c:pt>
                <c:pt idx="26">
                  <c:v>-0.000208</c:v>
                </c:pt>
                <c:pt idx="27">
                  <c:v>-0.000859</c:v>
                </c:pt>
                <c:pt idx="28">
                  <c:v>-0.001659</c:v>
                </c:pt>
                <c:pt idx="29">
                  <c:v>-0.00251</c:v>
                </c:pt>
                <c:pt idx="30">
                  <c:v>-0.003164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point'!$AM$16:$AM$46</c:f>
              <c:numCache>
                <c:formatCode>General</c:formatCode>
                <c:ptCount val="31"/>
                <c:pt idx="0">
                  <c:v>0.00257435763475998</c:v>
                </c:pt>
                <c:pt idx="1">
                  <c:v>0.0029799366375298</c:v>
                </c:pt>
                <c:pt idx="2">
                  <c:v>0.00336217563545624</c:v>
                </c:pt>
                <c:pt idx="3">
                  <c:v>0.00364485957914196</c:v>
                </c:pt>
                <c:pt idx="4">
                  <c:v>0.00376726887813383</c:v>
                </c:pt>
                <c:pt idx="5">
                  <c:v>0.0036936302312056</c:v>
                </c:pt>
                <c:pt idx="6">
                  <c:v>0.00341868463819336</c:v>
                </c:pt>
                <c:pt idx="7">
                  <c:v>0.00296850594830443</c:v>
                </c:pt>
                <c:pt idx="8">
                  <c:v>0.00239644254019361</c:v>
                </c:pt>
                <c:pt idx="9">
                  <c:v>0.00177481379968262</c:v>
                </c:pt>
                <c:pt idx="10">
                  <c:v>0.00118365381456505</c:v>
                </c:pt>
                <c:pt idx="11">
                  <c:v>0.000698254298157238</c:v>
                </c:pt>
                <c:pt idx="12">
                  <c:v>0.000377445649847205</c:v>
                </c:pt>
                <c:pt idx="13">
                  <c:v>0.0002544401719915</c:v>
                </c:pt>
                <c:pt idx="14">
                  <c:v>0.00033166267021384</c:v>
                </c:pt>
                <c:pt idx="15">
                  <c:v>0.000580373039357415</c:v>
                </c:pt>
                <c:pt idx="16">
                  <c:v>0.000945139578505853</c:v>
                </c:pt>
                <c:pt idx="17">
                  <c:v>0.00135246677640725</c:v>
                </c:pt>
                <c:pt idx="18">
                  <c:v>0.00172223467721993</c:v>
                </c:pt>
                <c:pt idx="19">
                  <c:v>0.00198016932207948</c:v>
                </c:pt>
                <c:pt idx="20">
                  <c:v>0.00206940327798354</c:v>
                </c:pt>
                <c:pt idx="21">
                  <c:v>0.00195932689080248</c:v>
                </c:pt>
                <c:pt idx="22">
                  <c:v>0.00165035259024121</c:v>
                </c:pt>
                <c:pt idx="23">
                  <c:v>0.00117385069633706</c:v>
                </c:pt>
                <c:pt idx="24">
                  <c:v>0.000587266719028977</c:v>
                </c:pt>
                <c:pt idx="25">
                  <c:v>-3.48198708708674E-5</c:v>
                </c:pt>
                <c:pt idx="26">
                  <c:v>-0.000612303722623325</c:v>
                </c:pt>
                <c:pt idx="27">
                  <c:v>-0.00107202177388523</c:v>
                </c:pt>
                <c:pt idx="28">
                  <c:v>-0.00135914087173567</c:v>
                </c:pt>
                <c:pt idx="29">
                  <c:v>-0.0014456923958193</c:v>
                </c:pt>
                <c:pt idx="30">
                  <c:v>-0.00133492549396864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09648"/>
        <c:axId val="2131515584"/>
      </c:lineChart>
      <c:catAx>
        <c:axId val="21315096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5584"/>
        <c:crosses val="autoZero"/>
        <c:auto val="1"/>
        <c:lblAlgn val="ctr"/>
        <c:lblOffset val="100"/>
        <c:noMultiLvlLbl val="0"/>
      </c:catAx>
      <c:valAx>
        <c:axId val="21315155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(2)'!$L$16:$L$46</c:f>
              <c:numCache>
                <c:formatCode>General</c:formatCode>
                <c:ptCount val="31"/>
                <c:pt idx="0">
                  <c:v>-0.672</c:v>
                </c:pt>
                <c:pt idx="1">
                  <c:v>-0.344</c:v>
                </c:pt>
                <c:pt idx="2">
                  <c:v>0.072</c:v>
                </c:pt>
                <c:pt idx="3">
                  <c:v>0.365</c:v>
                </c:pt>
                <c:pt idx="4">
                  <c:v>1.0</c:v>
                </c:pt>
                <c:pt idx="5">
                  <c:v>0.948</c:v>
                </c:pt>
                <c:pt idx="6">
                  <c:v>0.83</c:v>
                </c:pt>
                <c:pt idx="7">
                  <c:v>0.63</c:v>
                </c:pt>
                <c:pt idx="8">
                  <c:v>0.358</c:v>
                </c:pt>
                <c:pt idx="9">
                  <c:v>0.036</c:v>
                </c:pt>
                <c:pt idx="10">
                  <c:v>-0.277</c:v>
                </c:pt>
                <c:pt idx="11">
                  <c:v>-0.483</c:v>
                </c:pt>
                <c:pt idx="12">
                  <c:v>-0.891</c:v>
                </c:pt>
                <c:pt idx="13">
                  <c:v>-1.437</c:v>
                </c:pt>
                <c:pt idx="14">
                  <c:v>-1.631</c:v>
                </c:pt>
                <c:pt idx="15">
                  <c:v>-1.401</c:v>
                </c:pt>
                <c:pt idx="16">
                  <c:v>-1.117</c:v>
                </c:pt>
                <c:pt idx="17">
                  <c:v>-0.664</c:v>
                </c:pt>
                <c:pt idx="18">
                  <c:v>-0.365</c:v>
                </c:pt>
                <c:pt idx="19">
                  <c:v>0.041</c:v>
                </c:pt>
                <c:pt idx="20">
                  <c:v>0.643</c:v>
                </c:pt>
                <c:pt idx="21">
                  <c:v>1.157</c:v>
                </c:pt>
                <c:pt idx="22">
                  <c:v>1.652</c:v>
                </c:pt>
                <c:pt idx="23">
                  <c:v>2.231</c:v>
                </c:pt>
                <c:pt idx="24">
                  <c:v>2.972</c:v>
                </c:pt>
                <c:pt idx="25">
                  <c:v>3.804</c:v>
                </c:pt>
                <c:pt idx="26">
                  <c:v>4.545999999999999</c:v>
                </c:pt>
                <c:pt idx="27">
                  <c:v>5.345</c:v>
                </c:pt>
                <c:pt idx="28">
                  <c:v>6.182</c:v>
                </c:pt>
                <c:pt idx="29">
                  <c:v>6.8</c:v>
                </c:pt>
                <c:pt idx="30">
                  <c:v>7.37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(2)'!$O$16:$O$46</c:f>
              <c:numCache>
                <c:formatCode>General</c:formatCode>
                <c:ptCount val="31"/>
                <c:pt idx="0">
                  <c:v>-0.123081366388641</c:v>
                </c:pt>
                <c:pt idx="1">
                  <c:v>0.00853646000126977</c:v>
                </c:pt>
                <c:pt idx="2">
                  <c:v>0.213679651541971</c:v>
                </c:pt>
                <c:pt idx="3">
                  <c:v>0.498826602572122</c:v>
                </c:pt>
                <c:pt idx="4">
                  <c:v>0.755468442140346</c:v>
                </c:pt>
                <c:pt idx="5">
                  <c:v>0.886766716996169</c:v>
                </c:pt>
                <c:pt idx="6">
                  <c:v>0.866483921133803</c:v>
                </c:pt>
                <c:pt idx="7">
                  <c:v>0.705244628634054</c:v>
                </c:pt>
                <c:pt idx="8">
                  <c:v>0.419315538151763</c:v>
                </c:pt>
                <c:pt idx="9">
                  <c:v>0.0366211530817531</c:v>
                </c:pt>
                <c:pt idx="10">
                  <c:v>-0.39045523343682</c:v>
                </c:pt>
                <c:pt idx="11">
                  <c:v>-0.791850168325056</c:v>
                </c:pt>
                <c:pt idx="12">
                  <c:v>-1.101929615195843</c:v>
                </c:pt>
                <c:pt idx="13">
                  <c:v>-1.279095806843396</c:v>
                </c:pt>
                <c:pt idx="14">
                  <c:v>-1.311920399127988</c:v>
                </c:pt>
                <c:pt idx="15">
                  <c:v>-1.212719757562644</c:v>
                </c:pt>
                <c:pt idx="16">
                  <c:v>-1.005605128550783</c:v>
                </c:pt>
                <c:pt idx="17">
                  <c:v>-0.715491828055643</c:v>
                </c:pt>
                <c:pt idx="18">
                  <c:v>-0.361160734817726</c:v>
                </c:pt>
                <c:pt idx="19">
                  <c:v>0.0474572229687523</c:v>
                </c:pt>
                <c:pt idx="20">
                  <c:v>0.508922936516519</c:v>
                </c:pt>
                <c:pt idx="21">
                  <c:v>1.028065666883589</c:v>
                </c:pt>
                <c:pt idx="22">
                  <c:v>1.612633557016208</c:v>
                </c:pt>
                <c:pt idx="23">
                  <c:v>2.26911455175886</c:v>
                </c:pt>
                <c:pt idx="24">
                  <c:v>2.997891179272725</c:v>
                </c:pt>
                <c:pt idx="25">
                  <c:v>3.788161388096027</c:v>
                </c:pt>
                <c:pt idx="26">
                  <c:v>4.61367286855697</c:v>
                </c:pt>
                <c:pt idx="27">
                  <c:v>5.431069963029073</c:v>
                </c:pt>
                <c:pt idx="28">
                  <c:v>6.183320678041252</c:v>
                </c:pt>
                <c:pt idx="29">
                  <c:v>6.812397130183841</c:v>
                </c:pt>
                <c:pt idx="30">
                  <c:v>7.307600860121631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77728"/>
        <c:axId val="2121571776"/>
      </c:lineChart>
      <c:catAx>
        <c:axId val="21215777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71776"/>
        <c:crosses val="autoZero"/>
        <c:auto val="1"/>
        <c:lblAlgn val="ctr"/>
        <c:lblOffset val="100"/>
        <c:noMultiLvlLbl val="0"/>
      </c:catAx>
      <c:valAx>
        <c:axId val="212157177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point'!$Q$16:$Q$46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(2)'!$U$16:$U$46</c:f>
              <c:numCache>
                <c:formatCode>General</c:formatCode>
                <c:ptCount val="31"/>
                <c:pt idx="0">
                  <c:v>1.161</c:v>
                </c:pt>
                <c:pt idx="1">
                  <c:v>1.16</c:v>
                </c:pt>
                <c:pt idx="2">
                  <c:v>1.295</c:v>
                </c:pt>
                <c:pt idx="3">
                  <c:v>1.276</c:v>
                </c:pt>
                <c:pt idx="4">
                  <c:v>1.137</c:v>
                </c:pt>
                <c:pt idx="5">
                  <c:v>1.347</c:v>
                </c:pt>
                <c:pt idx="6">
                  <c:v>1.387</c:v>
                </c:pt>
                <c:pt idx="7">
                  <c:v>1.606</c:v>
                </c:pt>
                <c:pt idx="8">
                  <c:v>1.889</c:v>
                </c:pt>
                <c:pt idx="9">
                  <c:v>2.087</c:v>
                </c:pt>
                <c:pt idx="10">
                  <c:v>2.223</c:v>
                </c:pt>
                <c:pt idx="11">
                  <c:v>2.638</c:v>
                </c:pt>
                <c:pt idx="12">
                  <c:v>2.547</c:v>
                </c:pt>
                <c:pt idx="13">
                  <c:v>2.438</c:v>
                </c:pt>
                <c:pt idx="14">
                  <c:v>2.164</c:v>
                </c:pt>
                <c:pt idx="15">
                  <c:v>1.916</c:v>
                </c:pt>
                <c:pt idx="16">
                  <c:v>1.484</c:v>
                </c:pt>
                <c:pt idx="17">
                  <c:v>1.134</c:v>
                </c:pt>
                <c:pt idx="18">
                  <c:v>0.493</c:v>
                </c:pt>
                <c:pt idx="19">
                  <c:v>-0.21</c:v>
                </c:pt>
                <c:pt idx="20">
                  <c:v>-0.43</c:v>
                </c:pt>
                <c:pt idx="21">
                  <c:v>-0.554</c:v>
                </c:pt>
                <c:pt idx="22">
                  <c:v>-0.698</c:v>
                </c:pt>
                <c:pt idx="23">
                  <c:v>-0.955</c:v>
                </c:pt>
                <c:pt idx="24">
                  <c:v>-1.084</c:v>
                </c:pt>
                <c:pt idx="25">
                  <c:v>-1.484</c:v>
                </c:pt>
                <c:pt idx="26">
                  <c:v>-1.927</c:v>
                </c:pt>
                <c:pt idx="27">
                  <c:v>-2.302</c:v>
                </c:pt>
                <c:pt idx="28">
                  <c:v>-2.775</c:v>
                </c:pt>
                <c:pt idx="29">
                  <c:v>-3.228</c:v>
                </c:pt>
                <c:pt idx="30">
                  <c:v>-3.574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point'!$Q$16:$Q$46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(2)'!$X$16:$X$46</c:f>
              <c:numCache>
                <c:formatCode>General</c:formatCode>
                <c:ptCount val="31"/>
                <c:pt idx="0">
                  <c:v>-0.150182559968369</c:v>
                </c:pt>
                <c:pt idx="1">
                  <c:v>0.580585886542754</c:v>
                </c:pt>
                <c:pt idx="2">
                  <c:v>0.981350386457112</c:v>
                </c:pt>
                <c:pt idx="3">
                  <c:v>1.038500673550057</c:v>
                </c:pt>
                <c:pt idx="4">
                  <c:v>1.14113265446105</c:v>
                </c:pt>
                <c:pt idx="5">
                  <c:v>1.340902752546371</c:v>
                </c:pt>
                <c:pt idx="6">
                  <c:v>1.59962550992107</c:v>
                </c:pt>
                <c:pt idx="7">
                  <c:v>1.877275718801495</c:v>
                </c:pt>
                <c:pt idx="8">
                  <c:v>2.121075146805608</c:v>
                </c:pt>
                <c:pt idx="9">
                  <c:v>2.290212690125833</c:v>
                </c:pt>
                <c:pt idx="10">
                  <c:v>2.376167461019456</c:v>
                </c:pt>
                <c:pt idx="11">
                  <c:v>2.391124358381776</c:v>
                </c:pt>
                <c:pt idx="12">
                  <c:v>2.350421972964648</c:v>
                </c:pt>
                <c:pt idx="13">
                  <c:v>2.266137973274797</c:v>
                </c:pt>
                <c:pt idx="14">
                  <c:v>2.143638506886747</c:v>
                </c:pt>
                <c:pt idx="15">
                  <c:v>1.965230126039641</c:v>
                </c:pt>
                <c:pt idx="16">
                  <c:v>1.662642505681385</c:v>
                </c:pt>
                <c:pt idx="17">
                  <c:v>1.138631351816903</c:v>
                </c:pt>
                <c:pt idx="18">
                  <c:v>0.417685326442553</c:v>
                </c:pt>
                <c:pt idx="19">
                  <c:v>-0.243857279211899</c:v>
                </c:pt>
                <c:pt idx="20">
                  <c:v>-0.603614533831423</c:v>
                </c:pt>
                <c:pt idx="21">
                  <c:v>-0.711091301826249</c:v>
                </c:pt>
                <c:pt idx="22">
                  <c:v>-0.766760949712234</c:v>
                </c:pt>
                <c:pt idx="23">
                  <c:v>-0.895284705918381</c:v>
                </c:pt>
                <c:pt idx="24">
                  <c:v>-1.128606165976787</c:v>
                </c:pt>
                <c:pt idx="25">
                  <c:v>-1.462141716816741</c:v>
                </c:pt>
                <c:pt idx="26">
                  <c:v>-1.871323233398526</c:v>
                </c:pt>
                <c:pt idx="27">
                  <c:v>-2.315138327468859</c:v>
                </c:pt>
                <c:pt idx="28">
                  <c:v>-2.757066450303313</c:v>
                </c:pt>
                <c:pt idx="29">
                  <c:v>-3.187467966983539</c:v>
                </c:pt>
                <c:pt idx="30">
                  <c:v>-3.632180992596054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30192"/>
        <c:axId val="2121524240"/>
      </c:lineChart>
      <c:catAx>
        <c:axId val="21215301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24240"/>
        <c:crosses val="autoZero"/>
        <c:auto val="1"/>
        <c:lblAlgn val="ctr"/>
        <c:lblOffset val="100"/>
        <c:noMultiLvlLbl val="0"/>
      </c:catAx>
      <c:valAx>
        <c:axId val="212152424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(2)'!$AD$16:$AD$46</c:f>
              <c:numCache>
                <c:formatCode>General</c:formatCode>
                <c:ptCount val="31"/>
                <c:pt idx="0">
                  <c:v>0.063</c:v>
                </c:pt>
                <c:pt idx="1">
                  <c:v>0.516</c:v>
                </c:pt>
                <c:pt idx="2">
                  <c:v>1.123</c:v>
                </c:pt>
                <c:pt idx="3">
                  <c:v>1.906</c:v>
                </c:pt>
                <c:pt idx="4">
                  <c:v>1.924</c:v>
                </c:pt>
                <c:pt idx="5">
                  <c:v>1.882</c:v>
                </c:pt>
                <c:pt idx="6">
                  <c:v>1.554</c:v>
                </c:pt>
                <c:pt idx="7">
                  <c:v>0.997</c:v>
                </c:pt>
                <c:pt idx="8">
                  <c:v>0.832</c:v>
                </c:pt>
                <c:pt idx="9">
                  <c:v>0.641</c:v>
                </c:pt>
                <c:pt idx="10">
                  <c:v>0.657</c:v>
                </c:pt>
                <c:pt idx="11">
                  <c:v>0.592</c:v>
                </c:pt>
                <c:pt idx="12">
                  <c:v>0.736</c:v>
                </c:pt>
                <c:pt idx="13">
                  <c:v>0.988</c:v>
                </c:pt>
                <c:pt idx="14">
                  <c:v>1.017</c:v>
                </c:pt>
                <c:pt idx="15">
                  <c:v>0.86</c:v>
                </c:pt>
                <c:pt idx="16">
                  <c:v>0.742</c:v>
                </c:pt>
                <c:pt idx="17">
                  <c:v>0.658</c:v>
                </c:pt>
                <c:pt idx="18">
                  <c:v>0.432</c:v>
                </c:pt>
                <c:pt idx="19">
                  <c:v>0.275</c:v>
                </c:pt>
                <c:pt idx="20">
                  <c:v>0.335</c:v>
                </c:pt>
                <c:pt idx="21">
                  <c:v>0.348</c:v>
                </c:pt>
                <c:pt idx="22">
                  <c:v>0.302</c:v>
                </c:pt>
                <c:pt idx="23">
                  <c:v>0.467</c:v>
                </c:pt>
                <c:pt idx="24">
                  <c:v>0.524</c:v>
                </c:pt>
                <c:pt idx="25">
                  <c:v>0.641</c:v>
                </c:pt>
                <c:pt idx="26">
                  <c:v>0.698</c:v>
                </c:pt>
                <c:pt idx="27">
                  <c:v>0.694</c:v>
                </c:pt>
                <c:pt idx="28">
                  <c:v>0.747</c:v>
                </c:pt>
                <c:pt idx="29">
                  <c:v>0.874</c:v>
                </c:pt>
                <c:pt idx="30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(2)'!$AG$16:$AG$46</c:f>
              <c:numCache>
                <c:formatCode>General</c:formatCode>
                <c:ptCount val="31"/>
                <c:pt idx="0">
                  <c:v>0.596731744505554</c:v>
                </c:pt>
                <c:pt idx="1">
                  <c:v>0.656332385463349</c:v>
                </c:pt>
                <c:pt idx="2">
                  <c:v>1.123363775080985</c:v>
                </c:pt>
                <c:pt idx="3">
                  <c:v>1.65043039200896</c:v>
                </c:pt>
                <c:pt idx="4">
                  <c:v>1.930713903265385</c:v>
                </c:pt>
                <c:pt idx="5">
                  <c:v>1.882674204155043</c:v>
                </c:pt>
                <c:pt idx="6">
                  <c:v>1.552745563972065</c:v>
                </c:pt>
                <c:pt idx="7">
                  <c:v>1.064126211560496</c:v>
                </c:pt>
                <c:pt idx="8">
                  <c:v>0.64522335134996</c:v>
                </c:pt>
                <c:pt idx="9">
                  <c:v>0.480441246122134</c:v>
                </c:pt>
                <c:pt idx="10">
                  <c:v>0.527147861135056</c:v>
                </c:pt>
                <c:pt idx="11">
                  <c:v>0.641285243594219</c:v>
                </c:pt>
                <c:pt idx="12">
                  <c:v>0.761511613040034</c:v>
                </c:pt>
                <c:pt idx="13">
                  <c:v>0.877249552455467</c:v>
                </c:pt>
                <c:pt idx="14">
                  <c:v>0.920270677202543</c:v>
                </c:pt>
                <c:pt idx="15">
                  <c:v>0.833538494451447</c:v>
                </c:pt>
                <c:pt idx="16">
                  <c:v>0.686512513128862</c:v>
                </c:pt>
                <c:pt idx="17">
                  <c:v>0.559567054802668</c:v>
                </c:pt>
                <c:pt idx="18">
                  <c:v>0.449228120419169</c:v>
                </c:pt>
                <c:pt idx="19">
                  <c:v>0.361203719411549</c:v>
                </c:pt>
                <c:pt idx="20">
                  <c:v>0.36982403529837</c:v>
                </c:pt>
                <c:pt idx="21">
                  <c:v>0.466668003208437</c:v>
                </c:pt>
                <c:pt idx="22">
                  <c:v>0.515978111912506</c:v>
                </c:pt>
                <c:pt idx="23">
                  <c:v>0.496913478120325</c:v>
                </c:pt>
                <c:pt idx="24">
                  <c:v>0.515570008584465</c:v>
                </c:pt>
                <c:pt idx="25">
                  <c:v>0.60808214151032</c:v>
                </c:pt>
                <c:pt idx="26">
                  <c:v>0.680479014392019</c:v>
                </c:pt>
                <c:pt idx="27">
                  <c:v>0.693410011476454</c:v>
                </c:pt>
                <c:pt idx="28">
                  <c:v>0.749471969489607</c:v>
                </c:pt>
                <c:pt idx="29">
                  <c:v>0.844259474972755</c:v>
                </c:pt>
                <c:pt idx="30">
                  <c:v>0.950070126370075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56144"/>
        <c:axId val="2131562080"/>
      </c:lineChart>
      <c:catAx>
        <c:axId val="21315561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62080"/>
        <c:crosses val="autoZero"/>
        <c:auto val="1"/>
        <c:lblAlgn val="ctr"/>
        <c:lblOffset val="100"/>
        <c:noMultiLvlLbl val="0"/>
      </c:catAx>
      <c:valAx>
        <c:axId val="213156208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5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point'!$H$16:$H$46</c:f>
              <c:numCache>
                <c:formatCode>General</c:formatCode>
                <c:ptCount val="31"/>
                <c:pt idx="0">
                  <c:v>-0.003465</c:v>
                </c:pt>
                <c:pt idx="1">
                  <c:v>-0.003367</c:v>
                </c:pt>
                <c:pt idx="2">
                  <c:v>-0.002963</c:v>
                </c:pt>
                <c:pt idx="3">
                  <c:v>-0.002729</c:v>
                </c:pt>
                <c:pt idx="4">
                  <c:v>-0.002625</c:v>
                </c:pt>
                <c:pt idx="5">
                  <c:v>-0.002371</c:v>
                </c:pt>
                <c:pt idx="6">
                  <c:v>-0.001644</c:v>
                </c:pt>
                <c:pt idx="7">
                  <c:v>-0.001066</c:v>
                </c:pt>
                <c:pt idx="8">
                  <c:v>-0.000684</c:v>
                </c:pt>
                <c:pt idx="9">
                  <c:v>-0.000327</c:v>
                </c:pt>
                <c:pt idx="10">
                  <c:v>0.000154</c:v>
                </c:pt>
                <c:pt idx="11">
                  <c:v>0.00084</c:v>
                </c:pt>
                <c:pt idx="12">
                  <c:v>0.001306</c:v>
                </c:pt>
                <c:pt idx="13">
                  <c:v>0.001151</c:v>
                </c:pt>
                <c:pt idx="14">
                  <c:v>0.001243</c:v>
                </c:pt>
                <c:pt idx="15">
                  <c:v>0.001092</c:v>
                </c:pt>
                <c:pt idx="16">
                  <c:v>0.001225</c:v>
                </c:pt>
                <c:pt idx="17">
                  <c:v>0.001085</c:v>
                </c:pt>
                <c:pt idx="18">
                  <c:v>0.000961</c:v>
                </c:pt>
                <c:pt idx="19">
                  <c:v>0.001015</c:v>
                </c:pt>
                <c:pt idx="20">
                  <c:v>0.00093</c:v>
                </c:pt>
                <c:pt idx="21">
                  <c:v>0.000877</c:v>
                </c:pt>
                <c:pt idx="22">
                  <c:v>0.000973</c:v>
                </c:pt>
                <c:pt idx="23">
                  <c:v>0.000954</c:v>
                </c:pt>
                <c:pt idx="24">
                  <c:v>0.00098</c:v>
                </c:pt>
                <c:pt idx="25">
                  <c:v>0.000555</c:v>
                </c:pt>
                <c:pt idx="26">
                  <c:v>9.5E-5</c:v>
                </c:pt>
                <c:pt idx="27">
                  <c:v>-0.000504</c:v>
                </c:pt>
                <c:pt idx="28">
                  <c:v>-0.000735</c:v>
                </c:pt>
                <c:pt idx="29">
                  <c:v>-0.00101</c:v>
                </c:pt>
                <c:pt idx="30">
                  <c:v>-0.001203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point'!$K$16:$K$46</c:f>
              <c:numCache>
                <c:formatCode>General</c:formatCode>
                <c:ptCount val="31"/>
                <c:pt idx="0">
                  <c:v>-0.00363960259692283</c:v>
                </c:pt>
                <c:pt idx="1">
                  <c:v>-0.00331259777779225</c:v>
                </c:pt>
                <c:pt idx="2">
                  <c:v>-0.00296386006430878</c:v>
                </c:pt>
                <c:pt idx="3">
                  <c:v>-0.0025984883174917</c:v>
                </c:pt>
                <c:pt idx="4">
                  <c:v>-0.00222182460298373</c:v>
                </c:pt>
                <c:pt idx="5">
                  <c:v>-0.00183937608521471</c:v>
                </c:pt>
                <c:pt idx="6">
                  <c:v>-0.00145673450767512</c:v>
                </c:pt>
                <c:pt idx="7">
                  <c:v>-0.0010794944365637</c:v>
                </c:pt>
                <c:pt idx="8">
                  <c:v>-0.0007131714631662</c:v>
                </c:pt>
                <c:pt idx="9">
                  <c:v>-0.000363121560918552</c:v>
                </c:pt>
                <c:pt idx="10">
                  <c:v>-3.44627762274632E-5</c:v>
                </c:pt>
                <c:pt idx="11">
                  <c:v>0.000267999602000216</c:v>
                </c:pt>
                <c:pt idx="12">
                  <c:v>0.000539843300031759</c:v>
                </c:pt>
                <c:pt idx="13">
                  <c:v>0.000777093716951509</c:v>
                </c:pt>
                <c:pt idx="14">
                  <c:v>0.000976282036924899</c:v>
                </c:pt>
                <c:pt idx="15">
                  <c:v>0.00113449594642534</c:v>
                </c:pt>
                <c:pt idx="16">
                  <c:v>0.00124942221489395</c:v>
                </c:pt>
                <c:pt idx="17">
                  <c:v>0.00131938051626411</c:v>
                </c:pt>
                <c:pt idx="18">
                  <c:v>0.00134334799684937</c:v>
                </c:pt>
                <c:pt idx="19">
                  <c:v>0.00132097423039026</c:v>
                </c:pt>
                <c:pt idx="20">
                  <c:v>0.00125258634160324</c:v>
                </c:pt>
                <c:pt idx="21">
                  <c:v>0.00113918422332143</c:v>
                </c:pt>
                <c:pt idx="22">
                  <c:v>0.000982425917156091</c:v>
                </c:pt>
                <c:pt idx="23">
                  <c:v>0.0007846033714279</c:v>
                </c:pt>
                <c:pt idx="24">
                  <c:v>0.000548608930807794</c:v>
                </c:pt>
                <c:pt idx="25">
                  <c:v>0.000277893047620101</c:v>
                </c:pt>
                <c:pt idx="26">
                  <c:v>-2.35861668936904E-5</c:v>
                </c:pt>
                <c:pt idx="27">
                  <c:v>-0.000351420813743744</c:v>
                </c:pt>
                <c:pt idx="28">
                  <c:v>-0.000700817653664547</c:v>
                </c:pt>
                <c:pt idx="29">
                  <c:v>-0.00106666818861175</c:v>
                </c:pt>
                <c:pt idx="30">
                  <c:v>-0.00144362335262717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015728"/>
        <c:axId val="2122021872"/>
      </c:lineChart>
      <c:catAx>
        <c:axId val="21220157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21872"/>
        <c:crosses val="autoZero"/>
        <c:auto val="1"/>
        <c:lblAlgn val="ctr"/>
        <c:lblOffset val="100"/>
        <c:noMultiLvlLbl val="0"/>
      </c:catAx>
      <c:valAx>
        <c:axId val="212202187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(2)'!$AM$16:$AM$46</c:f>
              <c:numCache>
                <c:formatCode>General</c:formatCode>
                <c:ptCount val="31"/>
                <c:pt idx="0">
                  <c:v>0.557</c:v>
                </c:pt>
                <c:pt idx="1">
                  <c:v>0.137</c:v>
                </c:pt>
                <c:pt idx="2">
                  <c:v>0.133</c:v>
                </c:pt>
                <c:pt idx="3">
                  <c:v>0.357</c:v>
                </c:pt>
                <c:pt idx="4">
                  <c:v>0.366</c:v>
                </c:pt>
                <c:pt idx="5">
                  <c:v>0.189</c:v>
                </c:pt>
                <c:pt idx="6">
                  <c:v>0.205</c:v>
                </c:pt>
                <c:pt idx="7">
                  <c:v>0.042</c:v>
                </c:pt>
                <c:pt idx="8">
                  <c:v>-0.111</c:v>
                </c:pt>
                <c:pt idx="9">
                  <c:v>-0.248</c:v>
                </c:pt>
                <c:pt idx="10">
                  <c:v>-0.561</c:v>
                </c:pt>
                <c:pt idx="11">
                  <c:v>-0.713</c:v>
                </c:pt>
                <c:pt idx="12">
                  <c:v>-0.616</c:v>
                </c:pt>
                <c:pt idx="13">
                  <c:v>-0.692</c:v>
                </c:pt>
                <c:pt idx="14">
                  <c:v>-0.655</c:v>
                </c:pt>
                <c:pt idx="15">
                  <c:v>-0.542</c:v>
                </c:pt>
                <c:pt idx="16">
                  <c:v>-0.6</c:v>
                </c:pt>
                <c:pt idx="17">
                  <c:v>-0.635</c:v>
                </c:pt>
                <c:pt idx="18">
                  <c:v>-0.434</c:v>
                </c:pt>
                <c:pt idx="19">
                  <c:v>-0.516</c:v>
                </c:pt>
                <c:pt idx="20">
                  <c:v>-0.648</c:v>
                </c:pt>
                <c:pt idx="21">
                  <c:v>-0.729</c:v>
                </c:pt>
                <c:pt idx="22">
                  <c:v>-1.021</c:v>
                </c:pt>
                <c:pt idx="23">
                  <c:v>-1.292</c:v>
                </c:pt>
                <c:pt idx="24">
                  <c:v>-1.655</c:v>
                </c:pt>
                <c:pt idx="25">
                  <c:v>-1.931</c:v>
                </c:pt>
                <c:pt idx="26">
                  <c:v>-1.976</c:v>
                </c:pt>
                <c:pt idx="27">
                  <c:v>-2.103</c:v>
                </c:pt>
                <c:pt idx="28">
                  <c:v>-2.133</c:v>
                </c:pt>
                <c:pt idx="29">
                  <c:v>-2.115</c:v>
                </c:pt>
                <c:pt idx="30">
                  <c:v>-2.083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(2)'!$AP$16:$AP$46</c:f>
              <c:numCache>
                <c:formatCode>General</c:formatCode>
                <c:ptCount val="31"/>
                <c:pt idx="0">
                  <c:v>0.105424646146183</c:v>
                </c:pt>
                <c:pt idx="1">
                  <c:v>0.166462311478595</c:v>
                </c:pt>
                <c:pt idx="2">
                  <c:v>0.225737246574088</c:v>
                </c:pt>
                <c:pt idx="3">
                  <c:v>0.268947083312028</c:v>
                </c:pt>
                <c:pt idx="4">
                  <c:v>0.283087706810738</c:v>
                </c:pt>
                <c:pt idx="5">
                  <c:v>0.253325152429828</c:v>
                </c:pt>
                <c:pt idx="6">
                  <c:v>0.169718090509522</c:v>
                </c:pt>
                <c:pt idx="7">
                  <c:v>0.0392953862480357</c:v>
                </c:pt>
                <c:pt idx="8">
                  <c:v>-0.116675316772969</c:v>
                </c:pt>
                <c:pt idx="9">
                  <c:v>-0.279174260607585</c:v>
                </c:pt>
                <c:pt idx="10">
                  <c:v>-0.436364035845615</c:v>
                </c:pt>
                <c:pt idx="11">
                  <c:v>-0.572770482346393</c:v>
                </c:pt>
                <c:pt idx="12">
                  <c:v>-0.662387654802716</c:v>
                </c:pt>
                <c:pt idx="13">
                  <c:v>-0.684255700259754</c:v>
                </c:pt>
                <c:pt idx="14">
                  <c:v>-0.646072237697947</c:v>
                </c:pt>
                <c:pt idx="15">
                  <c:v>-0.578750405370047</c:v>
                </c:pt>
                <c:pt idx="16">
                  <c:v>-0.512217877913043</c:v>
                </c:pt>
                <c:pt idx="17">
                  <c:v>-0.466408260074958</c:v>
                </c:pt>
                <c:pt idx="18">
                  <c:v>-0.45654052211979</c:v>
                </c:pt>
                <c:pt idx="19">
                  <c:v>-0.496177076174283</c:v>
                </c:pt>
                <c:pt idx="20">
                  <c:v>-0.594215496343076</c:v>
                </c:pt>
                <c:pt idx="21">
                  <c:v>-0.756104767396504</c:v>
                </c:pt>
                <c:pt idx="22">
                  <c:v>-0.988312226172981</c:v>
                </c:pt>
                <c:pt idx="23">
                  <c:v>-1.289143074119673</c:v>
                </c:pt>
                <c:pt idx="24">
                  <c:v>-1.62086492269529</c:v>
                </c:pt>
                <c:pt idx="25">
                  <c:v>-1.898249238059225</c:v>
                </c:pt>
                <c:pt idx="26">
                  <c:v>-2.051230141828022</c:v>
                </c:pt>
                <c:pt idx="27">
                  <c:v>-2.098184452710864</c:v>
                </c:pt>
                <c:pt idx="28">
                  <c:v>-2.108414999458306</c:v>
                </c:pt>
                <c:pt idx="29">
                  <c:v>-2.118798015593363</c:v>
                </c:pt>
                <c:pt idx="30">
                  <c:v>-2.07324985537311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95152"/>
        <c:axId val="2121512992"/>
      </c:lineChart>
      <c:catAx>
        <c:axId val="213159515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12992"/>
        <c:crosses val="autoZero"/>
        <c:auto val="1"/>
        <c:lblAlgn val="ctr"/>
        <c:lblOffset val="100"/>
        <c:noMultiLvlLbl val="0"/>
      </c:catAx>
      <c:valAx>
        <c:axId val="212151299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(2)'!$L$16:$L$36</c:f>
              <c:numCache>
                <c:formatCode>General</c:formatCode>
                <c:ptCount val="21"/>
                <c:pt idx="0">
                  <c:v>-0.672</c:v>
                </c:pt>
                <c:pt idx="1">
                  <c:v>-0.344</c:v>
                </c:pt>
                <c:pt idx="2">
                  <c:v>0.072</c:v>
                </c:pt>
                <c:pt idx="3">
                  <c:v>0.365</c:v>
                </c:pt>
                <c:pt idx="4">
                  <c:v>1.0</c:v>
                </c:pt>
                <c:pt idx="5">
                  <c:v>0.948</c:v>
                </c:pt>
                <c:pt idx="6">
                  <c:v>0.83</c:v>
                </c:pt>
                <c:pt idx="7">
                  <c:v>0.63</c:v>
                </c:pt>
                <c:pt idx="8">
                  <c:v>0.358</c:v>
                </c:pt>
                <c:pt idx="9">
                  <c:v>0.036</c:v>
                </c:pt>
                <c:pt idx="10">
                  <c:v>-0.277</c:v>
                </c:pt>
                <c:pt idx="11">
                  <c:v>-0.483</c:v>
                </c:pt>
                <c:pt idx="12">
                  <c:v>-0.891</c:v>
                </c:pt>
                <c:pt idx="13">
                  <c:v>-1.437</c:v>
                </c:pt>
                <c:pt idx="14">
                  <c:v>-1.631</c:v>
                </c:pt>
                <c:pt idx="15">
                  <c:v>-1.401</c:v>
                </c:pt>
                <c:pt idx="16">
                  <c:v>-1.117</c:v>
                </c:pt>
                <c:pt idx="17">
                  <c:v>-0.664</c:v>
                </c:pt>
                <c:pt idx="18">
                  <c:v>-0.365</c:v>
                </c:pt>
                <c:pt idx="19">
                  <c:v>0.041</c:v>
                </c:pt>
                <c:pt idx="20">
                  <c:v>0.643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(2)'!$O$16:$O$36</c:f>
              <c:numCache>
                <c:formatCode>General</c:formatCode>
                <c:ptCount val="21"/>
                <c:pt idx="0">
                  <c:v>-0.512235294477726</c:v>
                </c:pt>
                <c:pt idx="1">
                  <c:v>-0.125902644390935</c:v>
                </c:pt>
                <c:pt idx="2">
                  <c:v>0.27548878483028</c:v>
                </c:pt>
                <c:pt idx="3">
                  <c:v>0.636159423220861</c:v>
                </c:pt>
                <c:pt idx="4">
                  <c:v>0.907750563456823</c:v>
                </c:pt>
                <c:pt idx="5">
                  <c:v>1.055480111248569</c:v>
                </c:pt>
                <c:pt idx="6">
                  <c:v>1.062133246222216</c:v>
                </c:pt>
                <c:pt idx="7">
                  <c:v>0.929522785789015</c:v>
                </c:pt>
                <c:pt idx="8">
                  <c:v>0.6774109539304</c:v>
                </c:pt>
                <c:pt idx="9">
                  <c:v>0.340207261097346</c:v>
                </c:pt>
                <c:pt idx="10">
                  <c:v>-0.0379903449739124</c:v>
                </c:pt>
                <c:pt idx="11">
                  <c:v>-0.409285369048551</c:v>
                </c:pt>
                <c:pt idx="12">
                  <c:v>-0.728022500409598</c:v>
                </c:pt>
                <c:pt idx="13">
                  <c:v>-0.956239173030844</c:v>
                </c:pt>
                <c:pt idx="14">
                  <c:v>-1.06791739907171</c:v>
                </c:pt>
                <c:pt idx="15">
                  <c:v>-1.051610803493861</c:v>
                </c:pt>
                <c:pt idx="16">
                  <c:v>-0.911240890572541</c:v>
                </c:pt>
                <c:pt idx="17">
                  <c:v>-0.665080349966304</c:v>
                </c:pt>
                <c:pt idx="18">
                  <c:v>-0.343144323325034</c:v>
                </c:pt>
                <c:pt idx="19">
                  <c:v>0.0166273041593365</c:v>
                </c:pt>
                <c:pt idx="20">
                  <c:v>0.372906074634031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43168"/>
        <c:axId val="2131577136"/>
      </c:lineChart>
      <c:catAx>
        <c:axId val="21315431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77136"/>
        <c:crosses val="autoZero"/>
        <c:auto val="1"/>
        <c:lblAlgn val="ctr"/>
        <c:lblOffset val="100"/>
        <c:noMultiLvlLbl val="0"/>
      </c:catAx>
      <c:valAx>
        <c:axId val="213157713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point'!$Q$16:$Q$36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(2)'!$U$16:$U$36</c:f>
              <c:numCache>
                <c:formatCode>General</c:formatCode>
                <c:ptCount val="21"/>
                <c:pt idx="0">
                  <c:v>1.161</c:v>
                </c:pt>
                <c:pt idx="1">
                  <c:v>1.16</c:v>
                </c:pt>
                <c:pt idx="2">
                  <c:v>1.295</c:v>
                </c:pt>
                <c:pt idx="3">
                  <c:v>1.276</c:v>
                </c:pt>
                <c:pt idx="4">
                  <c:v>1.137</c:v>
                </c:pt>
                <c:pt idx="5">
                  <c:v>1.347</c:v>
                </c:pt>
                <c:pt idx="6">
                  <c:v>1.387</c:v>
                </c:pt>
                <c:pt idx="7">
                  <c:v>1.606</c:v>
                </c:pt>
                <c:pt idx="8">
                  <c:v>1.889</c:v>
                </c:pt>
                <c:pt idx="9">
                  <c:v>2.087</c:v>
                </c:pt>
                <c:pt idx="10">
                  <c:v>2.223</c:v>
                </c:pt>
                <c:pt idx="11">
                  <c:v>2.638</c:v>
                </c:pt>
                <c:pt idx="12">
                  <c:v>2.547</c:v>
                </c:pt>
                <c:pt idx="13">
                  <c:v>2.438</c:v>
                </c:pt>
                <c:pt idx="14">
                  <c:v>2.164</c:v>
                </c:pt>
                <c:pt idx="15">
                  <c:v>1.916</c:v>
                </c:pt>
                <c:pt idx="16">
                  <c:v>1.484</c:v>
                </c:pt>
                <c:pt idx="17">
                  <c:v>1.134</c:v>
                </c:pt>
                <c:pt idx="18">
                  <c:v>0.493</c:v>
                </c:pt>
                <c:pt idx="19">
                  <c:v>-0.21</c:v>
                </c:pt>
                <c:pt idx="20">
                  <c:v>-0.43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point'!$Q$16:$Q$36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(2)'!$X$16:$X$36</c:f>
              <c:numCache>
                <c:formatCode>General</c:formatCode>
                <c:ptCount val="21"/>
                <c:pt idx="0">
                  <c:v>1.653187481321867</c:v>
                </c:pt>
                <c:pt idx="1">
                  <c:v>1.434848199136524</c:v>
                </c:pt>
                <c:pt idx="2">
                  <c:v>1.287606903989096</c:v>
                </c:pt>
                <c:pt idx="3">
                  <c:v>1.214123216072142</c:v>
                </c:pt>
                <c:pt idx="4">
                  <c:v>1.211326274613726</c:v>
                </c:pt>
                <c:pt idx="5">
                  <c:v>1.279543618513626</c:v>
                </c:pt>
                <c:pt idx="6">
                  <c:v>1.420839666155355</c:v>
                </c:pt>
                <c:pt idx="7">
                  <c:v>1.628874727325287</c:v>
                </c:pt>
                <c:pt idx="8">
                  <c:v>1.882546102875331</c:v>
                </c:pt>
                <c:pt idx="9">
                  <c:v>2.147769019073834</c:v>
                </c:pt>
                <c:pt idx="10">
                  <c:v>2.382681659769277</c:v>
                </c:pt>
                <c:pt idx="11">
                  <c:v>2.540890646672028</c:v>
                </c:pt>
                <c:pt idx="12">
                  <c:v>2.572676802288091</c:v>
                </c:pt>
                <c:pt idx="13">
                  <c:v>2.441635306931087</c:v>
                </c:pt>
                <c:pt idx="14">
                  <c:v>2.193844378886091</c:v>
                </c:pt>
                <c:pt idx="15">
                  <c:v>1.934854205824918</c:v>
                </c:pt>
                <c:pt idx="16">
                  <c:v>1.484979725182888</c:v>
                </c:pt>
                <c:pt idx="17">
                  <c:v>1.12040322390762</c:v>
                </c:pt>
                <c:pt idx="18">
                  <c:v>0.508471444049914</c:v>
                </c:pt>
                <c:pt idx="19">
                  <c:v>-0.151363247317078</c:v>
                </c:pt>
                <c:pt idx="20">
                  <c:v>-0.445785908941772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655376"/>
        <c:axId val="2131661312"/>
      </c:lineChart>
      <c:catAx>
        <c:axId val="21316553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61312"/>
        <c:crosses val="autoZero"/>
        <c:auto val="1"/>
        <c:lblAlgn val="ctr"/>
        <c:lblOffset val="100"/>
        <c:noMultiLvlLbl val="0"/>
      </c:catAx>
      <c:valAx>
        <c:axId val="213166131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(2)'!$AD$16:$AD$36</c:f>
              <c:numCache>
                <c:formatCode>General</c:formatCode>
                <c:ptCount val="21"/>
                <c:pt idx="0">
                  <c:v>0.063</c:v>
                </c:pt>
                <c:pt idx="1">
                  <c:v>0.516</c:v>
                </c:pt>
                <c:pt idx="2">
                  <c:v>1.123</c:v>
                </c:pt>
                <c:pt idx="3">
                  <c:v>1.906</c:v>
                </c:pt>
                <c:pt idx="4">
                  <c:v>1.924</c:v>
                </c:pt>
                <c:pt idx="5">
                  <c:v>1.882</c:v>
                </c:pt>
                <c:pt idx="6">
                  <c:v>1.554</c:v>
                </c:pt>
                <c:pt idx="7">
                  <c:v>0.997</c:v>
                </c:pt>
                <c:pt idx="8">
                  <c:v>0.832</c:v>
                </c:pt>
                <c:pt idx="9">
                  <c:v>0.641</c:v>
                </c:pt>
                <c:pt idx="10">
                  <c:v>0.657</c:v>
                </c:pt>
                <c:pt idx="11">
                  <c:v>0.592</c:v>
                </c:pt>
                <c:pt idx="12">
                  <c:v>0.736</c:v>
                </c:pt>
                <c:pt idx="13">
                  <c:v>0.988</c:v>
                </c:pt>
                <c:pt idx="14">
                  <c:v>1.017</c:v>
                </c:pt>
                <c:pt idx="15">
                  <c:v>0.86</c:v>
                </c:pt>
                <c:pt idx="16">
                  <c:v>0.742</c:v>
                </c:pt>
                <c:pt idx="17">
                  <c:v>0.658</c:v>
                </c:pt>
                <c:pt idx="18">
                  <c:v>0.432</c:v>
                </c:pt>
                <c:pt idx="19">
                  <c:v>0.275</c:v>
                </c:pt>
                <c:pt idx="20">
                  <c:v>0.335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(2)'!$AG$16:$AG$36</c:f>
              <c:numCache>
                <c:formatCode>General</c:formatCode>
                <c:ptCount val="21"/>
                <c:pt idx="0">
                  <c:v>8.05868939442063E-5</c:v>
                </c:pt>
                <c:pt idx="1">
                  <c:v>3.15752589641744E-5</c:v>
                </c:pt>
                <c:pt idx="2">
                  <c:v>0.000745325129834161</c:v>
                </c:pt>
                <c:pt idx="3">
                  <c:v>0.00182425689555896</c:v>
                </c:pt>
                <c:pt idx="4">
                  <c:v>0.00276209274394863</c:v>
                </c:pt>
                <c:pt idx="5">
                  <c:v>0.00316783575171811</c:v>
                </c:pt>
                <c:pt idx="6">
                  <c:v>0.00291675379222443</c:v>
                </c:pt>
                <c:pt idx="7">
                  <c:v>0.00217202295358725</c:v>
                </c:pt>
                <c:pt idx="8">
                  <c:v>0.00128214313120914</c:v>
                </c:pt>
                <c:pt idx="9">
                  <c:v>0.000612012948435161</c:v>
                </c:pt>
                <c:pt idx="10">
                  <c:v>0.00038758105989287</c:v>
                </c:pt>
                <c:pt idx="11">
                  <c:v>0.000618921829367312</c:v>
                </c:pt>
                <c:pt idx="12">
                  <c:v>0.00112501959716205</c:v>
                </c:pt>
                <c:pt idx="13">
                  <c:v>0.00163665013367051</c:v>
                </c:pt>
                <c:pt idx="14">
                  <c:v>0.00192276190136989</c:v>
                </c:pt>
                <c:pt idx="15">
                  <c:v>0.00188252829181652</c:v>
                </c:pt>
                <c:pt idx="16">
                  <c:v>0.00156791188341375</c:v>
                </c:pt>
                <c:pt idx="17">
                  <c:v>0.00113691626848859</c:v>
                </c:pt>
                <c:pt idx="18">
                  <c:v>0.00076830960830152</c:v>
                </c:pt>
                <c:pt idx="19">
                  <c:v>0.000581301053167138</c:v>
                </c:pt>
                <c:pt idx="20">
                  <c:v>0.000594997564516246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685456"/>
        <c:axId val="2131691392"/>
      </c:lineChart>
      <c:catAx>
        <c:axId val="21316854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91392"/>
        <c:crosses val="autoZero"/>
        <c:auto val="1"/>
        <c:lblAlgn val="ctr"/>
        <c:lblOffset val="100"/>
        <c:noMultiLvlLbl val="0"/>
      </c:catAx>
      <c:valAx>
        <c:axId val="213169139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(2)'!$AM$16:$AM$36</c:f>
              <c:numCache>
                <c:formatCode>General</c:formatCode>
                <c:ptCount val="21"/>
                <c:pt idx="0">
                  <c:v>0.557</c:v>
                </c:pt>
                <c:pt idx="1">
                  <c:v>0.137</c:v>
                </c:pt>
                <c:pt idx="2">
                  <c:v>0.133</c:v>
                </c:pt>
                <c:pt idx="3">
                  <c:v>0.357</c:v>
                </c:pt>
                <c:pt idx="4">
                  <c:v>0.366</c:v>
                </c:pt>
                <c:pt idx="5">
                  <c:v>0.189</c:v>
                </c:pt>
                <c:pt idx="6">
                  <c:v>0.205</c:v>
                </c:pt>
                <c:pt idx="7">
                  <c:v>0.042</c:v>
                </c:pt>
                <c:pt idx="8">
                  <c:v>-0.111</c:v>
                </c:pt>
                <c:pt idx="9">
                  <c:v>-0.248</c:v>
                </c:pt>
                <c:pt idx="10">
                  <c:v>-0.561</c:v>
                </c:pt>
                <c:pt idx="11">
                  <c:v>-0.713</c:v>
                </c:pt>
                <c:pt idx="12">
                  <c:v>-0.616</c:v>
                </c:pt>
                <c:pt idx="13">
                  <c:v>-0.692</c:v>
                </c:pt>
                <c:pt idx="14">
                  <c:v>-0.655</c:v>
                </c:pt>
                <c:pt idx="15">
                  <c:v>-0.542</c:v>
                </c:pt>
                <c:pt idx="16">
                  <c:v>-0.6</c:v>
                </c:pt>
                <c:pt idx="17">
                  <c:v>-0.635</c:v>
                </c:pt>
                <c:pt idx="18">
                  <c:v>-0.434</c:v>
                </c:pt>
                <c:pt idx="19">
                  <c:v>-0.516</c:v>
                </c:pt>
                <c:pt idx="20">
                  <c:v>-0.648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(2)'!$AP$16:$AP$36</c:f>
              <c:numCache>
                <c:formatCode>General</c:formatCode>
                <c:ptCount val="21"/>
                <c:pt idx="0">
                  <c:v>-0.175275228975179</c:v>
                </c:pt>
                <c:pt idx="1">
                  <c:v>0.157043622848645</c:v>
                </c:pt>
                <c:pt idx="2">
                  <c:v>0.140522249597501</c:v>
                </c:pt>
                <c:pt idx="3">
                  <c:v>0.351017424717989</c:v>
                </c:pt>
                <c:pt idx="4">
                  <c:v>0.428884246812791</c:v>
                </c:pt>
                <c:pt idx="5">
                  <c:v>0.238098683386366</c:v>
                </c:pt>
                <c:pt idx="6">
                  <c:v>0.252521909980881</c:v>
                </c:pt>
                <c:pt idx="7">
                  <c:v>0.058941960677794</c:v>
                </c:pt>
                <c:pt idx="8">
                  <c:v>-0.245689508003839</c:v>
                </c:pt>
                <c:pt idx="9">
                  <c:v>-0.334691129202937</c:v>
                </c:pt>
                <c:pt idx="10">
                  <c:v>-0.562524617856259</c:v>
                </c:pt>
                <c:pt idx="11">
                  <c:v>-0.703595499363675</c:v>
                </c:pt>
                <c:pt idx="12">
                  <c:v>-0.646330822024086</c:v>
                </c:pt>
                <c:pt idx="13">
                  <c:v>-0.700727773066731</c:v>
                </c:pt>
                <c:pt idx="14">
                  <c:v>-0.66279228152755</c:v>
                </c:pt>
                <c:pt idx="15">
                  <c:v>-0.58402236475421</c:v>
                </c:pt>
                <c:pt idx="16">
                  <c:v>-0.634919084401715</c:v>
                </c:pt>
                <c:pt idx="17">
                  <c:v>-0.617012636972372</c:v>
                </c:pt>
                <c:pt idx="18">
                  <c:v>-0.585037049125142</c:v>
                </c:pt>
                <c:pt idx="19">
                  <c:v>-0.503982909868815</c:v>
                </c:pt>
                <c:pt idx="20">
                  <c:v>-0.656730810099687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464736"/>
        <c:axId val="2121458784"/>
      </c:lineChart>
      <c:catAx>
        <c:axId val="212146473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58784"/>
        <c:crosses val="autoZero"/>
        <c:auto val="1"/>
        <c:lblAlgn val="ctr"/>
        <c:lblOffset val="100"/>
        <c:noMultiLvlLbl val="0"/>
      </c:catAx>
      <c:valAx>
        <c:axId val="21214587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(2)'!$AV$16:$AV$36</c:f>
              <c:numCache>
                <c:formatCode>General</c:formatCode>
                <c:ptCount val="21"/>
                <c:pt idx="0">
                  <c:v>-0.232</c:v>
                </c:pt>
                <c:pt idx="1">
                  <c:v>-0.058</c:v>
                </c:pt>
                <c:pt idx="2">
                  <c:v>-0.365</c:v>
                </c:pt>
                <c:pt idx="3">
                  <c:v>-0.295</c:v>
                </c:pt>
                <c:pt idx="4">
                  <c:v>0.127</c:v>
                </c:pt>
                <c:pt idx="5">
                  <c:v>0.273</c:v>
                </c:pt>
                <c:pt idx="6">
                  <c:v>0.097</c:v>
                </c:pt>
                <c:pt idx="7">
                  <c:v>-0.136</c:v>
                </c:pt>
                <c:pt idx="8">
                  <c:v>-0.276</c:v>
                </c:pt>
                <c:pt idx="9">
                  <c:v>-0.49</c:v>
                </c:pt>
                <c:pt idx="10">
                  <c:v>-0.576</c:v>
                </c:pt>
                <c:pt idx="11">
                  <c:v>-0.555</c:v>
                </c:pt>
                <c:pt idx="12">
                  <c:v>-0.697</c:v>
                </c:pt>
                <c:pt idx="13">
                  <c:v>-0.761</c:v>
                </c:pt>
                <c:pt idx="14">
                  <c:v>-0.773</c:v>
                </c:pt>
                <c:pt idx="15">
                  <c:v>-0.692</c:v>
                </c:pt>
                <c:pt idx="16">
                  <c:v>-0.587</c:v>
                </c:pt>
                <c:pt idx="17">
                  <c:v>-0.591</c:v>
                </c:pt>
                <c:pt idx="18">
                  <c:v>-0.445</c:v>
                </c:pt>
                <c:pt idx="19">
                  <c:v>-0.346</c:v>
                </c:pt>
                <c:pt idx="20">
                  <c:v>-0.283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(2)'!$AY$16:$AY$36</c:f>
              <c:numCache>
                <c:formatCode>General</c:formatCode>
                <c:ptCount val="21"/>
                <c:pt idx="0">
                  <c:v>-0.00810492257845526</c:v>
                </c:pt>
                <c:pt idx="1">
                  <c:v>-0.110001075256877</c:v>
                </c:pt>
                <c:pt idx="2">
                  <c:v>-0.020266329839725</c:v>
                </c:pt>
                <c:pt idx="3">
                  <c:v>-0.115313423911861</c:v>
                </c:pt>
                <c:pt idx="4">
                  <c:v>0.155645686740038</c:v>
                </c:pt>
                <c:pt idx="5">
                  <c:v>0.268029282539304</c:v>
                </c:pt>
                <c:pt idx="6">
                  <c:v>0.148437111223706</c:v>
                </c:pt>
                <c:pt idx="7">
                  <c:v>-0.124264604095114</c:v>
                </c:pt>
                <c:pt idx="8">
                  <c:v>-0.36070544301994</c:v>
                </c:pt>
                <c:pt idx="9">
                  <c:v>-0.489987055251686</c:v>
                </c:pt>
                <c:pt idx="10">
                  <c:v>-0.558504388219371</c:v>
                </c:pt>
                <c:pt idx="11">
                  <c:v>-0.626260119459651</c:v>
                </c:pt>
                <c:pt idx="12">
                  <c:v>-0.705225117416402</c:v>
                </c:pt>
                <c:pt idx="13">
                  <c:v>-0.763837213021688</c:v>
                </c:pt>
                <c:pt idx="14">
                  <c:v>-0.774833612721374</c:v>
                </c:pt>
                <c:pt idx="15">
                  <c:v>-0.737415179508974</c:v>
                </c:pt>
                <c:pt idx="16">
                  <c:v>-0.66372305147892</c:v>
                </c:pt>
                <c:pt idx="17">
                  <c:v>-0.563883791632963</c:v>
                </c:pt>
                <c:pt idx="18">
                  <c:v>-0.443062673722274</c:v>
                </c:pt>
                <c:pt idx="19">
                  <c:v>-0.305183818912512</c:v>
                </c:pt>
                <c:pt idx="20">
                  <c:v>-0.155495456898446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087328"/>
        <c:axId val="2131081376"/>
      </c:lineChart>
      <c:catAx>
        <c:axId val="21310873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81376"/>
        <c:crosses val="autoZero"/>
        <c:auto val="1"/>
        <c:lblAlgn val="ctr"/>
        <c:lblOffset val="100"/>
        <c:noMultiLvlLbl val="0"/>
      </c:catAx>
      <c:valAx>
        <c:axId val="213108137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(2)'!$M$16:$M$26</c:f>
              <c:numCache>
                <c:formatCode>General</c:formatCode>
                <c:ptCount val="11"/>
                <c:pt idx="0">
                  <c:v>-0.672</c:v>
                </c:pt>
                <c:pt idx="1">
                  <c:v>-0.344</c:v>
                </c:pt>
                <c:pt idx="2">
                  <c:v>0.072</c:v>
                </c:pt>
                <c:pt idx="3">
                  <c:v>0.365</c:v>
                </c:pt>
                <c:pt idx="4">
                  <c:v>1.0</c:v>
                </c:pt>
                <c:pt idx="5">
                  <c:v>0.948</c:v>
                </c:pt>
                <c:pt idx="6">
                  <c:v>0.83</c:v>
                </c:pt>
                <c:pt idx="7">
                  <c:v>0.63</c:v>
                </c:pt>
                <c:pt idx="8">
                  <c:v>0.358</c:v>
                </c:pt>
                <c:pt idx="9">
                  <c:v>0.036</c:v>
                </c:pt>
                <c:pt idx="10">
                  <c:v>-0.277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(2)'!$P$16:$P$26</c:f>
              <c:numCache>
                <c:formatCode>General</c:formatCode>
                <c:ptCount val="11"/>
                <c:pt idx="0">
                  <c:v>925.1958332974736</c:v>
                </c:pt>
                <c:pt idx="1">
                  <c:v>918.7621740676984</c:v>
                </c:pt>
                <c:pt idx="2">
                  <c:v>917.4999645174722</c:v>
                </c:pt>
                <c:pt idx="3">
                  <c:v>921.4610203607651</c:v>
                </c:pt>
                <c:pt idx="4">
                  <c:v>922.0417307696595</c:v>
                </c:pt>
                <c:pt idx="5">
                  <c:v>922.4481931715912</c:v>
                </c:pt>
                <c:pt idx="6">
                  <c:v>922.2095690330573</c:v>
                </c:pt>
                <c:pt idx="7">
                  <c:v>922.205706159813</c:v>
                </c:pt>
                <c:pt idx="8">
                  <c:v>922.0266503695794</c:v>
                </c:pt>
                <c:pt idx="9">
                  <c:v>921.8143112356893</c:v>
                </c:pt>
                <c:pt idx="10">
                  <c:v>922.2852962529987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56624"/>
        <c:axId val="2121493792"/>
      </c:lineChart>
      <c:catAx>
        <c:axId val="21016566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93792"/>
        <c:crosses val="autoZero"/>
        <c:auto val="1"/>
        <c:lblAlgn val="ctr"/>
        <c:lblOffset val="100"/>
        <c:noMultiLvlLbl val="0"/>
      </c:catAx>
      <c:valAx>
        <c:axId val="212149379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(2)'!$U$16:$U$26</c:f>
              <c:numCache>
                <c:formatCode>General</c:formatCode>
                <c:ptCount val="11"/>
                <c:pt idx="0">
                  <c:v>1.161</c:v>
                </c:pt>
                <c:pt idx="1">
                  <c:v>1.16</c:v>
                </c:pt>
                <c:pt idx="2">
                  <c:v>1.295</c:v>
                </c:pt>
                <c:pt idx="3">
                  <c:v>1.276</c:v>
                </c:pt>
                <c:pt idx="4">
                  <c:v>1.137</c:v>
                </c:pt>
                <c:pt idx="5">
                  <c:v>1.347</c:v>
                </c:pt>
                <c:pt idx="6">
                  <c:v>1.387</c:v>
                </c:pt>
                <c:pt idx="7">
                  <c:v>1.606</c:v>
                </c:pt>
                <c:pt idx="8">
                  <c:v>1.889</c:v>
                </c:pt>
                <c:pt idx="9">
                  <c:v>2.087</c:v>
                </c:pt>
                <c:pt idx="10">
                  <c:v>2.223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(2)'!$X$16:$X$26</c:f>
              <c:numCache>
                <c:formatCode>General</c:formatCode>
                <c:ptCount val="11"/>
                <c:pt idx="0">
                  <c:v>918.736403846138</c:v>
                </c:pt>
                <c:pt idx="1">
                  <c:v>918.780946295507</c:v>
                </c:pt>
                <c:pt idx="2">
                  <c:v>918.9239024367638</c:v>
                </c:pt>
                <c:pt idx="3">
                  <c:v>916.793920814066</c:v>
                </c:pt>
                <c:pt idx="4">
                  <c:v>917.7656334963307</c:v>
                </c:pt>
                <c:pt idx="5">
                  <c:v>916.8409227773264</c:v>
                </c:pt>
                <c:pt idx="6">
                  <c:v>917.0022412144552</c:v>
                </c:pt>
                <c:pt idx="7">
                  <c:v>917.1865539857989</c:v>
                </c:pt>
                <c:pt idx="8">
                  <c:v>917.6127271428707</c:v>
                </c:pt>
                <c:pt idx="9">
                  <c:v>916.2641334898944</c:v>
                </c:pt>
                <c:pt idx="10">
                  <c:v>918.7255554432415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(2)'!$W$16:$W$26</c:f>
              <c:numCache>
                <c:formatCode>0.00000</c:formatCode>
                <c:ptCount val="11"/>
                <c:pt idx="0">
                  <c:v>0.4771</c:v>
                </c:pt>
                <c:pt idx="1">
                  <c:v>0.496</c:v>
                </c:pt>
                <c:pt idx="2">
                  <c:v>0.4796</c:v>
                </c:pt>
                <c:pt idx="3">
                  <c:v>0.4745</c:v>
                </c:pt>
                <c:pt idx="4">
                  <c:v>0.4914</c:v>
                </c:pt>
                <c:pt idx="5">
                  <c:v>0.4525</c:v>
                </c:pt>
                <c:pt idx="6">
                  <c:v>0.4553</c:v>
                </c:pt>
                <c:pt idx="7">
                  <c:v>0.4504</c:v>
                </c:pt>
                <c:pt idx="8">
                  <c:v>0.4255</c:v>
                </c:pt>
                <c:pt idx="9">
                  <c:v>0.4191</c:v>
                </c:pt>
                <c:pt idx="10">
                  <c:v>0.4294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402976"/>
        <c:axId val="2121396960"/>
      </c:lineChart>
      <c:catAx>
        <c:axId val="21214029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96960"/>
        <c:crosses val="autoZero"/>
        <c:auto val="1"/>
        <c:lblAlgn val="ctr"/>
        <c:lblOffset val="100"/>
        <c:noMultiLvlLbl val="0"/>
      </c:catAx>
      <c:valAx>
        <c:axId val="212139696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(2)'!$AC$16:$AC$26</c:f>
              <c:numCache>
                <c:formatCode>General</c:formatCode>
                <c:ptCount val="11"/>
                <c:pt idx="0">
                  <c:v>0.063</c:v>
                </c:pt>
                <c:pt idx="1">
                  <c:v>0.516</c:v>
                </c:pt>
                <c:pt idx="2">
                  <c:v>1.123</c:v>
                </c:pt>
                <c:pt idx="3">
                  <c:v>1.906</c:v>
                </c:pt>
                <c:pt idx="4">
                  <c:v>1.924</c:v>
                </c:pt>
                <c:pt idx="5">
                  <c:v>1.882</c:v>
                </c:pt>
                <c:pt idx="6">
                  <c:v>1.554</c:v>
                </c:pt>
                <c:pt idx="7">
                  <c:v>0.997</c:v>
                </c:pt>
                <c:pt idx="8">
                  <c:v>0.832</c:v>
                </c:pt>
                <c:pt idx="9">
                  <c:v>0.641</c:v>
                </c:pt>
                <c:pt idx="10">
                  <c:v>0.657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(2)'!$AF$16:$AF$26</c:f>
              <c:numCache>
                <c:formatCode>General</c:formatCode>
                <c:ptCount val="11"/>
                <c:pt idx="0">
                  <c:v>917.3934203704516</c:v>
                </c:pt>
                <c:pt idx="1">
                  <c:v>918.4309485333484</c:v>
                </c:pt>
                <c:pt idx="2">
                  <c:v>923.2288449944921</c:v>
                </c:pt>
                <c:pt idx="3">
                  <c:v>923.6321008730795</c:v>
                </c:pt>
                <c:pt idx="4">
                  <c:v>924.6866671695176</c:v>
                </c:pt>
                <c:pt idx="5">
                  <c:v>924.7275167067716</c:v>
                </c:pt>
                <c:pt idx="6">
                  <c:v>921.8231108074233</c:v>
                </c:pt>
                <c:pt idx="7">
                  <c:v>921.550520676294</c:v>
                </c:pt>
                <c:pt idx="8">
                  <c:v>920.6289281474171</c:v>
                </c:pt>
                <c:pt idx="9">
                  <c:v>921.2216911892875</c:v>
                </c:pt>
                <c:pt idx="10">
                  <c:v>920.0281159394764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(2)'!$AE$16:$AE$26</c:f>
              <c:numCache>
                <c:formatCode>0.00000</c:formatCode>
                <c:ptCount val="11"/>
                <c:pt idx="0">
                  <c:v>0.7374</c:v>
                </c:pt>
                <c:pt idx="1">
                  <c:v>0.7425</c:v>
                </c:pt>
                <c:pt idx="2">
                  <c:v>0.7425</c:v>
                </c:pt>
                <c:pt idx="3">
                  <c:v>0.3792</c:v>
                </c:pt>
                <c:pt idx="4">
                  <c:v>0.3646</c:v>
                </c:pt>
                <c:pt idx="5">
                  <c:v>0.3163</c:v>
                </c:pt>
                <c:pt idx="6">
                  <c:v>0.3115</c:v>
                </c:pt>
                <c:pt idx="7">
                  <c:v>0.3</c:v>
                </c:pt>
                <c:pt idx="8">
                  <c:v>0.3</c:v>
                </c:pt>
                <c:pt idx="9">
                  <c:v>0.301</c:v>
                </c:pt>
                <c:pt idx="10">
                  <c:v>0.2806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366208"/>
        <c:axId val="2121360192"/>
      </c:lineChart>
      <c:catAx>
        <c:axId val="21213662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60192"/>
        <c:crosses val="autoZero"/>
        <c:auto val="1"/>
        <c:lblAlgn val="ctr"/>
        <c:lblOffset val="100"/>
        <c:noMultiLvlLbl val="0"/>
      </c:catAx>
      <c:valAx>
        <c:axId val="212136019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(2)'!$AK$16:$AK$26</c:f>
              <c:numCache>
                <c:formatCode>General</c:formatCode>
                <c:ptCount val="11"/>
                <c:pt idx="0">
                  <c:v>0.557</c:v>
                </c:pt>
                <c:pt idx="1">
                  <c:v>0.137</c:v>
                </c:pt>
                <c:pt idx="2">
                  <c:v>0.133</c:v>
                </c:pt>
                <c:pt idx="3">
                  <c:v>0.357</c:v>
                </c:pt>
                <c:pt idx="4">
                  <c:v>0.366</c:v>
                </c:pt>
                <c:pt idx="5">
                  <c:v>0.189</c:v>
                </c:pt>
                <c:pt idx="6">
                  <c:v>0.205</c:v>
                </c:pt>
                <c:pt idx="7">
                  <c:v>0.042</c:v>
                </c:pt>
                <c:pt idx="8">
                  <c:v>-0.111</c:v>
                </c:pt>
                <c:pt idx="9">
                  <c:v>-0.248</c:v>
                </c:pt>
                <c:pt idx="10">
                  <c:v>-0.561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(2)'!$AN$16:$AN$26</c:f>
              <c:numCache>
                <c:formatCode>General</c:formatCode>
                <c:ptCount val="11"/>
                <c:pt idx="0">
                  <c:v>0.209286533734618</c:v>
                </c:pt>
                <c:pt idx="1">
                  <c:v>0.148609585009982</c:v>
                </c:pt>
                <c:pt idx="2">
                  <c:v>0.146539268661022</c:v>
                </c:pt>
                <c:pt idx="3">
                  <c:v>0.346296354313664</c:v>
                </c:pt>
                <c:pt idx="4">
                  <c:v>0.372466263167298</c:v>
                </c:pt>
                <c:pt idx="5">
                  <c:v>0.17222034227737</c:v>
                </c:pt>
                <c:pt idx="6">
                  <c:v>0.205073728425794</c:v>
                </c:pt>
                <c:pt idx="7">
                  <c:v>0.0383821165308674</c:v>
                </c:pt>
                <c:pt idx="8">
                  <c:v>-0.122799847104603</c:v>
                </c:pt>
                <c:pt idx="9">
                  <c:v>-0.225277278243147</c:v>
                </c:pt>
                <c:pt idx="10">
                  <c:v>-0.569068567570956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(2)'!$AM$16:$AM$26</c:f>
              <c:numCache>
                <c:formatCode>0.00000</c:formatCode>
                <c:ptCount val="11"/>
                <c:pt idx="0">
                  <c:v>0.4981</c:v>
                </c:pt>
                <c:pt idx="1">
                  <c:v>0.469</c:v>
                </c:pt>
                <c:pt idx="2">
                  <c:v>0.4774</c:v>
                </c:pt>
                <c:pt idx="3">
                  <c:v>0.4377</c:v>
                </c:pt>
                <c:pt idx="4">
                  <c:v>0.401</c:v>
                </c:pt>
                <c:pt idx="5">
                  <c:v>0.4018</c:v>
                </c:pt>
                <c:pt idx="6">
                  <c:v>0.379</c:v>
                </c:pt>
                <c:pt idx="7">
                  <c:v>0.379</c:v>
                </c:pt>
                <c:pt idx="8">
                  <c:v>0.3782</c:v>
                </c:pt>
                <c:pt idx="9">
                  <c:v>0.3886</c:v>
                </c:pt>
                <c:pt idx="10">
                  <c:v>0.4081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334992"/>
        <c:axId val="2121328976"/>
      </c:lineChart>
      <c:catAx>
        <c:axId val="21213349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28976"/>
        <c:crosses val="autoZero"/>
        <c:auto val="1"/>
        <c:lblAlgn val="ctr"/>
        <c:lblOffset val="100"/>
        <c:noMultiLvlLbl val="0"/>
      </c:catAx>
      <c:valAx>
        <c:axId val="212132897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point'!$Q$16:$Q$46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point'!$O$16:$O$46</c:f>
              <c:numCache>
                <c:formatCode>General</c:formatCode>
                <c:ptCount val="31"/>
                <c:pt idx="0">
                  <c:v>-0.000143</c:v>
                </c:pt>
                <c:pt idx="1">
                  <c:v>-0.000749</c:v>
                </c:pt>
                <c:pt idx="2">
                  <c:v>-0.001281</c:v>
                </c:pt>
                <c:pt idx="3">
                  <c:v>-0.001795</c:v>
                </c:pt>
                <c:pt idx="4">
                  <c:v>-0.001728</c:v>
                </c:pt>
                <c:pt idx="5">
                  <c:v>-0.001572</c:v>
                </c:pt>
                <c:pt idx="6">
                  <c:v>-0.001146</c:v>
                </c:pt>
                <c:pt idx="7">
                  <c:v>-0.000715</c:v>
                </c:pt>
                <c:pt idx="8">
                  <c:v>-0.00046</c:v>
                </c:pt>
                <c:pt idx="9">
                  <c:v>-0.000105</c:v>
                </c:pt>
                <c:pt idx="10">
                  <c:v>0.000186</c:v>
                </c:pt>
                <c:pt idx="11">
                  <c:v>0.000342</c:v>
                </c:pt>
                <c:pt idx="12">
                  <c:v>0.000546</c:v>
                </c:pt>
                <c:pt idx="13">
                  <c:v>0.000572</c:v>
                </c:pt>
                <c:pt idx="14">
                  <c:v>0.000745</c:v>
                </c:pt>
                <c:pt idx="15">
                  <c:v>0.000357</c:v>
                </c:pt>
                <c:pt idx="16">
                  <c:v>-6.3E-5</c:v>
                </c:pt>
                <c:pt idx="17">
                  <c:v>-0.000553</c:v>
                </c:pt>
                <c:pt idx="18">
                  <c:v>-0.000515</c:v>
                </c:pt>
                <c:pt idx="19">
                  <c:v>-0.000427</c:v>
                </c:pt>
                <c:pt idx="20">
                  <c:v>-0.00016</c:v>
                </c:pt>
                <c:pt idx="21">
                  <c:v>0.000232</c:v>
                </c:pt>
                <c:pt idx="22">
                  <c:v>0.000668</c:v>
                </c:pt>
                <c:pt idx="23">
                  <c:v>0.000992</c:v>
                </c:pt>
                <c:pt idx="24">
                  <c:v>0.001207</c:v>
                </c:pt>
                <c:pt idx="25">
                  <c:v>0.001512</c:v>
                </c:pt>
                <c:pt idx="26">
                  <c:v>0.001823</c:v>
                </c:pt>
                <c:pt idx="27">
                  <c:v>0.00204</c:v>
                </c:pt>
                <c:pt idx="28">
                  <c:v>0.002118</c:v>
                </c:pt>
                <c:pt idx="29">
                  <c:v>0.002083</c:v>
                </c:pt>
                <c:pt idx="30">
                  <c:v>0.001959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point'!$Q$16:$Q$46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point'!$R$16:$R$46</c:f>
              <c:numCache>
                <c:formatCode>General</c:formatCode>
                <c:ptCount val="31"/>
                <c:pt idx="0">
                  <c:v>-0.000571956804511233</c:v>
                </c:pt>
                <c:pt idx="1">
                  <c:v>-0.000845878728947882</c:v>
                </c:pt>
                <c:pt idx="2">
                  <c:v>-0.0012686159430083</c:v>
                </c:pt>
                <c:pt idx="3">
                  <c:v>-0.00164213853263674</c:v>
                </c:pt>
                <c:pt idx="4">
                  <c:v>-0.00176437957512947</c:v>
                </c:pt>
                <c:pt idx="5">
                  <c:v>-0.00157010379877976</c:v>
                </c:pt>
                <c:pt idx="6">
                  <c:v>-0.00116042257636585</c:v>
                </c:pt>
                <c:pt idx="7">
                  <c:v>-0.000713847351215298</c:v>
                </c:pt>
                <c:pt idx="8">
                  <c:v>-0.000360927707538212</c:v>
                </c:pt>
                <c:pt idx="9">
                  <c:v>-0.000117903084872342</c:v>
                </c:pt>
                <c:pt idx="10">
                  <c:v>8.30899777491093E-5</c:v>
                </c:pt>
                <c:pt idx="11">
                  <c:v>0.000305131129418096</c:v>
                </c:pt>
                <c:pt idx="12">
                  <c:v>0.00053409004750346</c:v>
                </c:pt>
                <c:pt idx="13">
                  <c:v>0.000677063235966735</c:v>
                </c:pt>
                <c:pt idx="14">
                  <c:v>0.000629710512151278</c:v>
                </c:pt>
                <c:pt idx="15">
                  <c:v>0.000361200702686927</c:v>
                </c:pt>
                <c:pt idx="16">
                  <c:v>-4.45742658677522E-5</c:v>
                </c:pt>
                <c:pt idx="17">
                  <c:v>-0.000420859023668323</c:v>
                </c:pt>
                <c:pt idx="18">
                  <c:v>-0.000602851484671689</c:v>
                </c:pt>
                <c:pt idx="19">
                  <c:v>-0.000511765316193074</c:v>
                </c:pt>
                <c:pt idx="20">
                  <c:v>-0.00018707281113113</c:v>
                </c:pt>
                <c:pt idx="21">
                  <c:v>0.000249276510002884</c:v>
                </c:pt>
                <c:pt idx="22">
                  <c:v>0.000669751171817206</c:v>
                </c:pt>
                <c:pt idx="23">
                  <c:v>0.0010086242757599</c:v>
                </c:pt>
                <c:pt idx="24">
                  <c:v>0.00127889870790868</c:v>
                </c:pt>
                <c:pt idx="25">
                  <c:v>0.00153316909898611</c:v>
                </c:pt>
                <c:pt idx="26">
                  <c:v>0.00180018711936818</c:v>
                </c:pt>
                <c:pt idx="27">
                  <c:v>0.00204407075659292</c:v>
                </c:pt>
                <c:pt idx="28">
                  <c:v>0.0021766699763172</c:v>
                </c:pt>
                <c:pt idx="29">
                  <c:v>0.00211673858969621</c:v>
                </c:pt>
                <c:pt idx="30">
                  <c:v>0.00185666838810086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50304"/>
        <c:axId val="2131156256"/>
      </c:lineChart>
      <c:catAx>
        <c:axId val="21311503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56256"/>
        <c:crosses val="autoZero"/>
        <c:auto val="1"/>
        <c:lblAlgn val="ctr"/>
        <c:lblOffset val="100"/>
        <c:noMultiLvlLbl val="0"/>
      </c:catAx>
      <c:valAx>
        <c:axId val="213115625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(2)'!$AT$16:$AT$26</c:f>
              <c:numCache>
                <c:formatCode>General</c:formatCode>
                <c:ptCount val="11"/>
                <c:pt idx="0">
                  <c:v>-0.232</c:v>
                </c:pt>
                <c:pt idx="1">
                  <c:v>-0.058</c:v>
                </c:pt>
                <c:pt idx="2">
                  <c:v>-0.365</c:v>
                </c:pt>
                <c:pt idx="3">
                  <c:v>-0.295</c:v>
                </c:pt>
                <c:pt idx="4">
                  <c:v>0.127</c:v>
                </c:pt>
                <c:pt idx="5">
                  <c:v>0.273</c:v>
                </c:pt>
                <c:pt idx="6">
                  <c:v>0.097</c:v>
                </c:pt>
                <c:pt idx="7">
                  <c:v>-0.136</c:v>
                </c:pt>
                <c:pt idx="8">
                  <c:v>-0.276</c:v>
                </c:pt>
                <c:pt idx="9">
                  <c:v>-0.49</c:v>
                </c:pt>
                <c:pt idx="10">
                  <c:v>-0.576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(2)'!$AW$16:$AW$26</c:f>
              <c:numCache>
                <c:formatCode>General</c:formatCode>
                <c:ptCount val="11"/>
                <c:pt idx="0">
                  <c:v>-0.0177076294977132</c:v>
                </c:pt>
                <c:pt idx="1">
                  <c:v>-0.110624318349712</c:v>
                </c:pt>
                <c:pt idx="2">
                  <c:v>-0.159459575629364</c:v>
                </c:pt>
                <c:pt idx="3">
                  <c:v>-0.295189812409551</c:v>
                </c:pt>
                <c:pt idx="4">
                  <c:v>0.129680401052282</c:v>
                </c:pt>
                <c:pt idx="5">
                  <c:v>0.218428524038931</c:v>
                </c:pt>
                <c:pt idx="6">
                  <c:v>0.0977615496125905</c:v>
                </c:pt>
                <c:pt idx="7">
                  <c:v>-0.130823733515672</c:v>
                </c:pt>
                <c:pt idx="8">
                  <c:v>-0.293117908525002</c:v>
                </c:pt>
                <c:pt idx="9">
                  <c:v>-0.482657480560083</c:v>
                </c:pt>
                <c:pt idx="10">
                  <c:v>-0.561962018697813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(2)'!$AV$16:$AV$26</c:f>
              <c:numCache>
                <c:formatCode>0.00000</c:formatCode>
                <c:ptCount val="11"/>
                <c:pt idx="0">
                  <c:v>0.5746</c:v>
                </c:pt>
                <c:pt idx="1">
                  <c:v>0.4665</c:v>
                </c:pt>
                <c:pt idx="2">
                  <c:v>0.4567</c:v>
                </c:pt>
                <c:pt idx="3">
                  <c:v>0.4725</c:v>
                </c:pt>
                <c:pt idx="4">
                  <c:v>0.3503</c:v>
                </c:pt>
                <c:pt idx="5">
                  <c:v>0.2139</c:v>
                </c:pt>
                <c:pt idx="6">
                  <c:v>0.21</c:v>
                </c:pt>
                <c:pt idx="7">
                  <c:v>0.2185</c:v>
                </c:pt>
                <c:pt idx="8">
                  <c:v>0.2185</c:v>
                </c:pt>
                <c:pt idx="9">
                  <c:v>0.2183</c:v>
                </c:pt>
                <c:pt idx="10">
                  <c:v>0.2178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278768"/>
        <c:axId val="2121272752"/>
      </c:lineChart>
      <c:catAx>
        <c:axId val="21212787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72752"/>
        <c:crosses val="autoZero"/>
        <c:auto val="1"/>
        <c:lblAlgn val="ctr"/>
        <c:lblOffset val="100"/>
        <c:noMultiLvlLbl val="0"/>
      </c:catAx>
      <c:valAx>
        <c:axId val="212127275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(2)'!$AV$16:$AV$46</c:f>
              <c:numCache>
                <c:formatCode>General</c:formatCode>
                <c:ptCount val="31"/>
                <c:pt idx="0">
                  <c:v>-0.232</c:v>
                </c:pt>
                <c:pt idx="1">
                  <c:v>-0.058</c:v>
                </c:pt>
                <c:pt idx="2">
                  <c:v>-0.365</c:v>
                </c:pt>
                <c:pt idx="3">
                  <c:v>-0.295</c:v>
                </c:pt>
                <c:pt idx="4">
                  <c:v>0.127</c:v>
                </c:pt>
                <c:pt idx="5">
                  <c:v>0.273</c:v>
                </c:pt>
                <c:pt idx="6">
                  <c:v>0.097</c:v>
                </c:pt>
                <c:pt idx="7">
                  <c:v>-0.136</c:v>
                </c:pt>
                <c:pt idx="8">
                  <c:v>-0.276</c:v>
                </c:pt>
                <c:pt idx="9">
                  <c:v>-0.49</c:v>
                </c:pt>
                <c:pt idx="10">
                  <c:v>-0.576</c:v>
                </c:pt>
                <c:pt idx="11">
                  <c:v>-0.555</c:v>
                </c:pt>
                <c:pt idx="12">
                  <c:v>-0.697</c:v>
                </c:pt>
                <c:pt idx="13">
                  <c:v>-0.761</c:v>
                </c:pt>
                <c:pt idx="14">
                  <c:v>-0.773</c:v>
                </c:pt>
                <c:pt idx="15">
                  <c:v>-0.692</c:v>
                </c:pt>
                <c:pt idx="16">
                  <c:v>-0.587</c:v>
                </c:pt>
                <c:pt idx="17">
                  <c:v>-0.591</c:v>
                </c:pt>
                <c:pt idx="18">
                  <c:v>-0.445</c:v>
                </c:pt>
                <c:pt idx="19">
                  <c:v>-0.346</c:v>
                </c:pt>
                <c:pt idx="20">
                  <c:v>-0.283</c:v>
                </c:pt>
                <c:pt idx="21">
                  <c:v>-0.004</c:v>
                </c:pt>
                <c:pt idx="22">
                  <c:v>0.353</c:v>
                </c:pt>
                <c:pt idx="23">
                  <c:v>0.674</c:v>
                </c:pt>
                <c:pt idx="24">
                  <c:v>0.912</c:v>
                </c:pt>
                <c:pt idx="25">
                  <c:v>1.261</c:v>
                </c:pt>
                <c:pt idx="26">
                  <c:v>1.492</c:v>
                </c:pt>
                <c:pt idx="27">
                  <c:v>1.652</c:v>
                </c:pt>
                <c:pt idx="28">
                  <c:v>1.748</c:v>
                </c:pt>
                <c:pt idx="29">
                  <c:v>1.792</c:v>
                </c:pt>
                <c:pt idx="30">
                  <c:v>1.947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(2)'!$AY$16:$AY$46</c:f>
              <c:numCache>
                <c:formatCode>General</c:formatCode>
                <c:ptCount val="31"/>
                <c:pt idx="0">
                  <c:v>0.0808957760718726</c:v>
                </c:pt>
                <c:pt idx="1">
                  <c:v>-0.260073873829793</c:v>
                </c:pt>
                <c:pt idx="2">
                  <c:v>-0.361494134299793</c:v>
                </c:pt>
                <c:pt idx="3">
                  <c:v>-0.2412243972468</c:v>
                </c:pt>
                <c:pt idx="4">
                  <c:v>-0.0126868349836433</c:v>
                </c:pt>
                <c:pt idx="5">
                  <c:v>0.147325717826089</c:v>
                </c:pt>
                <c:pt idx="6">
                  <c:v>0.0760325218925135</c:v>
                </c:pt>
                <c:pt idx="7">
                  <c:v>-0.168868845373062</c:v>
                </c:pt>
                <c:pt idx="8">
                  <c:v>-0.3536637107199</c:v>
                </c:pt>
                <c:pt idx="9">
                  <c:v>-0.412620031067549</c:v>
                </c:pt>
                <c:pt idx="10">
                  <c:v>-0.473656162275287</c:v>
                </c:pt>
                <c:pt idx="11">
                  <c:v>-0.578176467739539</c:v>
                </c:pt>
                <c:pt idx="12">
                  <c:v>-0.687210429444206</c:v>
                </c:pt>
                <c:pt idx="13">
                  <c:v>-0.778015672036115</c:v>
                </c:pt>
                <c:pt idx="14">
                  <c:v>-0.793488643458394</c:v>
                </c:pt>
                <c:pt idx="15">
                  <c:v>-0.686690655230048</c:v>
                </c:pt>
                <c:pt idx="16">
                  <c:v>-0.539101944804498</c:v>
                </c:pt>
                <c:pt idx="17">
                  <c:v>-0.458353851097631</c:v>
                </c:pt>
                <c:pt idx="18">
                  <c:v>-0.438904461469027</c:v>
                </c:pt>
                <c:pt idx="19">
                  <c:v>-0.392259085061276</c:v>
                </c:pt>
                <c:pt idx="20">
                  <c:v>-0.239371464931832</c:v>
                </c:pt>
                <c:pt idx="21">
                  <c:v>0.0312767865664753</c:v>
                </c:pt>
                <c:pt idx="22">
                  <c:v>0.356610692213286</c:v>
                </c:pt>
                <c:pt idx="23">
                  <c:v>0.658610631595317</c:v>
                </c:pt>
                <c:pt idx="24">
                  <c:v>0.915817928172199</c:v>
                </c:pt>
                <c:pt idx="25">
                  <c:v>1.159872608548044</c:v>
                </c:pt>
                <c:pt idx="26">
                  <c:v>1.417406128291869</c:v>
                </c:pt>
                <c:pt idx="27">
                  <c:v>1.6521778786629</c:v>
                </c:pt>
                <c:pt idx="28">
                  <c:v>1.765069555818264</c:v>
                </c:pt>
                <c:pt idx="29">
                  <c:v>1.910443392484116</c:v>
                </c:pt>
                <c:pt idx="30">
                  <c:v>1.980086693901273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040320"/>
        <c:axId val="2131034368"/>
      </c:lineChart>
      <c:catAx>
        <c:axId val="21310403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34368"/>
        <c:crosses val="autoZero"/>
        <c:auto val="1"/>
        <c:lblAlgn val="ctr"/>
        <c:lblOffset val="100"/>
        <c:noMultiLvlLbl val="0"/>
      </c:catAx>
      <c:valAx>
        <c:axId val="213103436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(2)'!$K$16:$K$46</c:f>
              <c:numCache>
                <c:formatCode>0.00</c:formatCode>
                <c:ptCount val="31"/>
                <c:pt idx="0">
                  <c:v>917.5</c:v>
                </c:pt>
                <c:pt idx="1">
                  <c:v>918.75</c:v>
                </c:pt>
                <c:pt idx="2">
                  <c:v>917.5</c:v>
                </c:pt>
                <c:pt idx="3">
                  <c:v>921.75</c:v>
                </c:pt>
                <c:pt idx="4">
                  <c:v>921.75</c:v>
                </c:pt>
                <c:pt idx="5">
                  <c:v>922.25</c:v>
                </c:pt>
                <c:pt idx="6">
                  <c:v>922.25</c:v>
                </c:pt>
                <c:pt idx="7">
                  <c:v>922.5</c:v>
                </c:pt>
                <c:pt idx="8">
                  <c:v>922.0</c:v>
                </c:pt>
                <c:pt idx="9">
                  <c:v>921.75</c:v>
                </c:pt>
                <c:pt idx="10">
                  <c:v>922.25</c:v>
                </c:pt>
                <c:pt idx="11">
                  <c:v>922.0</c:v>
                </c:pt>
                <c:pt idx="12">
                  <c:v>920.25</c:v>
                </c:pt>
                <c:pt idx="13">
                  <c:v>918.5</c:v>
                </c:pt>
                <c:pt idx="14">
                  <c:v>918.25</c:v>
                </c:pt>
                <c:pt idx="15">
                  <c:v>919.0</c:v>
                </c:pt>
                <c:pt idx="16">
                  <c:v>920.25</c:v>
                </c:pt>
                <c:pt idx="17">
                  <c:v>920.0</c:v>
                </c:pt>
                <c:pt idx="18">
                  <c:v>919.25</c:v>
                </c:pt>
                <c:pt idx="19">
                  <c:v>920.0</c:v>
                </c:pt>
                <c:pt idx="20">
                  <c:v>920.25</c:v>
                </c:pt>
                <c:pt idx="21">
                  <c:v>920.5</c:v>
                </c:pt>
                <c:pt idx="22">
                  <c:v>920.5</c:v>
                </c:pt>
                <c:pt idx="23">
                  <c:v>920.0</c:v>
                </c:pt>
                <c:pt idx="24">
                  <c:v>920.75</c:v>
                </c:pt>
                <c:pt idx="25">
                  <c:v>920.25</c:v>
                </c:pt>
                <c:pt idx="26">
                  <c:v>920.25</c:v>
                </c:pt>
                <c:pt idx="27">
                  <c:v>921.0</c:v>
                </c:pt>
                <c:pt idx="28">
                  <c:v>921.25</c:v>
                </c:pt>
                <c:pt idx="29">
                  <c:v>922.5</c:v>
                </c:pt>
                <c:pt idx="30">
                  <c:v>923.5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(2)'!$P$16:$P$46</c:f>
              <c:numCache>
                <c:formatCode>General</c:formatCode>
                <c:ptCount val="31"/>
                <c:pt idx="0">
                  <c:v>917.4518807875986</c:v>
                </c:pt>
                <c:pt idx="1">
                  <c:v>918.7757002619227</c:v>
                </c:pt>
                <c:pt idx="2">
                  <c:v>920.0614082357142</c:v>
                </c:pt>
                <c:pt idx="3">
                  <c:v>920.9673679091044</c:v>
                </c:pt>
                <c:pt idx="4">
                  <c:v>921.6604100576341</c:v>
                </c:pt>
                <c:pt idx="5">
                  <c:v>922.2489431476283</c:v>
                </c:pt>
                <c:pt idx="6">
                  <c:v>922.4779561330973</c:v>
                </c:pt>
                <c:pt idx="7">
                  <c:v>922.2441994237327</c:v>
                </c:pt>
                <c:pt idx="8">
                  <c:v>921.9999875002008</c:v>
                </c:pt>
                <c:pt idx="9">
                  <c:v>922.1731120704173</c:v>
                </c:pt>
                <c:pt idx="10">
                  <c:v>922.3634889523087</c:v>
                </c:pt>
                <c:pt idx="11">
                  <c:v>921.6844674336945</c:v>
                </c:pt>
                <c:pt idx="12">
                  <c:v>920.0266448344421</c:v>
                </c:pt>
                <c:pt idx="13">
                  <c:v>918.499876947042</c:v>
                </c:pt>
                <c:pt idx="14">
                  <c:v>918.2600115235807</c:v>
                </c:pt>
                <c:pt idx="15">
                  <c:v>919.1653443478688</c:v>
                </c:pt>
                <c:pt idx="16">
                  <c:v>920.0270380893053</c:v>
                </c:pt>
                <c:pt idx="17">
                  <c:v>920.0846784105441</c:v>
                </c:pt>
                <c:pt idx="18">
                  <c:v>919.7451302037998</c:v>
                </c:pt>
                <c:pt idx="19">
                  <c:v>919.7646303199011</c:v>
                </c:pt>
                <c:pt idx="20">
                  <c:v>920.1933205393004</c:v>
                </c:pt>
                <c:pt idx="21">
                  <c:v>920.5032049650064</c:v>
                </c:pt>
                <c:pt idx="22">
                  <c:v>920.4615983338321</c:v>
                </c:pt>
                <c:pt idx="23">
                  <c:v>920.3547320776394</c:v>
                </c:pt>
                <c:pt idx="24">
                  <c:v>920.3828997764268</c:v>
                </c:pt>
                <c:pt idx="25">
                  <c:v>920.3649306337794</c:v>
                </c:pt>
                <c:pt idx="26">
                  <c:v>920.2489176055571</c:v>
                </c:pt>
                <c:pt idx="27">
                  <c:v>920.4674491531756</c:v>
                </c:pt>
                <c:pt idx="28">
                  <c:v>921.3524466178807</c:v>
                </c:pt>
                <c:pt idx="29">
                  <c:v>922.4753278647127</c:v>
                </c:pt>
                <c:pt idx="30">
                  <c:v>923.5039930543497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023904"/>
        <c:axId val="2130991424"/>
      </c:lineChart>
      <c:catAx>
        <c:axId val="21310239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91424"/>
        <c:crosses val="autoZero"/>
        <c:auto val="1"/>
        <c:lblAlgn val="ctr"/>
        <c:lblOffset val="100"/>
        <c:noMultiLvlLbl val="0"/>
      </c:catAx>
      <c:valAx>
        <c:axId val="213099142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point'!$Q$16:$Q$46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(2)'!$T$16:$T$46</c:f>
              <c:numCache>
                <c:formatCode>0.00</c:formatCode>
                <c:ptCount val="31"/>
                <c:pt idx="0">
                  <c:v>918.5</c:v>
                </c:pt>
                <c:pt idx="1">
                  <c:v>918.75</c:v>
                </c:pt>
                <c:pt idx="2">
                  <c:v>919.0</c:v>
                </c:pt>
                <c:pt idx="3">
                  <c:v>916.75</c:v>
                </c:pt>
                <c:pt idx="4">
                  <c:v>917.75</c:v>
                </c:pt>
                <c:pt idx="5">
                  <c:v>916.75</c:v>
                </c:pt>
                <c:pt idx="6">
                  <c:v>917.0</c:v>
                </c:pt>
                <c:pt idx="7">
                  <c:v>917.25</c:v>
                </c:pt>
                <c:pt idx="8">
                  <c:v>917.5</c:v>
                </c:pt>
                <c:pt idx="9">
                  <c:v>916.25</c:v>
                </c:pt>
                <c:pt idx="10">
                  <c:v>919.25</c:v>
                </c:pt>
                <c:pt idx="11">
                  <c:v>918.75</c:v>
                </c:pt>
                <c:pt idx="12">
                  <c:v>919.25</c:v>
                </c:pt>
                <c:pt idx="13">
                  <c:v>918.75</c:v>
                </c:pt>
                <c:pt idx="14">
                  <c:v>919.25</c:v>
                </c:pt>
                <c:pt idx="15">
                  <c:v>918.5</c:v>
                </c:pt>
                <c:pt idx="16">
                  <c:v>918.5</c:v>
                </c:pt>
                <c:pt idx="17">
                  <c:v>917.75</c:v>
                </c:pt>
                <c:pt idx="18">
                  <c:v>914.5</c:v>
                </c:pt>
                <c:pt idx="19">
                  <c:v>914.0</c:v>
                </c:pt>
                <c:pt idx="20">
                  <c:v>914.5</c:v>
                </c:pt>
                <c:pt idx="21">
                  <c:v>914.75</c:v>
                </c:pt>
                <c:pt idx="22">
                  <c:v>914.5</c:v>
                </c:pt>
                <c:pt idx="23">
                  <c:v>914.75</c:v>
                </c:pt>
                <c:pt idx="24">
                  <c:v>914.5</c:v>
                </c:pt>
                <c:pt idx="25">
                  <c:v>914.5</c:v>
                </c:pt>
                <c:pt idx="26">
                  <c:v>914.75</c:v>
                </c:pt>
                <c:pt idx="27">
                  <c:v>915.0</c:v>
                </c:pt>
                <c:pt idx="28">
                  <c:v>914.0</c:v>
                </c:pt>
                <c:pt idx="29">
                  <c:v>914.25</c:v>
                </c:pt>
                <c:pt idx="30">
                  <c:v>912.75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point'!$Q$16:$Q$46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(2)'!$Y$16:$Y$46</c:f>
              <c:numCache>
                <c:formatCode>General</c:formatCode>
                <c:ptCount val="31"/>
                <c:pt idx="0">
                  <c:v>918.9748051947626</c:v>
                </c:pt>
                <c:pt idx="1">
                  <c:v>918.7518762708257</c:v>
                </c:pt>
                <c:pt idx="2">
                  <c:v>918.9710370973808</c:v>
                </c:pt>
                <c:pt idx="3">
                  <c:v>916.839796872066</c:v>
                </c:pt>
                <c:pt idx="4">
                  <c:v>917.9550099059788</c:v>
                </c:pt>
                <c:pt idx="5">
                  <c:v>916.9241041821497</c:v>
                </c:pt>
                <c:pt idx="6">
                  <c:v>916.4975702772586</c:v>
                </c:pt>
                <c:pt idx="7">
                  <c:v>917.1719350104494</c:v>
                </c:pt>
                <c:pt idx="8">
                  <c:v>917.4988207179444</c:v>
                </c:pt>
                <c:pt idx="9">
                  <c:v>917.3376650979653</c:v>
                </c:pt>
                <c:pt idx="10">
                  <c:v>918.7145599581004</c:v>
                </c:pt>
                <c:pt idx="11">
                  <c:v>918.5783412781776</c:v>
                </c:pt>
                <c:pt idx="12">
                  <c:v>919.2511960310567</c:v>
                </c:pt>
                <c:pt idx="13">
                  <c:v>918.8294401772581</c:v>
                </c:pt>
                <c:pt idx="14">
                  <c:v>919.2717323097123</c:v>
                </c:pt>
                <c:pt idx="15">
                  <c:v>918.1526201127837</c:v>
                </c:pt>
                <c:pt idx="16">
                  <c:v>917.5612438353604</c:v>
                </c:pt>
                <c:pt idx="17">
                  <c:v>917.2281148310961</c:v>
                </c:pt>
                <c:pt idx="18">
                  <c:v>915.5546372112667</c:v>
                </c:pt>
                <c:pt idx="19">
                  <c:v>915.6254883151872</c:v>
                </c:pt>
                <c:pt idx="20">
                  <c:v>914.5056288905317</c:v>
                </c:pt>
                <c:pt idx="21">
                  <c:v>914.6737881281436</c:v>
                </c:pt>
                <c:pt idx="22">
                  <c:v>914.131953446622</c:v>
                </c:pt>
                <c:pt idx="23">
                  <c:v>914.8012598701761</c:v>
                </c:pt>
                <c:pt idx="24">
                  <c:v>914.4459719753263</c:v>
                </c:pt>
                <c:pt idx="25">
                  <c:v>915.2404734471452</c:v>
                </c:pt>
                <c:pt idx="26">
                  <c:v>914.7498138254243</c:v>
                </c:pt>
                <c:pt idx="27">
                  <c:v>915.2019149222342</c:v>
                </c:pt>
                <c:pt idx="28">
                  <c:v>914.2374287306821</c:v>
                </c:pt>
                <c:pt idx="29">
                  <c:v>914.0764867983003</c:v>
                </c:pt>
                <c:pt idx="30">
                  <c:v>912.7496302115874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38272"/>
        <c:axId val="2130932320"/>
      </c:lineChart>
      <c:catAx>
        <c:axId val="21309382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2320"/>
        <c:crosses val="autoZero"/>
        <c:auto val="1"/>
        <c:lblAlgn val="ctr"/>
        <c:lblOffset val="100"/>
        <c:noMultiLvlLbl val="0"/>
      </c:catAx>
      <c:valAx>
        <c:axId val="213093232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(2)'!$AC$16:$AC$46</c:f>
              <c:numCache>
                <c:formatCode>0.00</c:formatCode>
                <c:ptCount val="31"/>
                <c:pt idx="0">
                  <c:v>918.0</c:v>
                </c:pt>
                <c:pt idx="1">
                  <c:v>918.5</c:v>
                </c:pt>
                <c:pt idx="2">
                  <c:v>923.25</c:v>
                </c:pt>
                <c:pt idx="3">
                  <c:v>923.75</c:v>
                </c:pt>
                <c:pt idx="4">
                  <c:v>924.75</c:v>
                </c:pt>
                <c:pt idx="5">
                  <c:v>924.75</c:v>
                </c:pt>
                <c:pt idx="6">
                  <c:v>922.25</c:v>
                </c:pt>
                <c:pt idx="7">
                  <c:v>922.0</c:v>
                </c:pt>
                <c:pt idx="8">
                  <c:v>920.75</c:v>
                </c:pt>
                <c:pt idx="9">
                  <c:v>921.25</c:v>
                </c:pt>
                <c:pt idx="10">
                  <c:v>919.75</c:v>
                </c:pt>
                <c:pt idx="11">
                  <c:v>919.75</c:v>
                </c:pt>
                <c:pt idx="12">
                  <c:v>920.75</c:v>
                </c:pt>
                <c:pt idx="13">
                  <c:v>922.0</c:v>
                </c:pt>
                <c:pt idx="14">
                  <c:v>921.75</c:v>
                </c:pt>
                <c:pt idx="15">
                  <c:v>920.5</c:v>
                </c:pt>
                <c:pt idx="16">
                  <c:v>921.25</c:v>
                </c:pt>
                <c:pt idx="17">
                  <c:v>920.5</c:v>
                </c:pt>
                <c:pt idx="18">
                  <c:v>919.5</c:v>
                </c:pt>
                <c:pt idx="19">
                  <c:v>919.25</c:v>
                </c:pt>
                <c:pt idx="20">
                  <c:v>919.5</c:v>
                </c:pt>
                <c:pt idx="21">
                  <c:v>919.25</c:v>
                </c:pt>
                <c:pt idx="22">
                  <c:v>919.25</c:v>
                </c:pt>
                <c:pt idx="23">
                  <c:v>919.5</c:v>
                </c:pt>
                <c:pt idx="24">
                  <c:v>919.5</c:v>
                </c:pt>
                <c:pt idx="25">
                  <c:v>919.5</c:v>
                </c:pt>
                <c:pt idx="26">
                  <c:v>919.0</c:v>
                </c:pt>
                <c:pt idx="27">
                  <c:v>919.0</c:v>
                </c:pt>
                <c:pt idx="28">
                  <c:v>919.25</c:v>
                </c:pt>
                <c:pt idx="29">
                  <c:v>919.75</c:v>
                </c:pt>
                <c:pt idx="30">
                  <c:v>920.0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(2)'!$AH$16:$AH$46</c:f>
              <c:numCache>
                <c:formatCode>General</c:formatCode>
                <c:ptCount val="31"/>
                <c:pt idx="0">
                  <c:v>923.302480548475</c:v>
                </c:pt>
                <c:pt idx="1">
                  <c:v>918.5618713734885</c:v>
                </c:pt>
                <c:pt idx="2">
                  <c:v>922.3995894234218</c:v>
                </c:pt>
                <c:pt idx="3">
                  <c:v>923.7396188739546</c:v>
                </c:pt>
                <c:pt idx="4">
                  <c:v>925.0794599522131</c:v>
                </c:pt>
                <c:pt idx="5">
                  <c:v>925.3228178481364</c:v>
                </c:pt>
                <c:pt idx="6">
                  <c:v>922.1494179756856</c:v>
                </c:pt>
                <c:pt idx="7">
                  <c:v>922.165891056424</c:v>
                </c:pt>
                <c:pt idx="8">
                  <c:v>920.7985641489215</c:v>
                </c:pt>
                <c:pt idx="9">
                  <c:v>921.0661730414059</c:v>
                </c:pt>
                <c:pt idx="10">
                  <c:v>919.8476213436924</c:v>
                </c:pt>
                <c:pt idx="11">
                  <c:v>919.7417579706833</c:v>
                </c:pt>
                <c:pt idx="12">
                  <c:v>920.7363351560443</c:v>
                </c:pt>
                <c:pt idx="13">
                  <c:v>921.953792268093</c:v>
                </c:pt>
                <c:pt idx="14">
                  <c:v>921.7155095643912</c:v>
                </c:pt>
                <c:pt idx="15">
                  <c:v>920.21357557489</c:v>
                </c:pt>
                <c:pt idx="16">
                  <c:v>920.5878497998299</c:v>
                </c:pt>
                <c:pt idx="17">
                  <c:v>920.1218318863548</c:v>
                </c:pt>
                <c:pt idx="18">
                  <c:v>919.9098410093414</c:v>
                </c:pt>
                <c:pt idx="19">
                  <c:v>919.191471356811</c:v>
                </c:pt>
                <c:pt idx="20">
                  <c:v>919.171268855622</c:v>
                </c:pt>
                <c:pt idx="21">
                  <c:v>919.2633990171054</c:v>
                </c:pt>
                <c:pt idx="22">
                  <c:v>919.33918426324</c:v>
                </c:pt>
                <c:pt idx="23">
                  <c:v>919.810602947077</c:v>
                </c:pt>
                <c:pt idx="24">
                  <c:v>919.6557179621665</c:v>
                </c:pt>
                <c:pt idx="25">
                  <c:v>919.5030758559806</c:v>
                </c:pt>
                <c:pt idx="26">
                  <c:v>919.1951503656597</c:v>
                </c:pt>
                <c:pt idx="27">
                  <c:v>919.3106506675982</c:v>
                </c:pt>
                <c:pt idx="28">
                  <c:v>919.282371621059</c:v>
                </c:pt>
                <c:pt idx="29">
                  <c:v>919.4978124264542</c:v>
                </c:pt>
                <c:pt idx="30">
                  <c:v>919.999947944778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6688"/>
        <c:axId val="2130770736"/>
      </c:lineChart>
      <c:catAx>
        <c:axId val="21307766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70736"/>
        <c:crosses val="autoZero"/>
        <c:auto val="1"/>
        <c:lblAlgn val="ctr"/>
        <c:lblOffset val="100"/>
        <c:noMultiLvlLbl val="0"/>
      </c:catAx>
      <c:valAx>
        <c:axId val="213077073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(2)'!$AL$16:$AL$46</c:f>
              <c:numCache>
                <c:formatCode>0.00</c:formatCode>
                <c:ptCount val="31"/>
                <c:pt idx="0">
                  <c:v>917.25</c:v>
                </c:pt>
                <c:pt idx="1">
                  <c:v>915.75</c:v>
                </c:pt>
                <c:pt idx="2">
                  <c:v>917.5</c:v>
                </c:pt>
                <c:pt idx="3">
                  <c:v>918.25</c:v>
                </c:pt>
                <c:pt idx="4">
                  <c:v>917.25</c:v>
                </c:pt>
                <c:pt idx="5">
                  <c:v>917.75</c:v>
                </c:pt>
                <c:pt idx="6">
                  <c:v>918.0</c:v>
                </c:pt>
                <c:pt idx="7">
                  <c:v>917.5</c:v>
                </c:pt>
                <c:pt idx="8">
                  <c:v>918.0</c:v>
                </c:pt>
                <c:pt idx="9">
                  <c:v>916.75</c:v>
                </c:pt>
                <c:pt idx="10">
                  <c:v>916.0</c:v>
                </c:pt>
                <c:pt idx="11">
                  <c:v>916.75</c:v>
                </c:pt>
                <c:pt idx="12">
                  <c:v>916.0</c:v>
                </c:pt>
                <c:pt idx="13">
                  <c:v>915.75</c:v>
                </c:pt>
                <c:pt idx="14">
                  <c:v>917.0</c:v>
                </c:pt>
                <c:pt idx="15">
                  <c:v>916.25</c:v>
                </c:pt>
                <c:pt idx="16">
                  <c:v>915.5</c:v>
                </c:pt>
                <c:pt idx="17">
                  <c:v>917.25</c:v>
                </c:pt>
                <c:pt idx="18">
                  <c:v>917.75</c:v>
                </c:pt>
                <c:pt idx="19">
                  <c:v>917.0</c:v>
                </c:pt>
                <c:pt idx="20">
                  <c:v>916.5</c:v>
                </c:pt>
                <c:pt idx="21">
                  <c:v>917.0</c:v>
                </c:pt>
                <c:pt idx="22">
                  <c:v>916.75</c:v>
                </c:pt>
                <c:pt idx="23">
                  <c:v>917.25</c:v>
                </c:pt>
                <c:pt idx="24">
                  <c:v>917.0</c:v>
                </c:pt>
                <c:pt idx="25">
                  <c:v>917.5</c:v>
                </c:pt>
                <c:pt idx="26">
                  <c:v>917.5</c:v>
                </c:pt>
                <c:pt idx="27">
                  <c:v>917.25</c:v>
                </c:pt>
                <c:pt idx="28">
                  <c:v>917.5</c:v>
                </c:pt>
                <c:pt idx="29">
                  <c:v>917.75</c:v>
                </c:pt>
                <c:pt idx="30">
                  <c:v>917.5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(2)'!$AQ$16:$AQ$46</c:f>
              <c:numCache>
                <c:formatCode>General</c:formatCode>
                <c:ptCount val="31"/>
                <c:pt idx="0">
                  <c:v>915.5767287189764</c:v>
                </c:pt>
                <c:pt idx="1">
                  <c:v>915.6803810137402</c:v>
                </c:pt>
                <c:pt idx="2">
                  <c:v>917.4978534704588</c:v>
                </c:pt>
                <c:pt idx="3">
                  <c:v>917.5061170875439</c:v>
                </c:pt>
                <c:pt idx="4">
                  <c:v>917.2952737012154</c:v>
                </c:pt>
                <c:pt idx="5">
                  <c:v>917.725887382072</c:v>
                </c:pt>
                <c:pt idx="6">
                  <c:v>917.768906341699</c:v>
                </c:pt>
                <c:pt idx="7">
                  <c:v>917.5766231639291</c:v>
                </c:pt>
                <c:pt idx="8">
                  <c:v>917.7011018261188</c:v>
                </c:pt>
                <c:pt idx="9">
                  <c:v>916.7128371223066</c:v>
                </c:pt>
                <c:pt idx="10">
                  <c:v>916.3164223741453</c:v>
                </c:pt>
                <c:pt idx="11">
                  <c:v>916.9103489151441</c:v>
                </c:pt>
                <c:pt idx="12">
                  <c:v>915.9408746991672</c:v>
                </c:pt>
                <c:pt idx="13">
                  <c:v>915.7494773331058</c:v>
                </c:pt>
                <c:pt idx="14">
                  <c:v>916.5142354606452</c:v>
                </c:pt>
                <c:pt idx="15">
                  <c:v>916.2720493988831</c:v>
                </c:pt>
                <c:pt idx="16">
                  <c:v>915.7325743199271</c:v>
                </c:pt>
                <c:pt idx="17">
                  <c:v>917.2548038618332</c:v>
                </c:pt>
                <c:pt idx="18">
                  <c:v>917.9733106169105</c:v>
                </c:pt>
                <c:pt idx="19">
                  <c:v>917.0094481458361</c:v>
                </c:pt>
                <c:pt idx="20">
                  <c:v>916.7234620040366</c:v>
                </c:pt>
                <c:pt idx="21">
                  <c:v>916.9494734869032</c:v>
                </c:pt>
                <c:pt idx="22">
                  <c:v>916.6794155087667</c:v>
                </c:pt>
                <c:pt idx="23">
                  <c:v>917.1867978630836</c:v>
                </c:pt>
                <c:pt idx="24">
                  <c:v>917.0253622012127</c:v>
                </c:pt>
                <c:pt idx="25">
                  <c:v>917.5035044320251</c:v>
                </c:pt>
                <c:pt idx="26">
                  <c:v>917.4775118355351</c:v>
                </c:pt>
                <c:pt idx="27">
                  <c:v>917.5746812954792</c:v>
                </c:pt>
                <c:pt idx="28">
                  <c:v>917.5138600215942</c:v>
                </c:pt>
                <c:pt idx="29">
                  <c:v>917.4409990286539</c:v>
                </c:pt>
                <c:pt idx="30">
                  <c:v>917.4690182640356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18592"/>
        <c:axId val="2130712640"/>
      </c:lineChart>
      <c:catAx>
        <c:axId val="21307185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12640"/>
        <c:crosses val="autoZero"/>
        <c:auto val="1"/>
        <c:lblAlgn val="ctr"/>
        <c:lblOffset val="100"/>
        <c:noMultiLvlLbl val="0"/>
      </c:catAx>
      <c:valAx>
        <c:axId val="213071264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(2)'!$K$16:$K$36</c:f>
              <c:numCache>
                <c:formatCode>0.00</c:formatCode>
                <c:ptCount val="21"/>
                <c:pt idx="0">
                  <c:v>917.5</c:v>
                </c:pt>
                <c:pt idx="1">
                  <c:v>918.75</c:v>
                </c:pt>
                <c:pt idx="2">
                  <c:v>917.5</c:v>
                </c:pt>
                <c:pt idx="3">
                  <c:v>921.75</c:v>
                </c:pt>
                <c:pt idx="4">
                  <c:v>921.75</c:v>
                </c:pt>
                <c:pt idx="5">
                  <c:v>922.25</c:v>
                </c:pt>
                <c:pt idx="6">
                  <c:v>922.25</c:v>
                </c:pt>
                <c:pt idx="7">
                  <c:v>922.5</c:v>
                </c:pt>
                <c:pt idx="8">
                  <c:v>922.0</c:v>
                </c:pt>
                <c:pt idx="9">
                  <c:v>921.75</c:v>
                </c:pt>
                <c:pt idx="10">
                  <c:v>922.25</c:v>
                </c:pt>
                <c:pt idx="11">
                  <c:v>922.0</c:v>
                </c:pt>
                <c:pt idx="12">
                  <c:v>920.25</c:v>
                </c:pt>
                <c:pt idx="13">
                  <c:v>918.5</c:v>
                </c:pt>
                <c:pt idx="14">
                  <c:v>918.25</c:v>
                </c:pt>
                <c:pt idx="15">
                  <c:v>919.0</c:v>
                </c:pt>
                <c:pt idx="16">
                  <c:v>920.25</c:v>
                </c:pt>
                <c:pt idx="17">
                  <c:v>920.0</c:v>
                </c:pt>
                <c:pt idx="18">
                  <c:v>919.25</c:v>
                </c:pt>
                <c:pt idx="19">
                  <c:v>920.0</c:v>
                </c:pt>
                <c:pt idx="20">
                  <c:v>920.25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(2)'!$P$16:$P$36</c:f>
              <c:numCache>
                <c:formatCode>General</c:formatCode>
                <c:ptCount val="21"/>
                <c:pt idx="0">
                  <c:v>917.755930991032</c:v>
                </c:pt>
                <c:pt idx="1">
                  <c:v>917.9925257437288</c:v>
                </c:pt>
                <c:pt idx="2">
                  <c:v>918.8772015626473</c:v>
                </c:pt>
                <c:pt idx="3">
                  <c:v>921.1417422930202</c:v>
                </c:pt>
                <c:pt idx="4">
                  <c:v>921.9094362547377</c:v>
                </c:pt>
                <c:pt idx="5">
                  <c:v>922.4231691958068</c:v>
                </c:pt>
                <c:pt idx="6">
                  <c:v>922.2011861080958</c:v>
                </c:pt>
                <c:pt idx="7">
                  <c:v>922.4404048752139</c:v>
                </c:pt>
                <c:pt idx="8">
                  <c:v>921.8587112874636</c:v>
                </c:pt>
                <c:pt idx="9">
                  <c:v>921.6606795603437</c:v>
                </c:pt>
                <c:pt idx="10">
                  <c:v>922.426474627267</c:v>
                </c:pt>
                <c:pt idx="11">
                  <c:v>922.0059968325572</c:v>
                </c:pt>
                <c:pt idx="12">
                  <c:v>920.9808872227117</c:v>
                </c:pt>
                <c:pt idx="13">
                  <c:v>918.6651674489661</c:v>
                </c:pt>
                <c:pt idx="14">
                  <c:v>918.2427511882671</c:v>
                </c:pt>
                <c:pt idx="15">
                  <c:v>918.9630146391164</c:v>
                </c:pt>
                <c:pt idx="16">
                  <c:v>919.7685547032987</c:v>
                </c:pt>
                <c:pt idx="17">
                  <c:v>920.0666867251661</c:v>
                </c:pt>
                <c:pt idx="18">
                  <c:v>919.3040445239695</c:v>
                </c:pt>
                <c:pt idx="19">
                  <c:v>920.008620397402</c:v>
                </c:pt>
                <c:pt idx="20">
                  <c:v>920.3850839017272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03040"/>
        <c:axId val="2133208976"/>
      </c:lineChart>
      <c:catAx>
        <c:axId val="213320304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8976"/>
        <c:crosses val="autoZero"/>
        <c:auto val="1"/>
        <c:lblAlgn val="ctr"/>
        <c:lblOffset val="100"/>
        <c:noMultiLvlLbl val="0"/>
      </c:catAx>
      <c:valAx>
        <c:axId val="213320897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1"/>
          <c:order val="0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 (2)'!$S$16:$S$36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(2)'!$Y$16:$Y$36</c:f>
              <c:numCache>
                <c:formatCode>General</c:formatCode>
                <c:ptCount val="21"/>
                <c:pt idx="0">
                  <c:v>918.5200632025277</c:v>
                </c:pt>
                <c:pt idx="1">
                  <c:v>918.8053870365325</c:v>
                </c:pt>
                <c:pt idx="2">
                  <c:v>918.6933864740103</c:v>
                </c:pt>
                <c:pt idx="3">
                  <c:v>917.002708253093</c:v>
                </c:pt>
                <c:pt idx="4">
                  <c:v>917.8521560977558</c:v>
                </c:pt>
                <c:pt idx="5">
                  <c:v>917.0218474891333</c:v>
                </c:pt>
                <c:pt idx="6">
                  <c:v>917.0044862010995</c:v>
                </c:pt>
                <c:pt idx="7">
                  <c:v>917.3088394478826</c:v>
                </c:pt>
                <c:pt idx="8">
                  <c:v>917.4519252843038</c:v>
                </c:pt>
                <c:pt idx="9">
                  <c:v>917.5798558386228</c:v>
                </c:pt>
                <c:pt idx="10">
                  <c:v>918.9962741582146</c:v>
                </c:pt>
                <c:pt idx="11">
                  <c:v>918.971158576131</c:v>
                </c:pt>
                <c:pt idx="12">
                  <c:v>918.9729125502274</c:v>
                </c:pt>
                <c:pt idx="13">
                  <c:v>918.9599963015635</c:v>
                </c:pt>
                <c:pt idx="14">
                  <c:v>918.959252766596</c:v>
                </c:pt>
                <c:pt idx="15">
                  <c:v>918.7005546056584</c:v>
                </c:pt>
                <c:pt idx="16">
                  <c:v>918.49874639963</c:v>
                </c:pt>
                <c:pt idx="17">
                  <c:v>917.7820236341113</c:v>
                </c:pt>
                <c:pt idx="18">
                  <c:v>917.0864381950969</c:v>
                </c:pt>
                <c:pt idx="19">
                  <c:v>917.04188089991</c:v>
                </c:pt>
                <c:pt idx="20">
                  <c:v>917.001156261004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 (2)'!$S$16:$S$36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(2)'!$T$16:$T$36</c:f>
              <c:numCache>
                <c:formatCode>0.00</c:formatCode>
                <c:ptCount val="21"/>
                <c:pt idx="0">
                  <c:v>918.5</c:v>
                </c:pt>
                <c:pt idx="1">
                  <c:v>918.75</c:v>
                </c:pt>
                <c:pt idx="2">
                  <c:v>919.0</c:v>
                </c:pt>
                <c:pt idx="3">
                  <c:v>916.75</c:v>
                </c:pt>
                <c:pt idx="4">
                  <c:v>917.75</c:v>
                </c:pt>
                <c:pt idx="5">
                  <c:v>916.75</c:v>
                </c:pt>
                <c:pt idx="6">
                  <c:v>917.0</c:v>
                </c:pt>
                <c:pt idx="7">
                  <c:v>917.25</c:v>
                </c:pt>
                <c:pt idx="8">
                  <c:v>917.5</c:v>
                </c:pt>
                <c:pt idx="9">
                  <c:v>916.25</c:v>
                </c:pt>
                <c:pt idx="10">
                  <c:v>919.25</c:v>
                </c:pt>
                <c:pt idx="11">
                  <c:v>918.75</c:v>
                </c:pt>
                <c:pt idx="12">
                  <c:v>919.25</c:v>
                </c:pt>
                <c:pt idx="13">
                  <c:v>918.75</c:v>
                </c:pt>
                <c:pt idx="14">
                  <c:v>919.25</c:v>
                </c:pt>
                <c:pt idx="15">
                  <c:v>918.5</c:v>
                </c:pt>
                <c:pt idx="16">
                  <c:v>918.5</c:v>
                </c:pt>
                <c:pt idx="17">
                  <c:v>917.75</c:v>
                </c:pt>
                <c:pt idx="18">
                  <c:v>914.5</c:v>
                </c:pt>
                <c:pt idx="19">
                  <c:v>914.0</c:v>
                </c:pt>
                <c:pt idx="20">
                  <c:v>914.5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54736"/>
        <c:axId val="2133260672"/>
      </c:lineChart>
      <c:catAx>
        <c:axId val="213325473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60672"/>
        <c:crosses val="autoZero"/>
        <c:auto val="1"/>
        <c:lblAlgn val="ctr"/>
        <c:lblOffset val="100"/>
        <c:noMultiLvlLbl val="0"/>
      </c:catAx>
      <c:valAx>
        <c:axId val="213326067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(2)'!$AC$16:$AC$36</c:f>
              <c:numCache>
                <c:formatCode>0.00</c:formatCode>
                <c:ptCount val="21"/>
                <c:pt idx="0">
                  <c:v>918.0</c:v>
                </c:pt>
                <c:pt idx="1">
                  <c:v>918.5</c:v>
                </c:pt>
                <c:pt idx="2">
                  <c:v>923.25</c:v>
                </c:pt>
                <c:pt idx="3">
                  <c:v>923.75</c:v>
                </c:pt>
                <c:pt idx="4">
                  <c:v>924.75</c:v>
                </c:pt>
                <c:pt idx="5">
                  <c:v>924.75</c:v>
                </c:pt>
                <c:pt idx="6">
                  <c:v>922.25</c:v>
                </c:pt>
                <c:pt idx="7">
                  <c:v>922.0</c:v>
                </c:pt>
                <c:pt idx="8">
                  <c:v>920.75</c:v>
                </c:pt>
                <c:pt idx="9">
                  <c:v>921.25</c:v>
                </c:pt>
                <c:pt idx="10">
                  <c:v>919.75</c:v>
                </c:pt>
                <c:pt idx="11">
                  <c:v>919.75</c:v>
                </c:pt>
                <c:pt idx="12">
                  <c:v>920.75</c:v>
                </c:pt>
                <c:pt idx="13">
                  <c:v>922.0</c:v>
                </c:pt>
                <c:pt idx="14">
                  <c:v>921.75</c:v>
                </c:pt>
                <c:pt idx="15">
                  <c:v>920.5</c:v>
                </c:pt>
                <c:pt idx="16">
                  <c:v>921.25</c:v>
                </c:pt>
                <c:pt idx="17">
                  <c:v>920.5</c:v>
                </c:pt>
                <c:pt idx="18">
                  <c:v>919.5</c:v>
                </c:pt>
                <c:pt idx="19">
                  <c:v>919.25</c:v>
                </c:pt>
                <c:pt idx="20">
                  <c:v>919.5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(2)'!$AI$16:$AI$36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30624"/>
        <c:axId val="2132336560"/>
      </c:lineChart>
      <c:catAx>
        <c:axId val="21323306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36560"/>
        <c:crosses val="autoZero"/>
        <c:auto val="1"/>
        <c:lblAlgn val="ctr"/>
        <c:lblOffset val="100"/>
        <c:noMultiLvlLbl val="0"/>
      </c:catAx>
      <c:valAx>
        <c:axId val="213233656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(2)'!$AM$16:$AM$36</c:f>
              <c:numCache>
                <c:formatCode>General</c:formatCode>
                <c:ptCount val="21"/>
                <c:pt idx="0">
                  <c:v>0.557</c:v>
                </c:pt>
                <c:pt idx="1">
                  <c:v>0.137</c:v>
                </c:pt>
                <c:pt idx="2">
                  <c:v>0.133</c:v>
                </c:pt>
                <c:pt idx="3">
                  <c:v>0.357</c:v>
                </c:pt>
                <c:pt idx="4">
                  <c:v>0.366</c:v>
                </c:pt>
                <c:pt idx="5">
                  <c:v>0.189</c:v>
                </c:pt>
                <c:pt idx="6">
                  <c:v>0.205</c:v>
                </c:pt>
                <c:pt idx="7">
                  <c:v>0.042</c:v>
                </c:pt>
                <c:pt idx="8">
                  <c:v>-0.111</c:v>
                </c:pt>
                <c:pt idx="9">
                  <c:v>-0.248</c:v>
                </c:pt>
                <c:pt idx="10">
                  <c:v>-0.561</c:v>
                </c:pt>
                <c:pt idx="11">
                  <c:v>-0.713</c:v>
                </c:pt>
                <c:pt idx="12">
                  <c:v>-0.616</c:v>
                </c:pt>
                <c:pt idx="13">
                  <c:v>-0.692</c:v>
                </c:pt>
                <c:pt idx="14">
                  <c:v>-0.655</c:v>
                </c:pt>
                <c:pt idx="15">
                  <c:v>-0.542</c:v>
                </c:pt>
                <c:pt idx="16">
                  <c:v>-0.6</c:v>
                </c:pt>
                <c:pt idx="17">
                  <c:v>-0.635</c:v>
                </c:pt>
                <c:pt idx="18">
                  <c:v>-0.434</c:v>
                </c:pt>
                <c:pt idx="19">
                  <c:v>-0.516</c:v>
                </c:pt>
                <c:pt idx="20">
                  <c:v>-0.648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(2)'!$AP$16:$AP$36</c:f>
              <c:numCache>
                <c:formatCode>General</c:formatCode>
                <c:ptCount val="21"/>
                <c:pt idx="0">
                  <c:v>-0.175275228975179</c:v>
                </c:pt>
                <c:pt idx="1">
                  <c:v>0.157043622848645</c:v>
                </c:pt>
                <c:pt idx="2">
                  <c:v>0.140522249597501</c:v>
                </c:pt>
                <c:pt idx="3">
                  <c:v>0.351017424717989</c:v>
                </c:pt>
                <c:pt idx="4">
                  <c:v>0.428884246812791</c:v>
                </c:pt>
                <c:pt idx="5">
                  <c:v>0.238098683386366</c:v>
                </c:pt>
                <c:pt idx="6">
                  <c:v>0.252521909980881</c:v>
                </c:pt>
                <c:pt idx="7">
                  <c:v>0.058941960677794</c:v>
                </c:pt>
                <c:pt idx="8">
                  <c:v>-0.245689508003839</c:v>
                </c:pt>
                <c:pt idx="9">
                  <c:v>-0.334691129202937</c:v>
                </c:pt>
                <c:pt idx="10">
                  <c:v>-0.562524617856259</c:v>
                </c:pt>
                <c:pt idx="11">
                  <c:v>-0.703595499363675</c:v>
                </c:pt>
                <c:pt idx="12">
                  <c:v>-0.646330822024086</c:v>
                </c:pt>
                <c:pt idx="13">
                  <c:v>-0.700727773066731</c:v>
                </c:pt>
                <c:pt idx="14">
                  <c:v>-0.66279228152755</c:v>
                </c:pt>
                <c:pt idx="15">
                  <c:v>-0.58402236475421</c:v>
                </c:pt>
                <c:pt idx="16">
                  <c:v>-0.634919084401715</c:v>
                </c:pt>
                <c:pt idx="17">
                  <c:v>-0.617012636972372</c:v>
                </c:pt>
                <c:pt idx="18">
                  <c:v>-0.585037049125142</c:v>
                </c:pt>
                <c:pt idx="19">
                  <c:v>-0.503982909868815</c:v>
                </c:pt>
                <c:pt idx="20">
                  <c:v>-0.656730810099687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2576"/>
        <c:axId val="2132358512"/>
      </c:lineChart>
      <c:catAx>
        <c:axId val="21323525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58512"/>
        <c:crosses val="autoZero"/>
        <c:auto val="1"/>
        <c:lblAlgn val="ctr"/>
        <c:lblOffset val="100"/>
        <c:noMultiLvlLbl val="0"/>
      </c:catAx>
      <c:valAx>
        <c:axId val="213235851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point'!$V$16:$V$46</c:f>
              <c:numCache>
                <c:formatCode>General</c:formatCode>
                <c:ptCount val="31"/>
                <c:pt idx="0">
                  <c:v>0.002622</c:v>
                </c:pt>
                <c:pt idx="1">
                  <c:v>0.001925</c:v>
                </c:pt>
                <c:pt idx="2">
                  <c:v>0.001651</c:v>
                </c:pt>
                <c:pt idx="3">
                  <c:v>0.001242</c:v>
                </c:pt>
                <c:pt idx="4">
                  <c:v>0.000556</c:v>
                </c:pt>
                <c:pt idx="5">
                  <c:v>-7.4E-5</c:v>
                </c:pt>
                <c:pt idx="6">
                  <c:v>0.00018</c:v>
                </c:pt>
                <c:pt idx="7">
                  <c:v>0.000405</c:v>
                </c:pt>
                <c:pt idx="8">
                  <c:v>0.000735</c:v>
                </c:pt>
                <c:pt idx="9">
                  <c:v>0.000878</c:v>
                </c:pt>
                <c:pt idx="10">
                  <c:v>0.001055</c:v>
                </c:pt>
                <c:pt idx="11">
                  <c:v>0.001181</c:v>
                </c:pt>
                <c:pt idx="12">
                  <c:v>0.001251</c:v>
                </c:pt>
                <c:pt idx="13">
                  <c:v>0.000977</c:v>
                </c:pt>
                <c:pt idx="14">
                  <c:v>0.000794</c:v>
                </c:pt>
                <c:pt idx="15">
                  <c:v>0.000753</c:v>
                </c:pt>
                <c:pt idx="16">
                  <c:v>0.000443</c:v>
                </c:pt>
                <c:pt idx="17">
                  <c:v>0.000105</c:v>
                </c:pt>
                <c:pt idx="18">
                  <c:v>0.000193</c:v>
                </c:pt>
                <c:pt idx="19">
                  <c:v>4.2E-5</c:v>
                </c:pt>
                <c:pt idx="20">
                  <c:v>-2.9E-5</c:v>
                </c:pt>
                <c:pt idx="21">
                  <c:v>-0.000148</c:v>
                </c:pt>
                <c:pt idx="22">
                  <c:v>-0.000365</c:v>
                </c:pt>
                <c:pt idx="23">
                  <c:v>-0.00052</c:v>
                </c:pt>
                <c:pt idx="24">
                  <c:v>-0.000508</c:v>
                </c:pt>
                <c:pt idx="25">
                  <c:v>-0.000449</c:v>
                </c:pt>
                <c:pt idx="26">
                  <c:v>-0.000419</c:v>
                </c:pt>
                <c:pt idx="27">
                  <c:v>-0.000359</c:v>
                </c:pt>
                <c:pt idx="28">
                  <c:v>-0.000446</c:v>
                </c:pt>
                <c:pt idx="29">
                  <c:v>-0.000552</c:v>
                </c:pt>
                <c:pt idx="30">
                  <c:v>-0.000642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point'!$Y$16:$Y$46</c:f>
              <c:numCache>
                <c:formatCode>General</c:formatCode>
                <c:ptCount val="31"/>
                <c:pt idx="0">
                  <c:v>0.00179168354217901</c:v>
                </c:pt>
                <c:pt idx="1">
                  <c:v>0.00192307553243576</c:v>
                </c:pt>
                <c:pt idx="2">
                  <c:v>0.00169116000344278</c:v>
                </c:pt>
                <c:pt idx="3">
                  <c:v>0.00113247164121006</c:v>
                </c:pt>
                <c:pt idx="4">
                  <c:v>0.000536233993428462</c:v>
                </c:pt>
                <c:pt idx="5">
                  <c:v>0.00018849938315896</c:v>
                </c:pt>
                <c:pt idx="6">
                  <c:v>0.000181716109902331</c:v>
                </c:pt>
                <c:pt idx="7">
                  <c:v>0.000407029291043793</c:v>
                </c:pt>
                <c:pt idx="8">
                  <c:v>0.000683935160116669</c:v>
                </c:pt>
                <c:pt idx="9">
                  <c:v>0.000896910419832871</c:v>
                </c:pt>
                <c:pt idx="10">
                  <c:v>0.00103671693031999</c:v>
                </c:pt>
                <c:pt idx="11">
                  <c:v>0.00114129830144261</c:v>
                </c:pt>
                <c:pt idx="12">
                  <c:v>0.00121382542016645</c:v>
                </c:pt>
                <c:pt idx="13">
                  <c:v>0.00120090576998952</c:v>
                </c:pt>
                <c:pt idx="14">
                  <c:v>0.00104676357170014</c:v>
                </c:pt>
                <c:pt idx="15">
                  <c:v>0.000764093635717873</c:v>
                </c:pt>
                <c:pt idx="16">
                  <c:v>0.000447015796156703</c:v>
                </c:pt>
                <c:pt idx="17">
                  <c:v>0.00020750561133454</c:v>
                </c:pt>
                <c:pt idx="18">
                  <c:v>9.0243009195973E-5</c:v>
                </c:pt>
                <c:pt idx="19">
                  <c:v>4.32076462209776E-5</c:v>
                </c:pt>
                <c:pt idx="20">
                  <c:v>-2.83530981366683E-5</c:v>
                </c:pt>
                <c:pt idx="21">
                  <c:v>-0.000172922512818117</c:v>
                </c:pt>
                <c:pt idx="22">
                  <c:v>-0.00034911678085439</c:v>
                </c:pt>
                <c:pt idx="23">
                  <c:v>-0.000466377629570988</c:v>
                </c:pt>
                <c:pt idx="24">
                  <c:v>-0.000471650402113512</c:v>
                </c:pt>
                <c:pt idx="25">
                  <c:v>-0.000401768101355752</c:v>
                </c:pt>
                <c:pt idx="26">
                  <c:v>-0.000353044710451689</c:v>
                </c:pt>
                <c:pt idx="27">
                  <c:v>-0.000395885941012931</c:v>
                </c:pt>
                <c:pt idx="28">
                  <c:v>-0.000512902394515725</c:v>
                </c:pt>
                <c:pt idx="29">
                  <c:v>-0.000617477890348617</c:v>
                </c:pt>
                <c:pt idx="30">
                  <c:v>-0.000635812708131804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098464"/>
        <c:axId val="2122103984"/>
      </c:lineChart>
      <c:catAx>
        <c:axId val="212209846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3984"/>
        <c:crosses val="autoZero"/>
        <c:auto val="1"/>
        <c:lblAlgn val="ctr"/>
        <c:lblOffset val="100"/>
        <c:noMultiLvlLbl val="0"/>
      </c:catAx>
      <c:valAx>
        <c:axId val="21221039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(2)'!$AV$16:$AV$36</c:f>
              <c:numCache>
                <c:formatCode>General</c:formatCode>
                <c:ptCount val="21"/>
                <c:pt idx="0">
                  <c:v>-0.232</c:v>
                </c:pt>
                <c:pt idx="1">
                  <c:v>-0.058</c:v>
                </c:pt>
                <c:pt idx="2">
                  <c:v>-0.365</c:v>
                </c:pt>
                <c:pt idx="3">
                  <c:v>-0.295</c:v>
                </c:pt>
                <c:pt idx="4">
                  <c:v>0.127</c:v>
                </c:pt>
                <c:pt idx="5">
                  <c:v>0.273</c:v>
                </c:pt>
                <c:pt idx="6">
                  <c:v>0.097</c:v>
                </c:pt>
                <c:pt idx="7">
                  <c:v>-0.136</c:v>
                </c:pt>
                <c:pt idx="8">
                  <c:v>-0.276</c:v>
                </c:pt>
                <c:pt idx="9">
                  <c:v>-0.49</c:v>
                </c:pt>
                <c:pt idx="10">
                  <c:v>-0.576</c:v>
                </c:pt>
                <c:pt idx="11">
                  <c:v>-0.555</c:v>
                </c:pt>
                <c:pt idx="12">
                  <c:v>-0.697</c:v>
                </c:pt>
                <c:pt idx="13">
                  <c:v>-0.761</c:v>
                </c:pt>
                <c:pt idx="14">
                  <c:v>-0.773</c:v>
                </c:pt>
                <c:pt idx="15">
                  <c:v>-0.692</c:v>
                </c:pt>
                <c:pt idx="16">
                  <c:v>-0.587</c:v>
                </c:pt>
                <c:pt idx="17">
                  <c:v>-0.591</c:v>
                </c:pt>
                <c:pt idx="18">
                  <c:v>-0.445</c:v>
                </c:pt>
                <c:pt idx="19">
                  <c:v>-0.346</c:v>
                </c:pt>
                <c:pt idx="20">
                  <c:v>-0.283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(2)'!$AY$16:$AY$36</c:f>
              <c:numCache>
                <c:formatCode>General</c:formatCode>
                <c:ptCount val="21"/>
                <c:pt idx="0">
                  <c:v>-0.00810492257845526</c:v>
                </c:pt>
                <c:pt idx="1">
                  <c:v>-0.110001075256877</c:v>
                </c:pt>
                <c:pt idx="2">
                  <c:v>-0.020266329839725</c:v>
                </c:pt>
                <c:pt idx="3">
                  <c:v>-0.115313423911861</c:v>
                </c:pt>
                <c:pt idx="4">
                  <c:v>0.155645686740038</c:v>
                </c:pt>
                <c:pt idx="5">
                  <c:v>0.268029282539304</c:v>
                </c:pt>
                <c:pt idx="6">
                  <c:v>0.148437111223706</c:v>
                </c:pt>
                <c:pt idx="7">
                  <c:v>-0.124264604095114</c:v>
                </c:pt>
                <c:pt idx="8">
                  <c:v>-0.36070544301994</c:v>
                </c:pt>
                <c:pt idx="9">
                  <c:v>-0.489987055251686</c:v>
                </c:pt>
                <c:pt idx="10">
                  <c:v>-0.558504388219371</c:v>
                </c:pt>
                <c:pt idx="11">
                  <c:v>-0.626260119459651</c:v>
                </c:pt>
                <c:pt idx="12">
                  <c:v>-0.705225117416402</c:v>
                </c:pt>
                <c:pt idx="13">
                  <c:v>-0.763837213021688</c:v>
                </c:pt>
                <c:pt idx="14">
                  <c:v>-0.774833612721374</c:v>
                </c:pt>
                <c:pt idx="15">
                  <c:v>-0.737415179508974</c:v>
                </c:pt>
                <c:pt idx="16">
                  <c:v>-0.66372305147892</c:v>
                </c:pt>
                <c:pt idx="17">
                  <c:v>-0.563883791632963</c:v>
                </c:pt>
                <c:pt idx="18">
                  <c:v>-0.443062673722274</c:v>
                </c:pt>
                <c:pt idx="19">
                  <c:v>-0.305183818912512</c:v>
                </c:pt>
                <c:pt idx="20">
                  <c:v>-0.155495456898446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421888"/>
        <c:axId val="2132427824"/>
      </c:lineChart>
      <c:catAx>
        <c:axId val="21324218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27824"/>
        <c:crosses val="autoZero"/>
        <c:auto val="1"/>
        <c:lblAlgn val="ctr"/>
        <c:lblOffset val="100"/>
        <c:noMultiLvlLbl val="0"/>
      </c:catAx>
      <c:valAx>
        <c:axId val="213242782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(2)'!$M$16:$M$26</c:f>
              <c:numCache>
                <c:formatCode>General</c:formatCode>
                <c:ptCount val="11"/>
                <c:pt idx="0">
                  <c:v>-0.672</c:v>
                </c:pt>
                <c:pt idx="1">
                  <c:v>-0.344</c:v>
                </c:pt>
                <c:pt idx="2">
                  <c:v>0.072</c:v>
                </c:pt>
                <c:pt idx="3">
                  <c:v>0.365</c:v>
                </c:pt>
                <c:pt idx="4">
                  <c:v>1.0</c:v>
                </c:pt>
                <c:pt idx="5">
                  <c:v>0.948</c:v>
                </c:pt>
                <c:pt idx="6">
                  <c:v>0.83</c:v>
                </c:pt>
                <c:pt idx="7">
                  <c:v>0.63</c:v>
                </c:pt>
                <c:pt idx="8">
                  <c:v>0.358</c:v>
                </c:pt>
                <c:pt idx="9">
                  <c:v>0.036</c:v>
                </c:pt>
                <c:pt idx="10">
                  <c:v>-0.277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(2)'!$P$16:$P$26</c:f>
              <c:numCache>
                <c:formatCode>General</c:formatCode>
                <c:ptCount val="11"/>
                <c:pt idx="0">
                  <c:v>925.1958332974736</c:v>
                </c:pt>
                <c:pt idx="1">
                  <c:v>918.7621740676984</c:v>
                </c:pt>
                <c:pt idx="2">
                  <c:v>917.4999645174722</c:v>
                </c:pt>
                <c:pt idx="3">
                  <c:v>921.4610203607651</c:v>
                </c:pt>
                <c:pt idx="4">
                  <c:v>922.0417307696595</c:v>
                </c:pt>
                <c:pt idx="5">
                  <c:v>922.4481931715912</c:v>
                </c:pt>
                <c:pt idx="6">
                  <c:v>922.2095690330573</c:v>
                </c:pt>
                <c:pt idx="7">
                  <c:v>922.205706159813</c:v>
                </c:pt>
                <c:pt idx="8">
                  <c:v>922.0266503695794</c:v>
                </c:pt>
                <c:pt idx="9">
                  <c:v>921.8143112356893</c:v>
                </c:pt>
                <c:pt idx="10">
                  <c:v>922.2852962529987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622624"/>
        <c:axId val="2101616608"/>
      </c:lineChart>
      <c:catAx>
        <c:axId val="21016226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16608"/>
        <c:crosses val="autoZero"/>
        <c:auto val="1"/>
        <c:lblAlgn val="ctr"/>
        <c:lblOffset val="100"/>
        <c:noMultiLvlLbl val="0"/>
      </c:catAx>
      <c:valAx>
        <c:axId val="210161660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(2)'!$U$16:$U$26</c:f>
              <c:numCache>
                <c:formatCode>General</c:formatCode>
                <c:ptCount val="11"/>
                <c:pt idx="0">
                  <c:v>1.161</c:v>
                </c:pt>
                <c:pt idx="1">
                  <c:v>1.16</c:v>
                </c:pt>
                <c:pt idx="2">
                  <c:v>1.295</c:v>
                </c:pt>
                <c:pt idx="3">
                  <c:v>1.276</c:v>
                </c:pt>
                <c:pt idx="4">
                  <c:v>1.137</c:v>
                </c:pt>
                <c:pt idx="5">
                  <c:v>1.347</c:v>
                </c:pt>
                <c:pt idx="6">
                  <c:v>1.387</c:v>
                </c:pt>
                <c:pt idx="7">
                  <c:v>1.606</c:v>
                </c:pt>
                <c:pt idx="8">
                  <c:v>1.889</c:v>
                </c:pt>
                <c:pt idx="9">
                  <c:v>2.087</c:v>
                </c:pt>
                <c:pt idx="10">
                  <c:v>2.223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(2)'!$X$16:$X$26</c:f>
              <c:numCache>
                <c:formatCode>General</c:formatCode>
                <c:ptCount val="11"/>
                <c:pt idx="0">
                  <c:v>918.736403846138</c:v>
                </c:pt>
                <c:pt idx="1">
                  <c:v>918.780946295507</c:v>
                </c:pt>
                <c:pt idx="2">
                  <c:v>918.9239024367638</c:v>
                </c:pt>
                <c:pt idx="3">
                  <c:v>916.793920814066</c:v>
                </c:pt>
                <c:pt idx="4">
                  <c:v>917.7656334963307</c:v>
                </c:pt>
                <c:pt idx="5">
                  <c:v>916.8409227773264</c:v>
                </c:pt>
                <c:pt idx="6">
                  <c:v>917.0022412144552</c:v>
                </c:pt>
                <c:pt idx="7">
                  <c:v>917.1865539857989</c:v>
                </c:pt>
                <c:pt idx="8">
                  <c:v>917.6127271428707</c:v>
                </c:pt>
                <c:pt idx="9">
                  <c:v>916.2641334898944</c:v>
                </c:pt>
                <c:pt idx="10">
                  <c:v>918.7255554432415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(2)'!$W$16:$W$26</c:f>
              <c:numCache>
                <c:formatCode>0.00000</c:formatCode>
                <c:ptCount val="11"/>
                <c:pt idx="0">
                  <c:v>0.4771</c:v>
                </c:pt>
                <c:pt idx="1">
                  <c:v>0.496</c:v>
                </c:pt>
                <c:pt idx="2">
                  <c:v>0.4796</c:v>
                </c:pt>
                <c:pt idx="3">
                  <c:v>0.4745</c:v>
                </c:pt>
                <c:pt idx="4">
                  <c:v>0.4914</c:v>
                </c:pt>
                <c:pt idx="5">
                  <c:v>0.4525</c:v>
                </c:pt>
                <c:pt idx="6">
                  <c:v>0.4553</c:v>
                </c:pt>
                <c:pt idx="7">
                  <c:v>0.4504</c:v>
                </c:pt>
                <c:pt idx="8">
                  <c:v>0.4255</c:v>
                </c:pt>
                <c:pt idx="9">
                  <c:v>0.4191</c:v>
                </c:pt>
                <c:pt idx="10">
                  <c:v>0.4294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349984"/>
        <c:axId val="2133355984"/>
      </c:lineChart>
      <c:catAx>
        <c:axId val="21333499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55984"/>
        <c:crosses val="autoZero"/>
        <c:auto val="1"/>
        <c:lblAlgn val="ctr"/>
        <c:lblOffset val="100"/>
        <c:noMultiLvlLbl val="0"/>
      </c:catAx>
      <c:valAx>
        <c:axId val="21333559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(2)'!$AC$16:$AC$26</c:f>
              <c:numCache>
                <c:formatCode>General</c:formatCode>
                <c:ptCount val="11"/>
                <c:pt idx="0">
                  <c:v>0.063</c:v>
                </c:pt>
                <c:pt idx="1">
                  <c:v>0.516</c:v>
                </c:pt>
                <c:pt idx="2">
                  <c:v>1.123</c:v>
                </c:pt>
                <c:pt idx="3">
                  <c:v>1.906</c:v>
                </c:pt>
                <c:pt idx="4">
                  <c:v>1.924</c:v>
                </c:pt>
                <c:pt idx="5">
                  <c:v>1.882</c:v>
                </c:pt>
                <c:pt idx="6">
                  <c:v>1.554</c:v>
                </c:pt>
                <c:pt idx="7">
                  <c:v>0.997</c:v>
                </c:pt>
                <c:pt idx="8">
                  <c:v>0.832</c:v>
                </c:pt>
                <c:pt idx="9">
                  <c:v>0.641</c:v>
                </c:pt>
                <c:pt idx="10">
                  <c:v>0.657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(2)'!$AF$16:$AF$26</c:f>
              <c:numCache>
                <c:formatCode>General</c:formatCode>
                <c:ptCount val="11"/>
                <c:pt idx="0">
                  <c:v>917.3934203704516</c:v>
                </c:pt>
                <c:pt idx="1">
                  <c:v>918.4309485333484</c:v>
                </c:pt>
                <c:pt idx="2">
                  <c:v>923.2288449944921</c:v>
                </c:pt>
                <c:pt idx="3">
                  <c:v>923.6321008730795</c:v>
                </c:pt>
                <c:pt idx="4">
                  <c:v>924.6866671695176</c:v>
                </c:pt>
                <c:pt idx="5">
                  <c:v>924.7275167067716</c:v>
                </c:pt>
                <c:pt idx="6">
                  <c:v>921.8231108074233</c:v>
                </c:pt>
                <c:pt idx="7">
                  <c:v>921.550520676294</c:v>
                </c:pt>
                <c:pt idx="8">
                  <c:v>920.6289281474171</c:v>
                </c:pt>
                <c:pt idx="9">
                  <c:v>921.2216911892875</c:v>
                </c:pt>
                <c:pt idx="10">
                  <c:v>920.0281159394764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(2)'!$AE$16:$AE$26</c:f>
              <c:numCache>
                <c:formatCode>0.00000</c:formatCode>
                <c:ptCount val="11"/>
                <c:pt idx="0">
                  <c:v>0.7374</c:v>
                </c:pt>
                <c:pt idx="1">
                  <c:v>0.7425</c:v>
                </c:pt>
                <c:pt idx="2">
                  <c:v>0.7425</c:v>
                </c:pt>
                <c:pt idx="3">
                  <c:v>0.3792</c:v>
                </c:pt>
                <c:pt idx="4">
                  <c:v>0.3646</c:v>
                </c:pt>
                <c:pt idx="5">
                  <c:v>0.3163</c:v>
                </c:pt>
                <c:pt idx="6">
                  <c:v>0.3115</c:v>
                </c:pt>
                <c:pt idx="7">
                  <c:v>0.3</c:v>
                </c:pt>
                <c:pt idx="8">
                  <c:v>0.3</c:v>
                </c:pt>
                <c:pt idx="9">
                  <c:v>0.301</c:v>
                </c:pt>
                <c:pt idx="10">
                  <c:v>0.2806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445840"/>
        <c:axId val="2132451840"/>
      </c:lineChart>
      <c:catAx>
        <c:axId val="213244584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51840"/>
        <c:crosses val="autoZero"/>
        <c:auto val="1"/>
        <c:lblAlgn val="ctr"/>
        <c:lblOffset val="100"/>
        <c:noMultiLvlLbl val="0"/>
      </c:catAx>
      <c:valAx>
        <c:axId val="213245184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(2)'!$AK$16:$AK$26</c:f>
              <c:numCache>
                <c:formatCode>General</c:formatCode>
                <c:ptCount val="11"/>
                <c:pt idx="0">
                  <c:v>0.557</c:v>
                </c:pt>
                <c:pt idx="1">
                  <c:v>0.137</c:v>
                </c:pt>
                <c:pt idx="2">
                  <c:v>0.133</c:v>
                </c:pt>
                <c:pt idx="3">
                  <c:v>0.357</c:v>
                </c:pt>
                <c:pt idx="4">
                  <c:v>0.366</c:v>
                </c:pt>
                <c:pt idx="5">
                  <c:v>0.189</c:v>
                </c:pt>
                <c:pt idx="6">
                  <c:v>0.205</c:v>
                </c:pt>
                <c:pt idx="7">
                  <c:v>0.042</c:v>
                </c:pt>
                <c:pt idx="8">
                  <c:v>-0.111</c:v>
                </c:pt>
                <c:pt idx="9">
                  <c:v>-0.248</c:v>
                </c:pt>
                <c:pt idx="10">
                  <c:v>-0.561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(2)'!$AN$16:$AN$26</c:f>
              <c:numCache>
                <c:formatCode>General</c:formatCode>
                <c:ptCount val="11"/>
                <c:pt idx="0">
                  <c:v>0.209286533734618</c:v>
                </c:pt>
                <c:pt idx="1">
                  <c:v>0.148609585009982</c:v>
                </c:pt>
                <c:pt idx="2">
                  <c:v>0.146539268661022</c:v>
                </c:pt>
                <c:pt idx="3">
                  <c:v>0.346296354313664</c:v>
                </c:pt>
                <c:pt idx="4">
                  <c:v>0.372466263167298</c:v>
                </c:pt>
                <c:pt idx="5">
                  <c:v>0.17222034227737</c:v>
                </c:pt>
                <c:pt idx="6">
                  <c:v>0.205073728425794</c:v>
                </c:pt>
                <c:pt idx="7">
                  <c:v>0.0383821165308674</c:v>
                </c:pt>
                <c:pt idx="8">
                  <c:v>-0.122799847104603</c:v>
                </c:pt>
                <c:pt idx="9">
                  <c:v>-0.225277278243147</c:v>
                </c:pt>
                <c:pt idx="10">
                  <c:v>-0.569068567570956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(2)'!$AM$16:$AM$26</c:f>
              <c:numCache>
                <c:formatCode>0.00000</c:formatCode>
                <c:ptCount val="11"/>
                <c:pt idx="0">
                  <c:v>0.4981</c:v>
                </c:pt>
                <c:pt idx="1">
                  <c:v>0.469</c:v>
                </c:pt>
                <c:pt idx="2">
                  <c:v>0.4774</c:v>
                </c:pt>
                <c:pt idx="3">
                  <c:v>0.4377</c:v>
                </c:pt>
                <c:pt idx="4">
                  <c:v>0.401</c:v>
                </c:pt>
                <c:pt idx="5">
                  <c:v>0.4018</c:v>
                </c:pt>
                <c:pt idx="6">
                  <c:v>0.379</c:v>
                </c:pt>
                <c:pt idx="7">
                  <c:v>0.379</c:v>
                </c:pt>
                <c:pt idx="8">
                  <c:v>0.3782</c:v>
                </c:pt>
                <c:pt idx="9">
                  <c:v>0.3886</c:v>
                </c:pt>
                <c:pt idx="10">
                  <c:v>0.4081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00384"/>
        <c:axId val="2132506384"/>
      </c:lineChart>
      <c:catAx>
        <c:axId val="21325003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06384"/>
        <c:crosses val="autoZero"/>
        <c:auto val="1"/>
        <c:lblAlgn val="ctr"/>
        <c:lblOffset val="100"/>
        <c:noMultiLvlLbl val="0"/>
      </c:catAx>
      <c:valAx>
        <c:axId val="21325063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(2)'!$AT$16:$AT$26</c:f>
              <c:numCache>
                <c:formatCode>General</c:formatCode>
                <c:ptCount val="11"/>
                <c:pt idx="0">
                  <c:v>-0.232</c:v>
                </c:pt>
                <c:pt idx="1">
                  <c:v>-0.058</c:v>
                </c:pt>
                <c:pt idx="2">
                  <c:v>-0.365</c:v>
                </c:pt>
                <c:pt idx="3">
                  <c:v>-0.295</c:v>
                </c:pt>
                <c:pt idx="4">
                  <c:v>0.127</c:v>
                </c:pt>
                <c:pt idx="5">
                  <c:v>0.273</c:v>
                </c:pt>
                <c:pt idx="6">
                  <c:v>0.097</c:v>
                </c:pt>
                <c:pt idx="7">
                  <c:v>-0.136</c:v>
                </c:pt>
                <c:pt idx="8">
                  <c:v>-0.276</c:v>
                </c:pt>
                <c:pt idx="9">
                  <c:v>-0.49</c:v>
                </c:pt>
                <c:pt idx="10">
                  <c:v>-0.576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(2)'!$AW$16:$AW$26</c:f>
              <c:numCache>
                <c:formatCode>General</c:formatCode>
                <c:ptCount val="11"/>
                <c:pt idx="0">
                  <c:v>-0.0177076294977132</c:v>
                </c:pt>
                <c:pt idx="1">
                  <c:v>-0.110624318349712</c:v>
                </c:pt>
                <c:pt idx="2">
                  <c:v>-0.159459575629364</c:v>
                </c:pt>
                <c:pt idx="3">
                  <c:v>-0.295189812409551</c:v>
                </c:pt>
                <c:pt idx="4">
                  <c:v>0.129680401052282</c:v>
                </c:pt>
                <c:pt idx="5">
                  <c:v>0.218428524038931</c:v>
                </c:pt>
                <c:pt idx="6">
                  <c:v>0.0977615496125905</c:v>
                </c:pt>
                <c:pt idx="7">
                  <c:v>-0.130823733515672</c:v>
                </c:pt>
                <c:pt idx="8">
                  <c:v>-0.293117908525002</c:v>
                </c:pt>
                <c:pt idx="9">
                  <c:v>-0.482657480560083</c:v>
                </c:pt>
                <c:pt idx="10">
                  <c:v>-0.561962018697813</c:v>
                </c:pt>
              </c:numCache>
            </c:numRef>
          </c:val>
          <c:smooth val="0"/>
        </c:ser>
        <c:ser>
          <c:idx val="2"/>
          <c:order val="2"/>
          <c:tx>
            <c:v>Volatility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'10 point (2)'!$AV$16:$AV$26</c:f>
              <c:numCache>
                <c:formatCode>0.00000</c:formatCode>
                <c:ptCount val="11"/>
                <c:pt idx="0">
                  <c:v>0.5746</c:v>
                </c:pt>
                <c:pt idx="1">
                  <c:v>0.4665</c:v>
                </c:pt>
                <c:pt idx="2">
                  <c:v>0.4567</c:v>
                </c:pt>
                <c:pt idx="3">
                  <c:v>0.4725</c:v>
                </c:pt>
                <c:pt idx="4">
                  <c:v>0.3503</c:v>
                </c:pt>
                <c:pt idx="5">
                  <c:v>0.2139</c:v>
                </c:pt>
                <c:pt idx="6">
                  <c:v>0.21</c:v>
                </c:pt>
                <c:pt idx="7">
                  <c:v>0.2185</c:v>
                </c:pt>
                <c:pt idx="8">
                  <c:v>0.2185</c:v>
                </c:pt>
                <c:pt idx="9">
                  <c:v>0.2183</c:v>
                </c:pt>
                <c:pt idx="10">
                  <c:v>0.2178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48384"/>
        <c:axId val="2132554384"/>
      </c:lineChart>
      <c:catAx>
        <c:axId val="21325483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54384"/>
        <c:crosses val="autoZero"/>
        <c:auto val="1"/>
        <c:lblAlgn val="ctr"/>
        <c:lblOffset val="100"/>
        <c:noMultiLvlLbl val="0"/>
      </c:catAx>
      <c:valAx>
        <c:axId val="21325543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(2)'!$AU$16:$AU$46</c:f>
              <c:numCache>
                <c:formatCode>0.00</c:formatCode>
                <c:ptCount val="31"/>
                <c:pt idx="0">
                  <c:v>921.0</c:v>
                </c:pt>
                <c:pt idx="1">
                  <c:v>918.75</c:v>
                </c:pt>
                <c:pt idx="2">
                  <c:v>917.0</c:v>
                </c:pt>
                <c:pt idx="3">
                  <c:v>919.5</c:v>
                </c:pt>
                <c:pt idx="4">
                  <c:v>921.25</c:v>
                </c:pt>
                <c:pt idx="5">
                  <c:v>921.25</c:v>
                </c:pt>
                <c:pt idx="6">
                  <c:v>920.5</c:v>
                </c:pt>
                <c:pt idx="7">
                  <c:v>920.75</c:v>
                </c:pt>
                <c:pt idx="8">
                  <c:v>919.75</c:v>
                </c:pt>
                <c:pt idx="9">
                  <c:v>919.5</c:v>
                </c:pt>
                <c:pt idx="10">
                  <c:v>920.25</c:v>
                </c:pt>
                <c:pt idx="11">
                  <c:v>919.75</c:v>
                </c:pt>
                <c:pt idx="12">
                  <c:v>920.25</c:v>
                </c:pt>
                <c:pt idx="13">
                  <c:v>919.75</c:v>
                </c:pt>
                <c:pt idx="14">
                  <c:v>919.5</c:v>
                </c:pt>
                <c:pt idx="15">
                  <c:v>919.75</c:v>
                </c:pt>
                <c:pt idx="16">
                  <c:v>919.5</c:v>
                </c:pt>
                <c:pt idx="17">
                  <c:v>920.0</c:v>
                </c:pt>
                <c:pt idx="18">
                  <c:v>919.75</c:v>
                </c:pt>
                <c:pt idx="19">
                  <c:v>919.5</c:v>
                </c:pt>
                <c:pt idx="20">
                  <c:v>919.75</c:v>
                </c:pt>
                <c:pt idx="21">
                  <c:v>919.5</c:v>
                </c:pt>
                <c:pt idx="22">
                  <c:v>919.5</c:v>
                </c:pt>
                <c:pt idx="23">
                  <c:v>920.0</c:v>
                </c:pt>
                <c:pt idx="24">
                  <c:v>920.0</c:v>
                </c:pt>
                <c:pt idx="25">
                  <c:v>920.75</c:v>
                </c:pt>
                <c:pt idx="26">
                  <c:v>921.5</c:v>
                </c:pt>
                <c:pt idx="27">
                  <c:v>921.25</c:v>
                </c:pt>
                <c:pt idx="28">
                  <c:v>921.0</c:v>
                </c:pt>
                <c:pt idx="29">
                  <c:v>921.25</c:v>
                </c:pt>
                <c:pt idx="30">
                  <c:v>921.25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(2)'!$AZ$16:$AZ$46</c:f>
              <c:numCache>
                <c:formatCode>General</c:formatCode>
                <c:ptCount val="31"/>
                <c:pt idx="0">
                  <c:v>921.8619522458613</c:v>
                </c:pt>
                <c:pt idx="1">
                  <c:v>918.749986336519</c:v>
                </c:pt>
                <c:pt idx="2">
                  <c:v>917.0002534117834</c:v>
                </c:pt>
                <c:pt idx="3">
                  <c:v>919.4945351415958</c:v>
                </c:pt>
                <c:pt idx="4">
                  <c:v>921.2499111966475</c:v>
                </c:pt>
                <c:pt idx="5">
                  <c:v>921.3007508357854</c:v>
                </c:pt>
                <c:pt idx="6">
                  <c:v>920.700264068464</c:v>
                </c:pt>
                <c:pt idx="7">
                  <c:v>920.167358746497</c:v>
                </c:pt>
                <c:pt idx="8">
                  <c:v>919.8709964748447</c:v>
                </c:pt>
                <c:pt idx="9">
                  <c:v>919.7535935966614</c:v>
                </c:pt>
                <c:pt idx="10">
                  <c:v>919.728108761715</c:v>
                </c:pt>
                <c:pt idx="11">
                  <c:v>919.7356191774558</c:v>
                </c:pt>
                <c:pt idx="12">
                  <c:v>919.746513117246</c:v>
                </c:pt>
                <c:pt idx="13">
                  <c:v>919.7497659247577</c:v>
                </c:pt>
                <c:pt idx="14">
                  <c:v>919.7440068740725</c:v>
                </c:pt>
                <c:pt idx="15">
                  <c:v>919.7322254677338</c:v>
                </c:pt>
                <c:pt idx="16">
                  <c:v>919.7190747123597</c:v>
                </c:pt>
                <c:pt idx="17">
                  <c:v>919.7096238125968</c:v>
                </c:pt>
                <c:pt idx="18">
                  <c:v>919.7088261979261</c:v>
                </c:pt>
                <c:pt idx="19">
                  <c:v>919.7213123172812</c:v>
                </c:pt>
                <c:pt idx="20">
                  <c:v>919.7513198902718</c:v>
                </c:pt>
                <c:pt idx="21">
                  <c:v>919.8026784864024</c:v>
                </c:pt>
                <c:pt idx="22">
                  <c:v>919.878814062627</c:v>
                </c:pt>
                <c:pt idx="23">
                  <c:v>919.982760255162</c:v>
                </c:pt>
                <c:pt idx="24">
                  <c:v>920.1171717504393</c:v>
                </c:pt>
                <c:pt idx="25">
                  <c:v>920.2843382285906</c:v>
                </c:pt>
                <c:pt idx="26">
                  <c:v>920.4861984449577</c:v>
                </c:pt>
                <c:pt idx="27">
                  <c:v>920.7243543399133</c:v>
                </c:pt>
                <c:pt idx="28">
                  <c:v>921.0000851534445</c:v>
                </c:pt>
                <c:pt idx="29">
                  <c:v>921.3143615403581</c:v>
                </c:pt>
                <c:pt idx="30">
                  <c:v>921.6678596855467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92880"/>
        <c:axId val="2132598816"/>
      </c:lineChart>
      <c:catAx>
        <c:axId val="21325928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98816"/>
        <c:crosses val="autoZero"/>
        <c:auto val="1"/>
        <c:lblAlgn val="ctr"/>
        <c:lblOffset val="100"/>
        <c:noMultiLvlLbl val="0"/>
      </c:catAx>
      <c:valAx>
        <c:axId val="213259881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(2)'!$K$12:$K$46</c:f>
              <c:numCache>
                <c:formatCode>0.00</c:formatCode>
                <c:ptCount val="35"/>
                <c:pt idx="0">
                  <c:v>916.5</c:v>
                </c:pt>
                <c:pt idx="1">
                  <c:v>917.0</c:v>
                </c:pt>
                <c:pt idx="2">
                  <c:v>916.75</c:v>
                </c:pt>
                <c:pt idx="3">
                  <c:v>917.25</c:v>
                </c:pt>
                <c:pt idx="4">
                  <c:v>917.5</c:v>
                </c:pt>
                <c:pt idx="5">
                  <c:v>918.75</c:v>
                </c:pt>
                <c:pt idx="6">
                  <c:v>917.5</c:v>
                </c:pt>
                <c:pt idx="7">
                  <c:v>921.75</c:v>
                </c:pt>
                <c:pt idx="8">
                  <c:v>921.75</c:v>
                </c:pt>
                <c:pt idx="9">
                  <c:v>922.25</c:v>
                </c:pt>
                <c:pt idx="10">
                  <c:v>922.25</c:v>
                </c:pt>
                <c:pt idx="11">
                  <c:v>922.5</c:v>
                </c:pt>
                <c:pt idx="12">
                  <c:v>922.0</c:v>
                </c:pt>
                <c:pt idx="13">
                  <c:v>921.75</c:v>
                </c:pt>
                <c:pt idx="14">
                  <c:v>922.25</c:v>
                </c:pt>
                <c:pt idx="15">
                  <c:v>922.0</c:v>
                </c:pt>
                <c:pt idx="16">
                  <c:v>920.25</c:v>
                </c:pt>
                <c:pt idx="17">
                  <c:v>918.5</c:v>
                </c:pt>
                <c:pt idx="18">
                  <c:v>918.25</c:v>
                </c:pt>
                <c:pt idx="19">
                  <c:v>919.0</c:v>
                </c:pt>
                <c:pt idx="20">
                  <c:v>920.25</c:v>
                </c:pt>
                <c:pt idx="21">
                  <c:v>920.0</c:v>
                </c:pt>
                <c:pt idx="22">
                  <c:v>919.25</c:v>
                </c:pt>
                <c:pt idx="23">
                  <c:v>920.0</c:v>
                </c:pt>
                <c:pt idx="24">
                  <c:v>920.25</c:v>
                </c:pt>
                <c:pt idx="25">
                  <c:v>920.5</c:v>
                </c:pt>
                <c:pt idx="26">
                  <c:v>920.5</c:v>
                </c:pt>
                <c:pt idx="27">
                  <c:v>920.0</c:v>
                </c:pt>
                <c:pt idx="28">
                  <c:v>920.75</c:v>
                </c:pt>
                <c:pt idx="29">
                  <c:v>920.25</c:v>
                </c:pt>
                <c:pt idx="30">
                  <c:v>920.25</c:v>
                </c:pt>
                <c:pt idx="31">
                  <c:v>921.0</c:v>
                </c:pt>
                <c:pt idx="32">
                  <c:v>921.25</c:v>
                </c:pt>
                <c:pt idx="33">
                  <c:v>922.5</c:v>
                </c:pt>
                <c:pt idx="34">
                  <c:v>923.5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(2)'!$P$12:$P$46</c:f>
              <c:numCache>
                <c:formatCode>General</c:formatCode>
                <c:ptCount val="35"/>
                <c:pt idx="0">
                  <c:v>915.284427728324</c:v>
                </c:pt>
                <c:pt idx="1">
                  <c:v>916.0308450957705</c:v>
                </c:pt>
                <c:pt idx="2">
                  <c:v>916.415589621107</c:v>
                </c:pt>
                <c:pt idx="3">
                  <c:v>916.6710296384856</c:v>
                </c:pt>
                <c:pt idx="4">
                  <c:v>917.4518807875986</c:v>
                </c:pt>
                <c:pt idx="5">
                  <c:v>918.7757002619227</c:v>
                </c:pt>
                <c:pt idx="6">
                  <c:v>920.0614082357142</c:v>
                </c:pt>
                <c:pt idx="7">
                  <c:v>920.9673679091044</c:v>
                </c:pt>
                <c:pt idx="8">
                  <c:v>921.6604100576341</c:v>
                </c:pt>
                <c:pt idx="9">
                  <c:v>922.2489431476283</c:v>
                </c:pt>
                <c:pt idx="10">
                  <c:v>922.4779561330973</c:v>
                </c:pt>
                <c:pt idx="11">
                  <c:v>922.2441994237327</c:v>
                </c:pt>
                <c:pt idx="12">
                  <c:v>921.9999875002008</c:v>
                </c:pt>
                <c:pt idx="13">
                  <c:v>922.1731120704173</c:v>
                </c:pt>
                <c:pt idx="14">
                  <c:v>922.3634889523087</c:v>
                </c:pt>
                <c:pt idx="15">
                  <c:v>921.6844674336945</c:v>
                </c:pt>
                <c:pt idx="16">
                  <c:v>920.0266448344421</c:v>
                </c:pt>
                <c:pt idx="17">
                  <c:v>918.499876947042</c:v>
                </c:pt>
                <c:pt idx="18">
                  <c:v>918.2600115235807</c:v>
                </c:pt>
                <c:pt idx="19">
                  <c:v>919.1653443478688</c:v>
                </c:pt>
                <c:pt idx="20">
                  <c:v>920.0270380893053</c:v>
                </c:pt>
                <c:pt idx="21">
                  <c:v>920.0846784105441</c:v>
                </c:pt>
                <c:pt idx="22">
                  <c:v>919.7451302037998</c:v>
                </c:pt>
                <c:pt idx="23">
                  <c:v>919.7646303199011</c:v>
                </c:pt>
                <c:pt idx="24">
                  <c:v>920.1933205393004</c:v>
                </c:pt>
                <c:pt idx="25">
                  <c:v>920.5032049650064</c:v>
                </c:pt>
                <c:pt idx="26">
                  <c:v>920.4615983338321</c:v>
                </c:pt>
                <c:pt idx="27">
                  <c:v>920.3547320776394</c:v>
                </c:pt>
                <c:pt idx="28">
                  <c:v>920.3828997764268</c:v>
                </c:pt>
                <c:pt idx="29">
                  <c:v>920.3649306337794</c:v>
                </c:pt>
                <c:pt idx="30">
                  <c:v>920.2489176055571</c:v>
                </c:pt>
                <c:pt idx="31">
                  <c:v>920.4674491531756</c:v>
                </c:pt>
                <c:pt idx="32">
                  <c:v>921.3524466178807</c:v>
                </c:pt>
                <c:pt idx="33">
                  <c:v>922.4753278647127</c:v>
                </c:pt>
                <c:pt idx="34">
                  <c:v>923.5039930543497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18256"/>
        <c:axId val="2133424192"/>
      </c:lineChart>
      <c:catAx>
        <c:axId val="21334182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24192"/>
        <c:crosses val="autoZero"/>
        <c:auto val="1"/>
        <c:lblAlgn val="ctr"/>
        <c:lblOffset val="100"/>
        <c:noMultiLvlLbl val="0"/>
      </c:catAx>
      <c:valAx>
        <c:axId val="213342419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point'!$Q$3:$Q$46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(2)'!$T$16:$T$46</c:f>
              <c:numCache>
                <c:formatCode>0.00</c:formatCode>
                <c:ptCount val="31"/>
                <c:pt idx="0">
                  <c:v>918.5</c:v>
                </c:pt>
                <c:pt idx="1">
                  <c:v>918.75</c:v>
                </c:pt>
                <c:pt idx="2">
                  <c:v>919.0</c:v>
                </c:pt>
                <c:pt idx="3">
                  <c:v>916.75</c:v>
                </c:pt>
                <c:pt idx="4">
                  <c:v>917.75</c:v>
                </c:pt>
                <c:pt idx="5">
                  <c:v>916.75</c:v>
                </c:pt>
                <c:pt idx="6">
                  <c:v>917.0</c:v>
                </c:pt>
                <c:pt idx="7">
                  <c:v>917.25</c:v>
                </c:pt>
                <c:pt idx="8">
                  <c:v>917.5</c:v>
                </c:pt>
                <c:pt idx="9">
                  <c:v>916.25</c:v>
                </c:pt>
                <c:pt idx="10">
                  <c:v>919.25</c:v>
                </c:pt>
                <c:pt idx="11">
                  <c:v>918.75</c:v>
                </c:pt>
                <c:pt idx="12">
                  <c:v>919.25</c:v>
                </c:pt>
                <c:pt idx="13">
                  <c:v>918.75</c:v>
                </c:pt>
                <c:pt idx="14">
                  <c:v>919.25</c:v>
                </c:pt>
                <c:pt idx="15">
                  <c:v>918.5</c:v>
                </c:pt>
                <c:pt idx="16">
                  <c:v>918.5</c:v>
                </c:pt>
                <c:pt idx="17">
                  <c:v>917.75</c:v>
                </c:pt>
                <c:pt idx="18">
                  <c:v>914.5</c:v>
                </c:pt>
                <c:pt idx="19">
                  <c:v>914.0</c:v>
                </c:pt>
                <c:pt idx="20">
                  <c:v>914.5</c:v>
                </c:pt>
                <c:pt idx="21">
                  <c:v>914.75</c:v>
                </c:pt>
                <c:pt idx="22">
                  <c:v>914.5</c:v>
                </c:pt>
                <c:pt idx="23">
                  <c:v>914.75</c:v>
                </c:pt>
                <c:pt idx="24">
                  <c:v>914.5</c:v>
                </c:pt>
                <c:pt idx="25">
                  <c:v>914.5</c:v>
                </c:pt>
                <c:pt idx="26">
                  <c:v>914.75</c:v>
                </c:pt>
                <c:pt idx="27">
                  <c:v>915.0</c:v>
                </c:pt>
                <c:pt idx="28">
                  <c:v>914.0</c:v>
                </c:pt>
                <c:pt idx="29">
                  <c:v>914.25</c:v>
                </c:pt>
                <c:pt idx="30">
                  <c:v>912.75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point'!$Q$3:$Q$46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(2)'!$Y$16:$Y$46</c:f>
              <c:numCache>
                <c:formatCode>General</c:formatCode>
                <c:ptCount val="31"/>
                <c:pt idx="0">
                  <c:v>918.9748051947626</c:v>
                </c:pt>
                <c:pt idx="1">
                  <c:v>918.7518762708257</c:v>
                </c:pt>
                <c:pt idx="2">
                  <c:v>918.9710370973808</c:v>
                </c:pt>
                <c:pt idx="3">
                  <c:v>916.839796872066</c:v>
                </c:pt>
                <c:pt idx="4">
                  <c:v>917.9550099059788</c:v>
                </c:pt>
                <c:pt idx="5">
                  <c:v>916.9241041821497</c:v>
                </c:pt>
                <c:pt idx="6">
                  <c:v>916.4975702772586</c:v>
                </c:pt>
                <c:pt idx="7">
                  <c:v>917.1719350104494</c:v>
                </c:pt>
                <c:pt idx="8">
                  <c:v>917.4988207179444</c:v>
                </c:pt>
                <c:pt idx="9">
                  <c:v>917.3376650979653</c:v>
                </c:pt>
                <c:pt idx="10">
                  <c:v>918.7145599581004</c:v>
                </c:pt>
                <c:pt idx="11">
                  <c:v>918.5783412781776</c:v>
                </c:pt>
                <c:pt idx="12">
                  <c:v>919.2511960310567</c:v>
                </c:pt>
                <c:pt idx="13">
                  <c:v>918.8294401772581</c:v>
                </c:pt>
                <c:pt idx="14">
                  <c:v>919.2717323097123</c:v>
                </c:pt>
                <c:pt idx="15">
                  <c:v>918.1526201127837</c:v>
                </c:pt>
                <c:pt idx="16">
                  <c:v>917.5612438353604</c:v>
                </c:pt>
                <c:pt idx="17">
                  <c:v>917.2281148310961</c:v>
                </c:pt>
                <c:pt idx="18">
                  <c:v>915.5546372112667</c:v>
                </c:pt>
                <c:pt idx="19">
                  <c:v>915.6254883151872</c:v>
                </c:pt>
                <c:pt idx="20">
                  <c:v>914.5056288905317</c:v>
                </c:pt>
                <c:pt idx="21">
                  <c:v>914.6737881281436</c:v>
                </c:pt>
                <c:pt idx="22">
                  <c:v>914.131953446622</c:v>
                </c:pt>
                <c:pt idx="23">
                  <c:v>914.8012598701761</c:v>
                </c:pt>
                <c:pt idx="24">
                  <c:v>914.4459719753263</c:v>
                </c:pt>
                <c:pt idx="25">
                  <c:v>915.2404734471452</c:v>
                </c:pt>
                <c:pt idx="26">
                  <c:v>914.7498138254243</c:v>
                </c:pt>
                <c:pt idx="27">
                  <c:v>915.2019149222342</c:v>
                </c:pt>
                <c:pt idx="28">
                  <c:v>914.2374287306821</c:v>
                </c:pt>
                <c:pt idx="29">
                  <c:v>914.0764867983003</c:v>
                </c:pt>
                <c:pt idx="30">
                  <c:v>912.7496302115874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60144"/>
        <c:axId val="2132666080"/>
      </c:lineChart>
      <c:catAx>
        <c:axId val="21326601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66080"/>
        <c:crosses val="autoZero"/>
        <c:auto val="1"/>
        <c:lblAlgn val="ctr"/>
        <c:lblOffset val="100"/>
        <c:noMultiLvlLbl val="0"/>
      </c:catAx>
      <c:valAx>
        <c:axId val="213266608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(2)'!$AC$16:$AC$46</c:f>
              <c:numCache>
                <c:formatCode>0.00</c:formatCode>
                <c:ptCount val="31"/>
                <c:pt idx="0">
                  <c:v>918.0</c:v>
                </c:pt>
                <c:pt idx="1">
                  <c:v>918.5</c:v>
                </c:pt>
                <c:pt idx="2">
                  <c:v>923.25</c:v>
                </c:pt>
                <c:pt idx="3">
                  <c:v>923.75</c:v>
                </c:pt>
                <c:pt idx="4">
                  <c:v>924.75</c:v>
                </c:pt>
                <c:pt idx="5">
                  <c:v>924.75</c:v>
                </c:pt>
                <c:pt idx="6">
                  <c:v>922.25</c:v>
                </c:pt>
                <c:pt idx="7">
                  <c:v>922.0</c:v>
                </c:pt>
                <c:pt idx="8">
                  <c:v>920.75</c:v>
                </c:pt>
                <c:pt idx="9">
                  <c:v>921.25</c:v>
                </c:pt>
                <c:pt idx="10">
                  <c:v>919.75</c:v>
                </c:pt>
                <c:pt idx="11">
                  <c:v>919.75</c:v>
                </c:pt>
                <c:pt idx="12">
                  <c:v>920.75</c:v>
                </c:pt>
                <c:pt idx="13">
                  <c:v>922.0</c:v>
                </c:pt>
                <c:pt idx="14">
                  <c:v>921.75</c:v>
                </c:pt>
                <c:pt idx="15">
                  <c:v>920.5</c:v>
                </c:pt>
                <c:pt idx="16">
                  <c:v>921.25</c:v>
                </c:pt>
                <c:pt idx="17">
                  <c:v>920.5</c:v>
                </c:pt>
                <c:pt idx="18">
                  <c:v>919.5</c:v>
                </c:pt>
                <c:pt idx="19">
                  <c:v>919.25</c:v>
                </c:pt>
                <c:pt idx="20">
                  <c:v>919.5</c:v>
                </c:pt>
                <c:pt idx="21">
                  <c:v>919.25</c:v>
                </c:pt>
                <c:pt idx="22">
                  <c:v>919.25</c:v>
                </c:pt>
                <c:pt idx="23">
                  <c:v>919.5</c:v>
                </c:pt>
                <c:pt idx="24">
                  <c:v>919.5</c:v>
                </c:pt>
                <c:pt idx="25">
                  <c:v>919.5</c:v>
                </c:pt>
                <c:pt idx="26">
                  <c:v>919.0</c:v>
                </c:pt>
                <c:pt idx="27">
                  <c:v>919.0</c:v>
                </c:pt>
                <c:pt idx="28">
                  <c:v>919.25</c:v>
                </c:pt>
                <c:pt idx="29">
                  <c:v>919.75</c:v>
                </c:pt>
                <c:pt idx="30">
                  <c:v>920.0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(2)'!$AH$16:$AH$46</c:f>
              <c:numCache>
                <c:formatCode>General</c:formatCode>
                <c:ptCount val="31"/>
                <c:pt idx="0">
                  <c:v>923.302480548475</c:v>
                </c:pt>
                <c:pt idx="1">
                  <c:v>918.5618713734885</c:v>
                </c:pt>
                <c:pt idx="2">
                  <c:v>922.3995894234218</c:v>
                </c:pt>
                <c:pt idx="3">
                  <c:v>923.7396188739546</c:v>
                </c:pt>
                <c:pt idx="4">
                  <c:v>925.0794599522131</c:v>
                </c:pt>
                <c:pt idx="5">
                  <c:v>925.3228178481364</c:v>
                </c:pt>
                <c:pt idx="6">
                  <c:v>922.1494179756856</c:v>
                </c:pt>
                <c:pt idx="7">
                  <c:v>922.165891056424</c:v>
                </c:pt>
                <c:pt idx="8">
                  <c:v>920.7985641489215</c:v>
                </c:pt>
                <c:pt idx="9">
                  <c:v>921.0661730414059</c:v>
                </c:pt>
                <c:pt idx="10">
                  <c:v>919.8476213436924</c:v>
                </c:pt>
                <c:pt idx="11">
                  <c:v>919.7417579706833</c:v>
                </c:pt>
                <c:pt idx="12">
                  <c:v>920.7363351560443</c:v>
                </c:pt>
                <c:pt idx="13">
                  <c:v>921.953792268093</c:v>
                </c:pt>
                <c:pt idx="14">
                  <c:v>921.7155095643912</c:v>
                </c:pt>
                <c:pt idx="15">
                  <c:v>920.21357557489</c:v>
                </c:pt>
                <c:pt idx="16">
                  <c:v>920.5878497998299</c:v>
                </c:pt>
                <c:pt idx="17">
                  <c:v>920.1218318863548</c:v>
                </c:pt>
                <c:pt idx="18">
                  <c:v>919.9098410093414</c:v>
                </c:pt>
                <c:pt idx="19">
                  <c:v>919.191471356811</c:v>
                </c:pt>
                <c:pt idx="20">
                  <c:v>919.171268855622</c:v>
                </c:pt>
                <c:pt idx="21">
                  <c:v>919.2633990171054</c:v>
                </c:pt>
                <c:pt idx="22">
                  <c:v>919.33918426324</c:v>
                </c:pt>
                <c:pt idx="23">
                  <c:v>919.810602947077</c:v>
                </c:pt>
                <c:pt idx="24">
                  <c:v>919.6557179621665</c:v>
                </c:pt>
                <c:pt idx="25">
                  <c:v>919.5030758559806</c:v>
                </c:pt>
                <c:pt idx="26">
                  <c:v>919.1951503656597</c:v>
                </c:pt>
                <c:pt idx="27">
                  <c:v>919.3106506675982</c:v>
                </c:pt>
                <c:pt idx="28">
                  <c:v>919.282371621059</c:v>
                </c:pt>
                <c:pt idx="29">
                  <c:v>919.4978124264542</c:v>
                </c:pt>
                <c:pt idx="30">
                  <c:v>919.999947944778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06224"/>
        <c:axId val="2133397888"/>
      </c:lineChart>
      <c:catAx>
        <c:axId val="21334062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97888"/>
        <c:crosses val="autoZero"/>
        <c:auto val="1"/>
        <c:lblAlgn val="ctr"/>
        <c:lblOffset val="100"/>
        <c:noMultiLvlLbl val="0"/>
      </c:catAx>
      <c:valAx>
        <c:axId val="213339788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point'!$AC$16:$AC$46</c:f>
              <c:numCache>
                <c:formatCode>General</c:formatCode>
                <c:ptCount val="31"/>
                <c:pt idx="0">
                  <c:v>-0.004642</c:v>
                </c:pt>
                <c:pt idx="1">
                  <c:v>-0.004157</c:v>
                </c:pt>
                <c:pt idx="2">
                  <c:v>-0.003665</c:v>
                </c:pt>
                <c:pt idx="3">
                  <c:v>-0.00364</c:v>
                </c:pt>
                <c:pt idx="4">
                  <c:v>-0.003076</c:v>
                </c:pt>
                <c:pt idx="5">
                  <c:v>-0.002473</c:v>
                </c:pt>
                <c:pt idx="6">
                  <c:v>-0.001985</c:v>
                </c:pt>
                <c:pt idx="7">
                  <c:v>-0.001818</c:v>
                </c:pt>
                <c:pt idx="8">
                  <c:v>-0.001617</c:v>
                </c:pt>
                <c:pt idx="9">
                  <c:v>-0.001477</c:v>
                </c:pt>
                <c:pt idx="10">
                  <c:v>-0.001296</c:v>
                </c:pt>
                <c:pt idx="11">
                  <c:v>-0.001285</c:v>
                </c:pt>
                <c:pt idx="12">
                  <c:v>-0.000971</c:v>
                </c:pt>
                <c:pt idx="13">
                  <c:v>-0.000751</c:v>
                </c:pt>
                <c:pt idx="14">
                  <c:v>-0.000605</c:v>
                </c:pt>
                <c:pt idx="15">
                  <c:v>-0.000377</c:v>
                </c:pt>
                <c:pt idx="16">
                  <c:v>-0.000458</c:v>
                </c:pt>
                <c:pt idx="17">
                  <c:v>-0.000537</c:v>
                </c:pt>
                <c:pt idx="18">
                  <c:v>-0.000612</c:v>
                </c:pt>
                <c:pt idx="19">
                  <c:v>-0.00051</c:v>
                </c:pt>
                <c:pt idx="20">
                  <c:v>-0.000207</c:v>
                </c:pt>
                <c:pt idx="21">
                  <c:v>-0.000109</c:v>
                </c:pt>
                <c:pt idx="22">
                  <c:v>2.8E-5</c:v>
                </c:pt>
                <c:pt idx="23">
                  <c:v>0.000121</c:v>
                </c:pt>
                <c:pt idx="24">
                  <c:v>0.000168</c:v>
                </c:pt>
                <c:pt idx="25">
                  <c:v>0.000302</c:v>
                </c:pt>
                <c:pt idx="26">
                  <c:v>0.000724</c:v>
                </c:pt>
                <c:pt idx="27">
                  <c:v>0.001071</c:v>
                </c:pt>
                <c:pt idx="28">
                  <c:v>0.001536</c:v>
                </c:pt>
                <c:pt idx="29">
                  <c:v>0.001746</c:v>
                </c:pt>
                <c:pt idx="30">
                  <c:v>0.002019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point'!$AF$16:$AF$46</c:f>
              <c:numCache>
                <c:formatCode>General</c:formatCode>
                <c:ptCount val="31"/>
                <c:pt idx="0">
                  <c:v>-0.00469142481776389</c:v>
                </c:pt>
                <c:pt idx="1">
                  <c:v>-0.00415780187335862</c:v>
                </c:pt>
                <c:pt idx="2">
                  <c:v>-0.00366928920704869</c:v>
                </c:pt>
                <c:pt idx="3">
                  <c:v>-0.00322467621344228</c:v>
                </c:pt>
                <c:pt idx="4">
                  <c:v>-0.00282254688896872</c:v>
                </c:pt>
                <c:pt idx="5">
                  <c:v>-0.00246128001052534</c:v>
                </c:pt>
                <c:pt idx="6">
                  <c:v>-0.00213904931412437</c:v>
                </c:pt>
                <c:pt idx="7">
                  <c:v>-0.00185382367353972</c:v>
                </c:pt>
                <c:pt idx="8">
                  <c:v>-0.00160336727895393</c:v>
                </c:pt>
                <c:pt idx="9">
                  <c:v>-0.00138523981560496</c:v>
                </c:pt>
                <c:pt idx="10">
                  <c:v>-0.00119679664243312</c:v>
                </c:pt>
                <c:pt idx="11">
                  <c:v>-0.00103518897072785</c:v>
                </c:pt>
                <c:pt idx="12">
                  <c:v>-0.000897364042774635</c:v>
                </c:pt>
                <c:pt idx="13">
                  <c:v>-0.000780065310501867</c:v>
                </c:pt>
                <c:pt idx="14">
                  <c:v>-0.000679832614127669</c:v>
                </c:pt>
                <c:pt idx="15">
                  <c:v>-0.000593002360806777</c:v>
                </c:pt>
                <c:pt idx="16">
                  <c:v>-0.00051570770327741</c:v>
                </c:pt>
                <c:pt idx="17">
                  <c:v>-0.000443878718508114</c:v>
                </c:pt>
                <c:pt idx="18">
                  <c:v>-0.00037324258634462</c:v>
                </c:pt>
                <c:pt idx="19">
                  <c:v>-0.000299323768156721</c:v>
                </c:pt>
                <c:pt idx="20">
                  <c:v>-0.000217444185485121</c:v>
                </c:pt>
                <c:pt idx="21">
                  <c:v>-0.000122723398688293</c:v>
                </c:pt>
                <c:pt idx="22">
                  <c:v>-1.00787855893442E-5</c:v>
                </c:pt>
                <c:pt idx="23">
                  <c:v>0.00012577427987712</c:v>
                </c:pt>
                <c:pt idx="24">
                  <c:v>0.000290322249018146</c:v>
                </c:pt>
                <c:pt idx="25">
                  <c:v>0.000489253219735565</c:v>
                </c:pt>
                <c:pt idx="26">
                  <c:v>0.000728456757879132</c:v>
                </c:pt>
                <c:pt idx="27">
                  <c:v>0.00101402371859967</c:v>
                </c:pt>
                <c:pt idx="28">
                  <c:v>0.00135224606770221</c:v>
                </c:pt>
                <c:pt idx="29">
                  <c:v>0.00174961670299911</c:v>
                </c:pt>
                <c:pt idx="30">
                  <c:v>0.00221282927566325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29216"/>
        <c:axId val="2131174640"/>
      </c:lineChart>
      <c:catAx>
        <c:axId val="21311292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74640"/>
        <c:crosses val="autoZero"/>
        <c:auto val="1"/>
        <c:lblAlgn val="ctr"/>
        <c:lblOffset val="100"/>
        <c:noMultiLvlLbl val="0"/>
      </c:catAx>
      <c:valAx>
        <c:axId val="213117464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(2)'!$AL$16:$AL$46</c:f>
              <c:numCache>
                <c:formatCode>0.00</c:formatCode>
                <c:ptCount val="31"/>
                <c:pt idx="0">
                  <c:v>917.25</c:v>
                </c:pt>
                <c:pt idx="1">
                  <c:v>915.75</c:v>
                </c:pt>
                <c:pt idx="2">
                  <c:v>917.5</c:v>
                </c:pt>
                <c:pt idx="3">
                  <c:v>918.25</c:v>
                </c:pt>
                <c:pt idx="4">
                  <c:v>917.25</c:v>
                </c:pt>
                <c:pt idx="5">
                  <c:v>917.75</c:v>
                </c:pt>
                <c:pt idx="6">
                  <c:v>918.0</c:v>
                </c:pt>
                <c:pt idx="7">
                  <c:v>917.5</c:v>
                </c:pt>
                <c:pt idx="8">
                  <c:v>918.0</c:v>
                </c:pt>
                <c:pt idx="9">
                  <c:v>916.75</c:v>
                </c:pt>
                <c:pt idx="10">
                  <c:v>916.0</c:v>
                </c:pt>
                <c:pt idx="11">
                  <c:v>916.75</c:v>
                </c:pt>
                <c:pt idx="12">
                  <c:v>916.0</c:v>
                </c:pt>
                <c:pt idx="13">
                  <c:v>915.75</c:v>
                </c:pt>
                <c:pt idx="14">
                  <c:v>917.0</c:v>
                </c:pt>
                <c:pt idx="15">
                  <c:v>916.25</c:v>
                </c:pt>
                <c:pt idx="16">
                  <c:v>915.5</c:v>
                </c:pt>
                <c:pt idx="17">
                  <c:v>917.25</c:v>
                </c:pt>
                <c:pt idx="18">
                  <c:v>917.75</c:v>
                </c:pt>
                <c:pt idx="19">
                  <c:v>917.0</c:v>
                </c:pt>
                <c:pt idx="20">
                  <c:v>916.5</c:v>
                </c:pt>
                <c:pt idx="21">
                  <c:v>917.0</c:v>
                </c:pt>
                <c:pt idx="22">
                  <c:v>916.75</c:v>
                </c:pt>
                <c:pt idx="23">
                  <c:v>917.25</c:v>
                </c:pt>
                <c:pt idx="24">
                  <c:v>917.0</c:v>
                </c:pt>
                <c:pt idx="25">
                  <c:v>917.5</c:v>
                </c:pt>
                <c:pt idx="26">
                  <c:v>917.5</c:v>
                </c:pt>
                <c:pt idx="27">
                  <c:v>917.25</c:v>
                </c:pt>
                <c:pt idx="28">
                  <c:v>917.5</c:v>
                </c:pt>
                <c:pt idx="29">
                  <c:v>917.75</c:v>
                </c:pt>
                <c:pt idx="30">
                  <c:v>917.5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(2)'!$AQ$16:$AQ$46</c:f>
              <c:numCache>
                <c:formatCode>General</c:formatCode>
                <c:ptCount val="31"/>
                <c:pt idx="0">
                  <c:v>915.5767287189764</c:v>
                </c:pt>
                <c:pt idx="1">
                  <c:v>915.6803810137402</c:v>
                </c:pt>
                <c:pt idx="2">
                  <c:v>917.4978534704588</c:v>
                </c:pt>
                <c:pt idx="3">
                  <c:v>917.5061170875439</c:v>
                </c:pt>
                <c:pt idx="4">
                  <c:v>917.2952737012154</c:v>
                </c:pt>
                <c:pt idx="5">
                  <c:v>917.725887382072</c:v>
                </c:pt>
                <c:pt idx="6">
                  <c:v>917.768906341699</c:v>
                </c:pt>
                <c:pt idx="7">
                  <c:v>917.5766231639291</c:v>
                </c:pt>
                <c:pt idx="8">
                  <c:v>917.7011018261188</c:v>
                </c:pt>
                <c:pt idx="9">
                  <c:v>916.7128371223066</c:v>
                </c:pt>
                <c:pt idx="10">
                  <c:v>916.3164223741453</c:v>
                </c:pt>
                <c:pt idx="11">
                  <c:v>916.9103489151441</c:v>
                </c:pt>
                <c:pt idx="12">
                  <c:v>915.9408746991672</c:v>
                </c:pt>
                <c:pt idx="13">
                  <c:v>915.7494773331058</c:v>
                </c:pt>
                <c:pt idx="14">
                  <c:v>916.5142354606452</c:v>
                </c:pt>
                <c:pt idx="15">
                  <c:v>916.2720493988831</c:v>
                </c:pt>
                <c:pt idx="16">
                  <c:v>915.7325743199271</c:v>
                </c:pt>
                <c:pt idx="17">
                  <c:v>917.2548038618332</c:v>
                </c:pt>
                <c:pt idx="18">
                  <c:v>917.9733106169105</c:v>
                </c:pt>
                <c:pt idx="19">
                  <c:v>917.0094481458361</c:v>
                </c:pt>
                <c:pt idx="20">
                  <c:v>916.7234620040366</c:v>
                </c:pt>
                <c:pt idx="21">
                  <c:v>916.9494734869032</c:v>
                </c:pt>
                <c:pt idx="22">
                  <c:v>916.6794155087667</c:v>
                </c:pt>
                <c:pt idx="23">
                  <c:v>917.1867978630836</c:v>
                </c:pt>
                <c:pt idx="24">
                  <c:v>917.0253622012127</c:v>
                </c:pt>
                <c:pt idx="25">
                  <c:v>917.5035044320251</c:v>
                </c:pt>
                <c:pt idx="26">
                  <c:v>917.4775118355351</c:v>
                </c:pt>
                <c:pt idx="27">
                  <c:v>917.5746812954792</c:v>
                </c:pt>
                <c:pt idx="28">
                  <c:v>917.5138600215942</c:v>
                </c:pt>
                <c:pt idx="29">
                  <c:v>917.4409990286539</c:v>
                </c:pt>
                <c:pt idx="30">
                  <c:v>917.4690182640356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90128"/>
        <c:axId val="2133496064"/>
      </c:lineChart>
      <c:catAx>
        <c:axId val="21334901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96064"/>
        <c:crosses val="autoZero"/>
        <c:auto val="1"/>
        <c:lblAlgn val="ctr"/>
        <c:lblOffset val="100"/>
        <c:noMultiLvlLbl val="0"/>
      </c:catAx>
      <c:valAx>
        <c:axId val="213349606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(2)'!$K$16:$K$36</c:f>
              <c:numCache>
                <c:formatCode>0.00</c:formatCode>
                <c:ptCount val="21"/>
                <c:pt idx="0">
                  <c:v>917.5</c:v>
                </c:pt>
                <c:pt idx="1">
                  <c:v>918.75</c:v>
                </c:pt>
                <c:pt idx="2">
                  <c:v>917.5</c:v>
                </c:pt>
                <c:pt idx="3">
                  <c:v>921.75</c:v>
                </c:pt>
                <c:pt idx="4">
                  <c:v>921.75</c:v>
                </c:pt>
                <c:pt idx="5">
                  <c:v>922.25</c:v>
                </c:pt>
                <c:pt idx="6">
                  <c:v>922.25</c:v>
                </c:pt>
                <c:pt idx="7">
                  <c:v>922.5</c:v>
                </c:pt>
                <c:pt idx="8">
                  <c:v>922.0</c:v>
                </c:pt>
                <c:pt idx="9">
                  <c:v>921.75</c:v>
                </c:pt>
                <c:pt idx="10">
                  <c:v>922.25</c:v>
                </c:pt>
                <c:pt idx="11">
                  <c:v>922.0</c:v>
                </c:pt>
                <c:pt idx="12">
                  <c:v>920.25</c:v>
                </c:pt>
                <c:pt idx="13">
                  <c:v>918.5</c:v>
                </c:pt>
                <c:pt idx="14">
                  <c:v>918.25</c:v>
                </c:pt>
                <c:pt idx="15">
                  <c:v>919.0</c:v>
                </c:pt>
                <c:pt idx="16">
                  <c:v>920.25</c:v>
                </c:pt>
                <c:pt idx="17">
                  <c:v>920.0</c:v>
                </c:pt>
                <c:pt idx="18">
                  <c:v>919.25</c:v>
                </c:pt>
                <c:pt idx="19">
                  <c:v>920.0</c:v>
                </c:pt>
                <c:pt idx="20">
                  <c:v>920.25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(2)'!$P$16:$P$36</c:f>
              <c:numCache>
                <c:formatCode>General</c:formatCode>
                <c:ptCount val="21"/>
                <c:pt idx="0">
                  <c:v>917.755930991032</c:v>
                </c:pt>
                <c:pt idx="1">
                  <c:v>917.9925257437288</c:v>
                </c:pt>
                <c:pt idx="2">
                  <c:v>918.8772015626473</c:v>
                </c:pt>
                <c:pt idx="3">
                  <c:v>921.1417422930202</c:v>
                </c:pt>
                <c:pt idx="4">
                  <c:v>921.9094362547377</c:v>
                </c:pt>
                <c:pt idx="5">
                  <c:v>922.4231691958068</c:v>
                </c:pt>
                <c:pt idx="6">
                  <c:v>922.2011861080958</c:v>
                </c:pt>
                <c:pt idx="7">
                  <c:v>922.4404048752139</c:v>
                </c:pt>
                <c:pt idx="8">
                  <c:v>921.8587112874636</c:v>
                </c:pt>
                <c:pt idx="9">
                  <c:v>921.6606795603437</c:v>
                </c:pt>
                <c:pt idx="10">
                  <c:v>922.426474627267</c:v>
                </c:pt>
                <c:pt idx="11">
                  <c:v>922.0059968325572</c:v>
                </c:pt>
                <c:pt idx="12">
                  <c:v>920.9808872227117</c:v>
                </c:pt>
                <c:pt idx="13">
                  <c:v>918.6651674489661</c:v>
                </c:pt>
                <c:pt idx="14">
                  <c:v>918.2427511882671</c:v>
                </c:pt>
                <c:pt idx="15">
                  <c:v>918.9630146391164</c:v>
                </c:pt>
                <c:pt idx="16">
                  <c:v>919.7685547032987</c:v>
                </c:pt>
                <c:pt idx="17">
                  <c:v>920.0666867251661</c:v>
                </c:pt>
                <c:pt idx="18">
                  <c:v>919.3040445239695</c:v>
                </c:pt>
                <c:pt idx="19">
                  <c:v>920.008620397402</c:v>
                </c:pt>
                <c:pt idx="20">
                  <c:v>920.3850839017272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533728"/>
        <c:axId val="2133539664"/>
      </c:lineChart>
      <c:catAx>
        <c:axId val="213353372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39664"/>
        <c:crosses val="autoZero"/>
        <c:auto val="1"/>
        <c:lblAlgn val="ctr"/>
        <c:lblOffset val="100"/>
        <c:noMultiLvlLbl val="0"/>
      </c:catAx>
      <c:valAx>
        <c:axId val="213353966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1"/>
          <c:order val="0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 (2)'!$S$16:$S$36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(2)'!$Y$16:$Y$36</c:f>
              <c:numCache>
                <c:formatCode>General</c:formatCode>
                <c:ptCount val="21"/>
                <c:pt idx="0">
                  <c:v>918.5200632025277</c:v>
                </c:pt>
                <c:pt idx="1">
                  <c:v>918.8053870365325</c:v>
                </c:pt>
                <c:pt idx="2">
                  <c:v>918.6933864740103</c:v>
                </c:pt>
                <c:pt idx="3">
                  <c:v>917.002708253093</c:v>
                </c:pt>
                <c:pt idx="4">
                  <c:v>917.8521560977558</c:v>
                </c:pt>
                <c:pt idx="5">
                  <c:v>917.0218474891333</c:v>
                </c:pt>
                <c:pt idx="6">
                  <c:v>917.0044862010995</c:v>
                </c:pt>
                <c:pt idx="7">
                  <c:v>917.3088394478826</c:v>
                </c:pt>
                <c:pt idx="8">
                  <c:v>917.4519252843038</c:v>
                </c:pt>
                <c:pt idx="9">
                  <c:v>917.5798558386228</c:v>
                </c:pt>
                <c:pt idx="10">
                  <c:v>918.9962741582146</c:v>
                </c:pt>
                <c:pt idx="11">
                  <c:v>918.971158576131</c:v>
                </c:pt>
                <c:pt idx="12">
                  <c:v>918.9729125502274</c:v>
                </c:pt>
                <c:pt idx="13">
                  <c:v>918.9599963015635</c:v>
                </c:pt>
                <c:pt idx="14">
                  <c:v>918.959252766596</c:v>
                </c:pt>
                <c:pt idx="15">
                  <c:v>918.7005546056584</c:v>
                </c:pt>
                <c:pt idx="16">
                  <c:v>918.49874639963</c:v>
                </c:pt>
                <c:pt idx="17">
                  <c:v>917.7820236341113</c:v>
                </c:pt>
                <c:pt idx="18">
                  <c:v>917.0864381950969</c:v>
                </c:pt>
                <c:pt idx="19">
                  <c:v>917.04188089991</c:v>
                </c:pt>
                <c:pt idx="20">
                  <c:v>917.001156261004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 (2)'!$S$16:$S$36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(2)'!$T$16:$T$36</c:f>
              <c:numCache>
                <c:formatCode>0.00</c:formatCode>
                <c:ptCount val="21"/>
                <c:pt idx="0">
                  <c:v>918.5</c:v>
                </c:pt>
                <c:pt idx="1">
                  <c:v>918.75</c:v>
                </c:pt>
                <c:pt idx="2">
                  <c:v>919.0</c:v>
                </c:pt>
                <c:pt idx="3">
                  <c:v>916.75</c:v>
                </c:pt>
                <c:pt idx="4">
                  <c:v>917.75</c:v>
                </c:pt>
                <c:pt idx="5">
                  <c:v>916.75</c:v>
                </c:pt>
                <c:pt idx="6">
                  <c:v>917.0</c:v>
                </c:pt>
                <c:pt idx="7">
                  <c:v>917.25</c:v>
                </c:pt>
                <c:pt idx="8">
                  <c:v>917.5</c:v>
                </c:pt>
                <c:pt idx="9">
                  <c:v>916.25</c:v>
                </c:pt>
                <c:pt idx="10">
                  <c:v>919.25</c:v>
                </c:pt>
                <c:pt idx="11">
                  <c:v>918.75</c:v>
                </c:pt>
                <c:pt idx="12">
                  <c:v>919.25</c:v>
                </c:pt>
                <c:pt idx="13">
                  <c:v>918.75</c:v>
                </c:pt>
                <c:pt idx="14">
                  <c:v>919.25</c:v>
                </c:pt>
                <c:pt idx="15">
                  <c:v>918.5</c:v>
                </c:pt>
                <c:pt idx="16">
                  <c:v>918.5</c:v>
                </c:pt>
                <c:pt idx="17">
                  <c:v>917.75</c:v>
                </c:pt>
                <c:pt idx="18">
                  <c:v>914.5</c:v>
                </c:pt>
                <c:pt idx="19">
                  <c:v>914.0</c:v>
                </c:pt>
                <c:pt idx="20">
                  <c:v>914.5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88480"/>
        <c:axId val="2132694416"/>
      </c:lineChart>
      <c:catAx>
        <c:axId val="21326884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94416"/>
        <c:crosses val="autoZero"/>
        <c:auto val="1"/>
        <c:lblAlgn val="ctr"/>
        <c:lblOffset val="100"/>
        <c:noMultiLvlLbl val="0"/>
      </c:catAx>
      <c:valAx>
        <c:axId val="213269441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(2)'!$AC$16:$AC$36</c:f>
              <c:numCache>
                <c:formatCode>0.00</c:formatCode>
                <c:ptCount val="21"/>
                <c:pt idx="0">
                  <c:v>918.0</c:v>
                </c:pt>
                <c:pt idx="1">
                  <c:v>918.5</c:v>
                </c:pt>
                <c:pt idx="2">
                  <c:v>923.25</c:v>
                </c:pt>
                <c:pt idx="3">
                  <c:v>923.75</c:v>
                </c:pt>
                <c:pt idx="4">
                  <c:v>924.75</c:v>
                </c:pt>
                <c:pt idx="5">
                  <c:v>924.75</c:v>
                </c:pt>
                <c:pt idx="6">
                  <c:v>922.25</c:v>
                </c:pt>
                <c:pt idx="7">
                  <c:v>922.0</c:v>
                </c:pt>
                <c:pt idx="8">
                  <c:v>920.75</c:v>
                </c:pt>
                <c:pt idx="9">
                  <c:v>921.25</c:v>
                </c:pt>
                <c:pt idx="10">
                  <c:v>919.75</c:v>
                </c:pt>
                <c:pt idx="11">
                  <c:v>919.75</c:v>
                </c:pt>
                <c:pt idx="12">
                  <c:v>920.75</c:v>
                </c:pt>
                <c:pt idx="13">
                  <c:v>922.0</c:v>
                </c:pt>
                <c:pt idx="14">
                  <c:v>921.75</c:v>
                </c:pt>
                <c:pt idx="15">
                  <c:v>920.5</c:v>
                </c:pt>
                <c:pt idx="16">
                  <c:v>921.25</c:v>
                </c:pt>
                <c:pt idx="17">
                  <c:v>920.5</c:v>
                </c:pt>
                <c:pt idx="18">
                  <c:v>919.5</c:v>
                </c:pt>
                <c:pt idx="19">
                  <c:v>919.25</c:v>
                </c:pt>
                <c:pt idx="20">
                  <c:v>919.5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(2)'!$AH$16:$AH$36</c:f>
              <c:numCache>
                <c:formatCode>General</c:formatCode>
                <c:ptCount val="21"/>
                <c:pt idx="0">
                  <c:v>921.7520637247172</c:v>
                </c:pt>
                <c:pt idx="1">
                  <c:v>918.5251969145727</c:v>
                </c:pt>
                <c:pt idx="2">
                  <c:v>923.304447224103</c:v>
                </c:pt>
                <c:pt idx="3">
                  <c:v>923.7501168257611</c:v>
                </c:pt>
                <c:pt idx="4">
                  <c:v>924.8946792488688</c:v>
                </c:pt>
                <c:pt idx="5">
                  <c:v>924.7471452756001</c:v>
                </c:pt>
                <c:pt idx="6">
                  <c:v>922.0962581207239</c:v>
                </c:pt>
                <c:pt idx="7">
                  <c:v>921.9545054796291</c:v>
                </c:pt>
                <c:pt idx="8">
                  <c:v>920.7746199855768</c:v>
                </c:pt>
                <c:pt idx="9">
                  <c:v>920.8509233933974</c:v>
                </c:pt>
                <c:pt idx="10">
                  <c:v>919.6648158391187</c:v>
                </c:pt>
                <c:pt idx="11">
                  <c:v>919.57833251455</c:v>
                </c:pt>
                <c:pt idx="12">
                  <c:v>920.6528924663838</c:v>
                </c:pt>
                <c:pt idx="13">
                  <c:v>922.0016680246625</c:v>
                </c:pt>
                <c:pt idx="14">
                  <c:v>921.9905189937855</c:v>
                </c:pt>
                <c:pt idx="15">
                  <c:v>920.5110294881736</c:v>
                </c:pt>
                <c:pt idx="16">
                  <c:v>920.495833234621</c:v>
                </c:pt>
                <c:pt idx="17">
                  <c:v>919.7872206457785</c:v>
                </c:pt>
                <c:pt idx="18">
                  <c:v>919.5312987599514</c:v>
                </c:pt>
                <c:pt idx="19">
                  <c:v>919.308554071866</c:v>
                </c:pt>
                <c:pt idx="20">
                  <c:v>919.3848867414467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50192"/>
        <c:axId val="2132756128"/>
      </c:lineChart>
      <c:catAx>
        <c:axId val="21327501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56128"/>
        <c:crosses val="autoZero"/>
        <c:auto val="1"/>
        <c:lblAlgn val="ctr"/>
        <c:lblOffset val="100"/>
        <c:noMultiLvlLbl val="0"/>
      </c:catAx>
      <c:valAx>
        <c:axId val="213275612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(2)'!$AL$16:$AL$36</c:f>
              <c:numCache>
                <c:formatCode>0.00</c:formatCode>
                <c:ptCount val="21"/>
                <c:pt idx="0">
                  <c:v>917.25</c:v>
                </c:pt>
                <c:pt idx="1">
                  <c:v>915.75</c:v>
                </c:pt>
                <c:pt idx="2">
                  <c:v>917.5</c:v>
                </c:pt>
                <c:pt idx="3">
                  <c:v>918.25</c:v>
                </c:pt>
                <c:pt idx="4">
                  <c:v>917.25</c:v>
                </c:pt>
                <c:pt idx="5">
                  <c:v>917.75</c:v>
                </c:pt>
                <c:pt idx="6">
                  <c:v>918.0</c:v>
                </c:pt>
                <c:pt idx="7">
                  <c:v>917.5</c:v>
                </c:pt>
                <c:pt idx="8">
                  <c:v>918.0</c:v>
                </c:pt>
                <c:pt idx="9">
                  <c:v>916.75</c:v>
                </c:pt>
                <c:pt idx="10">
                  <c:v>916.0</c:v>
                </c:pt>
                <c:pt idx="11">
                  <c:v>916.75</c:v>
                </c:pt>
                <c:pt idx="12">
                  <c:v>916.0</c:v>
                </c:pt>
                <c:pt idx="13">
                  <c:v>915.75</c:v>
                </c:pt>
                <c:pt idx="14">
                  <c:v>917.0</c:v>
                </c:pt>
                <c:pt idx="15">
                  <c:v>916.25</c:v>
                </c:pt>
                <c:pt idx="16">
                  <c:v>915.5</c:v>
                </c:pt>
                <c:pt idx="17">
                  <c:v>917.25</c:v>
                </c:pt>
                <c:pt idx="18">
                  <c:v>917.75</c:v>
                </c:pt>
                <c:pt idx="19">
                  <c:v>917.0</c:v>
                </c:pt>
                <c:pt idx="20">
                  <c:v>916.5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(2)'!$AQ$16:$AQ$36</c:f>
              <c:numCache>
                <c:formatCode>General</c:formatCode>
                <c:ptCount val="21"/>
                <c:pt idx="0">
                  <c:v>916.7765182222566</c:v>
                </c:pt>
                <c:pt idx="1">
                  <c:v>916.0150665298442</c:v>
                </c:pt>
                <c:pt idx="2">
                  <c:v>917.4944907160834</c:v>
                </c:pt>
                <c:pt idx="3">
                  <c:v>917.981448502633</c:v>
                </c:pt>
                <c:pt idx="4">
                  <c:v>916.9570213892207</c:v>
                </c:pt>
                <c:pt idx="5">
                  <c:v>918.146852378004</c:v>
                </c:pt>
                <c:pt idx="6">
                  <c:v>918.2373829292222</c:v>
                </c:pt>
                <c:pt idx="7">
                  <c:v>917.1093947809134</c:v>
                </c:pt>
                <c:pt idx="8">
                  <c:v>918.0476989184815</c:v>
                </c:pt>
                <c:pt idx="9">
                  <c:v>917.308214665924</c:v>
                </c:pt>
                <c:pt idx="10">
                  <c:v>915.903129631829</c:v>
                </c:pt>
                <c:pt idx="11">
                  <c:v>916.7067289102651</c:v>
                </c:pt>
                <c:pt idx="12">
                  <c:v>915.9826153981495</c:v>
                </c:pt>
                <c:pt idx="13">
                  <c:v>915.760997441519</c:v>
                </c:pt>
                <c:pt idx="14">
                  <c:v>916.978620566228</c:v>
                </c:pt>
                <c:pt idx="15">
                  <c:v>916.6850532317052</c:v>
                </c:pt>
                <c:pt idx="16">
                  <c:v>915.4932621581283</c:v>
                </c:pt>
                <c:pt idx="17">
                  <c:v>917.2468313555367</c:v>
                </c:pt>
                <c:pt idx="18">
                  <c:v>917.7072081657471</c:v>
                </c:pt>
                <c:pt idx="19">
                  <c:v>917.2140509764896</c:v>
                </c:pt>
                <c:pt idx="20">
                  <c:v>916.5058972094347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598224"/>
        <c:axId val="2133604160"/>
      </c:lineChart>
      <c:catAx>
        <c:axId val="21335982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04160"/>
        <c:crosses val="autoZero"/>
        <c:auto val="1"/>
        <c:lblAlgn val="ctr"/>
        <c:lblOffset val="100"/>
        <c:noMultiLvlLbl val="0"/>
      </c:catAx>
      <c:valAx>
        <c:axId val="213360416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9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(2)'!$AV$16:$AV$36</c:f>
              <c:numCache>
                <c:formatCode>General</c:formatCode>
                <c:ptCount val="21"/>
                <c:pt idx="0">
                  <c:v>-0.232</c:v>
                </c:pt>
                <c:pt idx="1">
                  <c:v>-0.058</c:v>
                </c:pt>
                <c:pt idx="2">
                  <c:v>-0.365</c:v>
                </c:pt>
                <c:pt idx="3">
                  <c:v>-0.295</c:v>
                </c:pt>
                <c:pt idx="4">
                  <c:v>0.127</c:v>
                </c:pt>
                <c:pt idx="5">
                  <c:v>0.273</c:v>
                </c:pt>
                <c:pt idx="6">
                  <c:v>0.097</c:v>
                </c:pt>
                <c:pt idx="7">
                  <c:v>-0.136</c:v>
                </c:pt>
                <c:pt idx="8">
                  <c:v>-0.276</c:v>
                </c:pt>
                <c:pt idx="9">
                  <c:v>-0.49</c:v>
                </c:pt>
                <c:pt idx="10">
                  <c:v>-0.576</c:v>
                </c:pt>
                <c:pt idx="11">
                  <c:v>-0.555</c:v>
                </c:pt>
                <c:pt idx="12">
                  <c:v>-0.697</c:v>
                </c:pt>
                <c:pt idx="13">
                  <c:v>-0.761</c:v>
                </c:pt>
                <c:pt idx="14">
                  <c:v>-0.773</c:v>
                </c:pt>
                <c:pt idx="15">
                  <c:v>-0.692</c:v>
                </c:pt>
                <c:pt idx="16">
                  <c:v>-0.587</c:v>
                </c:pt>
                <c:pt idx="17">
                  <c:v>-0.591</c:v>
                </c:pt>
                <c:pt idx="18">
                  <c:v>-0.445</c:v>
                </c:pt>
                <c:pt idx="19">
                  <c:v>-0.346</c:v>
                </c:pt>
                <c:pt idx="20">
                  <c:v>-0.283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(2)'!$AY$16:$AY$36</c:f>
              <c:numCache>
                <c:formatCode>General</c:formatCode>
                <c:ptCount val="21"/>
                <c:pt idx="0">
                  <c:v>-0.00810492257845526</c:v>
                </c:pt>
                <c:pt idx="1">
                  <c:v>-0.110001075256877</c:v>
                </c:pt>
                <c:pt idx="2">
                  <c:v>-0.020266329839725</c:v>
                </c:pt>
                <c:pt idx="3">
                  <c:v>-0.115313423911861</c:v>
                </c:pt>
                <c:pt idx="4">
                  <c:v>0.155645686740038</c:v>
                </c:pt>
                <c:pt idx="5">
                  <c:v>0.268029282539304</c:v>
                </c:pt>
                <c:pt idx="6">
                  <c:v>0.148437111223706</c:v>
                </c:pt>
                <c:pt idx="7">
                  <c:v>-0.124264604095114</c:v>
                </c:pt>
                <c:pt idx="8">
                  <c:v>-0.36070544301994</c:v>
                </c:pt>
                <c:pt idx="9">
                  <c:v>-0.489987055251686</c:v>
                </c:pt>
                <c:pt idx="10">
                  <c:v>-0.558504388219371</c:v>
                </c:pt>
                <c:pt idx="11">
                  <c:v>-0.626260119459651</c:v>
                </c:pt>
                <c:pt idx="12">
                  <c:v>-0.705225117416402</c:v>
                </c:pt>
                <c:pt idx="13">
                  <c:v>-0.763837213021688</c:v>
                </c:pt>
                <c:pt idx="14">
                  <c:v>-0.774833612721374</c:v>
                </c:pt>
                <c:pt idx="15">
                  <c:v>-0.737415179508974</c:v>
                </c:pt>
                <c:pt idx="16">
                  <c:v>-0.66372305147892</c:v>
                </c:pt>
                <c:pt idx="17">
                  <c:v>-0.563883791632963</c:v>
                </c:pt>
                <c:pt idx="18">
                  <c:v>-0.443062673722274</c:v>
                </c:pt>
                <c:pt idx="19">
                  <c:v>-0.305183818912512</c:v>
                </c:pt>
                <c:pt idx="20">
                  <c:v>-0.155495456898446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17504"/>
        <c:axId val="2132728848"/>
      </c:lineChart>
      <c:catAx>
        <c:axId val="21326175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28848"/>
        <c:crosses val="autoZero"/>
        <c:auto val="1"/>
        <c:lblAlgn val="ctr"/>
        <c:lblOffset val="100"/>
        <c:noMultiLvlLbl val="0"/>
      </c:catAx>
      <c:valAx>
        <c:axId val="213272884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(2)'!$L$16:$L$26</c:f>
              <c:numCache>
                <c:formatCode>0.00</c:formatCode>
                <c:ptCount val="11"/>
                <c:pt idx="0">
                  <c:v>917.5</c:v>
                </c:pt>
                <c:pt idx="1">
                  <c:v>918.75</c:v>
                </c:pt>
                <c:pt idx="2">
                  <c:v>917.5</c:v>
                </c:pt>
                <c:pt idx="3">
                  <c:v>921.75</c:v>
                </c:pt>
                <c:pt idx="4">
                  <c:v>921.75</c:v>
                </c:pt>
                <c:pt idx="5">
                  <c:v>922.25</c:v>
                </c:pt>
                <c:pt idx="6">
                  <c:v>922.25</c:v>
                </c:pt>
                <c:pt idx="7">
                  <c:v>922.5</c:v>
                </c:pt>
                <c:pt idx="8">
                  <c:v>922.0</c:v>
                </c:pt>
                <c:pt idx="9">
                  <c:v>921.75</c:v>
                </c:pt>
                <c:pt idx="10">
                  <c:v>922.25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(2)'!$P$16:$P$26</c:f>
              <c:numCache>
                <c:formatCode>General</c:formatCode>
                <c:ptCount val="11"/>
                <c:pt idx="0">
                  <c:v>925.1958332974736</c:v>
                </c:pt>
                <c:pt idx="1">
                  <c:v>918.7621740676984</c:v>
                </c:pt>
                <c:pt idx="2">
                  <c:v>917.4999645174722</c:v>
                </c:pt>
                <c:pt idx="3">
                  <c:v>921.4610203607651</c:v>
                </c:pt>
                <c:pt idx="4">
                  <c:v>922.0417307696595</c:v>
                </c:pt>
                <c:pt idx="5">
                  <c:v>922.4481931715912</c:v>
                </c:pt>
                <c:pt idx="6">
                  <c:v>922.2095690330573</c:v>
                </c:pt>
                <c:pt idx="7">
                  <c:v>922.205706159813</c:v>
                </c:pt>
                <c:pt idx="8">
                  <c:v>922.0266503695794</c:v>
                </c:pt>
                <c:pt idx="9">
                  <c:v>921.8143112356893</c:v>
                </c:pt>
                <c:pt idx="10">
                  <c:v>922.2852962529987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653168"/>
        <c:axId val="2133659104"/>
      </c:lineChart>
      <c:catAx>
        <c:axId val="21336531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59104"/>
        <c:crosses val="autoZero"/>
        <c:auto val="1"/>
        <c:lblAlgn val="ctr"/>
        <c:lblOffset val="100"/>
        <c:noMultiLvlLbl val="0"/>
      </c:catAx>
      <c:valAx>
        <c:axId val="213365910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(2)'!$T$16:$T$26</c:f>
              <c:numCache>
                <c:formatCode>0.00</c:formatCode>
                <c:ptCount val="11"/>
                <c:pt idx="0">
                  <c:v>918.5</c:v>
                </c:pt>
                <c:pt idx="1">
                  <c:v>918.75</c:v>
                </c:pt>
                <c:pt idx="2">
                  <c:v>919.0</c:v>
                </c:pt>
                <c:pt idx="3">
                  <c:v>916.75</c:v>
                </c:pt>
                <c:pt idx="4">
                  <c:v>917.75</c:v>
                </c:pt>
                <c:pt idx="5">
                  <c:v>916.75</c:v>
                </c:pt>
                <c:pt idx="6">
                  <c:v>917.0</c:v>
                </c:pt>
                <c:pt idx="7">
                  <c:v>917.25</c:v>
                </c:pt>
                <c:pt idx="8">
                  <c:v>917.5</c:v>
                </c:pt>
                <c:pt idx="9">
                  <c:v>916.25</c:v>
                </c:pt>
                <c:pt idx="10">
                  <c:v>919.25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(2)'!$X$16:$X$26</c:f>
              <c:numCache>
                <c:formatCode>General</c:formatCode>
                <c:ptCount val="11"/>
                <c:pt idx="0">
                  <c:v>918.736403846138</c:v>
                </c:pt>
                <c:pt idx="1">
                  <c:v>918.780946295507</c:v>
                </c:pt>
                <c:pt idx="2">
                  <c:v>918.9239024367638</c:v>
                </c:pt>
                <c:pt idx="3">
                  <c:v>916.793920814066</c:v>
                </c:pt>
                <c:pt idx="4">
                  <c:v>917.7656334963307</c:v>
                </c:pt>
                <c:pt idx="5">
                  <c:v>916.8409227773264</c:v>
                </c:pt>
                <c:pt idx="6">
                  <c:v>917.0022412144552</c:v>
                </c:pt>
                <c:pt idx="7">
                  <c:v>917.1865539857989</c:v>
                </c:pt>
                <c:pt idx="8">
                  <c:v>917.6127271428707</c:v>
                </c:pt>
                <c:pt idx="9">
                  <c:v>916.2641334898944</c:v>
                </c:pt>
                <c:pt idx="10">
                  <c:v>918.7255554432415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595856"/>
        <c:axId val="2133661888"/>
      </c:lineChart>
      <c:catAx>
        <c:axId val="21015958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61888"/>
        <c:crosses val="autoZero"/>
        <c:auto val="1"/>
        <c:lblAlgn val="ctr"/>
        <c:lblOffset val="100"/>
        <c:noMultiLvlLbl val="0"/>
      </c:catAx>
      <c:valAx>
        <c:axId val="213366188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(2)'!$AB$16:$AB$26</c:f>
              <c:numCache>
                <c:formatCode>0.00</c:formatCode>
                <c:ptCount val="11"/>
                <c:pt idx="0">
                  <c:v>918.0</c:v>
                </c:pt>
                <c:pt idx="1">
                  <c:v>918.5</c:v>
                </c:pt>
                <c:pt idx="2">
                  <c:v>923.25</c:v>
                </c:pt>
                <c:pt idx="3">
                  <c:v>923.75</c:v>
                </c:pt>
                <c:pt idx="4">
                  <c:v>924.75</c:v>
                </c:pt>
                <c:pt idx="5">
                  <c:v>924.75</c:v>
                </c:pt>
                <c:pt idx="6">
                  <c:v>922.25</c:v>
                </c:pt>
                <c:pt idx="7">
                  <c:v>922.0</c:v>
                </c:pt>
                <c:pt idx="8">
                  <c:v>920.75</c:v>
                </c:pt>
                <c:pt idx="9">
                  <c:v>921.25</c:v>
                </c:pt>
                <c:pt idx="10">
                  <c:v>919.75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(2)'!$AF$16:$AF$26</c:f>
              <c:numCache>
                <c:formatCode>General</c:formatCode>
                <c:ptCount val="11"/>
                <c:pt idx="0">
                  <c:v>917.3934203704516</c:v>
                </c:pt>
                <c:pt idx="1">
                  <c:v>918.4309485333484</c:v>
                </c:pt>
                <c:pt idx="2">
                  <c:v>923.2288449944921</c:v>
                </c:pt>
                <c:pt idx="3">
                  <c:v>923.6321008730795</c:v>
                </c:pt>
                <c:pt idx="4">
                  <c:v>924.6866671695176</c:v>
                </c:pt>
                <c:pt idx="5">
                  <c:v>924.7275167067716</c:v>
                </c:pt>
                <c:pt idx="6">
                  <c:v>921.8231108074233</c:v>
                </c:pt>
                <c:pt idx="7">
                  <c:v>921.550520676294</c:v>
                </c:pt>
                <c:pt idx="8">
                  <c:v>920.6289281474171</c:v>
                </c:pt>
                <c:pt idx="9">
                  <c:v>921.2216911892875</c:v>
                </c:pt>
                <c:pt idx="10">
                  <c:v>920.0281159394764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32496"/>
        <c:axId val="2132784512"/>
      </c:lineChart>
      <c:catAx>
        <c:axId val="21321324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84512"/>
        <c:crosses val="autoZero"/>
        <c:auto val="1"/>
        <c:lblAlgn val="ctr"/>
        <c:lblOffset val="100"/>
        <c:noMultiLvlLbl val="0"/>
      </c:catAx>
      <c:valAx>
        <c:axId val="213278451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(2)'!$AJ$16:$AJ$26</c:f>
              <c:numCache>
                <c:formatCode>0.00</c:formatCode>
                <c:ptCount val="11"/>
                <c:pt idx="0">
                  <c:v>917.25</c:v>
                </c:pt>
                <c:pt idx="1">
                  <c:v>915.75</c:v>
                </c:pt>
                <c:pt idx="2">
                  <c:v>917.5</c:v>
                </c:pt>
                <c:pt idx="3">
                  <c:v>918.25</c:v>
                </c:pt>
                <c:pt idx="4">
                  <c:v>917.25</c:v>
                </c:pt>
                <c:pt idx="5">
                  <c:v>917.75</c:v>
                </c:pt>
                <c:pt idx="6">
                  <c:v>918.0</c:v>
                </c:pt>
                <c:pt idx="7">
                  <c:v>917.5</c:v>
                </c:pt>
                <c:pt idx="8">
                  <c:v>918.0</c:v>
                </c:pt>
                <c:pt idx="9">
                  <c:v>916.75</c:v>
                </c:pt>
                <c:pt idx="10">
                  <c:v>916.0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(2)'!$AO$16:$AO$26</c:f>
              <c:numCache>
                <c:formatCode>General</c:formatCode>
                <c:ptCount val="11"/>
                <c:pt idx="0">
                  <c:v>916.329583394757</c:v>
                </c:pt>
                <c:pt idx="1">
                  <c:v>915.98585197476</c:v>
                </c:pt>
                <c:pt idx="2">
                  <c:v>917.4943126261704</c:v>
                </c:pt>
                <c:pt idx="3">
                  <c:v>917.9915228563299</c:v>
                </c:pt>
                <c:pt idx="4">
                  <c:v>917.2492202628611</c:v>
                </c:pt>
                <c:pt idx="5">
                  <c:v>917.7500175454096</c:v>
                </c:pt>
                <c:pt idx="6">
                  <c:v>918.0003754396853</c:v>
                </c:pt>
                <c:pt idx="7">
                  <c:v>917.5023903947566</c:v>
                </c:pt>
                <c:pt idx="8">
                  <c:v>917.99005466302</c:v>
                </c:pt>
                <c:pt idx="9">
                  <c:v>916.757791965261</c:v>
                </c:pt>
                <c:pt idx="10">
                  <c:v>916.0049594158272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04448"/>
        <c:axId val="2133710384"/>
      </c:lineChart>
      <c:catAx>
        <c:axId val="21337044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10384"/>
        <c:crosses val="autoZero"/>
        <c:auto val="1"/>
        <c:lblAlgn val="ctr"/>
        <c:lblOffset val="100"/>
        <c:noMultiLvlLbl val="0"/>
      </c:catAx>
      <c:valAx>
        <c:axId val="21337103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point'!$H$17:$H$36</c:f>
              <c:numCache>
                <c:formatCode>General</c:formatCode>
                <c:ptCount val="20"/>
                <c:pt idx="0">
                  <c:v>-0.003367</c:v>
                </c:pt>
                <c:pt idx="1">
                  <c:v>-0.002963</c:v>
                </c:pt>
                <c:pt idx="2">
                  <c:v>-0.002729</c:v>
                </c:pt>
                <c:pt idx="3">
                  <c:v>-0.002625</c:v>
                </c:pt>
                <c:pt idx="4">
                  <c:v>-0.002371</c:v>
                </c:pt>
                <c:pt idx="5">
                  <c:v>-0.001644</c:v>
                </c:pt>
                <c:pt idx="6">
                  <c:v>-0.001066</c:v>
                </c:pt>
                <c:pt idx="7">
                  <c:v>-0.000684</c:v>
                </c:pt>
                <c:pt idx="8">
                  <c:v>-0.000327</c:v>
                </c:pt>
                <c:pt idx="9">
                  <c:v>0.000154</c:v>
                </c:pt>
                <c:pt idx="10">
                  <c:v>0.00084</c:v>
                </c:pt>
                <c:pt idx="11">
                  <c:v>0.001306</c:v>
                </c:pt>
                <c:pt idx="12">
                  <c:v>0.001151</c:v>
                </c:pt>
                <c:pt idx="13">
                  <c:v>0.001243</c:v>
                </c:pt>
                <c:pt idx="14">
                  <c:v>0.001092</c:v>
                </c:pt>
                <c:pt idx="15">
                  <c:v>0.001225</c:v>
                </c:pt>
                <c:pt idx="16">
                  <c:v>0.001085</c:v>
                </c:pt>
                <c:pt idx="17">
                  <c:v>0.000961</c:v>
                </c:pt>
                <c:pt idx="18">
                  <c:v>0.001015</c:v>
                </c:pt>
                <c:pt idx="19">
                  <c:v>0.00093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point'!$K$16:$K$36</c:f>
              <c:numCache>
                <c:formatCode>General</c:formatCode>
                <c:ptCount val="21"/>
                <c:pt idx="0">
                  <c:v>-0.00304711549222254</c:v>
                </c:pt>
                <c:pt idx="1">
                  <c:v>-0.00306301002700374</c:v>
                </c:pt>
                <c:pt idx="2">
                  <c:v>-0.0029957452994391</c:v>
                </c:pt>
                <c:pt idx="3">
                  <c:v>-0.00282792398601012</c:v>
                </c:pt>
                <c:pt idx="4">
                  <c:v>-0.00255374632741647</c:v>
                </c:pt>
                <c:pt idx="5">
                  <c:v>-0.00217967903633931</c:v>
                </c:pt>
                <c:pt idx="6">
                  <c:v>-0.00172370946746945</c:v>
                </c:pt>
                <c:pt idx="7">
                  <c:v>-0.00121327106913894</c:v>
                </c:pt>
                <c:pt idx="8">
                  <c:v>-0.000682079381918023</c:v>
                </c:pt>
                <c:pt idx="9">
                  <c:v>-0.000166243500201149</c:v>
                </c:pt>
                <c:pt idx="10">
                  <c:v>0.000299898523652155</c:v>
                </c:pt>
                <c:pt idx="11">
                  <c:v>0.00068774001432613</c:v>
                </c:pt>
                <c:pt idx="12">
                  <c:v>0.000977704987573719</c:v>
                </c:pt>
                <c:pt idx="13">
                  <c:v>0.00116150592112723</c:v>
                </c:pt>
                <c:pt idx="14">
                  <c:v>0.00124309958539687</c:v>
                </c:pt>
                <c:pt idx="15">
                  <c:v>0.00123823069445556</c:v>
                </c:pt>
                <c:pt idx="16">
                  <c:v>0.00117261600973552</c:v>
                </c:pt>
                <c:pt idx="17">
                  <c:v>0.00107897833049607</c:v>
                </c:pt>
                <c:pt idx="18">
                  <c:v>0.000993272451949198</c:v>
                </c:pt>
                <c:pt idx="19">
                  <c:v>0.000950538365297699</c:v>
                </c:pt>
                <c:pt idx="20">
                  <c:v>0.000980859965514642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236224"/>
        <c:axId val="2131242160"/>
      </c:lineChart>
      <c:catAx>
        <c:axId val="21312362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2160"/>
        <c:crosses val="autoZero"/>
        <c:auto val="1"/>
        <c:lblAlgn val="ctr"/>
        <c:lblOffset val="100"/>
        <c:noMultiLvlLbl val="0"/>
      </c:catAx>
      <c:valAx>
        <c:axId val="213124216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(2)'!$AS$16:$AS$26</c:f>
              <c:numCache>
                <c:formatCode>0.00</c:formatCode>
                <c:ptCount val="11"/>
                <c:pt idx="0">
                  <c:v>921.0</c:v>
                </c:pt>
                <c:pt idx="1">
                  <c:v>918.75</c:v>
                </c:pt>
                <c:pt idx="2">
                  <c:v>917.0</c:v>
                </c:pt>
                <c:pt idx="3">
                  <c:v>919.5</c:v>
                </c:pt>
                <c:pt idx="4">
                  <c:v>921.25</c:v>
                </c:pt>
                <c:pt idx="5">
                  <c:v>921.25</c:v>
                </c:pt>
                <c:pt idx="6">
                  <c:v>920.5</c:v>
                </c:pt>
                <c:pt idx="7">
                  <c:v>920.75</c:v>
                </c:pt>
                <c:pt idx="8">
                  <c:v>919.75</c:v>
                </c:pt>
                <c:pt idx="9">
                  <c:v>919.5</c:v>
                </c:pt>
                <c:pt idx="10">
                  <c:v>920.25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(2)'!$AX$16:$AX$26</c:f>
              <c:numCache>
                <c:formatCode>General</c:formatCode>
                <c:ptCount val="11"/>
                <c:pt idx="0">
                  <c:v>921.2933358858198</c:v>
                </c:pt>
                <c:pt idx="1">
                  <c:v>918.7129670184198</c:v>
                </c:pt>
                <c:pt idx="2">
                  <c:v>917.00041331846</c:v>
                </c:pt>
                <c:pt idx="3">
                  <c:v>919.4730071157791</c:v>
                </c:pt>
                <c:pt idx="4">
                  <c:v>921.253405670756</c:v>
                </c:pt>
                <c:pt idx="5">
                  <c:v>921.2546443781702</c:v>
                </c:pt>
                <c:pt idx="6">
                  <c:v>920.5788701898613</c:v>
                </c:pt>
                <c:pt idx="7">
                  <c:v>919.980114693233</c:v>
                </c:pt>
                <c:pt idx="8">
                  <c:v>919.6520644759025</c:v>
                </c:pt>
                <c:pt idx="9">
                  <c:v>919.8264747406189</c:v>
                </c:pt>
                <c:pt idx="10">
                  <c:v>920.252431021513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056368"/>
        <c:axId val="2132050416"/>
      </c:lineChart>
      <c:catAx>
        <c:axId val="21320563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50416"/>
        <c:crosses val="autoZero"/>
        <c:auto val="1"/>
        <c:lblAlgn val="ctr"/>
        <c:lblOffset val="100"/>
        <c:noMultiLvlLbl val="0"/>
      </c:catAx>
      <c:valAx>
        <c:axId val="213205041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(2)'!$AU$16:$AU$46</c:f>
              <c:numCache>
                <c:formatCode>0.00</c:formatCode>
                <c:ptCount val="31"/>
                <c:pt idx="0">
                  <c:v>921.0</c:v>
                </c:pt>
                <c:pt idx="1">
                  <c:v>918.75</c:v>
                </c:pt>
                <c:pt idx="2">
                  <c:v>917.0</c:v>
                </c:pt>
                <c:pt idx="3">
                  <c:v>919.5</c:v>
                </c:pt>
                <c:pt idx="4">
                  <c:v>921.25</c:v>
                </c:pt>
                <c:pt idx="5">
                  <c:v>921.25</c:v>
                </c:pt>
                <c:pt idx="6">
                  <c:v>920.5</c:v>
                </c:pt>
                <c:pt idx="7">
                  <c:v>920.75</c:v>
                </c:pt>
                <c:pt idx="8">
                  <c:v>919.75</c:v>
                </c:pt>
                <c:pt idx="9">
                  <c:v>919.5</c:v>
                </c:pt>
                <c:pt idx="10">
                  <c:v>920.25</c:v>
                </c:pt>
                <c:pt idx="11">
                  <c:v>919.75</c:v>
                </c:pt>
                <c:pt idx="12">
                  <c:v>920.25</c:v>
                </c:pt>
                <c:pt idx="13">
                  <c:v>919.75</c:v>
                </c:pt>
                <c:pt idx="14">
                  <c:v>919.5</c:v>
                </c:pt>
                <c:pt idx="15">
                  <c:v>919.75</c:v>
                </c:pt>
                <c:pt idx="16">
                  <c:v>919.5</c:v>
                </c:pt>
                <c:pt idx="17">
                  <c:v>920.0</c:v>
                </c:pt>
                <c:pt idx="18">
                  <c:v>919.75</c:v>
                </c:pt>
                <c:pt idx="19">
                  <c:v>919.5</c:v>
                </c:pt>
                <c:pt idx="20">
                  <c:v>919.75</c:v>
                </c:pt>
                <c:pt idx="21">
                  <c:v>919.5</c:v>
                </c:pt>
                <c:pt idx="22">
                  <c:v>919.5</c:v>
                </c:pt>
                <c:pt idx="23">
                  <c:v>920.0</c:v>
                </c:pt>
                <c:pt idx="24">
                  <c:v>920.0</c:v>
                </c:pt>
                <c:pt idx="25">
                  <c:v>920.75</c:v>
                </c:pt>
                <c:pt idx="26">
                  <c:v>921.5</c:v>
                </c:pt>
                <c:pt idx="27">
                  <c:v>921.25</c:v>
                </c:pt>
                <c:pt idx="28">
                  <c:v>921.0</c:v>
                </c:pt>
                <c:pt idx="29">
                  <c:v>921.25</c:v>
                </c:pt>
                <c:pt idx="30">
                  <c:v>921.25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(2)'!$AZ$16:$AZ$46</c:f>
              <c:numCache>
                <c:formatCode>General</c:formatCode>
                <c:ptCount val="31"/>
                <c:pt idx="0">
                  <c:v>921.8619522458613</c:v>
                </c:pt>
                <c:pt idx="1">
                  <c:v>918.749986336519</c:v>
                </c:pt>
                <c:pt idx="2">
                  <c:v>917.0002534117834</c:v>
                </c:pt>
                <c:pt idx="3">
                  <c:v>919.4945351415958</c:v>
                </c:pt>
                <c:pt idx="4">
                  <c:v>921.2499111966475</c:v>
                </c:pt>
                <c:pt idx="5">
                  <c:v>921.3007508357854</c:v>
                </c:pt>
                <c:pt idx="6">
                  <c:v>920.700264068464</c:v>
                </c:pt>
                <c:pt idx="7">
                  <c:v>920.167358746497</c:v>
                </c:pt>
                <c:pt idx="8">
                  <c:v>919.8709964748447</c:v>
                </c:pt>
                <c:pt idx="9">
                  <c:v>919.7535935966614</c:v>
                </c:pt>
                <c:pt idx="10">
                  <c:v>919.728108761715</c:v>
                </c:pt>
                <c:pt idx="11">
                  <c:v>919.7356191774558</c:v>
                </c:pt>
                <c:pt idx="12">
                  <c:v>919.746513117246</c:v>
                </c:pt>
                <c:pt idx="13">
                  <c:v>919.7497659247577</c:v>
                </c:pt>
                <c:pt idx="14">
                  <c:v>919.7440068740725</c:v>
                </c:pt>
                <c:pt idx="15">
                  <c:v>919.7322254677338</c:v>
                </c:pt>
                <c:pt idx="16">
                  <c:v>919.7190747123597</c:v>
                </c:pt>
                <c:pt idx="17">
                  <c:v>919.7096238125968</c:v>
                </c:pt>
                <c:pt idx="18">
                  <c:v>919.7088261979261</c:v>
                </c:pt>
                <c:pt idx="19">
                  <c:v>919.7213123172812</c:v>
                </c:pt>
                <c:pt idx="20">
                  <c:v>919.7513198902718</c:v>
                </c:pt>
                <c:pt idx="21">
                  <c:v>919.8026784864024</c:v>
                </c:pt>
                <c:pt idx="22">
                  <c:v>919.878814062627</c:v>
                </c:pt>
                <c:pt idx="23">
                  <c:v>919.982760255162</c:v>
                </c:pt>
                <c:pt idx="24">
                  <c:v>920.1171717504393</c:v>
                </c:pt>
                <c:pt idx="25">
                  <c:v>920.2843382285906</c:v>
                </c:pt>
                <c:pt idx="26">
                  <c:v>920.4861984449577</c:v>
                </c:pt>
                <c:pt idx="27">
                  <c:v>920.7243543399133</c:v>
                </c:pt>
                <c:pt idx="28">
                  <c:v>921.0000851534445</c:v>
                </c:pt>
                <c:pt idx="29">
                  <c:v>921.3143615403581</c:v>
                </c:pt>
                <c:pt idx="30">
                  <c:v>921.6678596855467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067760"/>
        <c:axId val="2132034128"/>
      </c:lineChart>
      <c:catAx>
        <c:axId val="21320677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34128"/>
        <c:crosses val="autoZero"/>
        <c:auto val="1"/>
        <c:lblAlgn val="ctr"/>
        <c:lblOffset val="100"/>
        <c:noMultiLvlLbl val="0"/>
      </c:catAx>
      <c:valAx>
        <c:axId val="213203412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(2)'!$K$12:$K$46</c:f>
              <c:numCache>
                <c:formatCode>0.00</c:formatCode>
                <c:ptCount val="35"/>
                <c:pt idx="0">
                  <c:v>916.5</c:v>
                </c:pt>
                <c:pt idx="1">
                  <c:v>917.0</c:v>
                </c:pt>
                <c:pt idx="2">
                  <c:v>916.75</c:v>
                </c:pt>
                <c:pt idx="3">
                  <c:v>917.25</c:v>
                </c:pt>
                <c:pt idx="4">
                  <c:v>917.5</c:v>
                </c:pt>
                <c:pt idx="5">
                  <c:v>918.75</c:v>
                </c:pt>
                <c:pt idx="6">
                  <c:v>917.5</c:v>
                </c:pt>
                <c:pt idx="7">
                  <c:v>921.75</c:v>
                </c:pt>
                <c:pt idx="8">
                  <c:v>921.75</c:v>
                </c:pt>
                <c:pt idx="9">
                  <c:v>922.25</c:v>
                </c:pt>
                <c:pt idx="10">
                  <c:v>922.25</c:v>
                </c:pt>
                <c:pt idx="11">
                  <c:v>922.5</c:v>
                </c:pt>
                <c:pt idx="12">
                  <c:v>922.0</c:v>
                </c:pt>
                <c:pt idx="13">
                  <c:v>921.75</c:v>
                </c:pt>
                <c:pt idx="14">
                  <c:v>922.25</c:v>
                </c:pt>
                <c:pt idx="15">
                  <c:v>922.0</c:v>
                </c:pt>
                <c:pt idx="16">
                  <c:v>920.25</c:v>
                </c:pt>
                <c:pt idx="17">
                  <c:v>918.5</c:v>
                </c:pt>
                <c:pt idx="18">
                  <c:v>918.25</c:v>
                </c:pt>
                <c:pt idx="19">
                  <c:v>919.0</c:v>
                </c:pt>
                <c:pt idx="20">
                  <c:v>920.25</c:v>
                </c:pt>
                <c:pt idx="21">
                  <c:v>920.0</c:v>
                </c:pt>
                <c:pt idx="22">
                  <c:v>919.25</c:v>
                </c:pt>
                <c:pt idx="23">
                  <c:v>920.0</c:v>
                </c:pt>
                <c:pt idx="24">
                  <c:v>920.25</c:v>
                </c:pt>
                <c:pt idx="25">
                  <c:v>920.5</c:v>
                </c:pt>
                <c:pt idx="26">
                  <c:v>920.5</c:v>
                </c:pt>
                <c:pt idx="27">
                  <c:v>920.0</c:v>
                </c:pt>
                <c:pt idx="28">
                  <c:v>920.75</c:v>
                </c:pt>
                <c:pt idx="29">
                  <c:v>920.25</c:v>
                </c:pt>
                <c:pt idx="30">
                  <c:v>920.25</c:v>
                </c:pt>
                <c:pt idx="31">
                  <c:v>921.0</c:v>
                </c:pt>
                <c:pt idx="32">
                  <c:v>921.25</c:v>
                </c:pt>
                <c:pt idx="33">
                  <c:v>922.5</c:v>
                </c:pt>
                <c:pt idx="34">
                  <c:v>923.5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point'!$J$3:$J$46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(2)'!$P$12:$P$46</c:f>
              <c:numCache>
                <c:formatCode>General</c:formatCode>
                <c:ptCount val="35"/>
                <c:pt idx="0">
                  <c:v>915.284427728324</c:v>
                </c:pt>
                <c:pt idx="1">
                  <c:v>916.0308450957705</c:v>
                </c:pt>
                <c:pt idx="2">
                  <c:v>916.415589621107</c:v>
                </c:pt>
                <c:pt idx="3">
                  <c:v>916.6710296384856</c:v>
                </c:pt>
                <c:pt idx="4">
                  <c:v>917.4518807875986</c:v>
                </c:pt>
                <c:pt idx="5">
                  <c:v>918.7757002619227</c:v>
                </c:pt>
                <c:pt idx="6">
                  <c:v>920.0614082357142</c:v>
                </c:pt>
                <c:pt idx="7">
                  <c:v>920.9673679091044</c:v>
                </c:pt>
                <c:pt idx="8">
                  <c:v>921.6604100576341</c:v>
                </c:pt>
                <c:pt idx="9">
                  <c:v>922.2489431476283</c:v>
                </c:pt>
                <c:pt idx="10">
                  <c:v>922.4779561330973</c:v>
                </c:pt>
                <c:pt idx="11">
                  <c:v>922.2441994237327</c:v>
                </c:pt>
                <c:pt idx="12">
                  <c:v>921.9999875002008</c:v>
                </c:pt>
                <c:pt idx="13">
                  <c:v>922.1731120704173</c:v>
                </c:pt>
                <c:pt idx="14">
                  <c:v>922.3634889523087</c:v>
                </c:pt>
                <c:pt idx="15">
                  <c:v>921.6844674336945</c:v>
                </c:pt>
                <c:pt idx="16">
                  <c:v>920.0266448344421</c:v>
                </c:pt>
                <c:pt idx="17">
                  <c:v>918.499876947042</c:v>
                </c:pt>
                <c:pt idx="18">
                  <c:v>918.2600115235807</c:v>
                </c:pt>
                <c:pt idx="19">
                  <c:v>919.1653443478688</c:v>
                </c:pt>
                <c:pt idx="20">
                  <c:v>920.0270380893053</c:v>
                </c:pt>
                <c:pt idx="21">
                  <c:v>920.0846784105441</c:v>
                </c:pt>
                <c:pt idx="22">
                  <c:v>919.7451302037998</c:v>
                </c:pt>
                <c:pt idx="23">
                  <c:v>919.7646303199011</c:v>
                </c:pt>
                <c:pt idx="24">
                  <c:v>920.1933205393004</c:v>
                </c:pt>
                <c:pt idx="25">
                  <c:v>920.5032049650064</c:v>
                </c:pt>
                <c:pt idx="26">
                  <c:v>920.4615983338321</c:v>
                </c:pt>
                <c:pt idx="27">
                  <c:v>920.3547320776394</c:v>
                </c:pt>
                <c:pt idx="28">
                  <c:v>920.3828997764268</c:v>
                </c:pt>
                <c:pt idx="29">
                  <c:v>920.3649306337794</c:v>
                </c:pt>
                <c:pt idx="30">
                  <c:v>920.2489176055571</c:v>
                </c:pt>
                <c:pt idx="31">
                  <c:v>920.4674491531756</c:v>
                </c:pt>
                <c:pt idx="32">
                  <c:v>921.3524466178807</c:v>
                </c:pt>
                <c:pt idx="33">
                  <c:v>922.4753278647127</c:v>
                </c:pt>
                <c:pt idx="34">
                  <c:v>923.5039930543497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54560"/>
        <c:axId val="2131948608"/>
      </c:lineChart>
      <c:catAx>
        <c:axId val="21319545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48608"/>
        <c:crosses val="autoZero"/>
        <c:auto val="1"/>
        <c:lblAlgn val="ctr"/>
        <c:lblOffset val="100"/>
        <c:noMultiLvlLbl val="0"/>
      </c:catAx>
      <c:valAx>
        <c:axId val="213194860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point'!$Q$3:$Q$46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(2)'!$T$12:$T$46</c:f>
              <c:numCache>
                <c:formatCode>0.00</c:formatCode>
                <c:ptCount val="35"/>
                <c:pt idx="0">
                  <c:v>918.0</c:v>
                </c:pt>
                <c:pt idx="1">
                  <c:v>919.0</c:v>
                </c:pt>
                <c:pt idx="2">
                  <c:v>919.0</c:v>
                </c:pt>
                <c:pt idx="3">
                  <c:v>919.25</c:v>
                </c:pt>
                <c:pt idx="4">
                  <c:v>918.5</c:v>
                </c:pt>
                <c:pt idx="5">
                  <c:v>918.75</c:v>
                </c:pt>
                <c:pt idx="6">
                  <c:v>919.0</c:v>
                </c:pt>
                <c:pt idx="7">
                  <c:v>916.75</c:v>
                </c:pt>
                <c:pt idx="8">
                  <c:v>917.75</c:v>
                </c:pt>
                <c:pt idx="9">
                  <c:v>916.75</c:v>
                </c:pt>
                <c:pt idx="10">
                  <c:v>917.0</c:v>
                </c:pt>
                <c:pt idx="11">
                  <c:v>917.25</c:v>
                </c:pt>
                <c:pt idx="12">
                  <c:v>917.5</c:v>
                </c:pt>
                <c:pt idx="13">
                  <c:v>916.25</c:v>
                </c:pt>
                <c:pt idx="14">
                  <c:v>919.25</c:v>
                </c:pt>
                <c:pt idx="15">
                  <c:v>918.75</c:v>
                </c:pt>
                <c:pt idx="16">
                  <c:v>919.25</c:v>
                </c:pt>
                <c:pt idx="17">
                  <c:v>918.75</c:v>
                </c:pt>
                <c:pt idx="18">
                  <c:v>919.25</c:v>
                </c:pt>
                <c:pt idx="19">
                  <c:v>918.5</c:v>
                </c:pt>
                <c:pt idx="20">
                  <c:v>918.5</c:v>
                </c:pt>
                <c:pt idx="21">
                  <c:v>917.75</c:v>
                </c:pt>
                <c:pt idx="22">
                  <c:v>914.5</c:v>
                </c:pt>
                <c:pt idx="23">
                  <c:v>914.0</c:v>
                </c:pt>
                <c:pt idx="24">
                  <c:v>914.5</c:v>
                </c:pt>
                <c:pt idx="25">
                  <c:v>914.75</c:v>
                </c:pt>
                <c:pt idx="26">
                  <c:v>914.5</c:v>
                </c:pt>
                <c:pt idx="27">
                  <c:v>914.75</c:v>
                </c:pt>
                <c:pt idx="28">
                  <c:v>914.5</c:v>
                </c:pt>
                <c:pt idx="29">
                  <c:v>914.5</c:v>
                </c:pt>
                <c:pt idx="30">
                  <c:v>914.75</c:v>
                </c:pt>
                <c:pt idx="31">
                  <c:v>915.0</c:v>
                </c:pt>
                <c:pt idx="32">
                  <c:v>914.0</c:v>
                </c:pt>
                <c:pt idx="33">
                  <c:v>914.25</c:v>
                </c:pt>
                <c:pt idx="34">
                  <c:v>912.75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point'!$Q$3:$Q$46</c:f>
              <c:numCache>
                <c:formatCode>h:mm</c:formatCode>
                <c:ptCount val="44"/>
                <c:pt idx="0">
                  <c:v>0.0208333333333333</c:v>
                </c:pt>
                <c:pt idx="1">
                  <c:v>0.0</c:v>
                </c:pt>
                <c:pt idx="2">
                  <c:v>0.979166666666667</c:v>
                </c:pt>
                <c:pt idx="3">
                  <c:v>0.958333333333333</c:v>
                </c:pt>
                <c:pt idx="4">
                  <c:v>0.9375</c:v>
                </c:pt>
                <c:pt idx="5">
                  <c:v>0.916666666666667</c:v>
                </c:pt>
                <c:pt idx="6">
                  <c:v>0.895833333333333</c:v>
                </c:pt>
                <c:pt idx="7">
                  <c:v>0.875</c:v>
                </c:pt>
                <c:pt idx="8">
                  <c:v>0.854166666666667</c:v>
                </c:pt>
                <c:pt idx="9">
                  <c:v>0.833333333333333</c:v>
                </c:pt>
                <c:pt idx="10">
                  <c:v>0.8125</c:v>
                </c:pt>
                <c:pt idx="11">
                  <c:v>0.791666666666667</c:v>
                </c:pt>
                <c:pt idx="12">
                  <c:v>0.770833333333333</c:v>
                </c:pt>
                <c:pt idx="13">
                  <c:v>0.75</c:v>
                </c:pt>
                <c:pt idx="14">
                  <c:v>0.729166666666667</c:v>
                </c:pt>
                <c:pt idx="15">
                  <c:v>0.708333333333333</c:v>
                </c:pt>
                <c:pt idx="16">
                  <c:v>0.6875</c:v>
                </c:pt>
                <c:pt idx="17">
                  <c:v>0.666666666666667</c:v>
                </c:pt>
                <c:pt idx="18">
                  <c:v>0.645833333333333</c:v>
                </c:pt>
                <c:pt idx="19">
                  <c:v>0.625</c:v>
                </c:pt>
                <c:pt idx="20">
                  <c:v>0.604166666666667</c:v>
                </c:pt>
                <c:pt idx="21">
                  <c:v>0.583333333333333</c:v>
                </c:pt>
                <c:pt idx="22">
                  <c:v>0.5625</c:v>
                </c:pt>
                <c:pt idx="23">
                  <c:v>0.541666666666667</c:v>
                </c:pt>
                <c:pt idx="24">
                  <c:v>0.520833333333333</c:v>
                </c:pt>
                <c:pt idx="25">
                  <c:v>0.5</c:v>
                </c:pt>
                <c:pt idx="26">
                  <c:v>0.479166666666667</c:v>
                </c:pt>
                <c:pt idx="27">
                  <c:v>0.458333333333333</c:v>
                </c:pt>
                <c:pt idx="28">
                  <c:v>0.4375</c:v>
                </c:pt>
                <c:pt idx="29">
                  <c:v>0.416666666666667</c:v>
                </c:pt>
                <c:pt idx="30">
                  <c:v>0.395833333333333</c:v>
                </c:pt>
                <c:pt idx="31">
                  <c:v>0.375</c:v>
                </c:pt>
                <c:pt idx="32">
                  <c:v>0.354166666666667</c:v>
                </c:pt>
                <c:pt idx="33">
                  <c:v>0.333333333333333</c:v>
                </c:pt>
                <c:pt idx="34">
                  <c:v>0.3125</c:v>
                </c:pt>
                <c:pt idx="35">
                  <c:v>0.291666666666667</c:v>
                </c:pt>
                <c:pt idx="36">
                  <c:v>0.270833333333333</c:v>
                </c:pt>
                <c:pt idx="37">
                  <c:v>0.25</c:v>
                </c:pt>
                <c:pt idx="38">
                  <c:v>0.229166666666667</c:v>
                </c:pt>
                <c:pt idx="39">
                  <c:v>0.208333333333333</c:v>
                </c:pt>
                <c:pt idx="40">
                  <c:v>0.1875</c:v>
                </c:pt>
                <c:pt idx="41">
                  <c:v>0.166666666666667</c:v>
                </c:pt>
                <c:pt idx="42">
                  <c:v>0.145833333333333</c:v>
                </c:pt>
                <c:pt idx="43">
                  <c:v>0.125</c:v>
                </c:pt>
              </c:numCache>
            </c:numRef>
          </c:cat>
          <c:val>
            <c:numRef>
              <c:f>'30 point (2)'!$Y$12:$Y$46</c:f>
              <c:numCache>
                <c:formatCode>General</c:formatCode>
                <c:ptCount val="35"/>
                <c:pt idx="0">
                  <c:v>917.4967573733707</c:v>
                </c:pt>
                <c:pt idx="1">
                  <c:v>918.4554361103526</c:v>
                </c:pt>
                <c:pt idx="2">
                  <c:v>919.280073056422</c:v>
                </c:pt>
                <c:pt idx="3">
                  <c:v>919.1456945105681</c:v>
                </c:pt>
                <c:pt idx="4">
                  <c:v>918.9748051947626</c:v>
                </c:pt>
                <c:pt idx="5">
                  <c:v>918.7518762708257</c:v>
                </c:pt>
                <c:pt idx="6">
                  <c:v>918.9710370973808</c:v>
                </c:pt>
                <c:pt idx="7">
                  <c:v>916.839796872066</c:v>
                </c:pt>
                <c:pt idx="8">
                  <c:v>917.9550099059788</c:v>
                </c:pt>
                <c:pt idx="9">
                  <c:v>916.9241041821497</c:v>
                </c:pt>
                <c:pt idx="10">
                  <c:v>916.4975702772586</c:v>
                </c:pt>
                <c:pt idx="11">
                  <c:v>917.1719350104494</c:v>
                </c:pt>
                <c:pt idx="12">
                  <c:v>917.4988207179444</c:v>
                </c:pt>
                <c:pt idx="13">
                  <c:v>917.3376650979653</c:v>
                </c:pt>
                <c:pt idx="14">
                  <c:v>918.7145599581004</c:v>
                </c:pt>
                <c:pt idx="15">
                  <c:v>918.5783412781776</c:v>
                </c:pt>
                <c:pt idx="16">
                  <c:v>919.2511960310567</c:v>
                </c:pt>
                <c:pt idx="17">
                  <c:v>918.8294401772581</c:v>
                </c:pt>
                <c:pt idx="18">
                  <c:v>919.2717323097123</c:v>
                </c:pt>
                <c:pt idx="19">
                  <c:v>918.1526201127837</c:v>
                </c:pt>
                <c:pt idx="20">
                  <c:v>917.5612438353604</c:v>
                </c:pt>
                <c:pt idx="21">
                  <c:v>917.2281148310961</c:v>
                </c:pt>
                <c:pt idx="22">
                  <c:v>915.5546372112667</c:v>
                </c:pt>
                <c:pt idx="23">
                  <c:v>915.6254883151872</c:v>
                </c:pt>
                <c:pt idx="24">
                  <c:v>914.5056288905317</c:v>
                </c:pt>
                <c:pt idx="25">
                  <c:v>914.6737881281436</c:v>
                </c:pt>
                <c:pt idx="26">
                  <c:v>914.131953446622</c:v>
                </c:pt>
                <c:pt idx="27">
                  <c:v>914.8012598701761</c:v>
                </c:pt>
                <c:pt idx="28">
                  <c:v>914.4459719753263</c:v>
                </c:pt>
                <c:pt idx="29">
                  <c:v>915.2404734471452</c:v>
                </c:pt>
                <c:pt idx="30">
                  <c:v>914.7498138254243</c:v>
                </c:pt>
                <c:pt idx="31">
                  <c:v>915.2019149222342</c:v>
                </c:pt>
                <c:pt idx="32">
                  <c:v>914.2374287306821</c:v>
                </c:pt>
                <c:pt idx="33">
                  <c:v>914.0764867983003</c:v>
                </c:pt>
                <c:pt idx="34">
                  <c:v>912.7496302115874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908960"/>
        <c:axId val="2131903008"/>
      </c:lineChart>
      <c:catAx>
        <c:axId val="21319089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03008"/>
        <c:crosses val="autoZero"/>
        <c:auto val="1"/>
        <c:lblAlgn val="ctr"/>
        <c:lblOffset val="100"/>
        <c:noMultiLvlLbl val="0"/>
      </c:catAx>
      <c:valAx>
        <c:axId val="213190300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(2)'!$AC$12:$AC$46</c:f>
              <c:numCache>
                <c:formatCode>0.00</c:formatCode>
                <c:ptCount val="35"/>
                <c:pt idx="0">
                  <c:v>917.5</c:v>
                </c:pt>
                <c:pt idx="1">
                  <c:v>918.5</c:v>
                </c:pt>
                <c:pt idx="2">
                  <c:v>919.0</c:v>
                </c:pt>
                <c:pt idx="3">
                  <c:v>918.25</c:v>
                </c:pt>
                <c:pt idx="4">
                  <c:v>918.0</c:v>
                </c:pt>
                <c:pt idx="5">
                  <c:v>918.5</c:v>
                </c:pt>
                <c:pt idx="6">
                  <c:v>923.25</c:v>
                </c:pt>
                <c:pt idx="7">
                  <c:v>923.75</c:v>
                </c:pt>
                <c:pt idx="8">
                  <c:v>924.75</c:v>
                </c:pt>
                <c:pt idx="9">
                  <c:v>924.75</c:v>
                </c:pt>
                <c:pt idx="10">
                  <c:v>922.25</c:v>
                </c:pt>
                <c:pt idx="11">
                  <c:v>922.0</c:v>
                </c:pt>
                <c:pt idx="12">
                  <c:v>920.75</c:v>
                </c:pt>
                <c:pt idx="13">
                  <c:v>921.25</c:v>
                </c:pt>
                <c:pt idx="14">
                  <c:v>919.75</c:v>
                </c:pt>
                <c:pt idx="15">
                  <c:v>919.75</c:v>
                </c:pt>
                <c:pt idx="16">
                  <c:v>920.75</c:v>
                </c:pt>
                <c:pt idx="17">
                  <c:v>922.0</c:v>
                </c:pt>
                <c:pt idx="18">
                  <c:v>921.75</c:v>
                </c:pt>
                <c:pt idx="19">
                  <c:v>920.5</c:v>
                </c:pt>
                <c:pt idx="20">
                  <c:v>921.25</c:v>
                </c:pt>
                <c:pt idx="21">
                  <c:v>920.5</c:v>
                </c:pt>
                <c:pt idx="22">
                  <c:v>919.5</c:v>
                </c:pt>
                <c:pt idx="23">
                  <c:v>919.25</c:v>
                </c:pt>
                <c:pt idx="24">
                  <c:v>919.5</c:v>
                </c:pt>
                <c:pt idx="25">
                  <c:v>919.25</c:v>
                </c:pt>
                <c:pt idx="26">
                  <c:v>919.25</c:v>
                </c:pt>
                <c:pt idx="27">
                  <c:v>919.5</c:v>
                </c:pt>
                <c:pt idx="28">
                  <c:v>919.5</c:v>
                </c:pt>
                <c:pt idx="29">
                  <c:v>919.5</c:v>
                </c:pt>
                <c:pt idx="30">
                  <c:v>919.0</c:v>
                </c:pt>
                <c:pt idx="31">
                  <c:v>919.0</c:v>
                </c:pt>
                <c:pt idx="32">
                  <c:v>919.25</c:v>
                </c:pt>
                <c:pt idx="33">
                  <c:v>919.75</c:v>
                </c:pt>
                <c:pt idx="34">
                  <c:v>920.0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point'!$X$16:$X$46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(2)'!$AH$12:$AH$46</c:f>
              <c:numCache>
                <c:formatCode>General</c:formatCode>
                <c:ptCount val="35"/>
                <c:pt idx="0">
                  <c:v>927.3977709761707</c:v>
                </c:pt>
                <c:pt idx="1">
                  <c:v>926.4625232539994</c:v>
                </c:pt>
                <c:pt idx="2">
                  <c:v>922.4604354111604</c:v>
                </c:pt>
                <c:pt idx="3">
                  <c:v>922.5891697804258</c:v>
                </c:pt>
                <c:pt idx="4">
                  <c:v>923.302480548475</c:v>
                </c:pt>
                <c:pt idx="5">
                  <c:v>918.5618713734885</c:v>
                </c:pt>
                <c:pt idx="6">
                  <c:v>922.3995894234218</c:v>
                </c:pt>
                <c:pt idx="7">
                  <c:v>923.7396188739546</c:v>
                </c:pt>
                <c:pt idx="8">
                  <c:v>925.0794599522131</c:v>
                </c:pt>
                <c:pt idx="9">
                  <c:v>925.3228178481364</c:v>
                </c:pt>
                <c:pt idx="10">
                  <c:v>922.1494179756856</c:v>
                </c:pt>
                <c:pt idx="11">
                  <c:v>922.165891056424</c:v>
                </c:pt>
                <c:pt idx="12">
                  <c:v>920.7985641489215</c:v>
                </c:pt>
                <c:pt idx="13">
                  <c:v>921.0661730414059</c:v>
                </c:pt>
                <c:pt idx="14">
                  <c:v>919.8476213436924</c:v>
                </c:pt>
                <c:pt idx="15">
                  <c:v>919.7417579706833</c:v>
                </c:pt>
                <c:pt idx="16">
                  <c:v>920.7363351560443</c:v>
                </c:pt>
                <c:pt idx="17">
                  <c:v>921.953792268093</c:v>
                </c:pt>
                <c:pt idx="18">
                  <c:v>921.7155095643912</c:v>
                </c:pt>
                <c:pt idx="19">
                  <c:v>920.21357557489</c:v>
                </c:pt>
                <c:pt idx="20">
                  <c:v>920.5878497998299</c:v>
                </c:pt>
                <c:pt idx="21">
                  <c:v>920.1218318863548</c:v>
                </c:pt>
                <c:pt idx="22">
                  <c:v>919.9098410093414</c:v>
                </c:pt>
                <c:pt idx="23">
                  <c:v>919.191471356811</c:v>
                </c:pt>
                <c:pt idx="24">
                  <c:v>919.171268855622</c:v>
                </c:pt>
                <c:pt idx="25">
                  <c:v>919.2633990171054</c:v>
                </c:pt>
                <c:pt idx="26">
                  <c:v>919.33918426324</c:v>
                </c:pt>
                <c:pt idx="27">
                  <c:v>919.810602947077</c:v>
                </c:pt>
                <c:pt idx="28">
                  <c:v>919.6557179621665</c:v>
                </c:pt>
                <c:pt idx="29">
                  <c:v>919.5030758559806</c:v>
                </c:pt>
                <c:pt idx="30">
                  <c:v>919.1951503656597</c:v>
                </c:pt>
                <c:pt idx="31">
                  <c:v>919.3106506675982</c:v>
                </c:pt>
                <c:pt idx="32">
                  <c:v>919.282371621059</c:v>
                </c:pt>
                <c:pt idx="33">
                  <c:v>919.4978124264542</c:v>
                </c:pt>
                <c:pt idx="34">
                  <c:v>919.999947944778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53392"/>
        <c:axId val="2133759328"/>
      </c:lineChart>
      <c:catAx>
        <c:axId val="21337533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59328"/>
        <c:crosses val="autoZero"/>
        <c:auto val="1"/>
        <c:lblAlgn val="ctr"/>
        <c:lblOffset val="100"/>
        <c:noMultiLvlLbl val="0"/>
      </c:catAx>
      <c:valAx>
        <c:axId val="213375932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(2)'!$AL$12:$AL$46</c:f>
              <c:numCache>
                <c:formatCode>0.00</c:formatCode>
                <c:ptCount val="35"/>
                <c:pt idx="0">
                  <c:v>920.25</c:v>
                </c:pt>
                <c:pt idx="1">
                  <c:v>919.75</c:v>
                </c:pt>
                <c:pt idx="2">
                  <c:v>919.0</c:v>
                </c:pt>
                <c:pt idx="3">
                  <c:v>919.75</c:v>
                </c:pt>
                <c:pt idx="4">
                  <c:v>917.25</c:v>
                </c:pt>
                <c:pt idx="5">
                  <c:v>915.75</c:v>
                </c:pt>
                <c:pt idx="6">
                  <c:v>917.5</c:v>
                </c:pt>
                <c:pt idx="7">
                  <c:v>918.25</c:v>
                </c:pt>
                <c:pt idx="8">
                  <c:v>917.25</c:v>
                </c:pt>
                <c:pt idx="9">
                  <c:v>917.75</c:v>
                </c:pt>
                <c:pt idx="10">
                  <c:v>918.0</c:v>
                </c:pt>
                <c:pt idx="11">
                  <c:v>917.5</c:v>
                </c:pt>
                <c:pt idx="12">
                  <c:v>918.0</c:v>
                </c:pt>
                <c:pt idx="13">
                  <c:v>916.75</c:v>
                </c:pt>
                <c:pt idx="14">
                  <c:v>916.0</c:v>
                </c:pt>
                <c:pt idx="15">
                  <c:v>916.75</c:v>
                </c:pt>
                <c:pt idx="16">
                  <c:v>916.0</c:v>
                </c:pt>
                <c:pt idx="17">
                  <c:v>915.75</c:v>
                </c:pt>
                <c:pt idx="18">
                  <c:v>917.0</c:v>
                </c:pt>
                <c:pt idx="19">
                  <c:v>916.25</c:v>
                </c:pt>
                <c:pt idx="20">
                  <c:v>915.5</c:v>
                </c:pt>
                <c:pt idx="21">
                  <c:v>917.25</c:v>
                </c:pt>
                <c:pt idx="22">
                  <c:v>917.75</c:v>
                </c:pt>
                <c:pt idx="23">
                  <c:v>917.0</c:v>
                </c:pt>
                <c:pt idx="24">
                  <c:v>916.5</c:v>
                </c:pt>
                <c:pt idx="25">
                  <c:v>917.0</c:v>
                </c:pt>
                <c:pt idx="26">
                  <c:v>916.75</c:v>
                </c:pt>
                <c:pt idx="27">
                  <c:v>917.25</c:v>
                </c:pt>
                <c:pt idx="28">
                  <c:v>917.0</c:v>
                </c:pt>
                <c:pt idx="29">
                  <c:v>917.5</c:v>
                </c:pt>
                <c:pt idx="30">
                  <c:v>917.5</c:v>
                </c:pt>
                <c:pt idx="31">
                  <c:v>917.25</c:v>
                </c:pt>
                <c:pt idx="32">
                  <c:v>917.5</c:v>
                </c:pt>
                <c:pt idx="33">
                  <c:v>917.75</c:v>
                </c:pt>
                <c:pt idx="34">
                  <c:v>917.5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point'!$AE$16:$AE$46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(2)'!$AQ$12:$AQ$46</c:f>
              <c:numCache>
                <c:formatCode>General</c:formatCode>
                <c:ptCount val="35"/>
                <c:pt idx="0">
                  <c:v>915.9648405135851</c:v>
                </c:pt>
                <c:pt idx="1">
                  <c:v>915.4931704516292</c:v>
                </c:pt>
                <c:pt idx="2">
                  <c:v>914.6982111810237</c:v>
                </c:pt>
                <c:pt idx="3">
                  <c:v>917.4128575774491</c:v>
                </c:pt>
                <c:pt idx="4">
                  <c:v>915.5767287189764</c:v>
                </c:pt>
                <c:pt idx="5">
                  <c:v>915.6803810137402</c:v>
                </c:pt>
                <c:pt idx="6">
                  <c:v>917.4978534704588</c:v>
                </c:pt>
                <c:pt idx="7">
                  <c:v>917.5061170875439</c:v>
                </c:pt>
                <c:pt idx="8">
                  <c:v>917.2952737012154</c:v>
                </c:pt>
                <c:pt idx="9">
                  <c:v>917.725887382072</c:v>
                </c:pt>
                <c:pt idx="10">
                  <c:v>917.768906341699</c:v>
                </c:pt>
                <c:pt idx="11">
                  <c:v>917.5766231639291</c:v>
                </c:pt>
                <c:pt idx="12">
                  <c:v>917.7011018261188</c:v>
                </c:pt>
                <c:pt idx="13">
                  <c:v>916.7128371223066</c:v>
                </c:pt>
                <c:pt idx="14">
                  <c:v>916.3164223741453</c:v>
                </c:pt>
                <c:pt idx="15">
                  <c:v>916.9103489151441</c:v>
                </c:pt>
                <c:pt idx="16">
                  <c:v>915.9408746991672</c:v>
                </c:pt>
                <c:pt idx="17">
                  <c:v>915.7494773331058</c:v>
                </c:pt>
                <c:pt idx="18">
                  <c:v>916.5142354606452</c:v>
                </c:pt>
                <c:pt idx="19">
                  <c:v>916.2720493988831</c:v>
                </c:pt>
                <c:pt idx="20">
                  <c:v>915.7325743199271</c:v>
                </c:pt>
                <c:pt idx="21">
                  <c:v>917.2548038618332</c:v>
                </c:pt>
                <c:pt idx="22">
                  <c:v>917.9733106169105</c:v>
                </c:pt>
                <c:pt idx="23">
                  <c:v>917.0094481458361</c:v>
                </c:pt>
                <c:pt idx="24">
                  <c:v>916.7234620040366</c:v>
                </c:pt>
                <c:pt idx="25">
                  <c:v>916.9494734869032</c:v>
                </c:pt>
                <c:pt idx="26">
                  <c:v>916.6794155087667</c:v>
                </c:pt>
                <c:pt idx="27">
                  <c:v>917.1867978630836</c:v>
                </c:pt>
                <c:pt idx="28">
                  <c:v>917.0253622012127</c:v>
                </c:pt>
                <c:pt idx="29">
                  <c:v>917.5035044320251</c:v>
                </c:pt>
                <c:pt idx="30">
                  <c:v>917.4775118355351</c:v>
                </c:pt>
                <c:pt idx="31">
                  <c:v>917.5746812954792</c:v>
                </c:pt>
                <c:pt idx="32">
                  <c:v>917.5138600215942</c:v>
                </c:pt>
                <c:pt idx="33">
                  <c:v>917.4409990286539</c:v>
                </c:pt>
                <c:pt idx="34">
                  <c:v>917.4690182640356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07088"/>
        <c:axId val="2133813024"/>
      </c:lineChart>
      <c:catAx>
        <c:axId val="21338070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13024"/>
        <c:crosses val="autoZero"/>
        <c:auto val="1"/>
        <c:lblAlgn val="ctr"/>
        <c:lblOffset val="100"/>
        <c:noMultiLvlLbl val="0"/>
      </c:catAx>
      <c:valAx>
        <c:axId val="213381302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(2)'!$K$12:$K$36</c:f>
              <c:numCache>
                <c:formatCode>0.00</c:formatCode>
                <c:ptCount val="25"/>
                <c:pt idx="0">
                  <c:v>916.5</c:v>
                </c:pt>
                <c:pt idx="1">
                  <c:v>917.0</c:v>
                </c:pt>
                <c:pt idx="2">
                  <c:v>916.75</c:v>
                </c:pt>
                <c:pt idx="3">
                  <c:v>917.25</c:v>
                </c:pt>
                <c:pt idx="4">
                  <c:v>917.5</c:v>
                </c:pt>
                <c:pt idx="5">
                  <c:v>918.75</c:v>
                </c:pt>
                <c:pt idx="6">
                  <c:v>917.5</c:v>
                </c:pt>
                <c:pt idx="7">
                  <c:v>921.75</c:v>
                </c:pt>
                <c:pt idx="8">
                  <c:v>921.75</c:v>
                </c:pt>
                <c:pt idx="9">
                  <c:v>922.25</c:v>
                </c:pt>
                <c:pt idx="10">
                  <c:v>922.25</c:v>
                </c:pt>
                <c:pt idx="11">
                  <c:v>922.5</c:v>
                </c:pt>
                <c:pt idx="12">
                  <c:v>922.0</c:v>
                </c:pt>
                <c:pt idx="13">
                  <c:v>921.75</c:v>
                </c:pt>
                <c:pt idx="14">
                  <c:v>922.25</c:v>
                </c:pt>
                <c:pt idx="15">
                  <c:v>922.0</c:v>
                </c:pt>
                <c:pt idx="16">
                  <c:v>920.25</c:v>
                </c:pt>
                <c:pt idx="17">
                  <c:v>918.5</c:v>
                </c:pt>
                <c:pt idx="18">
                  <c:v>918.25</c:v>
                </c:pt>
                <c:pt idx="19">
                  <c:v>919.0</c:v>
                </c:pt>
                <c:pt idx="20">
                  <c:v>920.25</c:v>
                </c:pt>
                <c:pt idx="21">
                  <c:v>920.0</c:v>
                </c:pt>
                <c:pt idx="22">
                  <c:v>919.25</c:v>
                </c:pt>
                <c:pt idx="23">
                  <c:v>920.0</c:v>
                </c:pt>
                <c:pt idx="24">
                  <c:v>920.25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point'!$J$16:$J$36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(2)'!$P$12:$P$36</c:f>
              <c:numCache>
                <c:formatCode>General</c:formatCode>
                <c:ptCount val="25"/>
                <c:pt idx="0">
                  <c:v>919.615722975976</c:v>
                </c:pt>
                <c:pt idx="1">
                  <c:v>919.541799340168</c:v>
                </c:pt>
                <c:pt idx="2">
                  <c:v>919.909854130002</c:v>
                </c:pt>
                <c:pt idx="3">
                  <c:v>919.4235880723717</c:v>
                </c:pt>
                <c:pt idx="4">
                  <c:v>917.755930991032</c:v>
                </c:pt>
                <c:pt idx="5">
                  <c:v>917.9925257437288</c:v>
                </c:pt>
                <c:pt idx="6">
                  <c:v>918.8772015626473</c:v>
                </c:pt>
                <c:pt idx="7">
                  <c:v>921.1417422930202</c:v>
                </c:pt>
                <c:pt idx="8">
                  <c:v>921.9094362547377</c:v>
                </c:pt>
                <c:pt idx="9">
                  <c:v>922.4231691958068</c:v>
                </c:pt>
                <c:pt idx="10">
                  <c:v>922.2011861080958</c:v>
                </c:pt>
                <c:pt idx="11">
                  <c:v>922.4404048752139</c:v>
                </c:pt>
                <c:pt idx="12">
                  <c:v>921.8587112874636</c:v>
                </c:pt>
                <c:pt idx="13">
                  <c:v>921.6606795603437</c:v>
                </c:pt>
                <c:pt idx="14">
                  <c:v>922.426474627267</c:v>
                </c:pt>
                <c:pt idx="15">
                  <c:v>922.0059968325572</c:v>
                </c:pt>
                <c:pt idx="16">
                  <c:v>920.9808872227117</c:v>
                </c:pt>
                <c:pt idx="17">
                  <c:v>918.6651674489661</c:v>
                </c:pt>
                <c:pt idx="18">
                  <c:v>918.2427511882671</c:v>
                </c:pt>
                <c:pt idx="19">
                  <c:v>918.9630146391164</c:v>
                </c:pt>
                <c:pt idx="20">
                  <c:v>919.7685547032987</c:v>
                </c:pt>
                <c:pt idx="21">
                  <c:v>920.0666867251661</c:v>
                </c:pt>
                <c:pt idx="22">
                  <c:v>919.3040445239695</c:v>
                </c:pt>
                <c:pt idx="23">
                  <c:v>920.008620397402</c:v>
                </c:pt>
                <c:pt idx="24">
                  <c:v>920.3850839017272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494976"/>
        <c:axId val="2131860064"/>
      </c:lineChart>
      <c:catAx>
        <c:axId val="20464949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60064"/>
        <c:crosses val="autoZero"/>
        <c:auto val="1"/>
        <c:lblAlgn val="ctr"/>
        <c:lblOffset val="100"/>
        <c:noMultiLvlLbl val="0"/>
      </c:catAx>
      <c:valAx>
        <c:axId val="213186006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1"/>
          <c:order val="0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 (2)'!$S$16:$S$36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(2)'!$Y$12:$Y$36</c:f>
              <c:numCache>
                <c:formatCode>General</c:formatCode>
                <c:ptCount val="25"/>
                <c:pt idx="0">
                  <c:v>918.271889053439</c:v>
                </c:pt>
                <c:pt idx="1">
                  <c:v>918.0414644270427</c:v>
                </c:pt>
                <c:pt idx="2">
                  <c:v>918.808495246158</c:v>
                </c:pt>
                <c:pt idx="3">
                  <c:v>918.9545823365987</c:v>
                </c:pt>
                <c:pt idx="4">
                  <c:v>918.5200632025277</c:v>
                </c:pt>
                <c:pt idx="5">
                  <c:v>918.8053870365325</c:v>
                </c:pt>
                <c:pt idx="6">
                  <c:v>918.6933864740103</c:v>
                </c:pt>
                <c:pt idx="7">
                  <c:v>917.002708253093</c:v>
                </c:pt>
                <c:pt idx="8">
                  <c:v>917.8521560977558</c:v>
                </c:pt>
                <c:pt idx="9">
                  <c:v>917.0218474891333</c:v>
                </c:pt>
                <c:pt idx="10">
                  <c:v>917.0044862010995</c:v>
                </c:pt>
                <c:pt idx="11">
                  <c:v>917.3088394478826</c:v>
                </c:pt>
                <c:pt idx="12">
                  <c:v>917.4519252843038</c:v>
                </c:pt>
                <c:pt idx="13">
                  <c:v>917.5798558386228</c:v>
                </c:pt>
                <c:pt idx="14">
                  <c:v>918.9962741582146</c:v>
                </c:pt>
                <c:pt idx="15">
                  <c:v>918.971158576131</c:v>
                </c:pt>
                <c:pt idx="16">
                  <c:v>918.9729125502274</c:v>
                </c:pt>
                <c:pt idx="17">
                  <c:v>918.9599963015635</c:v>
                </c:pt>
                <c:pt idx="18">
                  <c:v>918.959252766596</c:v>
                </c:pt>
                <c:pt idx="19">
                  <c:v>918.7005546056584</c:v>
                </c:pt>
                <c:pt idx="20">
                  <c:v>918.49874639963</c:v>
                </c:pt>
                <c:pt idx="21">
                  <c:v>917.7820236341113</c:v>
                </c:pt>
                <c:pt idx="22">
                  <c:v>917.0864381950969</c:v>
                </c:pt>
                <c:pt idx="23">
                  <c:v>917.04188089991</c:v>
                </c:pt>
                <c:pt idx="24">
                  <c:v>917.001156261004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 (2)'!$S$16:$S$36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(2)'!$T$12:$T$36</c:f>
              <c:numCache>
                <c:formatCode>0.00</c:formatCode>
                <c:ptCount val="25"/>
                <c:pt idx="0">
                  <c:v>918.0</c:v>
                </c:pt>
                <c:pt idx="1">
                  <c:v>919.0</c:v>
                </c:pt>
                <c:pt idx="2">
                  <c:v>919.0</c:v>
                </c:pt>
                <c:pt idx="3">
                  <c:v>919.25</c:v>
                </c:pt>
                <c:pt idx="4">
                  <c:v>918.5</c:v>
                </c:pt>
                <c:pt idx="5">
                  <c:v>918.75</c:v>
                </c:pt>
                <c:pt idx="6">
                  <c:v>919.0</c:v>
                </c:pt>
                <c:pt idx="7">
                  <c:v>916.75</c:v>
                </c:pt>
                <c:pt idx="8">
                  <c:v>917.75</c:v>
                </c:pt>
                <c:pt idx="9">
                  <c:v>916.75</c:v>
                </c:pt>
                <c:pt idx="10">
                  <c:v>917.0</c:v>
                </c:pt>
                <c:pt idx="11">
                  <c:v>917.25</c:v>
                </c:pt>
                <c:pt idx="12">
                  <c:v>917.5</c:v>
                </c:pt>
                <c:pt idx="13">
                  <c:v>916.25</c:v>
                </c:pt>
                <c:pt idx="14">
                  <c:v>919.25</c:v>
                </c:pt>
                <c:pt idx="15">
                  <c:v>918.75</c:v>
                </c:pt>
                <c:pt idx="16">
                  <c:v>919.25</c:v>
                </c:pt>
                <c:pt idx="17">
                  <c:v>918.75</c:v>
                </c:pt>
                <c:pt idx="18">
                  <c:v>919.25</c:v>
                </c:pt>
                <c:pt idx="19">
                  <c:v>918.5</c:v>
                </c:pt>
                <c:pt idx="20">
                  <c:v>918.5</c:v>
                </c:pt>
                <c:pt idx="21">
                  <c:v>917.75</c:v>
                </c:pt>
                <c:pt idx="22">
                  <c:v>914.5</c:v>
                </c:pt>
                <c:pt idx="23">
                  <c:v>914.0</c:v>
                </c:pt>
                <c:pt idx="24">
                  <c:v>914.5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30848"/>
        <c:axId val="2133728912"/>
      </c:lineChart>
      <c:catAx>
        <c:axId val="21337308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8912"/>
        <c:crosses val="autoZero"/>
        <c:auto val="1"/>
        <c:lblAlgn val="ctr"/>
        <c:lblOffset val="100"/>
        <c:noMultiLvlLbl val="0"/>
      </c:catAx>
      <c:valAx>
        <c:axId val="213372891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(2)'!$AC$12:$AC$36</c:f>
              <c:numCache>
                <c:formatCode>0.00</c:formatCode>
                <c:ptCount val="25"/>
                <c:pt idx="0">
                  <c:v>917.5</c:v>
                </c:pt>
                <c:pt idx="1">
                  <c:v>918.5</c:v>
                </c:pt>
                <c:pt idx="2">
                  <c:v>919.0</c:v>
                </c:pt>
                <c:pt idx="3">
                  <c:v>918.25</c:v>
                </c:pt>
                <c:pt idx="4">
                  <c:v>918.0</c:v>
                </c:pt>
                <c:pt idx="5">
                  <c:v>918.5</c:v>
                </c:pt>
                <c:pt idx="6">
                  <c:v>923.25</c:v>
                </c:pt>
                <c:pt idx="7">
                  <c:v>923.75</c:v>
                </c:pt>
                <c:pt idx="8">
                  <c:v>924.75</c:v>
                </c:pt>
                <c:pt idx="9">
                  <c:v>924.75</c:v>
                </c:pt>
                <c:pt idx="10">
                  <c:v>922.25</c:v>
                </c:pt>
                <c:pt idx="11">
                  <c:v>922.0</c:v>
                </c:pt>
                <c:pt idx="12">
                  <c:v>920.75</c:v>
                </c:pt>
                <c:pt idx="13">
                  <c:v>921.25</c:v>
                </c:pt>
                <c:pt idx="14">
                  <c:v>919.75</c:v>
                </c:pt>
                <c:pt idx="15">
                  <c:v>919.75</c:v>
                </c:pt>
                <c:pt idx="16">
                  <c:v>920.75</c:v>
                </c:pt>
                <c:pt idx="17">
                  <c:v>922.0</c:v>
                </c:pt>
                <c:pt idx="18">
                  <c:v>921.75</c:v>
                </c:pt>
                <c:pt idx="19">
                  <c:v>920.5</c:v>
                </c:pt>
                <c:pt idx="20">
                  <c:v>921.25</c:v>
                </c:pt>
                <c:pt idx="21">
                  <c:v>920.5</c:v>
                </c:pt>
                <c:pt idx="22">
                  <c:v>919.5</c:v>
                </c:pt>
                <c:pt idx="23">
                  <c:v>919.25</c:v>
                </c:pt>
                <c:pt idx="24">
                  <c:v>919.5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(2)'!$AH$12:$AH$36</c:f>
              <c:numCache>
                <c:formatCode>General</c:formatCode>
                <c:ptCount val="25"/>
                <c:pt idx="0">
                  <c:v>922.9419482529182</c:v>
                </c:pt>
                <c:pt idx="1">
                  <c:v>926.5027697373453</c:v>
                </c:pt>
                <c:pt idx="2">
                  <c:v>923.3555576266211</c:v>
                </c:pt>
                <c:pt idx="3">
                  <c:v>921.5803358793436</c:v>
                </c:pt>
                <c:pt idx="4">
                  <c:v>921.7520637247172</c:v>
                </c:pt>
                <c:pt idx="5">
                  <c:v>918.5251969145727</c:v>
                </c:pt>
                <c:pt idx="6">
                  <c:v>923.304447224103</c:v>
                </c:pt>
                <c:pt idx="7">
                  <c:v>923.7501168257611</c:v>
                </c:pt>
                <c:pt idx="8">
                  <c:v>924.8946792488688</c:v>
                </c:pt>
                <c:pt idx="9">
                  <c:v>924.7471452756001</c:v>
                </c:pt>
                <c:pt idx="10">
                  <c:v>922.0962581207239</c:v>
                </c:pt>
                <c:pt idx="11">
                  <c:v>921.9545054796291</c:v>
                </c:pt>
                <c:pt idx="12">
                  <c:v>920.7746199855768</c:v>
                </c:pt>
                <c:pt idx="13">
                  <c:v>920.8509233933974</c:v>
                </c:pt>
                <c:pt idx="14">
                  <c:v>919.6648158391187</c:v>
                </c:pt>
                <c:pt idx="15">
                  <c:v>919.57833251455</c:v>
                </c:pt>
                <c:pt idx="16">
                  <c:v>920.6528924663838</c:v>
                </c:pt>
                <c:pt idx="17">
                  <c:v>922.0016680246625</c:v>
                </c:pt>
                <c:pt idx="18">
                  <c:v>921.9905189937855</c:v>
                </c:pt>
                <c:pt idx="19">
                  <c:v>920.5110294881736</c:v>
                </c:pt>
                <c:pt idx="20">
                  <c:v>920.495833234621</c:v>
                </c:pt>
                <c:pt idx="21">
                  <c:v>919.7872206457785</c:v>
                </c:pt>
                <c:pt idx="22">
                  <c:v>919.5312987599514</c:v>
                </c:pt>
                <c:pt idx="23">
                  <c:v>919.308554071866</c:v>
                </c:pt>
                <c:pt idx="24">
                  <c:v>919.3848867414467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141616"/>
        <c:axId val="2133135664"/>
      </c:lineChart>
      <c:catAx>
        <c:axId val="21331416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35664"/>
        <c:crosses val="autoZero"/>
        <c:auto val="1"/>
        <c:lblAlgn val="ctr"/>
        <c:lblOffset val="100"/>
        <c:noMultiLvlLbl val="0"/>
      </c:catAx>
      <c:valAx>
        <c:axId val="213313566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(2)'!$AL$12:$AL$36</c:f>
              <c:numCache>
                <c:formatCode>0.00</c:formatCode>
                <c:ptCount val="25"/>
                <c:pt idx="0">
                  <c:v>920.25</c:v>
                </c:pt>
                <c:pt idx="1">
                  <c:v>919.75</c:v>
                </c:pt>
                <c:pt idx="2">
                  <c:v>919.0</c:v>
                </c:pt>
                <c:pt idx="3">
                  <c:v>919.75</c:v>
                </c:pt>
                <c:pt idx="4">
                  <c:v>917.25</c:v>
                </c:pt>
                <c:pt idx="5">
                  <c:v>915.75</c:v>
                </c:pt>
                <c:pt idx="6">
                  <c:v>917.5</c:v>
                </c:pt>
                <c:pt idx="7">
                  <c:v>918.25</c:v>
                </c:pt>
                <c:pt idx="8">
                  <c:v>917.25</c:v>
                </c:pt>
                <c:pt idx="9">
                  <c:v>917.75</c:v>
                </c:pt>
                <c:pt idx="10">
                  <c:v>918.0</c:v>
                </c:pt>
                <c:pt idx="11">
                  <c:v>917.5</c:v>
                </c:pt>
                <c:pt idx="12">
                  <c:v>918.0</c:v>
                </c:pt>
                <c:pt idx="13">
                  <c:v>916.75</c:v>
                </c:pt>
                <c:pt idx="14">
                  <c:v>916.0</c:v>
                </c:pt>
                <c:pt idx="15">
                  <c:v>916.75</c:v>
                </c:pt>
                <c:pt idx="16">
                  <c:v>916.0</c:v>
                </c:pt>
                <c:pt idx="17">
                  <c:v>915.75</c:v>
                </c:pt>
                <c:pt idx="18">
                  <c:v>917.0</c:v>
                </c:pt>
                <c:pt idx="19">
                  <c:v>916.25</c:v>
                </c:pt>
                <c:pt idx="20">
                  <c:v>915.5</c:v>
                </c:pt>
                <c:pt idx="21">
                  <c:v>917.25</c:v>
                </c:pt>
                <c:pt idx="22">
                  <c:v>917.75</c:v>
                </c:pt>
                <c:pt idx="23">
                  <c:v>917.0</c:v>
                </c:pt>
                <c:pt idx="24">
                  <c:v>916.5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(2)'!$AQ$12:$AQ$36</c:f>
              <c:numCache>
                <c:formatCode>General</c:formatCode>
                <c:ptCount val="25"/>
                <c:pt idx="0">
                  <c:v>916.2637185967766</c:v>
                </c:pt>
                <c:pt idx="1">
                  <c:v>916.5981619600194</c:v>
                </c:pt>
                <c:pt idx="2">
                  <c:v>915.391991359872</c:v>
                </c:pt>
                <c:pt idx="3">
                  <c:v>916.3516684880406</c:v>
                </c:pt>
                <c:pt idx="4">
                  <c:v>916.7765182222566</c:v>
                </c:pt>
                <c:pt idx="5">
                  <c:v>916.0150665298442</c:v>
                </c:pt>
                <c:pt idx="6">
                  <c:v>917.4944907160834</c:v>
                </c:pt>
                <c:pt idx="7">
                  <c:v>917.981448502633</c:v>
                </c:pt>
                <c:pt idx="8">
                  <c:v>916.9570213892207</c:v>
                </c:pt>
                <c:pt idx="9">
                  <c:v>918.146852378004</c:v>
                </c:pt>
                <c:pt idx="10">
                  <c:v>918.2373829292222</c:v>
                </c:pt>
                <c:pt idx="11">
                  <c:v>917.1093947809134</c:v>
                </c:pt>
                <c:pt idx="12">
                  <c:v>918.0476989184815</c:v>
                </c:pt>
                <c:pt idx="13">
                  <c:v>917.308214665924</c:v>
                </c:pt>
                <c:pt idx="14">
                  <c:v>915.903129631829</c:v>
                </c:pt>
                <c:pt idx="15">
                  <c:v>916.7067289102651</c:v>
                </c:pt>
                <c:pt idx="16">
                  <c:v>915.9826153981495</c:v>
                </c:pt>
                <c:pt idx="17">
                  <c:v>915.760997441519</c:v>
                </c:pt>
                <c:pt idx="18">
                  <c:v>916.978620566228</c:v>
                </c:pt>
                <c:pt idx="19">
                  <c:v>916.6850532317052</c:v>
                </c:pt>
                <c:pt idx="20">
                  <c:v>915.4932621581283</c:v>
                </c:pt>
                <c:pt idx="21">
                  <c:v>917.2468313555367</c:v>
                </c:pt>
                <c:pt idx="22">
                  <c:v>917.7072081657471</c:v>
                </c:pt>
                <c:pt idx="23">
                  <c:v>917.2140509764896</c:v>
                </c:pt>
                <c:pt idx="24">
                  <c:v>916.5058972094347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179216"/>
        <c:axId val="2133155168"/>
      </c:lineChart>
      <c:catAx>
        <c:axId val="21331792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55168"/>
        <c:crosses val="autoZero"/>
        <c:auto val="1"/>
        <c:lblAlgn val="ctr"/>
        <c:lblOffset val="100"/>
        <c:noMultiLvlLbl val="0"/>
      </c:catAx>
      <c:valAx>
        <c:axId val="213315516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point'!$Q$16:$Q$36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point'!$O$16:$O$36</c:f>
              <c:numCache>
                <c:formatCode>General</c:formatCode>
                <c:ptCount val="21"/>
                <c:pt idx="0">
                  <c:v>-0.000143</c:v>
                </c:pt>
                <c:pt idx="1">
                  <c:v>-0.000749</c:v>
                </c:pt>
                <c:pt idx="2">
                  <c:v>-0.001281</c:v>
                </c:pt>
                <c:pt idx="3">
                  <c:v>-0.001795</c:v>
                </c:pt>
                <c:pt idx="4">
                  <c:v>-0.001728</c:v>
                </c:pt>
                <c:pt idx="5">
                  <c:v>-0.001572</c:v>
                </c:pt>
                <c:pt idx="6">
                  <c:v>-0.001146</c:v>
                </c:pt>
                <c:pt idx="7">
                  <c:v>-0.000715</c:v>
                </c:pt>
                <c:pt idx="8">
                  <c:v>-0.00046</c:v>
                </c:pt>
                <c:pt idx="9">
                  <c:v>-0.000105</c:v>
                </c:pt>
                <c:pt idx="10">
                  <c:v>0.000186</c:v>
                </c:pt>
                <c:pt idx="11">
                  <c:v>0.000342</c:v>
                </c:pt>
                <c:pt idx="12">
                  <c:v>0.000546</c:v>
                </c:pt>
                <c:pt idx="13">
                  <c:v>0.000572</c:v>
                </c:pt>
                <c:pt idx="14">
                  <c:v>0.000745</c:v>
                </c:pt>
                <c:pt idx="15">
                  <c:v>0.000357</c:v>
                </c:pt>
                <c:pt idx="16">
                  <c:v>-6.3E-5</c:v>
                </c:pt>
                <c:pt idx="17">
                  <c:v>-0.000553</c:v>
                </c:pt>
                <c:pt idx="18">
                  <c:v>-0.000515</c:v>
                </c:pt>
                <c:pt idx="19">
                  <c:v>-0.000427</c:v>
                </c:pt>
                <c:pt idx="20">
                  <c:v>-0.00016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point'!$Q$16:$Q$36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point'!$R$16:$R$36</c:f>
              <c:numCache>
                <c:formatCode>General</c:formatCode>
                <c:ptCount val="21"/>
                <c:pt idx="0">
                  <c:v>-0.00027670450115801</c:v>
                </c:pt>
                <c:pt idx="1">
                  <c:v>-0.000904910714670804</c:v>
                </c:pt>
                <c:pt idx="2">
                  <c:v>-0.00136177054577585</c:v>
                </c:pt>
                <c:pt idx="3">
                  <c:v>-0.00161981894278304</c:v>
                </c:pt>
                <c:pt idx="4">
                  <c:v>-0.00167562922944381</c:v>
                </c:pt>
                <c:pt idx="5">
                  <c:v>-0.00154827191738471</c:v>
                </c:pt>
                <c:pt idx="6">
                  <c:v>-0.00127540169969763</c:v>
                </c:pt>
                <c:pt idx="7">
                  <c:v>-0.000907525741565723</c:v>
                </c:pt>
                <c:pt idx="8">
                  <c:v>-0.000501180992417403</c:v>
                </c:pt>
                <c:pt idx="9">
                  <c:v>-0.000111838069689408</c:v>
                </c:pt>
                <c:pt idx="10">
                  <c:v>0.000212652884158573</c:v>
                </c:pt>
                <c:pt idx="11">
                  <c:v>0.000437350330135707</c:v>
                </c:pt>
                <c:pt idx="12">
                  <c:v>0.000543687761608719</c:v>
                </c:pt>
                <c:pt idx="13">
                  <c:v>0.000530787880293647</c:v>
                </c:pt>
                <c:pt idx="14">
                  <c:v>0.00041454997277766</c:v>
                </c:pt>
                <c:pt idx="15">
                  <c:v>0.000224694048306338</c:v>
                </c:pt>
                <c:pt idx="16">
                  <c:v>1.77016606349185E-7</c:v>
                </c:pt>
                <c:pt idx="17">
                  <c:v>-0.000216423676065985</c:v>
                </c:pt>
                <c:pt idx="18">
                  <c:v>-0.000384854185683311</c:v>
                </c:pt>
                <c:pt idx="19">
                  <c:v>-0.000472724097635027</c:v>
                </c:pt>
                <c:pt idx="20">
                  <c:v>-0.000459966699435487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163280"/>
        <c:axId val="2122169216"/>
      </c:lineChart>
      <c:catAx>
        <c:axId val="21221632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9216"/>
        <c:crosses val="autoZero"/>
        <c:auto val="1"/>
        <c:lblAlgn val="ctr"/>
        <c:lblOffset val="100"/>
        <c:noMultiLvlLbl val="0"/>
      </c:catAx>
      <c:valAx>
        <c:axId val="212216921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(2)'!$AV$12:$AV$36</c:f>
              <c:numCache>
                <c:formatCode>General</c:formatCode>
                <c:ptCount val="25"/>
                <c:pt idx="0">
                  <c:v>0.655</c:v>
                </c:pt>
                <c:pt idx="1">
                  <c:v>0.488</c:v>
                </c:pt>
                <c:pt idx="2">
                  <c:v>0.149</c:v>
                </c:pt>
                <c:pt idx="3">
                  <c:v>-0.155</c:v>
                </c:pt>
                <c:pt idx="4">
                  <c:v>-0.232</c:v>
                </c:pt>
                <c:pt idx="5">
                  <c:v>-0.058</c:v>
                </c:pt>
                <c:pt idx="6">
                  <c:v>-0.365</c:v>
                </c:pt>
                <c:pt idx="7">
                  <c:v>-0.295</c:v>
                </c:pt>
                <c:pt idx="8">
                  <c:v>0.127</c:v>
                </c:pt>
                <c:pt idx="9">
                  <c:v>0.273</c:v>
                </c:pt>
                <c:pt idx="10">
                  <c:v>0.097</c:v>
                </c:pt>
                <c:pt idx="11">
                  <c:v>-0.136</c:v>
                </c:pt>
                <c:pt idx="12">
                  <c:v>-0.276</c:v>
                </c:pt>
                <c:pt idx="13">
                  <c:v>-0.49</c:v>
                </c:pt>
                <c:pt idx="14">
                  <c:v>-0.576</c:v>
                </c:pt>
                <c:pt idx="15">
                  <c:v>-0.555</c:v>
                </c:pt>
                <c:pt idx="16">
                  <c:v>-0.697</c:v>
                </c:pt>
                <c:pt idx="17">
                  <c:v>-0.761</c:v>
                </c:pt>
                <c:pt idx="18">
                  <c:v>-0.773</c:v>
                </c:pt>
                <c:pt idx="19">
                  <c:v>-0.692</c:v>
                </c:pt>
                <c:pt idx="20">
                  <c:v>-0.587</c:v>
                </c:pt>
                <c:pt idx="21">
                  <c:v>-0.591</c:v>
                </c:pt>
                <c:pt idx="22">
                  <c:v>-0.445</c:v>
                </c:pt>
                <c:pt idx="23">
                  <c:v>-0.346</c:v>
                </c:pt>
                <c:pt idx="24">
                  <c:v>-0.283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point'!$AL$16:$AL$36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 (2)'!$AY$12:$AY$36</c:f>
              <c:numCache>
                <c:formatCode>General</c:formatCode>
                <c:ptCount val="25"/>
                <c:pt idx="0">
                  <c:v>0.130750720431197</c:v>
                </c:pt>
                <c:pt idx="1">
                  <c:v>-0.362942637510546</c:v>
                </c:pt>
                <c:pt idx="2">
                  <c:v>-0.547418444145296</c:v>
                </c:pt>
                <c:pt idx="3">
                  <c:v>-0.0765839694194421</c:v>
                </c:pt>
                <c:pt idx="4">
                  <c:v>-0.00810492257845526</c:v>
                </c:pt>
                <c:pt idx="5">
                  <c:v>-0.110001075256877</c:v>
                </c:pt>
                <c:pt idx="6">
                  <c:v>-0.020266329839725</c:v>
                </c:pt>
                <c:pt idx="7">
                  <c:v>-0.115313423911861</c:v>
                </c:pt>
                <c:pt idx="8">
                  <c:v>0.155645686740038</c:v>
                </c:pt>
                <c:pt idx="9">
                  <c:v>0.268029282539304</c:v>
                </c:pt>
                <c:pt idx="10">
                  <c:v>0.148437111223706</c:v>
                </c:pt>
                <c:pt idx="11">
                  <c:v>-0.124264604095114</c:v>
                </c:pt>
                <c:pt idx="12">
                  <c:v>-0.36070544301994</c:v>
                </c:pt>
                <c:pt idx="13">
                  <c:v>-0.489987055251686</c:v>
                </c:pt>
                <c:pt idx="14">
                  <c:v>-0.558504388219371</c:v>
                </c:pt>
                <c:pt idx="15">
                  <c:v>-0.626260119459651</c:v>
                </c:pt>
                <c:pt idx="16">
                  <c:v>-0.705225117416402</c:v>
                </c:pt>
                <c:pt idx="17">
                  <c:v>-0.763837213021688</c:v>
                </c:pt>
                <c:pt idx="18">
                  <c:v>-0.774833612721374</c:v>
                </c:pt>
                <c:pt idx="19">
                  <c:v>-0.737415179508974</c:v>
                </c:pt>
                <c:pt idx="20">
                  <c:v>-0.66372305147892</c:v>
                </c:pt>
                <c:pt idx="21">
                  <c:v>-0.563883791632963</c:v>
                </c:pt>
                <c:pt idx="22">
                  <c:v>-0.443062673722274</c:v>
                </c:pt>
                <c:pt idx="23">
                  <c:v>-0.305183818912512</c:v>
                </c:pt>
                <c:pt idx="24">
                  <c:v>-0.155495456898446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06592"/>
        <c:axId val="2101589648"/>
      </c:lineChart>
      <c:catAx>
        <c:axId val="21318065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89648"/>
        <c:crosses val="autoZero"/>
        <c:auto val="1"/>
        <c:lblAlgn val="ctr"/>
        <c:lblOffset val="100"/>
        <c:noMultiLvlLbl val="0"/>
      </c:catAx>
      <c:valAx>
        <c:axId val="210158964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(2)'!$L$12:$L$26</c:f>
              <c:numCache>
                <c:formatCode>0.00</c:formatCode>
                <c:ptCount val="15"/>
                <c:pt idx="0">
                  <c:v>916.5</c:v>
                </c:pt>
                <c:pt idx="1">
                  <c:v>917.0</c:v>
                </c:pt>
                <c:pt idx="2">
                  <c:v>916.75</c:v>
                </c:pt>
                <c:pt idx="3">
                  <c:v>917.25</c:v>
                </c:pt>
                <c:pt idx="4">
                  <c:v>917.5</c:v>
                </c:pt>
                <c:pt idx="5">
                  <c:v>918.75</c:v>
                </c:pt>
                <c:pt idx="6">
                  <c:v>917.5</c:v>
                </c:pt>
                <c:pt idx="7">
                  <c:v>921.75</c:v>
                </c:pt>
                <c:pt idx="8">
                  <c:v>921.75</c:v>
                </c:pt>
                <c:pt idx="9">
                  <c:v>922.25</c:v>
                </c:pt>
                <c:pt idx="10">
                  <c:v>922.25</c:v>
                </c:pt>
                <c:pt idx="11">
                  <c:v>922.5</c:v>
                </c:pt>
                <c:pt idx="12">
                  <c:v>922.0</c:v>
                </c:pt>
                <c:pt idx="13">
                  <c:v>921.75</c:v>
                </c:pt>
                <c:pt idx="14">
                  <c:v>922.25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(2)'!$P$12:$P$26</c:f>
              <c:numCache>
                <c:formatCode>General</c:formatCode>
                <c:ptCount val="15"/>
                <c:pt idx="0">
                  <c:v>921.233738850902</c:v>
                </c:pt>
                <c:pt idx="1">
                  <c:v>924.210935269529</c:v>
                </c:pt>
                <c:pt idx="2">
                  <c:v>911.7191772972973</c:v>
                </c:pt>
                <c:pt idx="3">
                  <c:v>928.9008171874206</c:v>
                </c:pt>
                <c:pt idx="4">
                  <c:v>925.1958332974736</c:v>
                </c:pt>
                <c:pt idx="5">
                  <c:v>918.7621740676984</c:v>
                </c:pt>
                <c:pt idx="6">
                  <c:v>917.4999645174722</c:v>
                </c:pt>
                <c:pt idx="7">
                  <c:v>921.4610203607651</c:v>
                </c:pt>
                <c:pt idx="8">
                  <c:v>922.0417307696595</c:v>
                </c:pt>
                <c:pt idx="9">
                  <c:v>922.4481931715912</c:v>
                </c:pt>
                <c:pt idx="10">
                  <c:v>922.2095690330573</c:v>
                </c:pt>
                <c:pt idx="11">
                  <c:v>922.205706159813</c:v>
                </c:pt>
                <c:pt idx="12">
                  <c:v>922.0266503695794</c:v>
                </c:pt>
                <c:pt idx="13">
                  <c:v>921.8143112356893</c:v>
                </c:pt>
                <c:pt idx="14">
                  <c:v>922.2852962529987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768640"/>
        <c:axId val="2131762688"/>
      </c:lineChart>
      <c:catAx>
        <c:axId val="213176864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2688"/>
        <c:crosses val="autoZero"/>
        <c:auto val="1"/>
        <c:lblAlgn val="ctr"/>
        <c:lblOffset val="100"/>
        <c:noMultiLvlLbl val="0"/>
      </c:catAx>
      <c:valAx>
        <c:axId val="213176268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(2)'!$T$12:$T$26</c:f>
              <c:numCache>
                <c:formatCode>0.00</c:formatCode>
                <c:ptCount val="15"/>
                <c:pt idx="0">
                  <c:v>918.0</c:v>
                </c:pt>
                <c:pt idx="1">
                  <c:v>919.0</c:v>
                </c:pt>
                <c:pt idx="2">
                  <c:v>919.0</c:v>
                </c:pt>
                <c:pt idx="3">
                  <c:v>919.25</c:v>
                </c:pt>
                <c:pt idx="4">
                  <c:v>918.5</c:v>
                </c:pt>
                <c:pt idx="5">
                  <c:v>918.75</c:v>
                </c:pt>
                <c:pt idx="6">
                  <c:v>919.0</c:v>
                </c:pt>
                <c:pt idx="7">
                  <c:v>916.75</c:v>
                </c:pt>
                <c:pt idx="8">
                  <c:v>917.75</c:v>
                </c:pt>
                <c:pt idx="9">
                  <c:v>916.75</c:v>
                </c:pt>
                <c:pt idx="10">
                  <c:v>917.0</c:v>
                </c:pt>
                <c:pt idx="11">
                  <c:v>917.25</c:v>
                </c:pt>
                <c:pt idx="12">
                  <c:v>917.5</c:v>
                </c:pt>
                <c:pt idx="13">
                  <c:v>916.25</c:v>
                </c:pt>
                <c:pt idx="14">
                  <c:v>919.25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point'!$Q$16:$Q$26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(2)'!$X$12:$X$26</c:f>
              <c:numCache>
                <c:formatCode>General</c:formatCode>
                <c:ptCount val="15"/>
                <c:pt idx="0">
                  <c:v>916.5460727663403</c:v>
                </c:pt>
                <c:pt idx="1">
                  <c:v>917.7756418709872</c:v>
                </c:pt>
                <c:pt idx="2">
                  <c:v>918.0075041790038</c:v>
                </c:pt>
                <c:pt idx="3">
                  <c:v>916.3368726250255</c:v>
                </c:pt>
                <c:pt idx="4">
                  <c:v>918.736403846138</c:v>
                </c:pt>
                <c:pt idx="5">
                  <c:v>918.780946295507</c:v>
                </c:pt>
                <c:pt idx="6">
                  <c:v>918.9239024367638</c:v>
                </c:pt>
                <c:pt idx="7">
                  <c:v>916.793920814066</c:v>
                </c:pt>
                <c:pt idx="8">
                  <c:v>917.7656334963307</c:v>
                </c:pt>
                <c:pt idx="9">
                  <c:v>916.8409227773264</c:v>
                </c:pt>
                <c:pt idx="10">
                  <c:v>917.0022412144552</c:v>
                </c:pt>
                <c:pt idx="11">
                  <c:v>917.1865539857989</c:v>
                </c:pt>
                <c:pt idx="12">
                  <c:v>917.6127271428707</c:v>
                </c:pt>
                <c:pt idx="13">
                  <c:v>916.2641334898944</c:v>
                </c:pt>
                <c:pt idx="14">
                  <c:v>918.7255554432415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63184"/>
        <c:axId val="2134269120"/>
      </c:lineChart>
      <c:catAx>
        <c:axId val="21342631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60178282070836"/>
              <c:y val="0.78038586466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69120"/>
        <c:crosses val="autoZero"/>
        <c:auto val="1"/>
        <c:lblAlgn val="ctr"/>
        <c:lblOffset val="100"/>
        <c:noMultiLvlLbl val="0"/>
      </c:catAx>
      <c:valAx>
        <c:axId val="213426912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(2)'!$AB$12:$AB$26</c:f>
              <c:numCache>
                <c:formatCode>0.00</c:formatCode>
                <c:ptCount val="15"/>
                <c:pt idx="0">
                  <c:v>917.5</c:v>
                </c:pt>
                <c:pt idx="1">
                  <c:v>918.5</c:v>
                </c:pt>
                <c:pt idx="2">
                  <c:v>919.0</c:v>
                </c:pt>
                <c:pt idx="3">
                  <c:v>918.25</c:v>
                </c:pt>
                <c:pt idx="4">
                  <c:v>918.0</c:v>
                </c:pt>
                <c:pt idx="5">
                  <c:v>918.5</c:v>
                </c:pt>
                <c:pt idx="6">
                  <c:v>923.25</c:v>
                </c:pt>
                <c:pt idx="7">
                  <c:v>923.75</c:v>
                </c:pt>
                <c:pt idx="8">
                  <c:v>924.75</c:v>
                </c:pt>
                <c:pt idx="9">
                  <c:v>924.75</c:v>
                </c:pt>
                <c:pt idx="10">
                  <c:v>922.25</c:v>
                </c:pt>
                <c:pt idx="11">
                  <c:v>922.0</c:v>
                </c:pt>
                <c:pt idx="12">
                  <c:v>920.75</c:v>
                </c:pt>
                <c:pt idx="13">
                  <c:v>921.25</c:v>
                </c:pt>
                <c:pt idx="14">
                  <c:v>919.75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point'!$X$16:$X$26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(2)'!$AF$12:$AF$26</c:f>
              <c:numCache>
                <c:formatCode>General</c:formatCode>
                <c:ptCount val="15"/>
                <c:pt idx="0">
                  <c:v>928.164796985758</c:v>
                </c:pt>
                <c:pt idx="1">
                  <c:v>924.7852156046214</c:v>
                </c:pt>
                <c:pt idx="2">
                  <c:v>922.610359714969</c:v>
                </c:pt>
                <c:pt idx="3">
                  <c:v>918.0188348243267</c:v>
                </c:pt>
                <c:pt idx="4">
                  <c:v>917.3934203704516</c:v>
                </c:pt>
                <c:pt idx="5">
                  <c:v>918.4309485333484</c:v>
                </c:pt>
                <c:pt idx="6">
                  <c:v>923.2288449944921</c:v>
                </c:pt>
                <c:pt idx="7">
                  <c:v>923.6321008730795</c:v>
                </c:pt>
                <c:pt idx="8">
                  <c:v>924.6866671695176</c:v>
                </c:pt>
                <c:pt idx="9">
                  <c:v>924.7275167067716</c:v>
                </c:pt>
                <c:pt idx="10">
                  <c:v>921.8231108074233</c:v>
                </c:pt>
                <c:pt idx="11">
                  <c:v>921.550520676294</c:v>
                </c:pt>
                <c:pt idx="12">
                  <c:v>920.6289281474171</c:v>
                </c:pt>
                <c:pt idx="13">
                  <c:v>921.2216911892875</c:v>
                </c:pt>
                <c:pt idx="14">
                  <c:v>920.0281159394764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09312"/>
        <c:axId val="2134315248"/>
      </c:lineChart>
      <c:catAx>
        <c:axId val="21343093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15248"/>
        <c:crosses val="autoZero"/>
        <c:auto val="1"/>
        <c:lblAlgn val="ctr"/>
        <c:lblOffset val="100"/>
        <c:noMultiLvlLbl val="0"/>
      </c:catAx>
      <c:valAx>
        <c:axId val="213431524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(2)'!$AJ$12:$AJ$26</c:f>
              <c:numCache>
                <c:formatCode>0.00</c:formatCode>
                <c:ptCount val="15"/>
                <c:pt idx="0">
                  <c:v>920.25</c:v>
                </c:pt>
                <c:pt idx="1">
                  <c:v>919.75</c:v>
                </c:pt>
                <c:pt idx="2">
                  <c:v>919.0</c:v>
                </c:pt>
                <c:pt idx="3">
                  <c:v>919.75</c:v>
                </c:pt>
                <c:pt idx="4">
                  <c:v>917.25</c:v>
                </c:pt>
                <c:pt idx="5">
                  <c:v>915.75</c:v>
                </c:pt>
                <c:pt idx="6">
                  <c:v>917.5</c:v>
                </c:pt>
                <c:pt idx="7">
                  <c:v>918.25</c:v>
                </c:pt>
                <c:pt idx="8">
                  <c:v>917.25</c:v>
                </c:pt>
                <c:pt idx="9">
                  <c:v>917.75</c:v>
                </c:pt>
                <c:pt idx="10">
                  <c:v>918.0</c:v>
                </c:pt>
                <c:pt idx="11">
                  <c:v>917.5</c:v>
                </c:pt>
                <c:pt idx="12">
                  <c:v>918.0</c:v>
                </c:pt>
                <c:pt idx="13">
                  <c:v>916.75</c:v>
                </c:pt>
                <c:pt idx="14">
                  <c:v>916.0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point'!$AE$16:$AE$26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(2)'!$AO$12:$AO$26</c:f>
              <c:numCache>
                <c:formatCode>General</c:formatCode>
                <c:ptCount val="15"/>
                <c:pt idx="0">
                  <c:v>916.0262735297994</c:v>
                </c:pt>
                <c:pt idx="1">
                  <c:v>916.9724398474077</c:v>
                </c:pt>
                <c:pt idx="2">
                  <c:v>917.848712362047</c:v>
                </c:pt>
                <c:pt idx="3">
                  <c:v>916.4949562353056</c:v>
                </c:pt>
                <c:pt idx="4">
                  <c:v>916.329583394757</c:v>
                </c:pt>
                <c:pt idx="5">
                  <c:v>915.98585197476</c:v>
                </c:pt>
                <c:pt idx="6">
                  <c:v>917.4943126261704</c:v>
                </c:pt>
                <c:pt idx="7">
                  <c:v>917.9915228563299</c:v>
                </c:pt>
                <c:pt idx="8">
                  <c:v>917.2492202628611</c:v>
                </c:pt>
                <c:pt idx="9">
                  <c:v>917.7500175454096</c:v>
                </c:pt>
                <c:pt idx="10">
                  <c:v>918.0003754396853</c:v>
                </c:pt>
                <c:pt idx="11">
                  <c:v>917.5023903947566</c:v>
                </c:pt>
                <c:pt idx="12">
                  <c:v>917.99005466302</c:v>
                </c:pt>
                <c:pt idx="13">
                  <c:v>916.757791965261</c:v>
                </c:pt>
                <c:pt idx="14">
                  <c:v>916.0049594158272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52976"/>
        <c:axId val="2134358912"/>
      </c:lineChart>
      <c:catAx>
        <c:axId val="213435297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58912"/>
        <c:crosses val="autoZero"/>
        <c:auto val="1"/>
        <c:lblAlgn val="ctr"/>
        <c:lblOffset val="100"/>
        <c:noMultiLvlLbl val="0"/>
      </c:catAx>
      <c:valAx>
        <c:axId val="2134358912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(2)'!$AS$12:$AS$26</c:f>
              <c:numCache>
                <c:formatCode>0.00</c:formatCode>
                <c:ptCount val="15"/>
                <c:pt idx="0">
                  <c:v>922.75</c:v>
                </c:pt>
                <c:pt idx="1">
                  <c:v>921.75</c:v>
                </c:pt>
                <c:pt idx="2">
                  <c:v>920.25</c:v>
                </c:pt>
                <c:pt idx="3">
                  <c:v>918.75</c:v>
                </c:pt>
                <c:pt idx="4">
                  <c:v>921.0</c:v>
                </c:pt>
                <c:pt idx="5">
                  <c:v>918.75</c:v>
                </c:pt>
                <c:pt idx="6">
                  <c:v>917.0</c:v>
                </c:pt>
                <c:pt idx="7">
                  <c:v>919.5</c:v>
                </c:pt>
                <c:pt idx="8">
                  <c:v>921.25</c:v>
                </c:pt>
                <c:pt idx="9">
                  <c:v>921.25</c:v>
                </c:pt>
                <c:pt idx="10">
                  <c:v>920.5</c:v>
                </c:pt>
                <c:pt idx="11">
                  <c:v>920.75</c:v>
                </c:pt>
                <c:pt idx="12">
                  <c:v>919.75</c:v>
                </c:pt>
                <c:pt idx="13">
                  <c:v>919.5</c:v>
                </c:pt>
                <c:pt idx="14">
                  <c:v>920.25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 point'!$AL$16:$AL$26</c:f>
              <c:numCache>
                <c:formatCode>h:mm</c:formatCode>
                <c:ptCount val="1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</c:numCache>
            </c:numRef>
          </c:cat>
          <c:val>
            <c:numRef>
              <c:f>'10 point (2)'!$AX$12:$AX$26</c:f>
              <c:numCache>
                <c:formatCode>General</c:formatCode>
                <c:ptCount val="15"/>
                <c:pt idx="0">
                  <c:v>915.7777214174248</c:v>
                </c:pt>
                <c:pt idx="1">
                  <c:v>919.3388562674691</c:v>
                </c:pt>
                <c:pt idx="2">
                  <c:v>923.0474606510602</c:v>
                </c:pt>
                <c:pt idx="3">
                  <c:v>923.3666758703012</c:v>
                </c:pt>
                <c:pt idx="4">
                  <c:v>921.2933358858198</c:v>
                </c:pt>
                <c:pt idx="5">
                  <c:v>918.7129670184198</c:v>
                </c:pt>
                <c:pt idx="6">
                  <c:v>917.00041331846</c:v>
                </c:pt>
                <c:pt idx="7">
                  <c:v>919.4730071157791</c:v>
                </c:pt>
                <c:pt idx="8">
                  <c:v>921.253405670756</c:v>
                </c:pt>
                <c:pt idx="9">
                  <c:v>921.2546443781702</c:v>
                </c:pt>
                <c:pt idx="10">
                  <c:v>920.5788701898613</c:v>
                </c:pt>
                <c:pt idx="11">
                  <c:v>919.980114693233</c:v>
                </c:pt>
                <c:pt idx="12">
                  <c:v>919.6520644759025</c:v>
                </c:pt>
                <c:pt idx="13">
                  <c:v>919.8264747406189</c:v>
                </c:pt>
                <c:pt idx="14">
                  <c:v>920.252431021513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96608"/>
        <c:axId val="2134402544"/>
      </c:lineChart>
      <c:catAx>
        <c:axId val="21343966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02544"/>
        <c:crosses val="autoZero"/>
        <c:auto val="1"/>
        <c:lblAlgn val="ctr"/>
        <c:lblOffset val="100"/>
        <c:noMultiLvlLbl val="0"/>
      </c:catAx>
      <c:valAx>
        <c:axId val="213440254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(2)'!$AU$12:$AU$46</c:f>
              <c:numCache>
                <c:formatCode>0.00</c:formatCode>
                <c:ptCount val="35"/>
                <c:pt idx="0">
                  <c:v>922.75</c:v>
                </c:pt>
                <c:pt idx="1">
                  <c:v>921.75</c:v>
                </c:pt>
                <c:pt idx="2">
                  <c:v>920.25</c:v>
                </c:pt>
                <c:pt idx="3">
                  <c:v>918.75</c:v>
                </c:pt>
                <c:pt idx="4">
                  <c:v>921.0</c:v>
                </c:pt>
                <c:pt idx="5">
                  <c:v>918.75</c:v>
                </c:pt>
                <c:pt idx="6">
                  <c:v>917.0</c:v>
                </c:pt>
                <c:pt idx="7">
                  <c:v>919.5</c:v>
                </c:pt>
                <c:pt idx="8">
                  <c:v>921.25</c:v>
                </c:pt>
                <c:pt idx="9">
                  <c:v>921.25</c:v>
                </c:pt>
                <c:pt idx="10">
                  <c:v>920.5</c:v>
                </c:pt>
                <c:pt idx="11">
                  <c:v>920.75</c:v>
                </c:pt>
                <c:pt idx="12">
                  <c:v>919.75</c:v>
                </c:pt>
                <c:pt idx="13">
                  <c:v>919.5</c:v>
                </c:pt>
                <c:pt idx="14">
                  <c:v>920.25</c:v>
                </c:pt>
                <c:pt idx="15">
                  <c:v>919.75</c:v>
                </c:pt>
                <c:pt idx="16">
                  <c:v>920.25</c:v>
                </c:pt>
                <c:pt idx="17">
                  <c:v>919.75</c:v>
                </c:pt>
                <c:pt idx="18">
                  <c:v>919.5</c:v>
                </c:pt>
                <c:pt idx="19">
                  <c:v>919.75</c:v>
                </c:pt>
                <c:pt idx="20">
                  <c:v>919.5</c:v>
                </c:pt>
                <c:pt idx="21">
                  <c:v>920.0</c:v>
                </c:pt>
                <c:pt idx="22">
                  <c:v>919.75</c:v>
                </c:pt>
                <c:pt idx="23">
                  <c:v>919.5</c:v>
                </c:pt>
                <c:pt idx="24">
                  <c:v>919.75</c:v>
                </c:pt>
                <c:pt idx="25">
                  <c:v>919.5</c:v>
                </c:pt>
                <c:pt idx="26">
                  <c:v>919.5</c:v>
                </c:pt>
                <c:pt idx="27">
                  <c:v>920.0</c:v>
                </c:pt>
                <c:pt idx="28">
                  <c:v>920.0</c:v>
                </c:pt>
                <c:pt idx="29">
                  <c:v>920.75</c:v>
                </c:pt>
                <c:pt idx="30">
                  <c:v>921.5</c:v>
                </c:pt>
                <c:pt idx="31">
                  <c:v>921.25</c:v>
                </c:pt>
                <c:pt idx="32">
                  <c:v>921.0</c:v>
                </c:pt>
                <c:pt idx="33">
                  <c:v>921.25</c:v>
                </c:pt>
                <c:pt idx="34">
                  <c:v>921.25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 point'!$AL$16:$AL$46</c:f>
              <c:numCache>
                <c:formatCode>h:mm</c:formatCode>
                <c:ptCount val="3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  <c:pt idx="21">
                  <c:v>0.3125</c:v>
                </c:pt>
                <c:pt idx="22">
                  <c:v>0.291666666666667</c:v>
                </c:pt>
                <c:pt idx="23">
                  <c:v>0.270833333333333</c:v>
                </c:pt>
                <c:pt idx="24">
                  <c:v>0.25</c:v>
                </c:pt>
                <c:pt idx="25">
                  <c:v>0.229166666666667</c:v>
                </c:pt>
                <c:pt idx="26">
                  <c:v>0.208333333333333</c:v>
                </c:pt>
                <c:pt idx="27">
                  <c:v>0.1875</c:v>
                </c:pt>
                <c:pt idx="28">
                  <c:v>0.166666666666667</c:v>
                </c:pt>
                <c:pt idx="29">
                  <c:v>0.145833333333333</c:v>
                </c:pt>
                <c:pt idx="30">
                  <c:v>0.125</c:v>
                </c:pt>
              </c:numCache>
            </c:numRef>
          </c:cat>
          <c:val>
            <c:numRef>
              <c:f>'30 point (2)'!$AZ$12:$AZ$46</c:f>
              <c:numCache>
                <c:formatCode>General</c:formatCode>
                <c:ptCount val="35"/>
                <c:pt idx="0">
                  <c:v>920.5174173612845</c:v>
                </c:pt>
                <c:pt idx="1">
                  <c:v>911.7839367049432</c:v>
                </c:pt>
                <c:pt idx="2">
                  <c:v>921.39294100558</c:v>
                </c:pt>
                <c:pt idx="3">
                  <c:v>914.550571227045</c:v>
                </c:pt>
                <c:pt idx="4">
                  <c:v>921.8619522458613</c:v>
                </c:pt>
                <c:pt idx="5">
                  <c:v>918.749986336519</c:v>
                </c:pt>
                <c:pt idx="6">
                  <c:v>917.0002534117834</c:v>
                </c:pt>
                <c:pt idx="7">
                  <c:v>919.4945351415958</c:v>
                </c:pt>
                <c:pt idx="8">
                  <c:v>921.2499111966475</c:v>
                </c:pt>
                <c:pt idx="9">
                  <c:v>921.3007508357854</c:v>
                </c:pt>
                <c:pt idx="10">
                  <c:v>920.700264068464</c:v>
                </c:pt>
                <c:pt idx="11">
                  <c:v>920.167358746497</c:v>
                </c:pt>
                <c:pt idx="12">
                  <c:v>919.8709964748447</c:v>
                </c:pt>
                <c:pt idx="13">
                  <c:v>919.7535935966614</c:v>
                </c:pt>
                <c:pt idx="14">
                  <c:v>919.728108761715</c:v>
                </c:pt>
                <c:pt idx="15">
                  <c:v>919.7356191774558</c:v>
                </c:pt>
                <c:pt idx="16">
                  <c:v>919.746513117246</c:v>
                </c:pt>
                <c:pt idx="17">
                  <c:v>919.7497659247577</c:v>
                </c:pt>
                <c:pt idx="18">
                  <c:v>919.7440068740725</c:v>
                </c:pt>
                <c:pt idx="19">
                  <c:v>919.7322254677338</c:v>
                </c:pt>
                <c:pt idx="20">
                  <c:v>919.7190747123597</c:v>
                </c:pt>
                <c:pt idx="21">
                  <c:v>919.7096238125968</c:v>
                </c:pt>
                <c:pt idx="22">
                  <c:v>919.7088261979261</c:v>
                </c:pt>
                <c:pt idx="23">
                  <c:v>919.7213123172812</c:v>
                </c:pt>
                <c:pt idx="24">
                  <c:v>919.7513198902718</c:v>
                </c:pt>
                <c:pt idx="25">
                  <c:v>919.8026784864024</c:v>
                </c:pt>
                <c:pt idx="26">
                  <c:v>919.878814062627</c:v>
                </c:pt>
                <c:pt idx="27">
                  <c:v>919.982760255162</c:v>
                </c:pt>
                <c:pt idx="28">
                  <c:v>920.1171717504393</c:v>
                </c:pt>
                <c:pt idx="29">
                  <c:v>920.2843382285906</c:v>
                </c:pt>
                <c:pt idx="30">
                  <c:v>920.4861984449577</c:v>
                </c:pt>
                <c:pt idx="31">
                  <c:v>920.7243543399133</c:v>
                </c:pt>
                <c:pt idx="32">
                  <c:v>921.0000851534445</c:v>
                </c:pt>
                <c:pt idx="33">
                  <c:v>921.3143615403581</c:v>
                </c:pt>
                <c:pt idx="34">
                  <c:v>921.6678596855467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08208"/>
        <c:axId val="2133118976"/>
      </c:lineChart>
      <c:catAx>
        <c:axId val="20465082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18976"/>
        <c:crosses val="autoZero"/>
        <c:auto val="1"/>
        <c:lblAlgn val="ctr"/>
        <c:lblOffset val="100"/>
        <c:noMultiLvlLbl val="0"/>
      </c:catAx>
      <c:valAx>
        <c:axId val="213311897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point'!$V$16:$V$36</c:f>
              <c:numCache>
                <c:formatCode>General</c:formatCode>
                <c:ptCount val="21"/>
                <c:pt idx="0">
                  <c:v>0.002622</c:v>
                </c:pt>
                <c:pt idx="1">
                  <c:v>0.001925</c:v>
                </c:pt>
                <c:pt idx="2">
                  <c:v>0.001651</c:v>
                </c:pt>
                <c:pt idx="3">
                  <c:v>0.001242</c:v>
                </c:pt>
                <c:pt idx="4">
                  <c:v>0.000556</c:v>
                </c:pt>
                <c:pt idx="5">
                  <c:v>-7.4E-5</c:v>
                </c:pt>
                <c:pt idx="6">
                  <c:v>0.00018</c:v>
                </c:pt>
                <c:pt idx="7">
                  <c:v>0.000405</c:v>
                </c:pt>
                <c:pt idx="8">
                  <c:v>0.000735</c:v>
                </c:pt>
                <c:pt idx="9">
                  <c:v>0.000878</c:v>
                </c:pt>
                <c:pt idx="10">
                  <c:v>0.001055</c:v>
                </c:pt>
                <c:pt idx="11">
                  <c:v>0.001181</c:v>
                </c:pt>
                <c:pt idx="12">
                  <c:v>0.001251</c:v>
                </c:pt>
                <c:pt idx="13">
                  <c:v>0.000977</c:v>
                </c:pt>
                <c:pt idx="14">
                  <c:v>0.000794</c:v>
                </c:pt>
                <c:pt idx="15">
                  <c:v>0.000753</c:v>
                </c:pt>
                <c:pt idx="16">
                  <c:v>0.000443</c:v>
                </c:pt>
                <c:pt idx="17">
                  <c:v>0.000105</c:v>
                </c:pt>
                <c:pt idx="18">
                  <c:v>0.000193</c:v>
                </c:pt>
                <c:pt idx="19">
                  <c:v>4.2E-5</c:v>
                </c:pt>
                <c:pt idx="20">
                  <c:v>-2.9E-5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point'!$X$16:$X$36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point'!$Y$16:$Y$36</c:f>
              <c:numCache>
                <c:formatCode>General</c:formatCode>
                <c:ptCount val="21"/>
                <c:pt idx="0">
                  <c:v>0.00232360649123022</c:v>
                </c:pt>
                <c:pt idx="1">
                  <c:v>0.00192495536813822</c:v>
                </c:pt>
                <c:pt idx="2">
                  <c:v>0.00164773234435816</c:v>
                </c:pt>
                <c:pt idx="3">
                  <c:v>0.00124203021099483</c:v>
                </c:pt>
                <c:pt idx="4">
                  <c:v>0.000550635315523768</c:v>
                </c:pt>
                <c:pt idx="5">
                  <c:v>0.000244398481893478</c:v>
                </c:pt>
                <c:pt idx="6">
                  <c:v>0.000236812502222236</c:v>
                </c:pt>
                <c:pt idx="7">
                  <c:v>0.000484865110851596</c:v>
                </c:pt>
                <c:pt idx="8">
                  <c:v>0.000742700560342745</c:v>
                </c:pt>
                <c:pt idx="9">
                  <c:v>0.000871545232791443</c:v>
                </c:pt>
                <c:pt idx="10">
                  <c:v>0.00104186061991261</c:v>
                </c:pt>
                <c:pt idx="11">
                  <c:v>0.0012050848100619</c:v>
                </c:pt>
                <c:pt idx="12">
                  <c:v>0.00123797894356858</c:v>
                </c:pt>
                <c:pt idx="13">
                  <c:v>0.0010798070701507</c:v>
                </c:pt>
                <c:pt idx="14">
                  <c:v>0.000796062312002148</c:v>
                </c:pt>
                <c:pt idx="15">
                  <c:v>0.000540664216158815</c:v>
                </c:pt>
                <c:pt idx="16">
                  <c:v>0.000357509068773575</c:v>
                </c:pt>
                <c:pt idx="17">
                  <c:v>0.000218880766078981</c:v>
                </c:pt>
                <c:pt idx="18">
                  <c:v>0.000113302017579474</c:v>
                </c:pt>
                <c:pt idx="19">
                  <c:v>4.20101902543154E-5</c:v>
                </c:pt>
                <c:pt idx="20">
                  <c:v>-2.90383691271302E-5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214912"/>
        <c:axId val="2122220848"/>
      </c:lineChart>
      <c:catAx>
        <c:axId val="21222149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05400496409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20848"/>
        <c:crosses val="autoZero"/>
        <c:auto val="1"/>
        <c:lblAlgn val="ctr"/>
        <c:lblOffset val="100"/>
        <c:noMultiLvlLbl val="0"/>
      </c:catAx>
      <c:valAx>
        <c:axId val="212222084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Actual versus Eureqa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91219091914"/>
          <c:y val="0.173825456794479"/>
          <c:w val="0.756246423848114"/>
          <c:h val="0.60187382235700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point'!$AC$16:$AC$36</c:f>
              <c:numCache>
                <c:formatCode>General</c:formatCode>
                <c:ptCount val="21"/>
                <c:pt idx="0">
                  <c:v>-0.004642</c:v>
                </c:pt>
                <c:pt idx="1">
                  <c:v>-0.004157</c:v>
                </c:pt>
                <c:pt idx="2">
                  <c:v>-0.003665</c:v>
                </c:pt>
                <c:pt idx="3">
                  <c:v>-0.00364</c:v>
                </c:pt>
                <c:pt idx="4">
                  <c:v>-0.003076</c:v>
                </c:pt>
                <c:pt idx="5">
                  <c:v>-0.002473</c:v>
                </c:pt>
                <c:pt idx="6">
                  <c:v>-0.001985</c:v>
                </c:pt>
                <c:pt idx="7">
                  <c:v>-0.001818</c:v>
                </c:pt>
                <c:pt idx="8">
                  <c:v>-0.001617</c:v>
                </c:pt>
                <c:pt idx="9">
                  <c:v>-0.001477</c:v>
                </c:pt>
                <c:pt idx="10">
                  <c:v>-0.001296</c:v>
                </c:pt>
                <c:pt idx="11">
                  <c:v>-0.001285</c:v>
                </c:pt>
                <c:pt idx="12">
                  <c:v>-0.000971</c:v>
                </c:pt>
                <c:pt idx="13">
                  <c:v>-0.000751</c:v>
                </c:pt>
                <c:pt idx="14">
                  <c:v>-0.000605</c:v>
                </c:pt>
                <c:pt idx="15">
                  <c:v>-0.000377</c:v>
                </c:pt>
                <c:pt idx="16">
                  <c:v>-0.000458</c:v>
                </c:pt>
                <c:pt idx="17">
                  <c:v>-0.000537</c:v>
                </c:pt>
                <c:pt idx="18">
                  <c:v>-0.000612</c:v>
                </c:pt>
                <c:pt idx="19">
                  <c:v>-0.00051</c:v>
                </c:pt>
                <c:pt idx="20">
                  <c:v>-0.000207</c:v>
                </c:pt>
              </c:numCache>
            </c:numRef>
          </c:val>
          <c:smooth val="0"/>
        </c:ser>
        <c:ser>
          <c:idx val="1"/>
          <c:order val="1"/>
          <c:tx>
            <c:v>Eureqa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 point'!$AE$16:$AE$36</c:f>
              <c:numCache>
                <c:formatCode>h:mm</c:formatCode>
                <c:ptCount val="21"/>
                <c:pt idx="0">
                  <c:v>0.75</c:v>
                </c:pt>
                <c:pt idx="1">
                  <c:v>0.729166666666667</c:v>
                </c:pt>
                <c:pt idx="2">
                  <c:v>0.708333333333333</c:v>
                </c:pt>
                <c:pt idx="3">
                  <c:v>0.6875</c:v>
                </c:pt>
                <c:pt idx="4">
                  <c:v>0.666666666666667</c:v>
                </c:pt>
                <c:pt idx="5">
                  <c:v>0.645833333333333</c:v>
                </c:pt>
                <c:pt idx="6">
                  <c:v>0.625</c:v>
                </c:pt>
                <c:pt idx="7">
                  <c:v>0.604166666666667</c:v>
                </c:pt>
                <c:pt idx="8">
                  <c:v>0.583333333333333</c:v>
                </c:pt>
                <c:pt idx="9">
                  <c:v>0.5625</c:v>
                </c:pt>
                <c:pt idx="10">
                  <c:v>0.541666666666667</c:v>
                </c:pt>
                <c:pt idx="11">
                  <c:v>0.520833333333333</c:v>
                </c:pt>
                <c:pt idx="12">
                  <c:v>0.5</c:v>
                </c:pt>
                <c:pt idx="13">
                  <c:v>0.479166666666667</c:v>
                </c:pt>
                <c:pt idx="14">
                  <c:v>0.458333333333333</c:v>
                </c:pt>
                <c:pt idx="15">
                  <c:v>0.4375</c:v>
                </c:pt>
                <c:pt idx="16">
                  <c:v>0.416666666666667</c:v>
                </c:pt>
                <c:pt idx="17">
                  <c:v>0.395833333333333</c:v>
                </c:pt>
                <c:pt idx="18">
                  <c:v>0.375</c:v>
                </c:pt>
                <c:pt idx="19">
                  <c:v>0.354166666666667</c:v>
                </c:pt>
                <c:pt idx="20">
                  <c:v>0.333333333333333</c:v>
                </c:pt>
              </c:numCache>
            </c:numRef>
          </c:cat>
          <c:val>
            <c:numRef>
              <c:f>'20 point'!$AF$16:$AF$36</c:f>
              <c:numCache>
                <c:formatCode>General</c:formatCode>
                <c:ptCount val="21"/>
                <c:pt idx="0">
                  <c:v>-0.00408937244793015</c:v>
                </c:pt>
                <c:pt idx="1">
                  <c:v>-0.00415315525696016</c:v>
                </c:pt>
                <c:pt idx="2">
                  <c:v>-0.00365083340409905</c:v>
                </c:pt>
                <c:pt idx="3">
                  <c:v>-0.00345067147048225</c:v>
                </c:pt>
                <c:pt idx="4">
                  <c:v>-0.00309130389665728</c:v>
                </c:pt>
                <c:pt idx="5">
                  <c:v>-0.00236323940198398</c:v>
                </c:pt>
                <c:pt idx="6">
                  <c:v>-0.00201343507978944</c:v>
                </c:pt>
                <c:pt idx="7">
                  <c:v>-0.00175556706386949</c:v>
                </c:pt>
                <c:pt idx="8">
                  <c:v>-0.00173644118924902</c:v>
                </c:pt>
                <c:pt idx="9">
                  <c:v>-0.00148468227917058</c:v>
                </c:pt>
                <c:pt idx="10">
                  <c:v>-0.00139507927680318</c:v>
                </c:pt>
                <c:pt idx="11">
                  <c:v>-0.00126658242918216</c:v>
                </c:pt>
                <c:pt idx="12">
                  <c:v>-0.000910234909333832</c:v>
                </c:pt>
                <c:pt idx="13">
                  <c:v>-0.000774052914884596</c:v>
                </c:pt>
                <c:pt idx="14">
                  <c:v>-0.000566101563643497</c:v>
                </c:pt>
                <c:pt idx="15">
                  <c:v>-0.000425478710240893</c:v>
                </c:pt>
                <c:pt idx="16">
                  <c:v>-0.000451923429583953</c:v>
                </c:pt>
                <c:pt idx="17">
                  <c:v>-0.000595859933719733</c:v>
                </c:pt>
                <c:pt idx="18">
                  <c:v>-0.000589763416241031</c:v>
                </c:pt>
                <c:pt idx="19">
                  <c:v>-0.00054502748752828</c:v>
                </c:pt>
                <c:pt idx="20">
                  <c:v>-0.000176352253138595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260144"/>
        <c:axId val="2122266080"/>
      </c:lineChart>
      <c:catAx>
        <c:axId val="21222601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layout>
            <c:manualLayout>
              <c:xMode val="edge"/>
              <c:yMode val="edge"/>
              <c:x val="0.475142739716472"/>
              <c:y val="0.77569927915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66080"/>
        <c:crosses val="autoZero"/>
        <c:auto val="1"/>
        <c:lblAlgn val="ctr"/>
        <c:lblOffset val="100"/>
        <c:noMultiLvlLbl val="0"/>
      </c:catAx>
      <c:valAx>
        <c:axId val="212226608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layout>
            <c:manualLayout>
              <c:xMode val="edge"/>
              <c:yMode val="edge"/>
              <c:x val="0.0213692455179682"/>
              <c:y val="0.419062299113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<Relationship Id="rId14" Type="http://schemas.openxmlformats.org/officeDocument/2006/relationships/chart" Target="../charts/chart15.xml"/><Relationship Id="rId15" Type="http://schemas.openxmlformats.org/officeDocument/2006/relationships/chart" Target="../charts/chart1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7.xml"/><Relationship Id="rId12" Type="http://schemas.openxmlformats.org/officeDocument/2006/relationships/chart" Target="../charts/chart28.xml"/><Relationship Id="rId13" Type="http://schemas.openxmlformats.org/officeDocument/2006/relationships/chart" Target="../charts/chart29.xml"/><Relationship Id="rId14" Type="http://schemas.openxmlformats.org/officeDocument/2006/relationships/chart" Target="../charts/chart30.xml"/><Relationship Id="rId15" Type="http://schemas.openxmlformats.org/officeDocument/2006/relationships/chart" Target="../charts/chart31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2.xml"/><Relationship Id="rId12" Type="http://schemas.openxmlformats.org/officeDocument/2006/relationships/chart" Target="../charts/chart43.xml"/><Relationship Id="rId13" Type="http://schemas.openxmlformats.org/officeDocument/2006/relationships/chart" Target="../charts/chart44.xml"/><Relationship Id="rId14" Type="http://schemas.openxmlformats.org/officeDocument/2006/relationships/chart" Target="../charts/chart45.xml"/><Relationship Id="rId15" Type="http://schemas.openxmlformats.org/officeDocument/2006/relationships/chart" Target="../charts/chart46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<Relationship Id="rId9" Type="http://schemas.openxmlformats.org/officeDocument/2006/relationships/chart" Target="../charts/chart40.xml"/><Relationship Id="rId10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57.xml"/><Relationship Id="rId12" Type="http://schemas.openxmlformats.org/officeDocument/2006/relationships/chart" Target="../charts/chart58.xml"/><Relationship Id="rId13" Type="http://schemas.openxmlformats.org/officeDocument/2006/relationships/chart" Target="../charts/chart59.xml"/><Relationship Id="rId14" Type="http://schemas.openxmlformats.org/officeDocument/2006/relationships/chart" Target="../charts/chart60.xml"/><Relationship Id="rId15" Type="http://schemas.openxmlformats.org/officeDocument/2006/relationships/chart" Target="../charts/chart61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<Relationship Id="rId8" Type="http://schemas.openxmlformats.org/officeDocument/2006/relationships/chart" Target="../charts/chart54.xml"/><Relationship Id="rId9" Type="http://schemas.openxmlformats.org/officeDocument/2006/relationships/chart" Target="../charts/chart55.xml"/><Relationship Id="rId10" Type="http://schemas.openxmlformats.org/officeDocument/2006/relationships/chart" Target="../charts/chart5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Relationship Id="rId14" Type="http://schemas.openxmlformats.org/officeDocument/2006/relationships/chart" Target="../charts/chart75.xml"/><Relationship Id="rId15" Type="http://schemas.openxmlformats.org/officeDocument/2006/relationships/chart" Target="../charts/chart76.xml"/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230</xdr:row>
      <xdr:rowOff>171450</xdr:rowOff>
    </xdr:from>
    <xdr:to>
      <xdr:col>13</xdr:col>
      <xdr:colOff>457200</xdr:colOff>
      <xdr:row>245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4</xdr:row>
      <xdr:rowOff>9525</xdr:rowOff>
    </xdr:from>
    <xdr:to>
      <xdr:col>6</xdr:col>
      <xdr:colOff>600075</xdr:colOff>
      <xdr:row>18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4</xdr:row>
      <xdr:rowOff>9525</xdr:rowOff>
    </xdr:from>
    <xdr:to>
      <xdr:col>13</xdr:col>
      <xdr:colOff>600075</xdr:colOff>
      <xdr:row>18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4</xdr:row>
      <xdr:rowOff>9525</xdr:rowOff>
    </xdr:from>
    <xdr:to>
      <xdr:col>20</xdr:col>
      <xdr:colOff>600075</xdr:colOff>
      <xdr:row>18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</xdr:colOff>
      <xdr:row>4</xdr:row>
      <xdr:rowOff>9525</xdr:rowOff>
    </xdr:from>
    <xdr:to>
      <xdr:col>27</xdr:col>
      <xdr:colOff>600075</xdr:colOff>
      <xdr:row>18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29</xdr:row>
      <xdr:rowOff>9525</xdr:rowOff>
    </xdr:from>
    <xdr:to>
      <xdr:col>6</xdr:col>
      <xdr:colOff>600075</xdr:colOff>
      <xdr:row>43</xdr:row>
      <xdr:rowOff>52387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</xdr:colOff>
      <xdr:row>29</xdr:row>
      <xdr:rowOff>9525</xdr:rowOff>
    </xdr:from>
    <xdr:to>
      <xdr:col>13</xdr:col>
      <xdr:colOff>600075</xdr:colOff>
      <xdr:row>43</xdr:row>
      <xdr:rowOff>52387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14287</xdr:colOff>
      <xdr:row>29</xdr:row>
      <xdr:rowOff>9525</xdr:rowOff>
    </xdr:from>
    <xdr:to>
      <xdr:col>20</xdr:col>
      <xdr:colOff>600075</xdr:colOff>
      <xdr:row>43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</xdr:colOff>
      <xdr:row>29</xdr:row>
      <xdr:rowOff>9525</xdr:rowOff>
    </xdr:from>
    <xdr:to>
      <xdr:col>27</xdr:col>
      <xdr:colOff>600075</xdr:colOff>
      <xdr:row>43</xdr:row>
      <xdr:rowOff>52387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14287</xdr:colOff>
      <xdr:row>29</xdr:row>
      <xdr:rowOff>9525</xdr:rowOff>
    </xdr:from>
    <xdr:to>
      <xdr:col>34</xdr:col>
      <xdr:colOff>600075</xdr:colOff>
      <xdr:row>43</xdr:row>
      <xdr:rowOff>52387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</xdr:colOff>
      <xdr:row>54</xdr:row>
      <xdr:rowOff>9525</xdr:rowOff>
    </xdr:from>
    <xdr:to>
      <xdr:col>6</xdr:col>
      <xdr:colOff>600075</xdr:colOff>
      <xdr:row>68</xdr:row>
      <xdr:rowOff>52387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</xdr:colOff>
      <xdr:row>54</xdr:row>
      <xdr:rowOff>9525</xdr:rowOff>
    </xdr:from>
    <xdr:to>
      <xdr:col>13</xdr:col>
      <xdr:colOff>600075</xdr:colOff>
      <xdr:row>68</xdr:row>
      <xdr:rowOff>52387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14287</xdr:colOff>
      <xdr:row>54</xdr:row>
      <xdr:rowOff>9525</xdr:rowOff>
    </xdr:from>
    <xdr:to>
      <xdr:col>20</xdr:col>
      <xdr:colOff>600075</xdr:colOff>
      <xdr:row>68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14287</xdr:colOff>
      <xdr:row>54</xdr:row>
      <xdr:rowOff>9525</xdr:rowOff>
    </xdr:from>
    <xdr:to>
      <xdr:col>27</xdr:col>
      <xdr:colOff>600075</xdr:colOff>
      <xdr:row>68</xdr:row>
      <xdr:rowOff>52387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14287</xdr:colOff>
      <xdr:row>54</xdr:row>
      <xdr:rowOff>9525</xdr:rowOff>
    </xdr:from>
    <xdr:to>
      <xdr:col>34</xdr:col>
      <xdr:colOff>600075</xdr:colOff>
      <xdr:row>68</xdr:row>
      <xdr:rowOff>52387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27215</xdr:colOff>
      <xdr:row>4</xdr:row>
      <xdr:rowOff>13607</xdr:rowOff>
    </xdr:from>
    <xdr:to>
      <xdr:col>35</xdr:col>
      <xdr:colOff>681</xdr:colOff>
      <xdr:row>18</xdr:row>
      <xdr:rowOff>56469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4</xdr:row>
      <xdr:rowOff>9525</xdr:rowOff>
    </xdr:from>
    <xdr:to>
      <xdr:col>6</xdr:col>
      <xdr:colOff>600075</xdr:colOff>
      <xdr:row>18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4</xdr:row>
      <xdr:rowOff>9525</xdr:rowOff>
    </xdr:from>
    <xdr:to>
      <xdr:col>17</xdr:col>
      <xdr:colOff>600075</xdr:colOff>
      <xdr:row>18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</xdr:colOff>
      <xdr:row>4</xdr:row>
      <xdr:rowOff>9525</xdr:rowOff>
    </xdr:from>
    <xdr:to>
      <xdr:col>28</xdr:col>
      <xdr:colOff>600075</xdr:colOff>
      <xdr:row>18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14287</xdr:colOff>
      <xdr:row>4</xdr:row>
      <xdr:rowOff>9525</xdr:rowOff>
    </xdr:from>
    <xdr:to>
      <xdr:col>39</xdr:col>
      <xdr:colOff>600075</xdr:colOff>
      <xdr:row>18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29</xdr:row>
      <xdr:rowOff>9525</xdr:rowOff>
    </xdr:from>
    <xdr:to>
      <xdr:col>6</xdr:col>
      <xdr:colOff>600075</xdr:colOff>
      <xdr:row>43</xdr:row>
      <xdr:rowOff>52387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14287</xdr:colOff>
      <xdr:row>29</xdr:row>
      <xdr:rowOff>9525</xdr:rowOff>
    </xdr:from>
    <xdr:to>
      <xdr:col>17</xdr:col>
      <xdr:colOff>600075</xdr:colOff>
      <xdr:row>43</xdr:row>
      <xdr:rowOff>52387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14287</xdr:colOff>
      <xdr:row>29</xdr:row>
      <xdr:rowOff>9525</xdr:rowOff>
    </xdr:from>
    <xdr:to>
      <xdr:col>28</xdr:col>
      <xdr:colOff>600075</xdr:colOff>
      <xdr:row>43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14287</xdr:colOff>
      <xdr:row>29</xdr:row>
      <xdr:rowOff>9525</xdr:rowOff>
    </xdr:from>
    <xdr:to>
      <xdr:col>39</xdr:col>
      <xdr:colOff>600075</xdr:colOff>
      <xdr:row>43</xdr:row>
      <xdr:rowOff>52387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14287</xdr:colOff>
      <xdr:row>29</xdr:row>
      <xdr:rowOff>9525</xdr:rowOff>
    </xdr:from>
    <xdr:to>
      <xdr:col>54</xdr:col>
      <xdr:colOff>0</xdr:colOff>
      <xdr:row>43</xdr:row>
      <xdr:rowOff>52387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</xdr:colOff>
      <xdr:row>54</xdr:row>
      <xdr:rowOff>9525</xdr:rowOff>
    </xdr:from>
    <xdr:to>
      <xdr:col>6</xdr:col>
      <xdr:colOff>600075</xdr:colOff>
      <xdr:row>68</xdr:row>
      <xdr:rowOff>52387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14287</xdr:colOff>
      <xdr:row>54</xdr:row>
      <xdr:rowOff>9525</xdr:rowOff>
    </xdr:from>
    <xdr:to>
      <xdr:col>17</xdr:col>
      <xdr:colOff>600075</xdr:colOff>
      <xdr:row>68</xdr:row>
      <xdr:rowOff>52387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14287</xdr:colOff>
      <xdr:row>54</xdr:row>
      <xdr:rowOff>9525</xdr:rowOff>
    </xdr:from>
    <xdr:to>
      <xdr:col>28</xdr:col>
      <xdr:colOff>600075</xdr:colOff>
      <xdr:row>68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14287</xdr:colOff>
      <xdr:row>54</xdr:row>
      <xdr:rowOff>9525</xdr:rowOff>
    </xdr:from>
    <xdr:to>
      <xdr:col>39</xdr:col>
      <xdr:colOff>600075</xdr:colOff>
      <xdr:row>68</xdr:row>
      <xdr:rowOff>52387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14287</xdr:colOff>
      <xdr:row>54</xdr:row>
      <xdr:rowOff>9525</xdr:rowOff>
    </xdr:from>
    <xdr:to>
      <xdr:col>49</xdr:col>
      <xdr:colOff>27214</xdr:colOff>
      <xdr:row>68</xdr:row>
      <xdr:rowOff>52387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27215</xdr:colOff>
      <xdr:row>4</xdr:row>
      <xdr:rowOff>13607</xdr:rowOff>
    </xdr:from>
    <xdr:to>
      <xdr:col>53</xdr:col>
      <xdr:colOff>734786</xdr:colOff>
      <xdr:row>18</xdr:row>
      <xdr:rowOff>56469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4</xdr:row>
      <xdr:rowOff>9525</xdr:rowOff>
    </xdr:from>
    <xdr:to>
      <xdr:col>6</xdr:col>
      <xdr:colOff>600075</xdr:colOff>
      <xdr:row>18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4</xdr:row>
      <xdr:rowOff>9525</xdr:rowOff>
    </xdr:from>
    <xdr:to>
      <xdr:col>17</xdr:col>
      <xdr:colOff>600075</xdr:colOff>
      <xdr:row>18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</xdr:colOff>
      <xdr:row>4</xdr:row>
      <xdr:rowOff>9525</xdr:rowOff>
    </xdr:from>
    <xdr:to>
      <xdr:col>28</xdr:col>
      <xdr:colOff>600075</xdr:colOff>
      <xdr:row>18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14287</xdr:colOff>
      <xdr:row>4</xdr:row>
      <xdr:rowOff>9525</xdr:rowOff>
    </xdr:from>
    <xdr:to>
      <xdr:col>39</xdr:col>
      <xdr:colOff>600075</xdr:colOff>
      <xdr:row>18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29</xdr:row>
      <xdr:rowOff>9525</xdr:rowOff>
    </xdr:from>
    <xdr:to>
      <xdr:col>6</xdr:col>
      <xdr:colOff>600075</xdr:colOff>
      <xdr:row>43</xdr:row>
      <xdr:rowOff>52387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14287</xdr:colOff>
      <xdr:row>29</xdr:row>
      <xdr:rowOff>9525</xdr:rowOff>
    </xdr:from>
    <xdr:to>
      <xdr:col>17</xdr:col>
      <xdr:colOff>600075</xdr:colOff>
      <xdr:row>43</xdr:row>
      <xdr:rowOff>52387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14287</xdr:colOff>
      <xdr:row>29</xdr:row>
      <xdr:rowOff>9525</xdr:rowOff>
    </xdr:from>
    <xdr:to>
      <xdr:col>28</xdr:col>
      <xdr:colOff>600075</xdr:colOff>
      <xdr:row>43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14287</xdr:colOff>
      <xdr:row>29</xdr:row>
      <xdr:rowOff>9525</xdr:rowOff>
    </xdr:from>
    <xdr:to>
      <xdr:col>39</xdr:col>
      <xdr:colOff>600075</xdr:colOff>
      <xdr:row>43</xdr:row>
      <xdr:rowOff>52387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14287</xdr:colOff>
      <xdr:row>29</xdr:row>
      <xdr:rowOff>9525</xdr:rowOff>
    </xdr:from>
    <xdr:to>
      <xdr:col>53</xdr:col>
      <xdr:colOff>0</xdr:colOff>
      <xdr:row>43</xdr:row>
      <xdr:rowOff>52387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</xdr:colOff>
      <xdr:row>54</xdr:row>
      <xdr:rowOff>9525</xdr:rowOff>
    </xdr:from>
    <xdr:to>
      <xdr:col>6</xdr:col>
      <xdr:colOff>600075</xdr:colOff>
      <xdr:row>68</xdr:row>
      <xdr:rowOff>52387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14287</xdr:colOff>
      <xdr:row>54</xdr:row>
      <xdr:rowOff>9525</xdr:rowOff>
    </xdr:from>
    <xdr:to>
      <xdr:col>17</xdr:col>
      <xdr:colOff>600075</xdr:colOff>
      <xdr:row>68</xdr:row>
      <xdr:rowOff>52387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14287</xdr:colOff>
      <xdr:row>54</xdr:row>
      <xdr:rowOff>9525</xdr:rowOff>
    </xdr:from>
    <xdr:to>
      <xdr:col>28</xdr:col>
      <xdr:colOff>600075</xdr:colOff>
      <xdr:row>68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14287</xdr:colOff>
      <xdr:row>54</xdr:row>
      <xdr:rowOff>9525</xdr:rowOff>
    </xdr:from>
    <xdr:to>
      <xdr:col>39</xdr:col>
      <xdr:colOff>600075</xdr:colOff>
      <xdr:row>68</xdr:row>
      <xdr:rowOff>52387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14286</xdr:colOff>
      <xdr:row>54</xdr:row>
      <xdr:rowOff>9525</xdr:rowOff>
    </xdr:from>
    <xdr:to>
      <xdr:col>53</xdr:col>
      <xdr:colOff>54427</xdr:colOff>
      <xdr:row>68</xdr:row>
      <xdr:rowOff>52387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27216</xdr:colOff>
      <xdr:row>4</xdr:row>
      <xdr:rowOff>13607</xdr:rowOff>
    </xdr:from>
    <xdr:to>
      <xdr:col>53</xdr:col>
      <xdr:colOff>13608</xdr:colOff>
      <xdr:row>18</xdr:row>
      <xdr:rowOff>56469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4</xdr:row>
      <xdr:rowOff>9525</xdr:rowOff>
    </xdr:from>
    <xdr:to>
      <xdr:col>6</xdr:col>
      <xdr:colOff>600075</xdr:colOff>
      <xdr:row>18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4</xdr:row>
      <xdr:rowOff>9525</xdr:rowOff>
    </xdr:from>
    <xdr:to>
      <xdr:col>17</xdr:col>
      <xdr:colOff>600075</xdr:colOff>
      <xdr:row>18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</xdr:colOff>
      <xdr:row>4</xdr:row>
      <xdr:rowOff>9525</xdr:rowOff>
    </xdr:from>
    <xdr:to>
      <xdr:col>28</xdr:col>
      <xdr:colOff>600075</xdr:colOff>
      <xdr:row>18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14287</xdr:colOff>
      <xdr:row>4</xdr:row>
      <xdr:rowOff>9525</xdr:rowOff>
    </xdr:from>
    <xdr:to>
      <xdr:col>39</xdr:col>
      <xdr:colOff>600075</xdr:colOff>
      <xdr:row>18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29</xdr:row>
      <xdr:rowOff>9525</xdr:rowOff>
    </xdr:from>
    <xdr:to>
      <xdr:col>6</xdr:col>
      <xdr:colOff>600075</xdr:colOff>
      <xdr:row>43</xdr:row>
      <xdr:rowOff>52387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14287</xdr:colOff>
      <xdr:row>29</xdr:row>
      <xdr:rowOff>9525</xdr:rowOff>
    </xdr:from>
    <xdr:to>
      <xdr:col>17</xdr:col>
      <xdr:colOff>600075</xdr:colOff>
      <xdr:row>43</xdr:row>
      <xdr:rowOff>52387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14287</xdr:colOff>
      <xdr:row>29</xdr:row>
      <xdr:rowOff>9525</xdr:rowOff>
    </xdr:from>
    <xdr:to>
      <xdr:col>28</xdr:col>
      <xdr:colOff>600075</xdr:colOff>
      <xdr:row>43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14287</xdr:colOff>
      <xdr:row>29</xdr:row>
      <xdr:rowOff>9525</xdr:rowOff>
    </xdr:from>
    <xdr:to>
      <xdr:col>39</xdr:col>
      <xdr:colOff>600075</xdr:colOff>
      <xdr:row>43</xdr:row>
      <xdr:rowOff>52387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14287</xdr:colOff>
      <xdr:row>29</xdr:row>
      <xdr:rowOff>9525</xdr:rowOff>
    </xdr:from>
    <xdr:to>
      <xdr:col>53</xdr:col>
      <xdr:colOff>0</xdr:colOff>
      <xdr:row>43</xdr:row>
      <xdr:rowOff>52387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</xdr:colOff>
      <xdr:row>54</xdr:row>
      <xdr:rowOff>9525</xdr:rowOff>
    </xdr:from>
    <xdr:to>
      <xdr:col>6</xdr:col>
      <xdr:colOff>600075</xdr:colOff>
      <xdr:row>68</xdr:row>
      <xdr:rowOff>52387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14287</xdr:colOff>
      <xdr:row>54</xdr:row>
      <xdr:rowOff>9525</xdr:rowOff>
    </xdr:from>
    <xdr:to>
      <xdr:col>17</xdr:col>
      <xdr:colOff>600075</xdr:colOff>
      <xdr:row>68</xdr:row>
      <xdr:rowOff>52387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14287</xdr:colOff>
      <xdr:row>54</xdr:row>
      <xdr:rowOff>9525</xdr:rowOff>
    </xdr:from>
    <xdr:to>
      <xdr:col>28</xdr:col>
      <xdr:colOff>600075</xdr:colOff>
      <xdr:row>68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14287</xdr:colOff>
      <xdr:row>54</xdr:row>
      <xdr:rowOff>9525</xdr:rowOff>
    </xdr:from>
    <xdr:to>
      <xdr:col>39</xdr:col>
      <xdr:colOff>600075</xdr:colOff>
      <xdr:row>68</xdr:row>
      <xdr:rowOff>52387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14286</xdr:colOff>
      <xdr:row>54</xdr:row>
      <xdr:rowOff>9525</xdr:rowOff>
    </xdr:from>
    <xdr:to>
      <xdr:col>53</xdr:col>
      <xdr:colOff>54427</xdr:colOff>
      <xdr:row>68</xdr:row>
      <xdr:rowOff>52387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27216</xdr:colOff>
      <xdr:row>4</xdr:row>
      <xdr:rowOff>13607</xdr:rowOff>
    </xdr:from>
    <xdr:to>
      <xdr:col>53</xdr:col>
      <xdr:colOff>13608</xdr:colOff>
      <xdr:row>18</xdr:row>
      <xdr:rowOff>56469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4</xdr:row>
      <xdr:rowOff>9525</xdr:rowOff>
    </xdr:from>
    <xdr:to>
      <xdr:col>6</xdr:col>
      <xdr:colOff>600075</xdr:colOff>
      <xdr:row>18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4</xdr:row>
      <xdr:rowOff>9525</xdr:rowOff>
    </xdr:from>
    <xdr:to>
      <xdr:col>17</xdr:col>
      <xdr:colOff>600075</xdr:colOff>
      <xdr:row>18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</xdr:colOff>
      <xdr:row>4</xdr:row>
      <xdr:rowOff>9525</xdr:rowOff>
    </xdr:from>
    <xdr:to>
      <xdr:col>28</xdr:col>
      <xdr:colOff>600075</xdr:colOff>
      <xdr:row>18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14287</xdr:colOff>
      <xdr:row>4</xdr:row>
      <xdr:rowOff>9525</xdr:rowOff>
    </xdr:from>
    <xdr:to>
      <xdr:col>39</xdr:col>
      <xdr:colOff>600075</xdr:colOff>
      <xdr:row>18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29</xdr:row>
      <xdr:rowOff>9525</xdr:rowOff>
    </xdr:from>
    <xdr:to>
      <xdr:col>6</xdr:col>
      <xdr:colOff>600075</xdr:colOff>
      <xdr:row>43</xdr:row>
      <xdr:rowOff>52387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14287</xdr:colOff>
      <xdr:row>29</xdr:row>
      <xdr:rowOff>9525</xdr:rowOff>
    </xdr:from>
    <xdr:to>
      <xdr:col>17</xdr:col>
      <xdr:colOff>600075</xdr:colOff>
      <xdr:row>43</xdr:row>
      <xdr:rowOff>52387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14287</xdr:colOff>
      <xdr:row>29</xdr:row>
      <xdr:rowOff>9525</xdr:rowOff>
    </xdr:from>
    <xdr:to>
      <xdr:col>28</xdr:col>
      <xdr:colOff>600075</xdr:colOff>
      <xdr:row>43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14287</xdr:colOff>
      <xdr:row>29</xdr:row>
      <xdr:rowOff>9525</xdr:rowOff>
    </xdr:from>
    <xdr:to>
      <xdr:col>39</xdr:col>
      <xdr:colOff>600075</xdr:colOff>
      <xdr:row>43</xdr:row>
      <xdr:rowOff>52387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14287</xdr:colOff>
      <xdr:row>29</xdr:row>
      <xdr:rowOff>9525</xdr:rowOff>
    </xdr:from>
    <xdr:to>
      <xdr:col>53</xdr:col>
      <xdr:colOff>0</xdr:colOff>
      <xdr:row>43</xdr:row>
      <xdr:rowOff>52387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</xdr:colOff>
      <xdr:row>54</xdr:row>
      <xdr:rowOff>9525</xdr:rowOff>
    </xdr:from>
    <xdr:to>
      <xdr:col>6</xdr:col>
      <xdr:colOff>600075</xdr:colOff>
      <xdr:row>68</xdr:row>
      <xdr:rowOff>52387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14287</xdr:colOff>
      <xdr:row>54</xdr:row>
      <xdr:rowOff>9525</xdr:rowOff>
    </xdr:from>
    <xdr:to>
      <xdr:col>17</xdr:col>
      <xdr:colOff>600075</xdr:colOff>
      <xdr:row>68</xdr:row>
      <xdr:rowOff>52387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14287</xdr:colOff>
      <xdr:row>54</xdr:row>
      <xdr:rowOff>9525</xdr:rowOff>
    </xdr:from>
    <xdr:to>
      <xdr:col>28</xdr:col>
      <xdr:colOff>600075</xdr:colOff>
      <xdr:row>68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14287</xdr:colOff>
      <xdr:row>54</xdr:row>
      <xdr:rowOff>9525</xdr:rowOff>
    </xdr:from>
    <xdr:to>
      <xdr:col>39</xdr:col>
      <xdr:colOff>600075</xdr:colOff>
      <xdr:row>68</xdr:row>
      <xdr:rowOff>52387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14286</xdr:colOff>
      <xdr:row>54</xdr:row>
      <xdr:rowOff>9525</xdr:rowOff>
    </xdr:from>
    <xdr:to>
      <xdr:col>53</xdr:col>
      <xdr:colOff>54427</xdr:colOff>
      <xdr:row>68</xdr:row>
      <xdr:rowOff>52387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27216</xdr:colOff>
      <xdr:row>4</xdr:row>
      <xdr:rowOff>13607</xdr:rowOff>
    </xdr:from>
    <xdr:to>
      <xdr:col>53</xdr:col>
      <xdr:colOff>13608</xdr:colOff>
      <xdr:row>18</xdr:row>
      <xdr:rowOff>56469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7"/>
  <sheetViews>
    <sheetView topLeftCell="A227" workbookViewId="0">
      <selection activeCell="D3" sqref="D3:D257"/>
    </sheetView>
  </sheetViews>
  <sheetFormatPr baseColWidth="10" defaultColWidth="8.83203125" defaultRowHeight="15" x14ac:dyDescent="0.2"/>
  <cols>
    <col min="1" max="1" width="15.5" customWidth="1"/>
    <col min="2" max="2" width="12.6640625" style="263" customWidth="1"/>
    <col min="3" max="3" width="14.5" customWidth="1"/>
    <col min="4" max="4" width="19.83203125" customWidth="1"/>
    <col min="7" max="7" width="13" customWidth="1"/>
    <col min="8" max="8" width="16.6640625" customWidth="1"/>
    <col min="10" max="10" width="13" customWidth="1"/>
    <col min="11" max="11" width="20.5" customWidth="1"/>
    <col min="12" max="12" width="5.1640625" customWidth="1"/>
    <col min="14" max="14" width="13" customWidth="1"/>
    <col min="15" max="15" width="16.6640625" customWidth="1"/>
    <col min="17" max="17" width="13" customWidth="1"/>
    <col min="18" max="18" width="17.5" customWidth="1"/>
    <col min="19" max="19" width="4" customWidth="1"/>
    <col min="21" max="21" width="13" customWidth="1"/>
    <col min="22" max="22" width="18" customWidth="1"/>
    <col min="24" max="24" width="13" customWidth="1"/>
    <col min="25" max="25" width="20.1640625" customWidth="1"/>
    <col min="26" max="26" width="8" customWidth="1"/>
    <col min="28" max="28" width="13" customWidth="1"/>
    <col min="29" max="29" width="18" customWidth="1"/>
    <col min="31" max="31" width="13" customWidth="1"/>
    <col min="32" max="32" width="20.1640625" customWidth="1"/>
    <col min="35" max="35" width="13" customWidth="1"/>
    <col min="36" max="36" width="18" customWidth="1"/>
    <col min="38" max="38" width="13" customWidth="1"/>
    <col min="39" max="39" width="20.1640625" customWidth="1"/>
  </cols>
  <sheetData>
    <row r="1" spans="1:39" ht="60.75" customHeight="1" thickBot="1" x14ac:dyDescent="0.25">
      <c r="A1" s="286" t="s">
        <v>0</v>
      </c>
      <c r="B1" s="287"/>
      <c r="C1" s="287"/>
      <c r="D1" s="288"/>
      <c r="F1" s="286" t="s">
        <v>1</v>
      </c>
      <c r="G1" s="287"/>
      <c r="H1" s="288"/>
      <c r="I1" s="286" t="s">
        <v>2</v>
      </c>
      <c r="J1" s="287"/>
      <c r="K1" s="288"/>
      <c r="M1" s="286" t="s">
        <v>3</v>
      </c>
      <c r="N1" s="287"/>
      <c r="O1" s="288"/>
      <c r="P1" s="286" t="s">
        <v>4</v>
      </c>
      <c r="Q1" s="287"/>
      <c r="R1" s="288"/>
      <c r="T1" s="286" t="s">
        <v>5</v>
      </c>
      <c r="U1" s="287"/>
      <c r="V1" s="288"/>
      <c r="W1" s="286" t="s">
        <v>6</v>
      </c>
      <c r="X1" s="287"/>
      <c r="Y1" s="288"/>
      <c r="AA1" s="286" t="s">
        <v>7</v>
      </c>
      <c r="AB1" s="287"/>
      <c r="AC1" s="288"/>
      <c r="AD1" s="286" t="s">
        <v>8</v>
      </c>
      <c r="AE1" s="287"/>
      <c r="AF1" s="288"/>
      <c r="AH1" s="286" t="s">
        <v>9</v>
      </c>
      <c r="AI1" s="287"/>
      <c r="AJ1" s="288"/>
      <c r="AK1" s="286" t="s">
        <v>10</v>
      </c>
      <c r="AL1" s="287"/>
      <c r="AM1" s="288"/>
    </row>
    <row r="2" spans="1:39" ht="16" thickBot="1" x14ac:dyDescent="0.25">
      <c r="A2" s="1" t="s">
        <v>11</v>
      </c>
      <c r="B2" s="259" t="s">
        <v>12</v>
      </c>
      <c r="C2" s="2" t="s">
        <v>13</v>
      </c>
      <c r="D2" s="3" t="s">
        <v>14</v>
      </c>
      <c r="F2" s="4" t="s">
        <v>15</v>
      </c>
      <c r="G2" s="1" t="s">
        <v>16</v>
      </c>
      <c r="H2" s="5" t="s">
        <v>14</v>
      </c>
      <c r="I2" s="4" t="s">
        <v>15</v>
      </c>
      <c r="J2" s="1" t="s">
        <v>16</v>
      </c>
      <c r="K2" s="6" t="s">
        <v>14</v>
      </c>
      <c r="M2" s="4" t="s">
        <v>15</v>
      </c>
      <c r="N2" s="1" t="s">
        <v>16</v>
      </c>
      <c r="O2" s="6" t="s">
        <v>14</v>
      </c>
      <c r="P2" s="4" t="s">
        <v>15</v>
      </c>
      <c r="Q2" s="1" t="s">
        <v>16</v>
      </c>
      <c r="R2" s="6" t="s">
        <v>14</v>
      </c>
      <c r="T2" s="4" t="s">
        <v>15</v>
      </c>
      <c r="U2" s="1" t="s">
        <v>16</v>
      </c>
      <c r="V2" s="5" t="s">
        <v>14</v>
      </c>
      <c r="W2" s="4" t="s">
        <v>15</v>
      </c>
      <c r="X2" s="1" t="s">
        <v>16</v>
      </c>
      <c r="Y2" s="6" t="s">
        <v>14</v>
      </c>
      <c r="AA2" s="4" t="s">
        <v>15</v>
      </c>
      <c r="AB2" s="1" t="s">
        <v>16</v>
      </c>
      <c r="AC2" s="5" t="s">
        <v>14</v>
      </c>
      <c r="AD2" s="4" t="s">
        <v>15</v>
      </c>
      <c r="AE2" s="1" t="s">
        <v>16</v>
      </c>
      <c r="AF2" s="6" t="s">
        <v>14</v>
      </c>
      <c r="AH2" s="4" t="s">
        <v>15</v>
      </c>
      <c r="AI2" s="1" t="s">
        <v>16</v>
      </c>
      <c r="AJ2" s="5" t="s">
        <v>14</v>
      </c>
      <c r="AK2" s="4" t="s">
        <v>15</v>
      </c>
      <c r="AL2" s="1" t="s">
        <v>16</v>
      </c>
      <c r="AM2" s="6" t="s">
        <v>14</v>
      </c>
    </row>
    <row r="3" spans="1:39" ht="16" thickBot="1" x14ac:dyDescent="0.25">
      <c r="A3" s="7" t="s">
        <v>17</v>
      </c>
      <c r="B3" s="260">
        <v>0.875</v>
      </c>
      <c r="C3" s="9">
        <v>1</v>
      </c>
      <c r="D3" s="10">
        <v>-5.0799999999999999E-4</v>
      </c>
      <c r="F3" s="11">
        <v>44</v>
      </c>
      <c r="G3" s="12">
        <v>2.0833333333333332E-2</v>
      </c>
      <c r="H3" s="13">
        <v>1.8240000000000001E-3</v>
      </c>
      <c r="I3" s="11"/>
      <c r="J3" s="12">
        <v>2.0833333333333332E-2</v>
      </c>
      <c r="K3" s="14"/>
      <c r="M3" s="15">
        <v>44</v>
      </c>
      <c r="N3" s="16">
        <v>2.0833333333333332E-2</v>
      </c>
      <c r="O3" s="17">
        <f>D170</f>
        <v>-9.9599999999999992E-4</v>
      </c>
      <c r="P3" s="18"/>
      <c r="Q3" s="16">
        <v>2.0833333333333332E-2</v>
      </c>
      <c r="R3" s="19"/>
      <c r="T3" s="20">
        <v>44</v>
      </c>
      <c r="U3" s="21">
        <v>2.0833333333333332E-2</v>
      </c>
      <c r="V3" s="22">
        <v>2.2490000000000001E-3</v>
      </c>
      <c r="W3" s="20">
        <v>44</v>
      </c>
      <c r="X3" s="21">
        <v>2.0833333333333332E-2</v>
      </c>
      <c r="Y3" s="23"/>
      <c r="AA3" s="24">
        <v>44</v>
      </c>
      <c r="AB3" s="25">
        <v>2.0833333333333332E-2</v>
      </c>
      <c r="AC3" s="26">
        <v>-3.8790000000000001E-3</v>
      </c>
      <c r="AD3" s="24">
        <v>44</v>
      </c>
      <c r="AE3" s="25">
        <v>2.0833333333333332E-2</v>
      </c>
      <c r="AF3" s="27"/>
      <c r="AH3" s="28">
        <v>44</v>
      </c>
      <c r="AI3" s="29">
        <v>2.0833333333333332E-2</v>
      </c>
      <c r="AJ3" s="30" t="s">
        <v>18</v>
      </c>
      <c r="AK3" s="28"/>
      <c r="AL3" s="29">
        <v>2.0833333333333332E-2</v>
      </c>
      <c r="AM3" s="31" t="s">
        <v>18</v>
      </c>
    </row>
    <row r="4" spans="1:39" ht="16" thickBot="1" x14ac:dyDescent="0.25">
      <c r="A4" s="7" t="s">
        <v>17</v>
      </c>
      <c r="B4" s="260">
        <v>0.85416666666666663</v>
      </c>
      <c r="C4" s="9">
        <v>1</v>
      </c>
      <c r="D4" s="10">
        <v>-4.8299999999999998E-4</v>
      </c>
      <c r="F4" s="32">
        <v>43</v>
      </c>
      <c r="G4" s="33">
        <v>0</v>
      </c>
      <c r="H4" s="34">
        <v>1.8060000000000001E-3</v>
      </c>
      <c r="I4" s="32"/>
      <c r="J4" s="33">
        <v>0</v>
      </c>
      <c r="K4" s="14"/>
      <c r="M4" s="35">
        <v>43</v>
      </c>
      <c r="N4" s="36">
        <v>0</v>
      </c>
      <c r="O4" s="35">
        <f>D171</f>
        <v>-1.0640000000000001E-3</v>
      </c>
      <c r="P4" s="37"/>
      <c r="Q4" s="36">
        <v>0</v>
      </c>
      <c r="R4" s="19"/>
      <c r="T4" s="38">
        <v>43</v>
      </c>
      <c r="U4" s="39">
        <v>0</v>
      </c>
      <c r="V4" s="38">
        <v>2.6020000000000001E-3</v>
      </c>
      <c r="W4" s="38">
        <v>43</v>
      </c>
      <c r="X4" s="39">
        <v>0</v>
      </c>
      <c r="Y4" s="23"/>
      <c r="AA4" s="40">
        <v>43</v>
      </c>
      <c r="AB4" s="41">
        <v>0</v>
      </c>
      <c r="AC4" s="26">
        <v>-4.267E-3</v>
      </c>
      <c r="AD4" s="40">
        <v>43</v>
      </c>
      <c r="AE4" s="41">
        <v>0</v>
      </c>
      <c r="AF4" s="27"/>
      <c r="AH4" s="42">
        <v>43</v>
      </c>
      <c r="AI4" s="43">
        <v>0</v>
      </c>
      <c r="AJ4" s="30" t="s">
        <v>18</v>
      </c>
      <c r="AK4" s="42"/>
      <c r="AL4" s="43">
        <v>0</v>
      </c>
      <c r="AM4" s="31" t="s">
        <v>18</v>
      </c>
    </row>
    <row r="5" spans="1:39" ht="16" thickBot="1" x14ac:dyDescent="0.25">
      <c r="A5" s="7" t="s">
        <v>17</v>
      </c>
      <c r="B5" s="260">
        <v>0.83333333333333337</v>
      </c>
      <c r="C5" s="9">
        <v>1</v>
      </c>
      <c r="D5" s="10">
        <v>-5.0900000000000001E-4</v>
      </c>
      <c r="F5" s="44">
        <v>42</v>
      </c>
      <c r="G5" s="33">
        <v>0.97916666666666663</v>
      </c>
      <c r="H5" s="34">
        <v>1.544E-3</v>
      </c>
      <c r="I5" s="44"/>
      <c r="J5" s="33">
        <v>0.97916666666666663</v>
      </c>
      <c r="K5" s="14"/>
      <c r="M5" s="45">
        <v>42</v>
      </c>
      <c r="N5" s="36">
        <v>0.97916666666666663</v>
      </c>
      <c r="O5" s="35">
        <f t="shared" ref="O5:O46" si="0">D172</f>
        <v>-9.8799999999999995E-4</v>
      </c>
      <c r="P5" s="46"/>
      <c r="Q5" s="36">
        <v>0.97916666666666663</v>
      </c>
      <c r="R5" s="19"/>
      <c r="T5" s="47">
        <v>42</v>
      </c>
      <c r="U5" s="39">
        <v>0.97916666666666663</v>
      </c>
      <c r="V5" s="38">
        <v>2.8639999999999998E-3</v>
      </c>
      <c r="W5" s="47">
        <v>42</v>
      </c>
      <c r="X5" s="39">
        <v>0.97916666666666663</v>
      </c>
      <c r="Y5" s="23"/>
      <c r="AA5" s="48">
        <v>42</v>
      </c>
      <c r="AB5" s="41">
        <v>0.97916666666666663</v>
      </c>
      <c r="AC5" s="26">
        <v>-4.731E-3</v>
      </c>
      <c r="AD5" s="48">
        <v>42</v>
      </c>
      <c r="AE5" s="41">
        <v>0.97916666666666663</v>
      </c>
      <c r="AF5" s="27"/>
      <c r="AH5" s="49">
        <v>42</v>
      </c>
      <c r="AI5" s="43">
        <v>0.97916666666666663</v>
      </c>
      <c r="AJ5" s="30">
        <v>2.3540000000000002E-3</v>
      </c>
      <c r="AK5" s="49"/>
      <c r="AL5" s="43">
        <v>0.97916666666666663</v>
      </c>
      <c r="AM5" s="31"/>
    </row>
    <row r="6" spans="1:39" ht="16" thickBot="1" x14ac:dyDescent="0.25">
      <c r="A6" s="7" t="s">
        <v>17</v>
      </c>
      <c r="B6" s="260">
        <v>0.8125</v>
      </c>
      <c r="C6" s="9">
        <v>1</v>
      </c>
      <c r="D6" s="10">
        <v>-2.02E-4</v>
      </c>
      <c r="F6" s="44">
        <v>41</v>
      </c>
      <c r="G6" s="33">
        <v>0.95833333333333337</v>
      </c>
      <c r="H6" s="34">
        <v>1.2949999999999999E-3</v>
      </c>
      <c r="I6" s="44"/>
      <c r="J6" s="33">
        <v>0.95833333333333337</v>
      </c>
      <c r="K6" s="14"/>
      <c r="M6" s="45">
        <v>41</v>
      </c>
      <c r="N6" s="36">
        <v>0.95833333333333337</v>
      </c>
      <c r="O6" s="35">
        <f t="shared" si="0"/>
        <v>-7.7899999999999996E-4</v>
      </c>
      <c r="P6" s="46"/>
      <c r="Q6" s="36">
        <v>0.95833333333333337</v>
      </c>
      <c r="R6" s="19"/>
      <c r="T6" s="47">
        <v>41</v>
      </c>
      <c r="U6" s="39">
        <v>0.95833333333333337</v>
      </c>
      <c r="V6" s="38">
        <v>3.0500000000000002E-3</v>
      </c>
      <c r="W6" s="47">
        <v>41</v>
      </c>
      <c r="X6" s="39">
        <v>0.95833333333333337</v>
      </c>
      <c r="Y6" s="23"/>
      <c r="AA6" s="48">
        <v>41</v>
      </c>
      <c r="AB6" s="41">
        <v>0.95833333333333337</v>
      </c>
      <c r="AC6" s="26">
        <v>-5.208E-3</v>
      </c>
      <c r="AD6" s="48">
        <v>41</v>
      </c>
      <c r="AE6" s="41">
        <v>0.95833333333333337</v>
      </c>
      <c r="AF6" s="27"/>
      <c r="AH6" s="49">
        <v>41</v>
      </c>
      <c r="AI6" s="43">
        <v>0.95833333333333337</v>
      </c>
      <c r="AJ6" s="30">
        <v>2.8340000000000001E-3</v>
      </c>
      <c r="AK6" s="49"/>
      <c r="AL6" s="43">
        <v>0.95833333333333337</v>
      </c>
      <c r="AM6" s="31"/>
    </row>
    <row r="7" spans="1:39" ht="16" thickBot="1" x14ac:dyDescent="0.25">
      <c r="A7" s="7" t="s">
        <v>17</v>
      </c>
      <c r="B7" s="260">
        <v>0.79166666666666663</v>
      </c>
      <c r="C7" s="9">
        <v>1</v>
      </c>
      <c r="D7" s="10">
        <v>-6.6000000000000005E-5</v>
      </c>
      <c r="F7" s="32">
        <v>40</v>
      </c>
      <c r="G7" s="33">
        <v>0.9375</v>
      </c>
      <c r="H7" s="34">
        <v>9.1399999999999999E-4</v>
      </c>
      <c r="I7" s="32"/>
      <c r="J7" s="33">
        <v>0.9375</v>
      </c>
      <c r="K7" s="14"/>
      <c r="M7" s="35">
        <v>40</v>
      </c>
      <c r="N7" s="36">
        <v>0.9375</v>
      </c>
      <c r="O7" s="35">
        <f t="shared" si="0"/>
        <v>-8.8900000000000003E-4</v>
      </c>
      <c r="P7" s="37"/>
      <c r="Q7" s="36">
        <v>0.9375</v>
      </c>
      <c r="R7" s="19"/>
      <c r="T7" s="38">
        <v>40</v>
      </c>
      <c r="U7" s="39">
        <v>0.9375</v>
      </c>
      <c r="V7" s="38">
        <v>3.372E-3</v>
      </c>
      <c r="W7" s="38">
        <v>40</v>
      </c>
      <c r="X7" s="39">
        <v>0.9375</v>
      </c>
      <c r="Y7" s="23"/>
      <c r="AA7" s="40">
        <v>40</v>
      </c>
      <c r="AB7" s="41">
        <v>0.9375</v>
      </c>
      <c r="AC7" s="26">
        <v>-5.5690000000000002E-3</v>
      </c>
      <c r="AD7" s="40">
        <v>40</v>
      </c>
      <c r="AE7" s="41">
        <v>0.9375</v>
      </c>
      <c r="AF7" s="27"/>
      <c r="AH7" s="42">
        <v>40</v>
      </c>
      <c r="AI7" s="43">
        <v>0.9375</v>
      </c>
      <c r="AJ7" s="30">
        <v>3.1960000000000001E-3</v>
      </c>
      <c r="AK7" s="42"/>
      <c r="AL7" s="43">
        <v>0.9375</v>
      </c>
      <c r="AM7" s="31"/>
    </row>
    <row r="8" spans="1:39" ht="16" thickBot="1" x14ac:dyDescent="0.25">
      <c r="A8" s="7" t="s">
        <v>17</v>
      </c>
      <c r="B8" s="260">
        <v>0.77083333333333337</v>
      </c>
      <c r="C8" s="9">
        <v>1</v>
      </c>
      <c r="D8" s="10">
        <v>1.26E-4</v>
      </c>
      <c r="F8" s="44">
        <v>39</v>
      </c>
      <c r="G8" s="33">
        <v>0.91666666666666663</v>
      </c>
      <c r="H8" s="34">
        <v>7.9000000000000001E-4</v>
      </c>
      <c r="I8" s="44"/>
      <c r="J8" s="33">
        <v>0.91666666666666663</v>
      </c>
      <c r="K8" s="14"/>
      <c r="M8" s="45">
        <v>39</v>
      </c>
      <c r="N8" s="36">
        <v>0.91666666666666663</v>
      </c>
      <c r="O8" s="35">
        <f t="shared" si="0"/>
        <v>-6.9200000000000002E-4</v>
      </c>
      <c r="P8" s="46"/>
      <c r="Q8" s="36">
        <v>0.91666666666666663</v>
      </c>
      <c r="R8" s="19"/>
      <c r="T8" s="47">
        <v>39</v>
      </c>
      <c r="U8" s="39">
        <v>0.91666666666666663</v>
      </c>
      <c r="V8" s="38">
        <v>3.5850000000000001E-3</v>
      </c>
      <c r="W8" s="47">
        <v>39</v>
      </c>
      <c r="X8" s="39">
        <v>0.91666666666666663</v>
      </c>
      <c r="Y8" s="23"/>
      <c r="AA8" s="48">
        <v>39</v>
      </c>
      <c r="AB8" s="41">
        <v>0.91666666666666663</v>
      </c>
      <c r="AC8" s="26">
        <v>-5.9940000000000002E-3</v>
      </c>
      <c r="AD8" s="48">
        <v>39</v>
      </c>
      <c r="AE8" s="41">
        <v>0.91666666666666663</v>
      </c>
      <c r="AF8" s="27"/>
      <c r="AH8" s="49">
        <v>39</v>
      </c>
      <c r="AI8" s="43">
        <v>0.91666666666666663</v>
      </c>
      <c r="AJ8" s="30">
        <v>3.2820000000000002E-3</v>
      </c>
      <c r="AK8" s="49"/>
      <c r="AL8" s="43">
        <v>0.91666666666666663</v>
      </c>
      <c r="AM8" s="31"/>
    </row>
    <row r="9" spans="1:39" ht="16" thickBot="1" x14ac:dyDescent="0.25">
      <c r="A9" s="7" t="s">
        <v>17</v>
      </c>
      <c r="B9" s="260">
        <v>0.75</v>
      </c>
      <c r="C9" s="9">
        <v>1</v>
      </c>
      <c r="D9" s="10">
        <v>3.59E-4</v>
      </c>
      <c r="F9" s="44">
        <v>38</v>
      </c>
      <c r="G9" s="33">
        <v>0.89583333333333337</v>
      </c>
      <c r="H9" s="34">
        <v>5.8200000000000005E-4</v>
      </c>
      <c r="I9" s="44"/>
      <c r="J9" s="33">
        <v>0.89583333333333337</v>
      </c>
      <c r="K9" s="14"/>
      <c r="M9" s="45">
        <v>38</v>
      </c>
      <c r="N9" s="36">
        <v>0.89583333333333337</v>
      </c>
      <c r="O9" s="35">
        <f t="shared" si="0"/>
        <v>-3.8900000000000002E-4</v>
      </c>
      <c r="P9" s="46"/>
      <c r="Q9" s="36">
        <v>0.89583333333333337</v>
      </c>
      <c r="R9" s="19"/>
      <c r="T9" s="47">
        <v>38</v>
      </c>
      <c r="U9" s="39">
        <v>0.89583333333333337</v>
      </c>
      <c r="V9" s="38">
        <v>3.8509999999999998E-3</v>
      </c>
      <c r="W9" s="47">
        <v>38</v>
      </c>
      <c r="X9" s="39">
        <v>0.89583333333333337</v>
      </c>
      <c r="Y9" s="23"/>
      <c r="AA9" s="48">
        <v>38</v>
      </c>
      <c r="AB9" s="41">
        <v>0.89583333333333337</v>
      </c>
      <c r="AC9" s="26">
        <v>-6.0990000000000003E-3</v>
      </c>
      <c r="AD9" s="48">
        <v>38</v>
      </c>
      <c r="AE9" s="41">
        <v>0.89583333333333337</v>
      </c>
      <c r="AF9" s="27"/>
      <c r="AH9" s="49">
        <v>38</v>
      </c>
      <c r="AI9" s="43">
        <v>0.89583333333333337</v>
      </c>
      <c r="AJ9" s="30">
        <v>3.2699999999999999E-3</v>
      </c>
      <c r="AK9" s="49"/>
      <c r="AL9" s="43">
        <v>0.89583333333333337</v>
      </c>
      <c r="AM9" s="31"/>
    </row>
    <row r="10" spans="1:39" ht="16" thickBot="1" x14ac:dyDescent="0.25">
      <c r="A10" s="7" t="s">
        <v>17</v>
      </c>
      <c r="B10" s="260">
        <v>0.72916666666666663</v>
      </c>
      <c r="C10" s="9">
        <v>1</v>
      </c>
      <c r="D10" s="10">
        <v>2.9599999999999998E-4</v>
      </c>
      <c r="F10" s="32">
        <v>37</v>
      </c>
      <c r="G10" s="33">
        <v>0.875</v>
      </c>
      <c r="H10" s="34">
        <v>1.4899999999999999E-4</v>
      </c>
      <c r="I10" s="32"/>
      <c r="J10" s="33">
        <v>0.875</v>
      </c>
      <c r="K10" s="14"/>
      <c r="M10" s="35">
        <v>37</v>
      </c>
      <c r="N10" s="36">
        <v>0.875</v>
      </c>
      <c r="O10" s="35">
        <f t="shared" si="0"/>
        <v>-1.3899999999999999E-4</v>
      </c>
      <c r="P10" s="37"/>
      <c r="Q10" s="36">
        <v>0.875</v>
      </c>
      <c r="R10" s="19"/>
      <c r="T10" s="38">
        <v>37</v>
      </c>
      <c r="U10" s="39">
        <v>0.875</v>
      </c>
      <c r="V10" s="38">
        <v>4.1310000000000001E-3</v>
      </c>
      <c r="W10" s="38">
        <v>37</v>
      </c>
      <c r="X10" s="39">
        <v>0.875</v>
      </c>
      <c r="Y10" s="23"/>
      <c r="AA10" s="40">
        <v>37</v>
      </c>
      <c r="AB10" s="41">
        <v>0.875</v>
      </c>
      <c r="AC10" s="26">
        <v>-6.3359999999999996E-3</v>
      </c>
      <c r="AD10" s="40">
        <v>37</v>
      </c>
      <c r="AE10" s="41">
        <v>0.875</v>
      </c>
      <c r="AF10" s="27"/>
      <c r="AH10" s="42">
        <v>37</v>
      </c>
      <c r="AI10" s="43">
        <v>0.875</v>
      </c>
      <c r="AJ10" s="30">
        <v>3.1340000000000001E-3</v>
      </c>
      <c r="AK10" s="42"/>
      <c r="AL10" s="43">
        <v>0.875</v>
      </c>
      <c r="AM10" s="31"/>
    </row>
    <row r="11" spans="1:39" ht="16" thickBot="1" x14ac:dyDescent="0.25">
      <c r="A11" s="7" t="s">
        <v>17</v>
      </c>
      <c r="B11" s="260">
        <v>0.70833333333333337</v>
      </c>
      <c r="C11" s="9">
        <v>1</v>
      </c>
      <c r="D11" s="10">
        <v>2.3499999999999999E-4</v>
      </c>
      <c r="F11" s="44">
        <v>36</v>
      </c>
      <c r="G11" s="33">
        <v>0.85416666666666663</v>
      </c>
      <c r="H11" s="34">
        <v>-3.88E-4</v>
      </c>
      <c r="I11" s="44"/>
      <c r="J11" s="33">
        <v>0.85416666666666663</v>
      </c>
      <c r="K11" s="14"/>
      <c r="M11" s="45">
        <v>36</v>
      </c>
      <c r="N11" s="36">
        <v>0.85416666666666663</v>
      </c>
      <c r="O11" s="35">
        <f t="shared" si="0"/>
        <v>1.66E-4</v>
      </c>
      <c r="P11" s="46"/>
      <c r="Q11" s="36">
        <v>0.85416666666666663</v>
      </c>
      <c r="R11" s="19"/>
      <c r="T11" s="47">
        <v>36</v>
      </c>
      <c r="U11" s="39">
        <v>0.85416666666666663</v>
      </c>
      <c r="V11" s="38">
        <v>4.2989999999999999E-3</v>
      </c>
      <c r="W11" s="47">
        <v>36</v>
      </c>
      <c r="X11" s="39">
        <v>0.85416666666666663</v>
      </c>
      <c r="Y11" s="23"/>
      <c r="AA11" s="48">
        <v>36</v>
      </c>
      <c r="AB11" s="41">
        <v>0.85416666666666663</v>
      </c>
      <c r="AC11" s="26">
        <v>-6.5849999999999997E-3</v>
      </c>
      <c r="AD11" s="48">
        <v>36</v>
      </c>
      <c r="AE11" s="41">
        <v>0.85416666666666663</v>
      </c>
      <c r="AF11" s="27"/>
      <c r="AH11" s="49">
        <v>36</v>
      </c>
      <c r="AI11" s="43">
        <v>0.85416666666666663</v>
      </c>
      <c r="AJ11" s="30">
        <v>2.8059999999999999E-3</v>
      </c>
      <c r="AK11" s="49"/>
      <c r="AL11" s="43">
        <v>0.85416666666666663</v>
      </c>
      <c r="AM11" s="31"/>
    </row>
    <row r="12" spans="1:39" ht="16" thickBot="1" x14ac:dyDescent="0.25">
      <c r="A12" s="7" t="s">
        <v>17</v>
      </c>
      <c r="B12" s="260">
        <v>0.6875</v>
      </c>
      <c r="C12" s="9">
        <v>1</v>
      </c>
      <c r="D12" s="10">
        <v>-2.5000000000000001E-5</v>
      </c>
      <c r="F12" s="44">
        <v>35</v>
      </c>
      <c r="G12" s="33">
        <v>0.83333333333333337</v>
      </c>
      <c r="H12" s="34">
        <v>-7.1699999999999997E-4</v>
      </c>
      <c r="I12" s="44"/>
      <c r="J12" s="33">
        <v>0.83333333333333337</v>
      </c>
      <c r="K12" s="14"/>
      <c r="M12" s="45">
        <v>35</v>
      </c>
      <c r="N12" s="36">
        <v>0.83333333333333337</v>
      </c>
      <c r="O12" s="35">
        <f t="shared" si="0"/>
        <v>4.1199999999999999E-4</v>
      </c>
      <c r="P12" s="46"/>
      <c r="Q12" s="36">
        <v>0.83333333333333337</v>
      </c>
      <c r="R12" s="19"/>
      <c r="T12" s="47">
        <v>35</v>
      </c>
      <c r="U12" s="39">
        <v>0.83333333333333337</v>
      </c>
      <c r="V12" s="38">
        <v>4.1929999999999997E-3</v>
      </c>
      <c r="W12" s="47">
        <v>35</v>
      </c>
      <c r="X12" s="39">
        <v>0.83333333333333337</v>
      </c>
      <c r="Y12" s="23"/>
      <c r="AA12" s="48">
        <v>35</v>
      </c>
      <c r="AB12" s="41">
        <v>0.83333333333333337</v>
      </c>
      <c r="AC12" s="26">
        <v>-6.3759999999999997E-3</v>
      </c>
      <c r="AD12" s="48">
        <v>35</v>
      </c>
      <c r="AE12" s="41">
        <v>0.83333333333333337</v>
      </c>
      <c r="AF12" s="27"/>
      <c r="AH12" s="49">
        <v>35</v>
      </c>
      <c r="AI12" s="43">
        <v>0.83333333333333337</v>
      </c>
      <c r="AJ12" s="30">
        <v>2.7060000000000001E-3</v>
      </c>
      <c r="AK12" s="49"/>
      <c r="AL12" s="43">
        <v>0.83333333333333337</v>
      </c>
      <c r="AM12" s="31"/>
    </row>
    <row r="13" spans="1:39" ht="16" thickBot="1" x14ac:dyDescent="0.25">
      <c r="A13" s="7" t="s">
        <v>17</v>
      </c>
      <c r="B13" s="260">
        <v>0.66666666666666663</v>
      </c>
      <c r="C13" s="9">
        <v>1</v>
      </c>
      <c r="D13" s="10">
        <v>-4.5600000000000003E-4</v>
      </c>
      <c r="F13" s="32">
        <v>34</v>
      </c>
      <c r="G13" s="33">
        <v>0.8125</v>
      </c>
      <c r="H13" s="34">
        <v>-1.152E-3</v>
      </c>
      <c r="I13" s="32"/>
      <c r="J13" s="33">
        <v>0.8125</v>
      </c>
      <c r="K13" s="14"/>
      <c r="M13" s="35">
        <v>34</v>
      </c>
      <c r="N13" s="36">
        <v>0.8125</v>
      </c>
      <c r="O13" s="35">
        <f t="shared" si="0"/>
        <v>3.6699999999999998E-4</v>
      </c>
      <c r="P13" s="37"/>
      <c r="Q13" s="36">
        <v>0.8125</v>
      </c>
      <c r="R13" s="19"/>
      <c r="T13" s="38">
        <v>34</v>
      </c>
      <c r="U13" s="39">
        <v>0.8125</v>
      </c>
      <c r="V13" s="38">
        <v>3.7100000000000002E-3</v>
      </c>
      <c r="W13" s="38">
        <v>34</v>
      </c>
      <c r="X13" s="39">
        <v>0.8125</v>
      </c>
      <c r="Y13" s="23"/>
      <c r="AA13" s="40">
        <v>34</v>
      </c>
      <c r="AB13" s="41">
        <v>0.8125</v>
      </c>
      <c r="AC13" s="26">
        <v>-6.1279999999999998E-3</v>
      </c>
      <c r="AD13" s="40">
        <v>34</v>
      </c>
      <c r="AE13" s="41">
        <v>0.8125</v>
      </c>
      <c r="AF13" s="27"/>
      <c r="AH13" s="42">
        <v>34</v>
      </c>
      <c r="AI13" s="43">
        <v>0.8125</v>
      </c>
      <c r="AJ13" s="30">
        <v>2.6120000000000002E-3</v>
      </c>
      <c r="AK13" s="42"/>
      <c r="AL13" s="43">
        <v>0.8125</v>
      </c>
      <c r="AM13" s="31"/>
    </row>
    <row r="14" spans="1:39" ht="16" thickBot="1" x14ac:dyDescent="0.25">
      <c r="A14" s="7" t="s">
        <v>17</v>
      </c>
      <c r="B14" s="260">
        <v>0.64583333333333337</v>
      </c>
      <c r="C14" s="9">
        <v>1</v>
      </c>
      <c r="D14" s="10">
        <v>-1.119E-3</v>
      </c>
      <c r="F14" s="44">
        <v>33</v>
      </c>
      <c r="G14" s="33">
        <v>0.79166666666666663</v>
      </c>
      <c r="H14" s="34">
        <v>-1.619E-3</v>
      </c>
      <c r="I14" s="44"/>
      <c r="J14" s="33">
        <v>0.79166666666666663</v>
      </c>
      <c r="K14" s="14"/>
      <c r="M14" s="45">
        <v>33</v>
      </c>
      <c r="N14" s="36">
        <v>0.79166666666666663</v>
      </c>
      <c r="O14" s="35">
        <f t="shared" si="0"/>
        <v>1.76E-4</v>
      </c>
      <c r="P14" s="46"/>
      <c r="Q14" s="36">
        <v>0.79166666666666663</v>
      </c>
      <c r="R14" s="19"/>
      <c r="T14" s="47">
        <v>33</v>
      </c>
      <c r="U14" s="39">
        <v>0.79166666666666663</v>
      </c>
      <c r="V14" s="38">
        <v>3.3340000000000002E-3</v>
      </c>
      <c r="W14" s="47">
        <v>33</v>
      </c>
      <c r="X14" s="39">
        <v>0.79166666666666663</v>
      </c>
      <c r="Y14" s="23"/>
      <c r="AA14" s="48">
        <v>33</v>
      </c>
      <c r="AB14" s="41">
        <v>0.79166666666666663</v>
      </c>
      <c r="AC14" s="26">
        <v>-5.6480000000000002E-3</v>
      </c>
      <c r="AD14" s="48">
        <v>33</v>
      </c>
      <c r="AE14" s="41">
        <v>0.79166666666666663</v>
      </c>
      <c r="AF14" s="27"/>
      <c r="AH14" s="49">
        <v>33</v>
      </c>
      <c r="AI14" s="43">
        <v>0.79166666666666663</v>
      </c>
      <c r="AJ14" s="30">
        <v>2.5839999999999999E-3</v>
      </c>
      <c r="AK14" s="49"/>
      <c r="AL14" s="43">
        <v>0.79166666666666663</v>
      </c>
      <c r="AM14" s="31"/>
    </row>
    <row r="15" spans="1:39" ht="16" thickBot="1" x14ac:dyDescent="0.25">
      <c r="A15" s="7" t="s">
        <v>17</v>
      </c>
      <c r="B15" s="260">
        <v>0.625</v>
      </c>
      <c r="C15" s="9">
        <v>1</v>
      </c>
      <c r="D15" s="10">
        <v>-1.1429999999999999E-3</v>
      </c>
      <c r="F15" s="44">
        <v>32</v>
      </c>
      <c r="G15" s="33">
        <v>0.77083333333333337</v>
      </c>
      <c r="H15" s="34">
        <v>-2.529E-3</v>
      </c>
      <c r="I15" s="44"/>
      <c r="J15" s="33">
        <v>0.77083333333333337</v>
      </c>
      <c r="K15" s="14"/>
      <c r="M15" s="45">
        <v>32</v>
      </c>
      <c r="N15" s="36">
        <v>0.77083333333333337</v>
      </c>
      <c r="O15" s="35">
        <f t="shared" si="0"/>
        <v>6.2000000000000003E-5</v>
      </c>
      <c r="P15" s="46"/>
      <c r="Q15" s="36">
        <v>0.77083333333333337</v>
      </c>
      <c r="R15" s="19"/>
      <c r="T15" s="47">
        <v>32</v>
      </c>
      <c r="U15" s="39">
        <v>0.77083333333333337</v>
      </c>
      <c r="V15" s="38">
        <v>2.9030000000000002E-3</v>
      </c>
      <c r="W15" s="47">
        <v>32</v>
      </c>
      <c r="X15" s="39">
        <v>0.77083333333333337</v>
      </c>
      <c r="Y15" s="23"/>
      <c r="AA15" s="48">
        <v>32</v>
      </c>
      <c r="AB15" s="41">
        <v>0.77083333333333337</v>
      </c>
      <c r="AC15" s="26">
        <v>-4.9709999999999997E-3</v>
      </c>
      <c r="AD15" s="48">
        <v>32</v>
      </c>
      <c r="AE15" s="41">
        <v>0.77083333333333337</v>
      </c>
      <c r="AF15" s="27"/>
      <c r="AH15" s="49">
        <v>32</v>
      </c>
      <c r="AI15" s="43">
        <v>0.77083333333333337</v>
      </c>
      <c r="AJ15" s="30">
        <v>2.8240000000000001E-3</v>
      </c>
      <c r="AK15" s="49"/>
      <c r="AL15" s="43">
        <v>0.77083333333333337</v>
      </c>
      <c r="AM15" s="31"/>
    </row>
    <row r="16" spans="1:39" ht="16" thickBot="1" x14ac:dyDescent="0.25">
      <c r="A16" s="7" t="s">
        <v>17</v>
      </c>
      <c r="B16" s="260">
        <v>0.60416666666666663</v>
      </c>
      <c r="C16" s="9">
        <v>1</v>
      </c>
      <c r="D16" s="10">
        <v>-1.1620000000000001E-3</v>
      </c>
      <c r="F16" s="32">
        <v>31</v>
      </c>
      <c r="G16" s="33">
        <v>0.75</v>
      </c>
      <c r="H16" s="34">
        <v>-3.4650000000000002E-3</v>
      </c>
      <c r="I16" s="32">
        <v>11</v>
      </c>
      <c r="J16" s="33">
        <v>0.75</v>
      </c>
      <c r="K16" s="50">
        <f t="shared" ref="K16:K25" si="1" xml:space="preserve"> -882*SIN(-99)/(-2433267) + (966*SIN(-99)/(-2433267))*I16 + (-21*SIN(-99)/(-2433267))*SIN(-99*I16) + (-441*SIN(-99)/(-2433267))*SIN(5 + SIN(-99)^2*I16) + (-21*SIN(-99)/(-2433267))*I16*SIN(5 + SIN(-99)^2*I16)</f>
        <v>-4.0839517693538963E-3</v>
      </c>
      <c r="M16" s="35">
        <v>31</v>
      </c>
      <c r="N16" s="36">
        <v>0.75</v>
      </c>
      <c r="O16" s="35">
        <f t="shared" si="0"/>
        <v>-1.4300000000000001E-4</v>
      </c>
      <c r="P16" s="51">
        <v>11</v>
      </c>
      <c r="Q16" s="36">
        <v>0.75</v>
      </c>
      <c r="R16" s="52">
        <f t="shared" ref="R16:R25" si="2" xml:space="preserve"> SIN(2)/3031 + (SIN(-5)/3016)*P16*SIN(6*P16) + (SIN(2)/6106)*SIN(SIN(3016) + P16)*SIN(2*P16 + P16*SIN(SIN(3016) + P16))</f>
        <v>3.5553983405941023E-4</v>
      </c>
      <c r="T16" s="38">
        <v>31</v>
      </c>
      <c r="U16" s="39">
        <v>0.75</v>
      </c>
      <c r="V16" s="38">
        <v>2.6220000000000002E-3</v>
      </c>
      <c r="W16" s="53">
        <v>11</v>
      </c>
      <c r="X16" s="39">
        <v>0.75</v>
      </c>
      <c r="Y16" s="54">
        <f t="shared" ref="Y16:Y25" si="3" xml:space="preserve"> (SIN(-5)/1441)*SIN(8414*W16) + (1/8018)*W16*COS((1/8018)*W16) + COS(1438*W16)*SIN(SIN(-5)*W16)/(7 + 1205*W16)</f>
        <v>1.7357951698758413E-3</v>
      </c>
      <c r="AA16" s="40">
        <v>31</v>
      </c>
      <c r="AB16" s="41">
        <v>0.75</v>
      </c>
      <c r="AC16" s="26">
        <v>-4.6420000000000003E-3</v>
      </c>
      <c r="AD16" s="55">
        <v>11</v>
      </c>
      <c r="AE16" s="41">
        <v>0.75</v>
      </c>
      <c r="AF16" s="27">
        <f t="shared" ref="AF16:AF26" si="4" xml:space="preserve"> (-1/1157)/AD16 + (133 + 3417*AD16 - 266*COS(5 - AD16))/(464225*SIN(COS(464225) + AD16 + 45*COS(AD16)) - 8301853)</f>
        <v>-4.3531996520883506E-3</v>
      </c>
      <c r="AH16" s="42">
        <v>31</v>
      </c>
      <c r="AI16" s="43">
        <v>0.75</v>
      </c>
      <c r="AJ16" s="30">
        <v>3.0219999999999999E-3</v>
      </c>
      <c r="AK16" s="56">
        <v>11</v>
      </c>
      <c r="AL16" s="43">
        <v>0.75</v>
      </c>
      <c r="AM16" s="57">
        <f t="shared" ref="AM16:AM25" si="5" xml:space="preserve"> SIN((13/57)*AK16)*SIN(2/57 + (13/57)*AK16)/(267*SIN((13/57)*AK16) + (-169/3249)*AK16^2*SIN(6500/57 + (70/57)*AK16) - 13*SIN(6500/57 + (70/57)*AK16))</f>
        <v>2.3853701090928974E-3</v>
      </c>
    </row>
    <row r="17" spans="1:39" s="62" customFormat="1" ht="16" thickBot="1" x14ac:dyDescent="0.25">
      <c r="A17" s="58" t="s">
        <v>17</v>
      </c>
      <c r="B17" s="261">
        <v>0.58333333333333337</v>
      </c>
      <c r="C17" s="60">
        <v>1</v>
      </c>
      <c r="D17" s="61">
        <v>-1.0660000000000001E-3</v>
      </c>
      <c r="F17" s="63">
        <v>30</v>
      </c>
      <c r="G17" s="64">
        <v>0.72916666666666663</v>
      </c>
      <c r="H17" s="65">
        <v>-3.3670000000000002E-3</v>
      </c>
      <c r="I17" s="66">
        <v>10</v>
      </c>
      <c r="J17" s="64">
        <v>0.72916666666666663</v>
      </c>
      <c r="K17" s="50">
        <f t="shared" si="1"/>
        <v>-3.4242501160544735E-3</v>
      </c>
      <c r="M17" s="67">
        <v>30</v>
      </c>
      <c r="N17" s="68">
        <v>0.72916666666666663</v>
      </c>
      <c r="O17" s="52">
        <f t="shared" si="0"/>
        <v>-7.4899999999999999E-4</v>
      </c>
      <c r="P17" s="46">
        <v>10</v>
      </c>
      <c r="Q17" s="68">
        <v>0.72916666666666663</v>
      </c>
      <c r="R17" s="52">
        <f t="shared" si="2"/>
        <v>-7.5767825338269429E-4</v>
      </c>
      <c r="T17" s="53">
        <v>30</v>
      </c>
      <c r="U17" s="69">
        <v>0.72916666666666663</v>
      </c>
      <c r="V17" s="54">
        <v>1.9250000000000001E-3</v>
      </c>
      <c r="W17" s="47">
        <v>10</v>
      </c>
      <c r="X17" s="69">
        <v>0.72916666666666663</v>
      </c>
      <c r="Y17" s="54">
        <f t="shared" si="3"/>
        <v>1.8920648373401757E-3</v>
      </c>
      <c r="AA17" s="55">
        <v>30</v>
      </c>
      <c r="AB17" s="70">
        <v>0.72916666666666663</v>
      </c>
      <c r="AC17" s="71">
        <v>-4.1570000000000001E-3</v>
      </c>
      <c r="AD17" s="48">
        <v>10</v>
      </c>
      <c r="AE17" s="70">
        <v>0.72916666666666663</v>
      </c>
      <c r="AF17" s="27">
        <f t="shared" si="4"/>
        <v>-4.1578893019271288E-3</v>
      </c>
      <c r="AH17" s="56">
        <v>30</v>
      </c>
      <c r="AI17" s="72">
        <v>0.72916666666666663</v>
      </c>
      <c r="AJ17" s="73">
        <v>2.9150000000000001E-3</v>
      </c>
      <c r="AK17" s="42">
        <v>10</v>
      </c>
      <c r="AL17" s="72">
        <v>0.72916666666666663</v>
      </c>
      <c r="AM17" s="57">
        <f t="shared" si="5"/>
        <v>2.9119933443351857E-3</v>
      </c>
    </row>
    <row r="18" spans="1:39" ht="16" thickBot="1" x14ac:dyDescent="0.25">
      <c r="A18" s="7" t="s">
        <v>17</v>
      </c>
      <c r="B18" s="260">
        <v>0.5625</v>
      </c>
      <c r="C18" s="9">
        <v>1</v>
      </c>
      <c r="D18" s="10">
        <v>-1.2099999999999999E-3</v>
      </c>
      <c r="F18" s="44">
        <v>29</v>
      </c>
      <c r="G18" s="33">
        <v>0.70833333333333337</v>
      </c>
      <c r="H18" s="34">
        <v>-2.9629999999999999E-3</v>
      </c>
      <c r="I18" s="32">
        <v>9</v>
      </c>
      <c r="J18" s="33">
        <v>0.70833333333333337</v>
      </c>
      <c r="K18" s="50">
        <f t="shared" si="1"/>
        <v>-2.9441317366925759E-3</v>
      </c>
      <c r="M18" s="45">
        <v>29</v>
      </c>
      <c r="N18" s="36">
        <v>0.70833333333333337</v>
      </c>
      <c r="O18" s="35">
        <f t="shared" si="0"/>
        <v>-1.281E-3</v>
      </c>
      <c r="P18" s="51">
        <v>9</v>
      </c>
      <c r="Q18" s="36">
        <v>0.70833333333333337</v>
      </c>
      <c r="R18" s="52">
        <f t="shared" si="2"/>
        <v>-1.2594454669691316E-3</v>
      </c>
      <c r="T18" s="47">
        <v>29</v>
      </c>
      <c r="U18" s="39">
        <v>0.70833333333333337</v>
      </c>
      <c r="V18" s="38">
        <v>1.6509999999999999E-3</v>
      </c>
      <c r="W18" s="53">
        <v>9</v>
      </c>
      <c r="X18" s="39">
        <v>0.70833333333333337</v>
      </c>
      <c r="Y18" s="54">
        <f t="shared" si="3"/>
        <v>1.7135767081207683E-3</v>
      </c>
      <c r="AA18" s="48">
        <v>29</v>
      </c>
      <c r="AB18" s="41">
        <v>0.70833333333333337</v>
      </c>
      <c r="AC18" s="26">
        <v>-3.6649999999999999E-3</v>
      </c>
      <c r="AD18" s="55">
        <v>9</v>
      </c>
      <c r="AE18" s="41">
        <v>0.70833333333333337</v>
      </c>
      <c r="AF18" s="27">
        <f t="shared" si="4"/>
        <v>-3.6836027524885261E-3</v>
      </c>
      <c r="AH18" s="49">
        <v>29</v>
      </c>
      <c r="AI18" s="43">
        <v>0.70833333333333337</v>
      </c>
      <c r="AJ18" s="30">
        <v>3.0539999999999999E-3</v>
      </c>
      <c r="AK18" s="56">
        <v>9</v>
      </c>
      <c r="AL18" s="43">
        <v>0.70833333333333337</v>
      </c>
      <c r="AM18" s="57">
        <f t="shared" si="5"/>
        <v>3.1318680265465895E-3</v>
      </c>
    </row>
    <row r="19" spans="1:39" ht="16" thickBot="1" x14ac:dyDescent="0.25">
      <c r="A19" s="7" t="s">
        <v>17</v>
      </c>
      <c r="B19" s="260">
        <v>0.54166666666666663</v>
      </c>
      <c r="C19" s="9">
        <v>1</v>
      </c>
      <c r="D19" s="10">
        <v>-1.2830000000000001E-3</v>
      </c>
      <c r="F19" s="32">
        <v>28</v>
      </c>
      <c r="G19" s="33">
        <v>0.6875</v>
      </c>
      <c r="H19" s="34">
        <v>-2.7290000000000001E-3</v>
      </c>
      <c r="I19" s="66">
        <v>8</v>
      </c>
      <c r="J19" s="33">
        <v>0.6875</v>
      </c>
      <c r="K19" s="50">
        <f t="shared" si="1"/>
        <v>-2.71178228664759E-3</v>
      </c>
      <c r="M19" s="35">
        <v>28</v>
      </c>
      <c r="N19" s="36">
        <v>0.6875</v>
      </c>
      <c r="O19" s="35">
        <f t="shared" si="0"/>
        <v>-1.7949999999999999E-3</v>
      </c>
      <c r="P19" s="46">
        <v>8</v>
      </c>
      <c r="Q19" s="36">
        <v>0.6875</v>
      </c>
      <c r="R19" s="52">
        <f t="shared" si="2"/>
        <v>-1.7949969210135179E-3</v>
      </c>
      <c r="T19" s="38">
        <v>28</v>
      </c>
      <c r="U19" s="39">
        <v>0.6875</v>
      </c>
      <c r="V19" s="38">
        <v>1.242E-3</v>
      </c>
      <c r="W19" s="47">
        <v>8</v>
      </c>
      <c r="X19" s="39">
        <v>0.6875</v>
      </c>
      <c r="Y19" s="54">
        <f t="shared" si="3"/>
        <v>1.2420716346268903E-3</v>
      </c>
      <c r="AA19" s="40">
        <v>28</v>
      </c>
      <c r="AB19" s="41">
        <v>0.6875</v>
      </c>
      <c r="AC19" s="26">
        <v>-3.64E-3</v>
      </c>
      <c r="AD19" s="48">
        <v>8</v>
      </c>
      <c r="AE19" s="41">
        <v>0.6875</v>
      </c>
      <c r="AF19" s="27">
        <f t="shared" si="4"/>
        <v>-3.629393052178108E-3</v>
      </c>
      <c r="AH19" s="42">
        <v>28</v>
      </c>
      <c r="AI19" s="43">
        <v>0.6875</v>
      </c>
      <c r="AJ19" s="30">
        <v>3.2880000000000001E-3</v>
      </c>
      <c r="AK19" s="42">
        <v>8</v>
      </c>
      <c r="AL19" s="43">
        <v>0.6875</v>
      </c>
      <c r="AM19" s="57">
        <f t="shared" si="5"/>
        <v>3.382248674147055E-3</v>
      </c>
    </row>
    <row r="20" spans="1:39" ht="16" thickBot="1" x14ac:dyDescent="0.25">
      <c r="A20" s="7" t="s">
        <v>17</v>
      </c>
      <c r="B20" s="260">
        <v>0.52083333333333337</v>
      </c>
      <c r="C20" s="9">
        <v>1</v>
      </c>
      <c r="D20" s="10">
        <v>-1.266E-3</v>
      </c>
      <c r="F20" s="44">
        <v>27</v>
      </c>
      <c r="G20" s="33">
        <v>0.66666666666666663</v>
      </c>
      <c r="H20" s="34">
        <v>-2.6250000000000002E-3</v>
      </c>
      <c r="I20" s="32">
        <v>7</v>
      </c>
      <c r="J20" s="33">
        <v>0.66666666666666663</v>
      </c>
      <c r="K20" s="50">
        <f t="shared" si="1"/>
        <v>-2.5546919107966456E-3</v>
      </c>
      <c r="M20" s="45">
        <v>27</v>
      </c>
      <c r="N20" s="36">
        <v>0.66666666666666663</v>
      </c>
      <c r="O20" s="35">
        <f t="shared" si="0"/>
        <v>-1.7279999999999999E-3</v>
      </c>
      <c r="P20" s="51">
        <v>7</v>
      </c>
      <c r="Q20" s="36">
        <v>0.66666666666666663</v>
      </c>
      <c r="R20" s="52">
        <f t="shared" si="2"/>
        <v>-1.7280213311766869E-3</v>
      </c>
      <c r="T20" s="47">
        <v>27</v>
      </c>
      <c r="U20" s="39">
        <v>0.66666666666666663</v>
      </c>
      <c r="V20" s="38">
        <v>5.5599999999999996E-4</v>
      </c>
      <c r="W20" s="53">
        <v>7</v>
      </c>
      <c r="X20" s="39">
        <v>0.66666666666666663</v>
      </c>
      <c r="Y20" s="54">
        <f t="shared" si="3"/>
        <v>5.5539479852990308E-4</v>
      </c>
      <c r="AA20" s="48">
        <v>27</v>
      </c>
      <c r="AB20" s="41">
        <v>0.66666666666666663</v>
      </c>
      <c r="AC20" s="26">
        <v>-3.0760000000000002E-3</v>
      </c>
      <c r="AD20" s="55">
        <v>7</v>
      </c>
      <c r="AE20" s="41">
        <v>0.66666666666666663</v>
      </c>
      <c r="AF20" s="27">
        <f t="shared" si="4"/>
        <v>-3.067240379757594E-3</v>
      </c>
      <c r="AH20" s="49">
        <v>27</v>
      </c>
      <c r="AI20" s="43">
        <v>0.66666666666666663</v>
      </c>
      <c r="AJ20" s="30">
        <v>3.771E-3</v>
      </c>
      <c r="AK20" s="56">
        <v>7</v>
      </c>
      <c r="AL20" s="43">
        <v>0.66666666666666663</v>
      </c>
      <c r="AM20" s="57">
        <f t="shared" si="5"/>
        <v>3.7147607301261619E-3</v>
      </c>
    </row>
    <row r="21" spans="1:39" ht="16" thickBot="1" x14ac:dyDescent="0.25">
      <c r="A21" s="7" t="s">
        <v>17</v>
      </c>
      <c r="B21" s="260">
        <v>0.5</v>
      </c>
      <c r="C21" s="9">
        <v>1</v>
      </c>
      <c r="D21" s="10">
        <v>-1.114E-3</v>
      </c>
      <c r="F21" s="44">
        <v>26</v>
      </c>
      <c r="G21" s="33">
        <v>0.64583333333333337</v>
      </c>
      <c r="H21" s="34">
        <v>-2.3709999999999998E-3</v>
      </c>
      <c r="I21" s="66">
        <v>6</v>
      </c>
      <c r="J21" s="33">
        <v>0.64583333333333337</v>
      </c>
      <c r="K21" s="50">
        <f t="shared" si="1"/>
        <v>-2.2486961549889484E-3</v>
      </c>
      <c r="M21" s="45">
        <v>26</v>
      </c>
      <c r="N21" s="36">
        <v>0.64583333333333337</v>
      </c>
      <c r="O21" s="35">
        <f t="shared" si="0"/>
        <v>-1.572E-3</v>
      </c>
      <c r="P21" s="46">
        <v>6</v>
      </c>
      <c r="Q21" s="36">
        <v>0.64583333333333337</v>
      </c>
      <c r="R21" s="52">
        <f t="shared" si="2"/>
        <v>-1.5616766731268378E-3</v>
      </c>
      <c r="T21" s="47">
        <v>26</v>
      </c>
      <c r="U21" s="39">
        <v>0.64583333333333337</v>
      </c>
      <c r="V21" s="38">
        <v>-7.3999999999999996E-5</v>
      </c>
      <c r="W21" s="47">
        <v>6</v>
      </c>
      <c r="X21" s="39">
        <v>0.64583333333333337</v>
      </c>
      <c r="Y21" s="54">
        <f t="shared" si="3"/>
        <v>6.7070344788652076E-5</v>
      </c>
      <c r="AA21" s="48">
        <v>26</v>
      </c>
      <c r="AB21" s="41">
        <v>0.64583333333333337</v>
      </c>
      <c r="AC21" s="26">
        <v>-2.4729999999999999E-3</v>
      </c>
      <c r="AD21" s="48">
        <v>6</v>
      </c>
      <c r="AE21" s="41">
        <v>0.64583333333333337</v>
      </c>
      <c r="AF21" s="27">
        <f t="shared" si="4"/>
        <v>-2.4847317689974018E-3</v>
      </c>
      <c r="AH21" s="49">
        <v>26</v>
      </c>
      <c r="AI21" s="43">
        <v>0.64583333333333337</v>
      </c>
      <c r="AJ21" s="30">
        <v>3.8839999999999999E-3</v>
      </c>
      <c r="AK21" s="42">
        <v>6</v>
      </c>
      <c r="AL21" s="43">
        <v>0.64583333333333337</v>
      </c>
      <c r="AM21" s="57">
        <f t="shared" si="5"/>
        <v>3.8921065063891236E-3</v>
      </c>
    </row>
    <row r="22" spans="1:39" ht="16" thickBot="1" x14ac:dyDescent="0.25">
      <c r="A22" s="7" t="s">
        <v>17</v>
      </c>
      <c r="B22" s="260">
        <v>0.47916666666666669</v>
      </c>
      <c r="C22" s="9">
        <v>1</v>
      </c>
      <c r="D22" s="10">
        <v>-1.031E-3</v>
      </c>
      <c r="F22" s="32">
        <v>25</v>
      </c>
      <c r="G22" s="33">
        <v>0.625</v>
      </c>
      <c r="H22" s="34">
        <v>-1.6440000000000001E-3</v>
      </c>
      <c r="I22" s="32">
        <v>5</v>
      </c>
      <c r="J22" s="33">
        <v>0.625</v>
      </c>
      <c r="K22" s="50">
        <f t="shared" si="1"/>
        <v>-1.7332504841901138E-3</v>
      </c>
      <c r="M22" s="35">
        <v>25</v>
      </c>
      <c r="N22" s="36">
        <v>0.625</v>
      </c>
      <c r="O22" s="35">
        <f t="shared" si="0"/>
        <v>-1.1460000000000001E-3</v>
      </c>
      <c r="P22" s="51">
        <v>5</v>
      </c>
      <c r="Q22" s="36">
        <v>0.625</v>
      </c>
      <c r="R22" s="52">
        <f t="shared" si="2"/>
        <v>-1.1560619766422834E-3</v>
      </c>
      <c r="T22" s="38">
        <v>25</v>
      </c>
      <c r="U22" s="39">
        <v>0.625</v>
      </c>
      <c r="V22" s="38">
        <v>1.8000000000000001E-4</v>
      </c>
      <c r="W22" s="53">
        <v>5</v>
      </c>
      <c r="X22" s="39">
        <v>0.625</v>
      </c>
      <c r="Y22" s="54">
        <f t="shared" si="3"/>
        <v>1.6317131849277348E-4</v>
      </c>
      <c r="AA22" s="40">
        <v>25</v>
      </c>
      <c r="AB22" s="41">
        <v>0.625</v>
      </c>
      <c r="AC22" s="26">
        <v>-1.9849999999999998E-3</v>
      </c>
      <c r="AD22" s="55">
        <v>5</v>
      </c>
      <c r="AE22" s="41">
        <v>0.625</v>
      </c>
      <c r="AF22" s="27">
        <f t="shared" si="4"/>
        <v>-2.108676814233581E-3</v>
      </c>
      <c r="AH22" s="42">
        <v>25</v>
      </c>
      <c r="AI22" s="43">
        <v>0.625</v>
      </c>
      <c r="AJ22" s="30">
        <v>3.6080000000000001E-3</v>
      </c>
      <c r="AK22" s="56">
        <v>5</v>
      </c>
      <c r="AL22" s="43">
        <v>0.625</v>
      </c>
      <c r="AM22" s="57">
        <f t="shared" si="5"/>
        <v>3.608191873288855E-3</v>
      </c>
    </row>
    <row r="23" spans="1:39" ht="16" thickBot="1" x14ac:dyDescent="0.25">
      <c r="A23" s="7" t="s">
        <v>17</v>
      </c>
      <c r="B23" s="260">
        <v>0.45833333333333331</v>
      </c>
      <c r="C23" s="9">
        <v>1</v>
      </c>
      <c r="D23" s="10">
        <v>-9.2000000000000003E-4</v>
      </c>
      <c r="F23" s="44">
        <v>24</v>
      </c>
      <c r="G23" s="33">
        <v>0.60416666666666663</v>
      </c>
      <c r="H23" s="34">
        <v>-1.0660000000000001E-3</v>
      </c>
      <c r="I23" s="66">
        <v>4</v>
      </c>
      <c r="J23" s="33">
        <v>0.60416666666666663</v>
      </c>
      <c r="K23" s="50">
        <f t="shared" si="1"/>
        <v>-1.1358169813393214E-3</v>
      </c>
      <c r="M23" s="45">
        <v>24</v>
      </c>
      <c r="N23" s="36">
        <v>0.60416666666666663</v>
      </c>
      <c r="O23" s="35">
        <f t="shared" si="0"/>
        <v>-7.1500000000000003E-4</v>
      </c>
      <c r="P23" s="46">
        <v>4</v>
      </c>
      <c r="Q23" s="36">
        <v>0.60416666666666663</v>
      </c>
      <c r="R23" s="52">
        <f t="shared" si="2"/>
        <v>-7.3278362629290987E-4</v>
      </c>
      <c r="T23" s="47">
        <v>24</v>
      </c>
      <c r="U23" s="39">
        <v>0.60416666666666663</v>
      </c>
      <c r="V23" s="38">
        <v>4.0499999999999998E-4</v>
      </c>
      <c r="W23" s="47">
        <v>4</v>
      </c>
      <c r="X23" s="39">
        <v>0.60416666666666663</v>
      </c>
      <c r="Y23" s="54">
        <f t="shared" si="3"/>
        <v>5.4880120638516982E-4</v>
      </c>
      <c r="AA23" s="48">
        <v>24</v>
      </c>
      <c r="AB23" s="41">
        <v>0.60416666666666663</v>
      </c>
      <c r="AC23" s="26">
        <v>-1.818E-3</v>
      </c>
      <c r="AD23" s="48">
        <v>4</v>
      </c>
      <c r="AE23" s="41">
        <v>0.60416666666666663</v>
      </c>
      <c r="AF23" s="27">
        <f t="shared" si="4"/>
        <v>-1.8130129538761995E-3</v>
      </c>
      <c r="AH23" s="49">
        <v>24</v>
      </c>
      <c r="AI23" s="43">
        <v>0.60416666666666663</v>
      </c>
      <c r="AJ23" s="30">
        <v>2.9610000000000001E-3</v>
      </c>
      <c r="AK23" s="42">
        <v>4</v>
      </c>
      <c r="AL23" s="43">
        <v>0.60416666666666663</v>
      </c>
      <c r="AM23" s="57">
        <f t="shared" si="5"/>
        <v>2.9593916266069855E-3</v>
      </c>
    </row>
    <row r="24" spans="1:39" ht="16" thickBot="1" x14ac:dyDescent="0.25">
      <c r="A24" s="7" t="s">
        <v>17</v>
      </c>
      <c r="B24" s="260">
        <v>0.4375</v>
      </c>
      <c r="C24" s="9">
        <v>1</v>
      </c>
      <c r="D24" s="10">
        <v>-6.5099999999999999E-4</v>
      </c>
      <c r="F24" s="44">
        <v>23</v>
      </c>
      <c r="G24" s="33">
        <v>0.58333333333333337</v>
      </c>
      <c r="H24" s="34">
        <v>-6.8400000000000004E-4</v>
      </c>
      <c r="I24" s="32">
        <v>3</v>
      </c>
      <c r="J24" s="33">
        <v>0.58333333333333337</v>
      </c>
      <c r="K24" s="50">
        <f t="shared" si="1"/>
        <v>-6.3151750410613135E-4</v>
      </c>
      <c r="M24" s="45">
        <v>23</v>
      </c>
      <c r="N24" s="36">
        <v>0.58333333333333337</v>
      </c>
      <c r="O24" s="35">
        <f t="shared" si="0"/>
        <v>-4.6000000000000001E-4</v>
      </c>
      <c r="P24" s="51">
        <v>3</v>
      </c>
      <c r="Q24" s="36">
        <v>0.58333333333333337</v>
      </c>
      <c r="R24" s="52">
        <f t="shared" si="2"/>
        <v>-4.1707148555330549E-4</v>
      </c>
      <c r="T24" s="47">
        <v>23</v>
      </c>
      <c r="U24" s="39">
        <v>0.58333333333333337</v>
      </c>
      <c r="V24" s="38">
        <v>7.3499999999999998E-4</v>
      </c>
      <c r="W24" s="53">
        <v>3</v>
      </c>
      <c r="X24" s="39">
        <v>0.58333333333333337</v>
      </c>
      <c r="Y24" s="54">
        <f t="shared" si="3"/>
        <v>7.4140075558124657E-4</v>
      </c>
      <c r="AA24" s="48">
        <v>23</v>
      </c>
      <c r="AB24" s="41">
        <v>0.58333333333333337</v>
      </c>
      <c r="AC24" s="26">
        <v>-1.6169999999999999E-3</v>
      </c>
      <c r="AD24" s="55">
        <v>3</v>
      </c>
      <c r="AE24" s="41">
        <v>0.58333333333333337</v>
      </c>
      <c r="AF24" s="27">
        <f t="shared" si="4"/>
        <v>-1.6145435492895851E-3</v>
      </c>
      <c r="AH24" s="49">
        <v>23</v>
      </c>
      <c r="AI24" s="43">
        <v>0.58333333333333337</v>
      </c>
      <c r="AJ24" s="30">
        <v>2.3960000000000001E-3</v>
      </c>
      <c r="AK24" s="56">
        <v>3</v>
      </c>
      <c r="AL24" s="43">
        <v>0.58333333333333337</v>
      </c>
      <c r="AM24" s="57">
        <f t="shared" si="5"/>
        <v>2.2859417356941927E-3</v>
      </c>
    </row>
    <row r="25" spans="1:39" ht="16" thickBot="1" x14ac:dyDescent="0.25">
      <c r="A25" s="7" t="s">
        <v>17</v>
      </c>
      <c r="B25" s="260">
        <v>0.41666666666666669</v>
      </c>
      <c r="C25" s="9">
        <v>1</v>
      </c>
      <c r="D25" s="10">
        <v>-3.2200000000000002E-4</v>
      </c>
      <c r="F25" s="32">
        <v>22</v>
      </c>
      <c r="G25" s="33">
        <v>0.5625</v>
      </c>
      <c r="H25" s="34">
        <v>-3.2699999999999998E-4</v>
      </c>
      <c r="I25" s="66">
        <v>2</v>
      </c>
      <c r="J25" s="33">
        <v>0.5625</v>
      </c>
      <c r="K25" s="50">
        <f t="shared" si="1"/>
        <v>-3.0065751530248581E-4</v>
      </c>
      <c r="M25" s="35">
        <v>22</v>
      </c>
      <c r="N25" s="36">
        <v>0.5625</v>
      </c>
      <c r="O25" s="35">
        <f t="shared" si="0"/>
        <v>-1.05E-4</v>
      </c>
      <c r="P25" s="46">
        <v>2</v>
      </c>
      <c r="Q25" s="36">
        <v>0.5625</v>
      </c>
      <c r="R25" s="52">
        <f t="shared" si="2"/>
        <v>-1.07061154592834E-4</v>
      </c>
      <c r="T25" s="38">
        <v>22</v>
      </c>
      <c r="U25" s="39">
        <v>0.5625</v>
      </c>
      <c r="V25" s="38">
        <v>8.7799999999999998E-4</v>
      </c>
      <c r="W25" s="47">
        <v>2</v>
      </c>
      <c r="X25" s="39">
        <v>0.5625</v>
      </c>
      <c r="Y25" s="54">
        <f t="shared" si="3"/>
        <v>8.6404666422450064E-4</v>
      </c>
      <c r="AA25" s="40">
        <v>22</v>
      </c>
      <c r="AB25" s="41">
        <v>0.5625</v>
      </c>
      <c r="AC25" s="26">
        <v>-1.477E-3</v>
      </c>
      <c r="AD25" s="48">
        <v>2</v>
      </c>
      <c r="AE25" s="41">
        <v>0.5625</v>
      </c>
      <c r="AF25" s="27">
        <f t="shared" si="4"/>
        <v>-1.3527809437780128E-3</v>
      </c>
      <c r="AH25" s="42">
        <v>22</v>
      </c>
      <c r="AI25" s="43">
        <v>0.5625</v>
      </c>
      <c r="AJ25" s="30">
        <v>1.709E-3</v>
      </c>
      <c r="AK25" s="42">
        <v>2</v>
      </c>
      <c r="AL25" s="43">
        <v>0.5625</v>
      </c>
      <c r="AM25" s="57">
        <f t="shared" si="5"/>
        <v>1.7185225668278007E-3</v>
      </c>
    </row>
    <row r="26" spans="1:39" s="62" customFormat="1" ht="16" thickBot="1" x14ac:dyDescent="0.25">
      <c r="A26" s="58" t="s">
        <v>17</v>
      </c>
      <c r="B26" s="261">
        <v>0.39583333333333331</v>
      </c>
      <c r="C26" s="60">
        <v>1</v>
      </c>
      <c r="D26" s="61">
        <v>-1.1E-5</v>
      </c>
      <c r="F26" s="74">
        <v>21</v>
      </c>
      <c r="G26" s="64">
        <v>0.54166666666666663</v>
      </c>
      <c r="H26" s="75">
        <v>1.54E-4</v>
      </c>
      <c r="I26" s="32">
        <v>1</v>
      </c>
      <c r="J26" s="64">
        <v>0.54166666666666663</v>
      </c>
      <c r="K26" s="50">
        <f xml:space="preserve"> -882*SIN(-99)/(-2433267) + (966*SIN(-99)/(-2433267))*I26 + (-21*SIN(-99)/(-2433267))*SIN(-99*I26) + (-441*SIN(-99)/(-2433267))*SIN(5 + SIN(-99)^2*I26) + (-21*SIN(-99)/(-2433267))*I26*SIN(5 + SIN(-99)^2*I26)</f>
        <v>-7.917624304834446E-5</v>
      </c>
      <c r="M26" s="67">
        <v>21</v>
      </c>
      <c r="N26" s="68">
        <v>0.54166666666666663</v>
      </c>
      <c r="O26" s="52">
        <f t="shared" si="0"/>
        <v>1.8599999999999999E-4</v>
      </c>
      <c r="P26" s="51">
        <v>1</v>
      </c>
      <c r="Q26" s="68">
        <v>0.54166666666666663</v>
      </c>
      <c r="R26" s="52">
        <f xml:space="preserve"> SIN(2)/3031 + (SIN(-5)/3016)*P26*SIN(6*P26) + (SIN(2)/6106)*SIN(SIN(3016) + P26)*SIN(2*P26 + P26*SIN(SIN(3016) + P26))</f>
        <v>2.4525560967375787E-4</v>
      </c>
      <c r="T26" s="53">
        <v>21</v>
      </c>
      <c r="U26" s="69">
        <v>0.54166666666666663</v>
      </c>
      <c r="V26" s="54">
        <v>1.0549999999999999E-3</v>
      </c>
      <c r="W26" s="53">
        <v>1</v>
      </c>
      <c r="X26" s="69">
        <v>0.54166666666666663</v>
      </c>
      <c r="Y26" s="54">
        <f xml:space="preserve"> (SIN(-5)/1441)*SIN(8414*W26) + (1/8018)*W26*COS((1/8018)*W26) + COS(1438*W26)*SIN(SIN(-5)*W26)/(7 + 1205*W26)</f>
        <v>1.054965445527451E-3</v>
      </c>
      <c r="AA26" s="55">
        <v>21</v>
      </c>
      <c r="AB26" s="70">
        <v>0.54166666666666663</v>
      </c>
      <c r="AC26" s="71">
        <v>-1.2960000000000001E-3</v>
      </c>
      <c r="AD26" s="55">
        <v>1</v>
      </c>
      <c r="AE26" s="70">
        <v>0.54166666666666663</v>
      </c>
      <c r="AF26" s="27">
        <f t="shared" si="4"/>
        <v>-1.310189707752371E-3</v>
      </c>
      <c r="AH26" s="56">
        <v>21</v>
      </c>
      <c r="AI26" s="72">
        <v>0.54166666666666663</v>
      </c>
      <c r="AJ26" s="73">
        <v>1.2030000000000001E-3</v>
      </c>
      <c r="AK26" s="56">
        <v>1</v>
      </c>
      <c r="AL26" s="72">
        <v>0.54166666666666663</v>
      </c>
      <c r="AM26" s="57">
        <f xml:space="preserve"> SIN((13/57)*AK26)*SIN(2/57 + (13/57)*AK26)/(267*SIN((13/57)*AK26) + (-169/3249)*AK26^2*SIN(6500/57 + (70/57)*AK26) - 13*SIN(6500/57 + (70/57)*AK26))</f>
        <v>1.1867609191192896E-3</v>
      </c>
    </row>
    <row r="27" spans="1:39" ht="16" thickBot="1" x14ac:dyDescent="0.25">
      <c r="A27" s="7" t="s">
        <v>17</v>
      </c>
      <c r="B27" s="260">
        <v>0.375</v>
      </c>
      <c r="C27" s="9">
        <v>1</v>
      </c>
      <c r="D27" s="10">
        <v>2.33E-4</v>
      </c>
      <c r="F27" s="44">
        <v>20</v>
      </c>
      <c r="G27" s="33">
        <v>0.52083333333333337</v>
      </c>
      <c r="H27" s="34">
        <v>8.4000000000000003E-4</v>
      </c>
      <c r="I27" s="44"/>
      <c r="J27" s="33">
        <v>0.52083333333333337</v>
      </c>
      <c r="K27" s="14">
        <f t="shared" ref="K27:K35" si="6" xml:space="preserve"> 0.0020201832600003 - 0.000218108079089791*I27 - 0.000922202291329357*COS(6.15207952171637 - 0.341261730241631*I27)</f>
        <v>1.1058953640933045E-3</v>
      </c>
      <c r="M27" s="45">
        <v>20</v>
      </c>
      <c r="N27" s="36">
        <v>0.52083333333333337</v>
      </c>
      <c r="O27" s="35">
        <f t="shared" si="0"/>
        <v>3.4200000000000002E-4</v>
      </c>
      <c r="P27" s="46">
        <v>10</v>
      </c>
      <c r="Q27" s="36">
        <v>0.52083333333333337</v>
      </c>
      <c r="R27" s="19"/>
      <c r="T27" s="47">
        <v>20</v>
      </c>
      <c r="U27" s="39">
        <v>0.52083333333333337</v>
      </c>
      <c r="V27" s="38">
        <v>1.181E-3</v>
      </c>
      <c r="W27" s="47">
        <v>10</v>
      </c>
      <c r="X27" s="39">
        <v>0.52083333333333337</v>
      </c>
      <c r="Y27" s="76"/>
      <c r="AA27" s="48">
        <v>20</v>
      </c>
      <c r="AB27" s="41">
        <v>0.52083333333333337</v>
      </c>
      <c r="AC27" s="26">
        <v>-1.2849999999999999E-3</v>
      </c>
      <c r="AD27" s="48">
        <v>10</v>
      </c>
      <c r="AE27" s="41">
        <v>0.52083333333333337</v>
      </c>
      <c r="AF27" s="27"/>
      <c r="AH27" s="49">
        <v>20</v>
      </c>
      <c r="AI27" s="43">
        <v>0.52083333333333337</v>
      </c>
      <c r="AJ27" s="30">
        <v>7.0299999999999996E-4</v>
      </c>
      <c r="AK27" s="49">
        <v>20</v>
      </c>
      <c r="AL27" s="43">
        <v>0.52083333333333337</v>
      </c>
      <c r="AM27" s="42"/>
    </row>
    <row r="28" spans="1:39" ht="16" thickBot="1" x14ac:dyDescent="0.25">
      <c r="A28" s="7" t="s">
        <v>17</v>
      </c>
      <c r="B28" s="260">
        <v>0.35416666666666669</v>
      </c>
      <c r="C28" s="9">
        <v>1</v>
      </c>
      <c r="D28" s="10">
        <v>4.3399999999999998E-4</v>
      </c>
      <c r="F28" s="32">
        <v>19</v>
      </c>
      <c r="G28" s="33">
        <v>0.5</v>
      </c>
      <c r="H28" s="34">
        <v>1.3060000000000001E-3</v>
      </c>
      <c r="I28" s="74"/>
      <c r="J28" s="33">
        <v>0.5</v>
      </c>
      <c r="K28" s="14">
        <f t="shared" si="6"/>
        <v>1.1058953640933045E-3</v>
      </c>
      <c r="M28" s="35">
        <v>19</v>
      </c>
      <c r="N28" s="36">
        <v>0.5</v>
      </c>
      <c r="O28" s="35">
        <f t="shared" si="0"/>
        <v>5.4600000000000004E-4</v>
      </c>
      <c r="P28" s="51">
        <v>9</v>
      </c>
      <c r="Q28" s="36">
        <v>0.5</v>
      </c>
      <c r="R28" s="19"/>
      <c r="T28" s="38">
        <v>19</v>
      </c>
      <c r="U28" s="39">
        <v>0.5</v>
      </c>
      <c r="V28" s="38">
        <v>1.2509999999999999E-3</v>
      </c>
      <c r="W28" s="53">
        <v>9</v>
      </c>
      <c r="X28" s="39">
        <v>0.5</v>
      </c>
      <c r="Y28" s="23"/>
      <c r="AA28" s="40">
        <v>19</v>
      </c>
      <c r="AB28" s="41">
        <v>0.5</v>
      </c>
      <c r="AC28" s="26">
        <v>-9.7099999999999997E-4</v>
      </c>
      <c r="AD28" s="55">
        <v>9</v>
      </c>
      <c r="AE28" s="41">
        <v>0.5</v>
      </c>
      <c r="AF28" s="27"/>
      <c r="AH28" s="42">
        <v>19</v>
      </c>
      <c r="AI28" s="43">
        <v>0.5</v>
      </c>
      <c r="AJ28" s="30">
        <v>3.1799999999999998E-4</v>
      </c>
      <c r="AK28" s="42">
        <v>19</v>
      </c>
      <c r="AL28" s="43">
        <v>0.5</v>
      </c>
      <c r="AM28" s="31"/>
    </row>
    <row r="29" spans="1:39" ht="16" thickBot="1" x14ac:dyDescent="0.25">
      <c r="A29" s="7" t="s">
        <v>17</v>
      </c>
      <c r="B29" s="260">
        <v>0.33333333333333331</v>
      </c>
      <c r="C29" s="9">
        <v>1</v>
      </c>
      <c r="D29" s="10">
        <v>5.1400000000000003E-4</v>
      </c>
      <c r="F29" s="44">
        <v>18</v>
      </c>
      <c r="G29" s="33">
        <v>0.47916666666666669</v>
      </c>
      <c r="H29" s="34">
        <v>1.1509999999999999E-3</v>
      </c>
      <c r="I29" s="44"/>
      <c r="J29" s="33">
        <v>0.47916666666666669</v>
      </c>
      <c r="K29" s="14">
        <f t="shared" si="6"/>
        <v>1.1058953640933045E-3</v>
      </c>
      <c r="M29" s="45">
        <v>18</v>
      </c>
      <c r="N29" s="36">
        <v>0.47916666666666669</v>
      </c>
      <c r="O29" s="35">
        <f t="shared" si="0"/>
        <v>5.7200000000000003E-4</v>
      </c>
      <c r="P29" s="46">
        <v>8</v>
      </c>
      <c r="Q29" s="36">
        <v>0.47916666666666669</v>
      </c>
      <c r="R29" s="19"/>
      <c r="T29" s="47">
        <v>18</v>
      </c>
      <c r="U29" s="39">
        <v>0.47916666666666669</v>
      </c>
      <c r="V29" s="38">
        <v>9.77E-4</v>
      </c>
      <c r="W29" s="47">
        <v>8</v>
      </c>
      <c r="X29" s="39">
        <v>0.47916666666666669</v>
      </c>
      <c r="Y29" s="23"/>
      <c r="AA29" s="48">
        <v>18</v>
      </c>
      <c r="AB29" s="41">
        <v>0.47916666666666669</v>
      </c>
      <c r="AC29" s="26">
        <v>-7.5100000000000004E-4</v>
      </c>
      <c r="AD29" s="48">
        <v>8</v>
      </c>
      <c r="AE29" s="41">
        <v>0.47916666666666669</v>
      </c>
      <c r="AF29" s="27"/>
      <c r="AH29" s="49">
        <v>18</v>
      </c>
      <c r="AI29" s="43">
        <v>0.47916666666666669</v>
      </c>
      <c r="AJ29" s="30">
        <v>2.0699999999999999E-4</v>
      </c>
      <c r="AK29" s="49">
        <v>18</v>
      </c>
      <c r="AL29" s="43">
        <v>0.47916666666666669</v>
      </c>
      <c r="AM29" s="31"/>
    </row>
    <row r="30" spans="1:39" ht="16" thickBot="1" x14ac:dyDescent="0.25">
      <c r="A30" s="7" t="s">
        <v>17</v>
      </c>
      <c r="B30" s="260">
        <v>0.3125</v>
      </c>
      <c r="C30" s="9">
        <v>1</v>
      </c>
      <c r="D30" s="10">
        <v>8.83E-4</v>
      </c>
      <c r="F30" s="44">
        <v>17</v>
      </c>
      <c r="G30" s="33">
        <v>0.45833333333333331</v>
      </c>
      <c r="H30" s="34">
        <v>1.243E-3</v>
      </c>
      <c r="I30" s="74"/>
      <c r="J30" s="33">
        <v>0.45833333333333331</v>
      </c>
      <c r="K30" s="14">
        <f t="shared" si="6"/>
        <v>1.1058953640933045E-3</v>
      </c>
      <c r="M30" s="45">
        <v>17</v>
      </c>
      <c r="N30" s="36">
        <v>0.45833333333333331</v>
      </c>
      <c r="O30" s="35">
        <f t="shared" si="0"/>
        <v>7.45E-4</v>
      </c>
      <c r="P30" s="51">
        <v>7</v>
      </c>
      <c r="Q30" s="36">
        <v>0.45833333333333331</v>
      </c>
      <c r="R30" s="19"/>
      <c r="T30" s="47">
        <v>17</v>
      </c>
      <c r="U30" s="39">
        <v>0.45833333333333331</v>
      </c>
      <c r="V30" s="38">
        <v>7.94E-4</v>
      </c>
      <c r="W30" s="53">
        <v>7</v>
      </c>
      <c r="X30" s="39">
        <v>0.45833333333333331</v>
      </c>
      <c r="Y30" s="23"/>
      <c r="AA30" s="48">
        <v>17</v>
      </c>
      <c r="AB30" s="41">
        <v>0.45833333333333331</v>
      </c>
      <c r="AC30" s="26">
        <v>-6.0499999999999996E-4</v>
      </c>
      <c r="AD30" s="55">
        <v>7</v>
      </c>
      <c r="AE30" s="41">
        <v>0.45833333333333331</v>
      </c>
      <c r="AF30" s="27"/>
      <c r="AH30" s="49">
        <v>17</v>
      </c>
      <c r="AI30" s="43">
        <v>0.45833333333333331</v>
      </c>
      <c r="AJ30" s="30">
        <v>4.8200000000000001E-4</v>
      </c>
      <c r="AK30" s="49">
        <v>17</v>
      </c>
      <c r="AL30" s="43">
        <v>0.45833333333333331</v>
      </c>
      <c r="AM30" s="31"/>
    </row>
    <row r="31" spans="1:39" ht="16" thickBot="1" x14ac:dyDescent="0.25">
      <c r="A31" s="7" t="s">
        <v>17</v>
      </c>
      <c r="B31" s="260">
        <v>0.29166666666666669</v>
      </c>
      <c r="C31" s="9">
        <v>1</v>
      </c>
      <c r="D31" s="10">
        <v>1.2769999999999999E-3</v>
      </c>
      <c r="F31" s="32">
        <v>16</v>
      </c>
      <c r="G31" s="33">
        <v>0.4375</v>
      </c>
      <c r="H31" s="34">
        <v>1.0920000000000001E-3</v>
      </c>
      <c r="I31" s="44"/>
      <c r="J31" s="33">
        <v>0.4375</v>
      </c>
      <c r="K31" s="14">
        <f t="shared" si="6"/>
        <v>1.1058953640933045E-3</v>
      </c>
      <c r="M31" s="35">
        <v>16</v>
      </c>
      <c r="N31" s="36">
        <v>0.4375</v>
      </c>
      <c r="O31" s="35">
        <f t="shared" si="0"/>
        <v>3.57E-4</v>
      </c>
      <c r="P31" s="46">
        <v>6</v>
      </c>
      <c r="Q31" s="36">
        <v>0.4375</v>
      </c>
      <c r="R31" s="19"/>
      <c r="T31" s="38">
        <v>16</v>
      </c>
      <c r="U31" s="39">
        <v>0.4375</v>
      </c>
      <c r="V31" s="38">
        <v>7.5299999999999998E-4</v>
      </c>
      <c r="W31" s="47">
        <v>6</v>
      </c>
      <c r="X31" s="39">
        <v>0.4375</v>
      </c>
      <c r="Y31" s="23"/>
      <c r="AA31" s="40">
        <v>16</v>
      </c>
      <c r="AB31" s="41">
        <v>0.4375</v>
      </c>
      <c r="AC31" s="26">
        <v>-3.77E-4</v>
      </c>
      <c r="AD31" s="48">
        <v>6</v>
      </c>
      <c r="AE31" s="41">
        <v>0.4375</v>
      </c>
      <c r="AF31" s="27"/>
      <c r="AH31" s="42">
        <v>16</v>
      </c>
      <c r="AI31" s="43">
        <v>0.4375</v>
      </c>
      <c r="AJ31" s="30">
        <v>7.6400000000000003E-4</v>
      </c>
      <c r="AK31" s="42">
        <v>16</v>
      </c>
      <c r="AL31" s="43">
        <v>0.4375</v>
      </c>
      <c r="AM31" s="31"/>
    </row>
    <row r="32" spans="1:39" ht="16" thickBot="1" x14ac:dyDescent="0.25">
      <c r="A32" s="7" t="s">
        <v>17</v>
      </c>
      <c r="B32" s="260">
        <v>0.27083333333333331</v>
      </c>
      <c r="C32" s="9">
        <v>1</v>
      </c>
      <c r="D32" s="10">
        <v>1.5120000000000001E-3</v>
      </c>
      <c r="F32" s="44">
        <v>15</v>
      </c>
      <c r="G32" s="33">
        <v>0.41666666666666669</v>
      </c>
      <c r="H32" s="34">
        <v>1.225E-3</v>
      </c>
      <c r="I32" s="74"/>
      <c r="J32" s="33">
        <v>0.41666666666666669</v>
      </c>
      <c r="K32" s="14">
        <f t="shared" si="6"/>
        <v>1.1058953640933045E-3</v>
      </c>
      <c r="M32" s="45">
        <v>15</v>
      </c>
      <c r="N32" s="36">
        <v>0.41666666666666669</v>
      </c>
      <c r="O32" s="35">
        <f t="shared" si="0"/>
        <v>-6.3E-5</v>
      </c>
      <c r="P32" s="51">
        <v>5</v>
      </c>
      <c r="Q32" s="36">
        <v>0.41666666666666669</v>
      </c>
      <c r="R32" s="19"/>
      <c r="T32" s="47">
        <v>15</v>
      </c>
      <c r="U32" s="39">
        <v>0.41666666666666669</v>
      </c>
      <c r="V32" s="38">
        <v>4.4299999999999998E-4</v>
      </c>
      <c r="W32" s="53">
        <v>5</v>
      </c>
      <c r="X32" s="39">
        <v>0.41666666666666669</v>
      </c>
      <c r="Y32" s="23"/>
      <c r="AA32" s="48">
        <v>15</v>
      </c>
      <c r="AB32" s="41">
        <v>0.41666666666666669</v>
      </c>
      <c r="AC32" s="26">
        <v>-4.5800000000000002E-4</v>
      </c>
      <c r="AD32" s="55">
        <v>5</v>
      </c>
      <c r="AE32" s="41">
        <v>0.41666666666666669</v>
      </c>
      <c r="AF32" s="27"/>
      <c r="AH32" s="49">
        <v>15</v>
      </c>
      <c r="AI32" s="43">
        <v>0.41666666666666669</v>
      </c>
      <c r="AJ32" s="30">
        <v>1.1720000000000001E-3</v>
      </c>
      <c r="AK32" s="49">
        <v>15</v>
      </c>
      <c r="AL32" s="43">
        <v>0.41666666666666669</v>
      </c>
      <c r="AM32" s="31"/>
    </row>
    <row r="33" spans="1:39" ht="16" thickBot="1" x14ac:dyDescent="0.25">
      <c r="A33" s="7" t="s">
        <v>17</v>
      </c>
      <c r="B33" s="260">
        <v>0.25</v>
      </c>
      <c r="C33" s="9">
        <v>1</v>
      </c>
      <c r="D33" s="10">
        <v>1.624E-3</v>
      </c>
      <c r="F33" s="44">
        <v>14</v>
      </c>
      <c r="G33" s="33">
        <v>0.39583333333333331</v>
      </c>
      <c r="H33" s="34">
        <v>1.085E-3</v>
      </c>
      <c r="I33" s="44"/>
      <c r="J33" s="33">
        <v>0.39583333333333331</v>
      </c>
      <c r="K33" s="14">
        <f t="shared" si="6"/>
        <v>1.1058953640933045E-3</v>
      </c>
      <c r="M33" s="45">
        <v>14</v>
      </c>
      <c r="N33" s="36">
        <v>0.39583333333333331</v>
      </c>
      <c r="O33" s="35">
        <f t="shared" si="0"/>
        <v>-5.53E-4</v>
      </c>
      <c r="P33" s="46">
        <v>4</v>
      </c>
      <c r="Q33" s="36">
        <v>0.39583333333333331</v>
      </c>
      <c r="R33" s="19"/>
      <c r="T33" s="47">
        <v>14</v>
      </c>
      <c r="U33" s="39">
        <v>0.39583333333333331</v>
      </c>
      <c r="V33" s="38">
        <v>1.05E-4</v>
      </c>
      <c r="W33" s="47">
        <v>4</v>
      </c>
      <c r="X33" s="39">
        <v>0.39583333333333331</v>
      </c>
      <c r="Y33" s="23"/>
      <c r="AA33" s="48">
        <v>14</v>
      </c>
      <c r="AB33" s="41">
        <v>0.39583333333333331</v>
      </c>
      <c r="AC33" s="26">
        <v>-5.3700000000000004E-4</v>
      </c>
      <c r="AD33" s="48">
        <v>4</v>
      </c>
      <c r="AE33" s="41">
        <v>0.39583333333333331</v>
      </c>
      <c r="AF33" s="27"/>
      <c r="AH33" s="49">
        <v>14</v>
      </c>
      <c r="AI33" s="43">
        <v>0.39583333333333331</v>
      </c>
      <c r="AJ33" s="30">
        <v>1.5790000000000001E-3</v>
      </c>
      <c r="AK33" s="49">
        <v>14</v>
      </c>
      <c r="AL33" s="43">
        <v>0.39583333333333331</v>
      </c>
      <c r="AM33" s="31"/>
    </row>
    <row r="34" spans="1:39" ht="16" thickBot="1" x14ac:dyDescent="0.25">
      <c r="A34" s="7" t="s">
        <v>17</v>
      </c>
      <c r="B34" s="260">
        <v>0.22916666666666666</v>
      </c>
      <c r="C34" s="9">
        <v>1</v>
      </c>
      <c r="D34" s="10">
        <v>1.604E-3</v>
      </c>
      <c r="F34" s="32">
        <v>13</v>
      </c>
      <c r="G34" s="33">
        <v>0.375</v>
      </c>
      <c r="H34" s="34">
        <v>9.6100000000000005E-4</v>
      </c>
      <c r="I34" s="74"/>
      <c r="J34" s="33">
        <v>0.375</v>
      </c>
      <c r="K34" s="14">
        <f t="shared" si="6"/>
        <v>1.1058953640933045E-3</v>
      </c>
      <c r="M34" s="35">
        <v>13</v>
      </c>
      <c r="N34" s="36">
        <v>0.375</v>
      </c>
      <c r="O34" s="35">
        <f t="shared" si="0"/>
        <v>-5.1500000000000005E-4</v>
      </c>
      <c r="P34" s="51">
        <v>3</v>
      </c>
      <c r="Q34" s="36">
        <v>0.375</v>
      </c>
      <c r="R34" s="19"/>
      <c r="T34" s="38">
        <v>13</v>
      </c>
      <c r="U34" s="39">
        <v>0.375</v>
      </c>
      <c r="V34" s="38">
        <v>1.93E-4</v>
      </c>
      <c r="W34" s="53">
        <v>3</v>
      </c>
      <c r="X34" s="39">
        <v>0.375</v>
      </c>
      <c r="Y34" s="23"/>
      <c r="AA34" s="40">
        <v>13</v>
      </c>
      <c r="AB34" s="41">
        <v>0.375</v>
      </c>
      <c r="AC34" s="26">
        <v>-6.1200000000000002E-4</v>
      </c>
      <c r="AD34" s="55">
        <v>3</v>
      </c>
      <c r="AE34" s="41">
        <v>0.375</v>
      </c>
      <c r="AF34" s="27"/>
      <c r="AH34" s="42">
        <v>13</v>
      </c>
      <c r="AI34" s="43">
        <v>0.375</v>
      </c>
      <c r="AJ34" s="30">
        <v>1.825E-3</v>
      </c>
      <c r="AK34" s="42">
        <v>13</v>
      </c>
      <c r="AL34" s="43">
        <v>0.375</v>
      </c>
      <c r="AM34" s="31"/>
    </row>
    <row r="35" spans="1:39" ht="16" thickBot="1" x14ac:dyDescent="0.25">
      <c r="A35" s="7" t="s">
        <v>17</v>
      </c>
      <c r="B35" s="260">
        <v>0.20833333333333334</v>
      </c>
      <c r="C35" s="9">
        <v>1</v>
      </c>
      <c r="D35" s="10">
        <v>1.639E-3</v>
      </c>
      <c r="F35" s="44">
        <v>12</v>
      </c>
      <c r="G35" s="33">
        <v>0.35416666666666669</v>
      </c>
      <c r="H35" s="34">
        <v>1.0150000000000001E-3</v>
      </c>
      <c r="I35" s="44"/>
      <c r="J35" s="33">
        <v>0.35416666666666669</v>
      </c>
      <c r="K35" s="32">
        <f t="shared" si="6"/>
        <v>1.1058953640933045E-3</v>
      </c>
      <c r="M35" s="45">
        <v>12</v>
      </c>
      <c r="N35" s="36">
        <v>0.35416666666666669</v>
      </c>
      <c r="O35" s="35">
        <f t="shared" si="0"/>
        <v>-4.2700000000000002E-4</v>
      </c>
      <c r="P35" s="46">
        <v>2</v>
      </c>
      <c r="Q35" s="36">
        <v>0.35416666666666669</v>
      </c>
      <c r="R35" s="35"/>
      <c r="T35" s="47">
        <v>12</v>
      </c>
      <c r="U35" s="39">
        <v>0.35416666666666669</v>
      </c>
      <c r="V35" s="38">
        <v>4.1999999999999998E-5</v>
      </c>
      <c r="W35" s="47">
        <v>2</v>
      </c>
      <c r="X35" s="39">
        <v>0.35416666666666669</v>
      </c>
      <c r="Y35" s="22"/>
      <c r="AA35" s="48">
        <v>12</v>
      </c>
      <c r="AB35" s="41">
        <v>0.35416666666666669</v>
      </c>
      <c r="AC35" s="26">
        <v>-5.1000000000000004E-4</v>
      </c>
      <c r="AD35" s="48">
        <v>2</v>
      </c>
      <c r="AE35" s="41">
        <v>0.35416666666666669</v>
      </c>
      <c r="AF35" s="27"/>
      <c r="AH35" s="49">
        <v>12</v>
      </c>
      <c r="AI35" s="43">
        <v>0.35416666666666669</v>
      </c>
      <c r="AJ35" s="30">
        <v>1.9940000000000001E-3</v>
      </c>
      <c r="AK35" s="49">
        <v>12</v>
      </c>
      <c r="AL35" s="43">
        <v>0.35416666666666669</v>
      </c>
      <c r="AM35" s="31"/>
    </row>
    <row r="36" spans="1:39" s="77" customFormat="1" ht="16" thickBot="1" x14ac:dyDescent="0.25">
      <c r="A36" s="9" t="s">
        <v>17</v>
      </c>
      <c r="B36" s="260">
        <v>0.1875</v>
      </c>
      <c r="C36" s="9">
        <v>1</v>
      </c>
      <c r="D36" s="9">
        <v>1.694E-3</v>
      </c>
      <c r="F36" s="78">
        <v>11</v>
      </c>
      <c r="G36" s="33">
        <v>0.33333333333333331</v>
      </c>
      <c r="H36" s="79">
        <v>9.3000000000000005E-4</v>
      </c>
      <c r="I36" s="78"/>
      <c r="J36" s="33">
        <v>0.33333333333333331</v>
      </c>
      <c r="K36" s="79">
        <f xml:space="preserve"> 0.0020201832600003 - 0.000218108079089791*I36 - 0.000922202291329357*COS(6.15207952171637 - 0.341261730241631*I36)</f>
        <v>1.1058953640933045E-3</v>
      </c>
      <c r="M36" s="80">
        <v>11</v>
      </c>
      <c r="N36" s="36">
        <v>0.33333333333333331</v>
      </c>
      <c r="O36" s="81">
        <f t="shared" si="0"/>
        <v>-1.6000000000000001E-4</v>
      </c>
      <c r="P36" s="80">
        <v>1</v>
      </c>
      <c r="Q36" s="36">
        <v>0.33333333333333331</v>
      </c>
      <c r="R36" s="81"/>
      <c r="T36" s="82">
        <v>11</v>
      </c>
      <c r="U36" s="39">
        <v>0.33333333333333331</v>
      </c>
      <c r="V36" s="83">
        <v>-2.9E-5</v>
      </c>
      <c r="W36" s="82">
        <v>1</v>
      </c>
      <c r="X36" s="39">
        <v>0.33333333333333331</v>
      </c>
      <c r="Y36" s="83"/>
      <c r="AA36" s="84">
        <v>11</v>
      </c>
      <c r="AB36" s="41">
        <v>0.33333333333333331</v>
      </c>
      <c r="AC36" s="85">
        <v>-2.0699999999999999E-4</v>
      </c>
      <c r="AD36" s="84">
        <v>1</v>
      </c>
      <c r="AE36" s="41">
        <v>0.33333333333333331</v>
      </c>
      <c r="AF36" s="27"/>
      <c r="AH36" s="86">
        <v>11</v>
      </c>
      <c r="AI36" s="43">
        <v>0.33333333333333331</v>
      </c>
      <c r="AJ36" s="87">
        <v>1.9139999999999999E-3</v>
      </c>
      <c r="AK36" s="86">
        <v>11</v>
      </c>
      <c r="AL36" s="43">
        <v>0.33333333333333331</v>
      </c>
      <c r="AM36" s="87"/>
    </row>
    <row r="37" spans="1:39" ht="16" thickBot="1" x14ac:dyDescent="0.25">
      <c r="A37" s="7" t="s">
        <v>17</v>
      </c>
      <c r="B37" s="260">
        <v>0.16666666666666666</v>
      </c>
      <c r="C37" s="9">
        <v>1</v>
      </c>
      <c r="D37" s="10">
        <v>1.853E-3</v>
      </c>
      <c r="E37">
        <v>20</v>
      </c>
      <c r="F37" s="32">
        <v>10</v>
      </c>
      <c r="G37" s="33">
        <v>0.3125</v>
      </c>
      <c r="H37" s="34">
        <v>8.7699999999999996E-4</v>
      </c>
      <c r="I37" s="32"/>
      <c r="J37" s="33">
        <v>0.3125</v>
      </c>
      <c r="K37" s="14"/>
      <c r="M37" s="35">
        <v>10</v>
      </c>
      <c r="N37" s="36">
        <v>0.3125</v>
      </c>
      <c r="O37" s="35">
        <f t="shared" si="0"/>
        <v>2.32E-4</v>
      </c>
      <c r="P37" s="37"/>
      <c r="Q37" s="36">
        <v>0.3125</v>
      </c>
      <c r="R37" s="19"/>
      <c r="T37" s="38">
        <v>10</v>
      </c>
      <c r="U37" s="39">
        <v>0.3125</v>
      </c>
      <c r="V37" s="38">
        <v>-1.4799999999999999E-4</v>
      </c>
      <c r="W37" s="38">
        <v>10</v>
      </c>
      <c r="X37" s="39">
        <v>0.3125</v>
      </c>
      <c r="Y37" s="76"/>
      <c r="AA37" s="40">
        <v>10</v>
      </c>
      <c r="AB37" s="41">
        <v>0.3125</v>
      </c>
      <c r="AC37" s="26">
        <v>-1.0900000000000001E-4</v>
      </c>
      <c r="AD37" s="40">
        <v>10</v>
      </c>
      <c r="AE37" s="41">
        <v>0.3125</v>
      </c>
      <c r="AF37" s="27"/>
      <c r="AH37" s="42">
        <v>10</v>
      </c>
      <c r="AI37" s="43">
        <v>0.3125</v>
      </c>
      <c r="AJ37" s="30">
        <v>1.7619999999999999E-3</v>
      </c>
      <c r="AK37" s="42">
        <v>10</v>
      </c>
      <c r="AL37" s="43">
        <v>0.3125</v>
      </c>
      <c r="AM37" s="42"/>
    </row>
    <row r="38" spans="1:39" ht="16" thickBot="1" x14ac:dyDescent="0.25">
      <c r="A38" s="7" t="s">
        <v>17</v>
      </c>
      <c r="B38" s="260">
        <v>0.14583333333333334</v>
      </c>
      <c r="C38" s="9">
        <v>1</v>
      </c>
      <c r="D38" s="10">
        <v>1.9729999999999999E-3</v>
      </c>
      <c r="E38">
        <v>19</v>
      </c>
      <c r="F38" s="44">
        <v>9</v>
      </c>
      <c r="G38" s="33">
        <v>0.29166666666666669</v>
      </c>
      <c r="H38" s="34">
        <v>9.7300000000000002E-4</v>
      </c>
      <c r="I38" s="44"/>
      <c r="J38" s="33">
        <v>0.29166666666666669</v>
      </c>
      <c r="K38" s="14"/>
      <c r="M38" s="45">
        <v>9</v>
      </c>
      <c r="N38" s="36">
        <v>0.29166666666666669</v>
      </c>
      <c r="O38" s="35">
        <f t="shared" si="0"/>
        <v>6.6799999999999997E-4</v>
      </c>
      <c r="P38" s="46"/>
      <c r="Q38" s="36">
        <v>0.29166666666666669</v>
      </c>
      <c r="R38" s="19"/>
      <c r="T38" s="47">
        <v>9</v>
      </c>
      <c r="U38" s="39">
        <v>0.29166666666666669</v>
      </c>
      <c r="V38" s="38">
        <v>-3.6499999999999998E-4</v>
      </c>
      <c r="W38" s="47">
        <v>9</v>
      </c>
      <c r="X38" s="39">
        <v>0.29166666666666669</v>
      </c>
      <c r="Y38" s="23"/>
      <c r="AA38" s="48">
        <v>9</v>
      </c>
      <c r="AB38" s="41">
        <v>0.29166666666666669</v>
      </c>
      <c r="AC38" s="26">
        <v>2.8E-5</v>
      </c>
      <c r="AD38" s="48">
        <v>9</v>
      </c>
      <c r="AE38" s="41">
        <v>0.29166666666666669</v>
      </c>
      <c r="AF38" s="27"/>
      <c r="AH38" s="49">
        <v>9</v>
      </c>
      <c r="AI38" s="43">
        <v>0.29166666666666669</v>
      </c>
      <c r="AJ38" s="30">
        <v>1.456E-3</v>
      </c>
      <c r="AK38" s="49">
        <v>9</v>
      </c>
      <c r="AL38" s="43">
        <v>0.29166666666666669</v>
      </c>
      <c r="AM38" s="31"/>
    </row>
    <row r="39" spans="1:39" ht="16" thickBot="1" x14ac:dyDescent="0.25">
      <c r="A39" s="7" t="s">
        <v>17</v>
      </c>
      <c r="B39" s="260">
        <v>0.125</v>
      </c>
      <c r="C39" s="9">
        <v>1</v>
      </c>
      <c r="D39" s="10">
        <v>2.176E-3</v>
      </c>
      <c r="E39">
        <v>18</v>
      </c>
      <c r="F39" s="44">
        <v>8</v>
      </c>
      <c r="G39" s="33">
        <v>0.27083333333333331</v>
      </c>
      <c r="H39" s="34">
        <v>9.5399999999999999E-4</v>
      </c>
      <c r="I39" s="44"/>
      <c r="J39" s="33">
        <v>0.27083333333333331</v>
      </c>
      <c r="K39" s="14"/>
      <c r="M39" s="45">
        <v>8</v>
      </c>
      <c r="N39" s="36">
        <v>0.27083333333333331</v>
      </c>
      <c r="O39" s="35">
        <f t="shared" si="0"/>
        <v>9.9200000000000004E-4</v>
      </c>
      <c r="P39" s="46"/>
      <c r="Q39" s="36">
        <v>0.27083333333333331</v>
      </c>
      <c r="R39" s="19"/>
      <c r="T39" s="47">
        <v>8</v>
      </c>
      <c r="U39" s="39">
        <v>0.27083333333333331</v>
      </c>
      <c r="V39" s="38">
        <v>-5.1999999999999995E-4</v>
      </c>
      <c r="W39" s="47">
        <v>8</v>
      </c>
      <c r="X39" s="39">
        <v>0.27083333333333331</v>
      </c>
      <c r="Y39" s="23"/>
      <c r="AA39" s="48">
        <v>8</v>
      </c>
      <c r="AB39" s="41">
        <v>0.27083333333333331</v>
      </c>
      <c r="AC39" s="26">
        <v>1.21E-4</v>
      </c>
      <c r="AD39" s="48">
        <v>8</v>
      </c>
      <c r="AE39" s="41">
        <v>0.27083333333333331</v>
      </c>
      <c r="AF39" s="27"/>
      <c r="AH39" s="49">
        <v>8</v>
      </c>
      <c r="AI39" s="43">
        <v>0.27083333333333331</v>
      </c>
      <c r="AJ39" s="30">
        <v>1.0169999999999999E-3</v>
      </c>
      <c r="AK39" s="49">
        <v>8</v>
      </c>
      <c r="AL39" s="43">
        <v>0.27083333333333331</v>
      </c>
      <c r="AM39" s="31"/>
    </row>
    <row r="40" spans="1:39" ht="16" thickBot="1" x14ac:dyDescent="0.25">
      <c r="A40" s="7" t="s">
        <v>19</v>
      </c>
      <c r="B40" s="260">
        <v>0.97916666666666663</v>
      </c>
      <c r="C40" s="9">
        <v>5</v>
      </c>
      <c r="D40" s="10">
        <v>2.3540000000000002E-3</v>
      </c>
      <c r="E40">
        <v>17</v>
      </c>
      <c r="F40" s="32">
        <v>7</v>
      </c>
      <c r="G40" s="33">
        <v>0.25</v>
      </c>
      <c r="H40" s="34">
        <v>9.7999999999999997E-4</v>
      </c>
      <c r="I40" s="32"/>
      <c r="J40" s="33">
        <v>0.25</v>
      </c>
      <c r="K40" s="14"/>
      <c r="M40" s="35">
        <v>7</v>
      </c>
      <c r="N40" s="36">
        <v>0.25</v>
      </c>
      <c r="O40" s="35">
        <f t="shared" si="0"/>
        <v>1.207E-3</v>
      </c>
      <c r="P40" s="37"/>
      <c r="Q40" s="36">
        <v>0.25</v>
      </c>
      <c r="R40" s="19"/>
      <c r="T40" s="38">
        <v>7</v>
      </c>
      <c r="U40" s="39">
        <v>0.25</v>
      </c>
      <c r="V40" s="38">
        <v>-5.0799999999999999E-4</v>
      </c>
      <c r="W40" s="38">
        <v>7</v>
      </c>
      <c r="X40" s="39">
        <v>0.25</v>
      </c>
      <c r="Y40" s="23"/>
      <c r="AA40" s="40">
        <v>7</v>
      </c>
      <c r="AB40" s="41">
        <v>0.25</v>
      </c>
      <c r="AC40" s="26">
        <v>1.6799999999999999E-4</v>
      </c>
      <c r="AD40" s="40">
        <v>7</v>
      </c>
      <c r="AE40" s="41">
        <v>0.25</v>
      </c>
      <c r="AF40" s="27"/>
      <c r="AH40" s="42">
        <v>7</v>
      </c>
      <c r="AI40" s="43">
        <v>0.25</v>
      </c>
      <c r="AJ40" s="30">
        <v>6.3299999999999999E-4</v>
      </c>
      <c r="AK40" s="42">
        <v>7</v>
      </c>
      <c r="AL40" s="43">
        <v>0.25</v>
      </c>
      <c r="AM40" s="31"/>
    </row>
    <row r="41" spans="1:39" ht="16" thickBot="1" x14ac:dyDescent="0.25">
      <c r="A41" s="7" t="s">
        <v>19</v>
      </c>
      <c r="B41" s="260">
        <v>0.95833333333333337</v>
      </c>
      <c r="C41" s="9">
        <v>5</v>
      </c>
      <c r="D41" s="10">
        <v>2.8340000000000001E-3</v>
      </c>
      <c r="E41">
        <v>16</v>
      </c>
      <c r="F41" s="44">
        <v>6</v>
      </c>
      <c r="G41" s="33">
        <v>0.22916666666666666</v>
      </c>
      <c r="H41" s="34">
        <v>5.5500000000000005E-4</v>
      </c>
      <c r="I41" s="44"/>
      <c r="J41" s="33">
        <v>0.22916666666666666</v>
      </c>
      <c r="K41" s="14"/>
      <c r="M41" s="45">
        <v>6</v>
      </c>
      <c r="N41" s="36">
        <v>0.22916666666666666</v>
      </c>
      <c r="O41" s="35">
        <f t="shared" si="0"/>
        <v>1.5120000000000001E-3</v>
      </c>
      <c r="P41" s="46"/>
      <c r="Q41" s="36">
        <v>0.22916666666666666</v>
      </c>
      <c r="R41" s="19"/>
      <c r="T41" s="47">
        <v>6</v>
      </c>
      <c r="U41" s="39">
        <v>0.22916666666666666</v>
      </c>
      <c r="V41" s="38">
        <v>-4.4900000000000002E-4</v>
      </c>
      <c r="W41" s="47">
        <v>6</v>
      </c>
      <c r="X41" s="39">
        <v>0.22916666666666666</v>
      </c>
      <c r="Y41" s="23"/>
      <c r="AA41" s="48">
        <v>6</v>
      </c>
      <c r="AB41" s="41">
        <v>0.22916666666666666</v>
      </c>
      <c r="AC41" s="26">
        <v>3.0200000000000002E-4</v>
      </c>
      <c r="AD41" s="48">
        <v>6</v>
      </c>
      <c r="AE41" s="41">
        <v>0.22916666666666666</v>
      </c>
      <c r="AF41" s="27"/>
      <c r="AH41" s="49">
        <v>6</v>
      </c>
      <c r="AI41" s="43">
        <v>0.22916666666666666</v>
      </c>
      <c r="AJ41" s="30">
        <v>2.1000000000000001E-4</v>
      </c>
      <c r="AK41" s="49">
        <v>6</v>
      </c>
      <c r="AL41" s="43">
        <v>0.22916666666666666</v>
      </c>
      <c r="AM41" s="31"/>
    </row>
    <row r="42" spans="1:39" ht="16" thickBot="1" x14ac:dyDescent="0.25">
      <c r="A42" s="7" t="s">
        <v>19</v>
      </c>
      <c r="B42" s="260">
        <v>0.9375</v>
      </c>
      <c r="C42" s="9">
        <v>5</v>
      </c>
      <c r="D42" s="10">
        <v>3.1960000000000001E-3</v>
      </c>
      <c r="E42">
        <v>15</v>
      </c>
      <c r="F42" s="44">
        <v>5</v>
      </c>
      <c r="G42" s="33">
        <v>0.20833333333333334</v>
      </c>
      <c r="H42" s="34">
        <v>9.5000000000000005E-5</v>
      </c>
      <c r="I42" s="44"/>
      <c r="J42" s="33">
        <v>0.20833333333333334</v>
      </c>
      <c r="K42" s="14"/>
      <c r="M42" s="45">
        <v>5</v>
      </c>
      <c r="N42" s="36">
        <v>0.20833333333333334</v>
      </c>
      <c r="O42" s="35">
        <f t="shared" si="0"/>
        <v>1.823E-3</v>
      </c>
      <c r="P42" s="46"/>
      <c r="Q42" s="36">
        <v>0.20833333333333334</v>
      </c>
      <c r="R42" s="19"/>
      <c r="T42" s="47">
        <v>5</v>
      </c>
      <c r="U42" s="39">
        <v>0.20833333333333334</v>
      </c>
      <c r="V42" s="38">
        <v>-4.1899999999999999E-4</v>
      </c>
      <c r="W42" s="47">
        <v>5</v>
      </c>
      <c r="X42" s="39">
        <v>0.20833333333333334</v>
      </c>
      <c r="Y42" s="23"/>
      <c r="AA42" s="48">
        <v>5</v>
      </c>
      <c r="AB42" s="41">
        <v>0.20833333333333334</v>
      </c>
      <c r="AC42" s="26">
        <v>7.2400000000000003E-4</v>
      </c>
      <c r="AD42" s="48">
        <v>5</v>
      </c>
      <c r="AE42" s="41">
        <v>0.20833333333333334</v>
      </c>
      <c r="AF42" s="27"/>
      <c r="AH42" s="49">
        <v>5</v>
      </c>
      <c r="AI42" s="43">
        <v>0.20833333333333334</v>
      </c>
      <c r="AJ42" s="30">
        <v>-2.0799999999999999E-4</v>
      </c>
      <c r="AK42" s="49">
        <v>5</v>
      </c>
      <c r="AL42" s="43">
        <v>0.20833333333333334</v>
      </c>
      <c r="AM42" s="31"/>
    </row>
    <row r="43" spans="1:39" ht="16" thickBot="1" x14ac:dyDescent="0.25">
      <c r="A43" s="7" t="s">
        <v>19</v>
      </c>
      <c r="B43" s="260">
        <v>0.91666666666666663</v>
      </c>
      <c r="C43" s="9">
        <v>5</v>
      </c>
      <c r="D43" s="10">
        <v>3.2820000000000002E-3</v>
      </c>
      <c r="E43">
        <v>14</v>
      </c>
      <c r="F43" s="32">
        <v>4</v>
      </c>
      <c r="G43" s="33">
        <v>0.1875</v>
      </c>
      <c r="H43" s="34">
        <v>-5.04E-4</v>
      </c>
      <c r="I43" s="32"/>
      <c r="J43" s="33">
        <v>0.1875</v>
      </c>
      <c r="K43" s="14"/>
      <c r="M43" s="35">
        <v>4</v>
      </c>
      <c r="N43" s="36">
        <v>0.1875</v>
      </c>
      <c r="O43" s="35">
        <f t="shared" si="0"/>
        <v>2.0400000000000001E-3</v>
      </c>
      <c r="P43" s="37"/>
      <c r="Q43" s="36">
        <v>0.1875</v>
      </c>
      <c r="R43" s="19"/>
      <c r="T43" s="38">
        <v>4</v>
      </c>
      <c r="U43" s="39">
        <v>0.1875</v>
      </c>
      <c r="V43" s="38">
        <v>-3.59E-4</v>
      </c>
      <c r="W43" s="38">
        <v>4</v>
      </c>
      <c r="X43" s="39">
        <v>0.1875</v>
      </c>
      <c r="Y43" s="23"/>
      <c r="AA43" s="40">
        <v>4</v>
      </c>
      <c r="AB43" s="41">
        <v>0.1875</v>
      </c>
      <c r="AC43" s="26">
        <v>1.0709999999999999E-3</v>
      </c>
      <c r="AD43" s="40">
        <v>4</v>
      </c>
      <c r="AE43" s="41">
        <v>0.1875</v>
      </c>
      <c r="AF43" s="27"/>
      <c r="AH43" s="42">
        <v>4</v>
      </c>
      <c r="AI43" s="43">
        <v>0.1875</v>
      </c>
      <c r="AJ43" s="30">
        <v>-8.5899999999999995E-4</v>
      </c>
      <c r="AK43" s="42">
        <v>4</v>
      </c>
      <c r="AL43" s="43">
        <v>0.1875</v>
      </c>
      <c r="AM43" s="31"/>
    </row>
    <row r="44" spans="1:39" ht="16" thickBot="1" x14ac:dyDescent="0.25">
      <c r="A44" s="7" t="s">
        <v>19</v>
      </c>
      <c r="B44" s="260">
        <v>0.89583333333333337</v>
      </c>
      <c r="C44" s="9">
        <v>5</v>
      </c>
      <c r="D44" s="10">
        <v>3.2699999999999999E-3</v>
      </c>
      <c r="E44">
        <v>13</v>
      </c>
      <c r="F44" s="44">
        <v>3</v>
      </c>
      <c r="G44" s="33">
        <v>0.16666666666666666</v>
      </c>
      <c r="H44" s="34">
        <v>-7.3499999999999998E-4</v>
      </c>
      <c r="I44" s="44"/>
      <c r="J44" s="33">
        <v>0.16666666666666666</v>
      </c>
      <c r="K44" s="14"/>
      <c r="M44" s="45">
        <v>3</v>
      </c>
      <c r="N44" s="36">
        <v>0.16666666666666666</v>
      </c>
      <c r="O44" s="35">
        <f t="shared" si="0"/>
        <v>2.1180000000000001E-3</v>
      </c>
      <c r="P44" s="46"/>
      <c r="Q44" s="36">
        <v>0.16666666666666666</v>
      </c>
      <c r="R44" s="19"/>
      <c r="T44" s="47">
        <v>3</v>
      </c>
      <c r="U44" s="39">
        <v>0.16666666666666666</v>
      </c>
      <c r="V44" s="38">
        <v>-4.46E-4</v>
      </c>
      <c r="W44" s="47">
        <v>3</v>
      </c>
      <c r="X44" s="39">
        <v>0.16666666666666666</v>
      </c>
      <c r="Y44" s="23"/>
      <c r="AA44" s="48">
        <v>3</v>
      </c>
      <c r="AB44" s="41">
        <v>0.16666666666666666</v>
      </c>
      <c r="AC44" s="26">
        <v>1.536E-3</v>
      </c>
      <c r="AD44" s="48">
        <v>3</v>
      </c>
      <c r="AE44" s="41">
        <v>0.16666666666666666</v>
      </c>
      <c r="AF44" s="27"/>
      <c r="AH44" s="49">
        <v>3</v>
      </c>
      <c r="AI44" s="43">
        <v>0.16666666666666666</v>
      </c>
      <c r="AJ44" s="30">
        <v>-1.6590000000000001E-3</v>
      </c>
      <c r="AK44" s="49">
        <v>3</v>
      </c>
      <c r="AL44" s="43">
        <v>0.16666666666666666</v>
      </c>
      <c r="AM44" s="31"/>
    </row>
    <row r="45" spans="1:39" ht="16" thickBot="1" x14ac:dyDescent="0.25">
      <c r="A45" s="7" t="s">
        <v>19</v>
      </c>
      <c r="B45" s="260">
        <v>0.875</v>
      </c>
      <c r="C45" s="9">
        <v>5</v>
      </c>
      <c r="D45" s="10">
        <v>3.1340000000000001E-3</v>
      </c>
      <c r="E45">
        <v>12</v>
      </c>
      <c r="F45" s="44">
        <v>2</v>
      </c>
      <c r="G45" s="33">
        <v>0.14583333333333334</v>
      </c>
      <c r="H45" s="34">
        <v>-1.01E-3</v>
      </c>
      <c r="I45" s="44"/>
      <c r="J45" s="33">
        <v>0.14583333333333334</v>
      </c>
      <c r="K45" s="14"/>
      <c r="M45" s="45">
        <v>2</v>
      </c>
      <c r="N45" s="36">
        <v>0.14583333333333334</v>
      </c>
      <c r="O45" s="35">
        <f t="shared" si="0"/>
        <v>2.0830000000000002E-3</v>
      </c>
      <c r="P45" s="46"/>
      <c r="Q45" s="36">
        <v>0.14583333333333334</v>
      </c>
      <c r="R45" s="19"/>
      <c r="T45" s="47">
        <v>2</v>
      </c>
      <c r="U45" s="39">
        <v>0.14583333333333334</v>
      </c>
      <c r="V45" s="38">
        <v>-5.5199999999999997E-4</v>
      </c>
      <c r="W45" s="47">
        <v>2</v>
      </c>
      <c r="X45" s="39">
        <v>0.14583333333333334</v>
      </c>
      <c r="Y45" s="23"/>
      <c r="AA45" s="48">
        <v>2</v>
      </c>
      <c r="AB45" s="41">
        <v>0.14583333333333334</v>
      </c>
      <c r="AC45" s="26">
        <v>1.7459999999999999E-3</v>
      </c>
      <c r="AD45" s="48">
        <v>2</v>
      </c>
      <c r="AE45" s="41">
        <v>0.14583333333333334</v>
      </c>
      <c r="AF45" s="27"/>
      <c r="AH45" s="49">
        <v>2</v>
      </c>
      <c r="AI45" s="43">
        <v>0.14583333333333334</v>
      </c>
      <c r="AJ45" s="30">
        <v>-2.5100000000000001E-3</v>
      </c>
      <c r="AK45" s="49">
        <v>2</v>
      </c>
      <c r="AL45" s="43">
        <v>0.14583333333333334</v>
      </c>
      <c r="AM45" s="31"/>
    </row>
    <row r="46" spans="1:39" ht="16" thickBot="1" x14ac:dyDescent="0.25">
      <c r="A46" s="7" t="s">
        <v>19</v>
      </c>
      <c r="B46" s="260">
        <v>0.85416666666666663</v>
      </c>
      <c r="C46" s="9">
        <v>5</v>
      </c>
      <c r="D46" s="10">
        <v>2.8059999999999999E-3</v>
      </c>
      <c r="E46">
        <v>11</v>
      </c>
      <c r="F46" s="14">
        <v>1</v>
      </c>
      <c r="G46" s="88">
        <v>0.125</v>
      </c>
      <c r="H46" s="89">
        <v>-1.2030000000000001E-3</v>
      </c>
      <c r="I46" s="14"/>
      <c r="J46" s="88">
        <v>0.125</v>
      </c>
      <c r="K46" s="14"/>
      <c r="M46" s="19">
        <v>1</v>
      </c>
      <c r="N46" s="90">
        <v>0.125</v>
      </c>
      <c r="O46" s="19">
        <f t="shared" si="0"/>
        <v>1.9589999999999998E-3</v>
      </c>
      <c r="P46" s="91"/>
      <c r="Q46" s="90">
        <v>0.125</v>
      </c>
      <c r="R46" s="19"/>
      <c r="T46" s="76">
        <v>1</v>
      </c>
      <c r="U46" s="92">
        <v>0.125</v>
      </c>
      <c r="V46" s="76">
        <v>-6.4199999999999999E-4</v>
      </c>
      <c r="W46" s="76">
        <v>1</v>
      </c>
      <c r="X46" s="92">
        <v>0.125</v>
      </c>
      <c r="Y46" s="23"/>
      <c r="AA46" s="93">
        <v>1</v>
      </c>
      <c r="AB46" s="94">
        <v>0.125</v>
      </c>
      <c r="AC46" s="26">
        <v>2.019E-3</v>
      </c>
      <c r="AD46" s="93">
        <v>1</v>
      </c>
      <c r="AE46" s="94">
        <v>0.125</v>
      </c>
      <c r="AF46" s="27"/>
      <c r="AH46" s="95">
        <v>1</v>
      </c>
      <c r="AI46" s="96">
        <v>0.125</v>
      </c>
      <c r="AJ46" s="30">
        <v>-3.1640000000000001E-3</v>
      </c>
      <c r="AK46" s="95">
        <v>1</v>
      </c>
      <c r="AL46" s="96">
        <v>0.125</v>
      </c>
      <c r="AM46" s="31"/>
    </row>
    <row r="47" spans="1:39" x14ac:dyDescent="0.2">
      <c r="A47" s="7" t="s">
        <v>19</v>
      </c>
      <c r="B47" s="260">
        <v>0.83333333333333337</v>
      </c>
      <c r="C47" s="9">
        <v>5</v>
      </c>
      <c r="D47" s="10">
        <v>2.7060000000000001E-3</v>
      </c>
    </row>
    <row r="48" spans="1:39" ht="15" customHeight="1" x14ac:dyDescent="0.2">
      <c r="A48" s="7" t="s">
        <v>19</v>
      </c>
      <c r="B48" s="260">
        <v>0.8125</v>
      </c>
      <c r="C48" s="9">
        <v>5</v>
      </c>
      <c r="D48" s="10">
        <v>2.6120000000000002E-3</v>
      </c>
      <c r="F48" t="s">
        <v>20</v>
      </c>
      <c r="H48" s="289" t="s">
        <v>21</v>
      </c>
      <c r="I48" s="289"/>
      <c r="J48" s="289"/>
      <c r="K48" s="289"/>
      <c r="M48" t="s">
        <v>20</v>
      </c>
      <c r="O48" s="289" t="s">
        <v>73</v>
      </c>
      <c r="P48" s="289"/>
      <c r="Q48" s="289"/>
      <c r="R48" s="289"/>
      <c r="T48" t="s">
        <v>20</v>
      </c>
      <c r="V48" s="289" t="s">
        <v>22</v>
      </c>
      <c r="W48" s="289"/>
      <c r="X48" s="289"/>
      <c r="Y48" s="289"/>
      <c r="AA48" t="s">
        <v>20</v>
      </c>
      <c r="AC48" s="289" t="s">
        <v>23</v>
      </c>
      <c r="AD48" s="289"/>
      <c r="AE48" s="289"/>
      <c r="AF48" s="289"/>
      <c r="AH48" t="s">
        <v>20</v>
      </c>
      <c r="AJ48" s="289" t="s">
        <v>24</v>
      </c>
      <c r="AK48" s="289"/>
      <c r="AL48" s="289"/>
      <c r="AM48" s="289"/>
    </row>
    <row r="49" spans="1:39" x14ac:dyDescent="0.2">
      <c r="A49" s="7" t="s">
        <v>19</v>
      </c>
      <c r="B49" s="260">
        <v>0.79166666666666663</v>
      </c>
      <c r="C49" s="9">
        <v>5</v>
      </c>
      <c r="D49" s="10">
        <v>2.5839999999999999E-3</v>
      </c>
      <c r="H49" s="289"/>
      <c r="I49" s="289"/>
      <c r="J49" s="289"/>
      <c r="K49" s="289"/>
      <c r="O49" s="289"/>
      <c r="P49" s="289"/>
      <c r="Q49" s="289"/>
      <c r="R49" s="289"/>
      <c r="V49" s="289"/>
      <c r="W49" s="289"/>
      <c r="X49" s="289"/>
      <c r="Y49" s="289"/>
      <c r="AC49" s="289"/>
      <c r="AD49" s="289"/>
      <c r="AE49" s="289"/>
      <c r="AF49" s="289"/>
      <c r="AJ49" s="289"/>
      <c r="AK49" s="289"/>
      <c r="AL49" s="289"/>
      <c r="AM49" s="289"/>
    </row>
    <row r="50" spans="1:39" x14ac:dyDescent="0.2">
      <c r="A50" s="7" t="s">
        <v>19</v>
      </c>
      <c r="B50" s="260">
        <v>0.77083333333333337</v>
      </c>
      <c r="C50" s="9">
        <v>5</v>
      </c>
      <c r="D50" s="10">
        <v>2.8240000000000001E-3</v>
      </c>
      <c r="H50" s="289"/>
      <c r="I50" s="289"/>
      <c r="J50" s="289"/>
      <c r="K50" s="289"/>
      <c r="O50" s="289"/>
      <c r="P50" s="289"/>
      <c r="Q50" s="289"/>
      <c r="R50" s="289"/>
      <c r="V50" s="289"/>
      <c r="W50" s="289"/>
      <c r="X50" s="289"/>
      <c r="Y50" s="289"/>
      <c r="AC50" s="289"/>
      <c r="AD50" s="289"/>
      <c r="AE50" s="289"/>
      <c r="AF50" s="289"/>
      <c r="AJ50" s="289"/>
      <c r="AK50" s="289"/>
      <c r="AL50" s="289"/>
      <c r="AM50" s="289"/>
    </row>
    <row r="51" spans="1:39" x14ac:dyDescent="0.2">
      <c r="A51" s="7" t="s">
        <v>19</v>
      </c>
      <c r="B51" s="260">
        <v>0.75</v>
      </c>
      <c r="C51" s="9">
        <v>5</v>
      </c>
      <c r="D51" s="10">
        <v>3.0219999999999999E-3</v>
      </c>
      <c r="H51" s="289"/>
      <c r="I51" s="289"/>
      <c r="J51" s="289"/>
      <c r="K51" s="289"/>
      <c r="O51" s="289"/>
      <c r="P51" s="289"/>
      <c r="Q51" s="289"/>
      <c r="R51" s="289"/>
      <c r="V51" s="289"/>
      <c r="W51" s="289"/>
      <c r="X51" s="289"/>
      <c r="Y51" s="289"/>
      <c r="AC51" s="289"/>
      <c r="AD51" s="289"/>
      <c r="AE51" s="289"/>
      <c r="AF51" s="289"/>
      <c r="AJ51" s="289"/>
      <c r="AK51" s="289"/>
      <c r="AL51" s="289"/>
      <c r="AM51" s="289"/>
    </row>
    <row r="52" spans="1:39" x14ac:dyDescent="0.2">
      <c r="A52" s="7" t="s">
        <v>19</v>
      </c>
      <c r="B52" s="260">
        <v>0.72916666666666663</v>
      </c>
      <c r="C52" s="9">
        <v>5</v>
      </c>
      <c r="D52" s="10">
        <v>2.9150000000000001E-3</v>
      </c>
    </row>
    <row r="53" spans="1:39" x14ac:dyDescent="0.2">
      <c r="A53" s="7" t="s">
        <v>19</v>
      </c>
      <c r="B53" s="260">
        <v>0.70833333333333337</v>
      </c>
      <c r="C53" s="9">
        <v>5</v>
      </c>
      <c r="D53" s="10">
        <v>3.0539999999999999E-3</v>
      </c>
      <c r="H53">
        <f>(2.672*1 - 12.9)/(8065 + 4.303*1^3 + 3749*COS(0.8674 + 710.4*180/PI()))</f>
        <v>-1.1340779778076797E-3</v>
      </c>
      <c r="K53">
        <f>PI()</f>
        <v>3.1415926535897931</v>
      </c>
    </row>
    <row r="54" spans="1:39" x14ac:dyDescent="0.2">
      <c r="A54" s="7" t="s">
        <v>19</v>
      </c>
      <c r="B54" s="260">
        <v>0.6875</v>
      </c>
      <c r="C54" s="9">
        <v>5</v>
      </c>
      <c r="D54" s="10">
        <v>3.2880000000000001E-3</v>
      </c>
      <c r="H54">
        <f xml:space="preserve"> 0.00149630259 + -0.005662173447/(1 + SIN(1))</f>
        <v>-1.5785074361762646E-3</v>
      </c>
      <c r="J54">
        <f>0.001496-0.005662/(1+SIN(1))</f>
        <v>-1.5787158368018839E-3</v>
      </c>
    </row>
    <row r="55" spans="1:39" x14ac:dyDescent="0.2">
      <c r="A55" s="7" t="s">
        <v>19</v>
      </c>
      <c r="B55" s="260">
        <v>0.66666666666666663</v>
      </c>
      <c r="C55" s="9">
        <v>5</v>
      </c>
      <c r="D55" s="10">
        <v>3.771E-3</v>
      </c>
      <c r="H55">
        <f>PI()</f>
        <v>3.1415926535897931</v>
      </c>
    </row>
    <row r="56" spans="1:39" x14ac:dyDescent="0.2">
      <c r="A56" s="7" t="s">
        <v>19</v>
      </c>
      <c r="B56" s="260">
        <v>0.64583333333333337</v>
      </c>
      <c r="C56" s="9">
        <v>5</v>
      </c>
      <c r="D56" s="10">
        <v>3.8839999999999999E-3</v>
      </c>
    </row>
    <row r="57" spans="1:39" x14ac:dyDescent="0.2">
      <c r="A57" s="7" t="s">
        <v>19</v>
      </c>
      <c r="B57" s="260">
        <v>0.625</v>
      </c>
      <c r="C57" s="9">
        <v>5</v>
      </c>
      <c r="D57" s="10">
        <v>3.6080000000000001E-3</v>
      </c>
    </row>
    <row r="58" spans="1:39" x14ac:dyDescent="0.2">
      <c r="A58" s="7" t="s">
        <v>19</v>
      </c>
      <c r="B58" s="260">
        <v>0.60416666666666663</v>
      </c>
      <c r="C58" s="9">
        <v>5</v>
      </c>
      <c r="D58" s="10">
        <v>2.9610000000000001E-3</v>
      </c>
    </row>
    <row r="59" spans="1:39" x14ac:dyDescent="0.2">
      <c r="A59" s="7" t="s">
        <v>19</v>
      </c>
      <c r="B59" s="260">
        <v>0.58333333333333337</v>
      </c>
      <c r="C59" s="9">
        <v>5</v>
      </c>
      <c r="D59" s="10">
        <v>2.3960000000000001E-3</v>
      </c>
    </row>
    <row r="60" spans="1:39" x14ac:dyDescent="0.2">
      <c r="A60" s="7" t="s">
        <v>19</v>
      </c>
      <c r="B60" s="260">
        <v>0.5625</v>
      </c>
      <c r="C60" s="9">
        <v>5</v>
      </c>
      <c r="D60" s="10">
        <v>1.709E-3</v>
      </c>
    </row>
    <row r="61" spans="1:39" x14ac:dyDescent="0.2">
      <c r="A61" s="7" t="s">
        <v>19</v>
      </c>
      <c r="B61" s="260">
        <v>0.54166666666666663</v>
      </c>
      <c r="C61" s="9">
        <v>5</v>
      </c>
      <c r="D61" s="10">
        <v>1.2030000000000001E-3</v>
      </c>
    </row>
    <row r="62" spans="1:39" x14ac:dyDescent="0.2">
      <c r="A62" s="7" t="s">
        <v>19</v>
      </c>
      <c r="B62" s="260">
        <v>0.52083333333333337</v>
      </c>
      <c r="C62" s="9">
        <v>5</v>
      </c>
      <c r="D62" s="10">
        <v>7.0299999999999996E-4</v>
      </c>
    </row>
    <row r="63" spans="1:39" x14ac:dyDescent="0.2">
      <c r="A63" s="7" t="s">
        <v>19</v>
      </c>
      <c r="B63" s="260">
        <v>0.5</v>
      </c>
      <c r="C63" s="9">
        <v>5</v>
      </c>
      <c r="D63" s="10">
        <v>3.1799999999999998E-4</v>
      </c>
    </row>
    <row r="64" spans="1:39" x14ac:dyDescent="0.2">
      <c r="A64" s="7" t="s">
        <v>19</v>
      </c>
      <c r="B64" s="260">
        <v>0.47916666666666669</v>
      </c>
      <c r="C64" s="9">
        <v>5</v>
      </c>
      <c r="D64" s="10">
        <v>2.0699999999999999E-4</v>
      </c>
    </row>
    <row r="65" spans="1:4" x14ac:dyDescent="0.2">
      <c r="A65" s="7" t="s">
        <v>19</v>
      </c>
      <c r="B65" s="260">
        <v>0.45833333333333331</v>
      </c>
      <c r="C65" s="9">
        <v>5</v>
      </c>
      <c r="D65" s="10">
        <v>4.8200000000000001E-4</v>
      </c>
    </row>
    <row r="66" spans="1:4" x14ac:dyDescent="0.2">
      <c r="A66" s="7" t="s">
        <v>19</v>
      </c>
      <c r="B66" s="260">
        <v>0.4375</v>
      </c>
      <c r="C66" s="9">
        <v>5</v>
      </c>
      <c r="D66" s="10">
        <v>7.6400000000000003E-4</v>
      </c>
    </row>
    <row r="67" spans="1:4" x14ac:dyDescent="0.2">
      <c r="A67" s="7" t="s">
        <v>19</v>
      </c>
      <c r="B67" s="260">
        <v>0.41666666666666669</v>
      </c>
      <c r="C67" s="9">
        <v>5</v>
      </c>
      <c r="D67" s="10">
        <v>1.1720000000000001E-3</v>
      </c>
    </row>
    <row r="68" spans="1:4" x14ac:dyDescent="0.2">
      <c r="A68" s="7" t="s">
        <v>19</v>
      </c>
      <c r="B68" s="260">
        <v>0.39583333333333331</v>
      </c>
      <c r="C68" s="9">
        <v>5</v>
      </c>
      <c r="D68" s="10">
        <v>1.5790000000000001E-3</v>
      </c>
    </row>
    <row r="69" spans="1:4" x14ac:dyDescent="0.2">
      <c r="A69" s="7" t="s">
        <v>19</v>
      </c>
      <c r="B69" s="260">
        <v>0.375</v>
      </c>
      <c r="C69" s="9">
        <v>5</v>
      </c>
      <c r="D69" s="10">
        <v>1.825E-3</v>
      </c>
    </row>
    <row r="70" spans="1:4" x14ac:dyDescent="0.2">
      <c r="A70" s="7" t="s">
        <v>19</v>
      </c>
      <c r="B70" s="260">
        <v>0.35416666666666669</v>
      </c>
      <c r="C70" s="9">
        <v>5</v>
      </c>
      <c r="D70" s="10">
        <v>1.9940000000000001E-3</v>
      </c>
    </row>
    <row r="71" spans="1:4" x14ac:dyDescent="0.2">
      <c r="A71" s="7" t="s">
        <v>19</v>
      </c>
      <c r="B71" s="260">
        <v>0.33333333333333331</v>
      </c>
      <c r="C71" s="9">
        <v>5</v>
      </c>
      <c r="D71" s="10">
        <v>1.9139999999999999E-3</v>
      </c>
    </row>
    <row r="72" spans="1:4" x14ac:dyDescent="0.2">
      <c r="A72" s="7" t="s">
        <v>19</v>
      </c>
      <c r="B72" s="260">
        <v>0.3125</v>
      </c>
      <c r="C72" s="9">
        <v>5</v>
      </c>
      <c r="D72" s="10">
        <v>1.7619999999999999E-3</v>
      </c>
    </row>
    <row r="73" spans="1:4" x14ac:dyDescent="0.2">
      <c r="A73" s="7" t="s">
        <v>19</v>
      </c>
      <c r="B73" s="260">
        <v>0.29166666666666669</v>
      </c>
      <c r="C73" s="9">
        <v>5</v>
      </c>
      <c r="D73" s="10">
        <v>1.456E-3</v>
      </c>
    </row>
    <row r="74" spans="1:4" x14ac:dyDescent="0.2">
      <c r="A74" s="7" t="s">
        <v>19</v>
      </c>
      <c r="B74" s="260">
        <v>0.27083333333333331</v>
      </c>
      <c r="C74" s="9">
        <v>5</v>
      </c>
      <c r="D74" s="10">
        <v>1.0169999999999999E-3</v>
      </c>
    </row>
    <row r="75" spans="1:4" x14ac:dyDescent="0.2">
      <c r="A75" s="7" t="s">
        <v>19</v>
      </c>
      <c r="B75" s="260">
        <v>0.25</v>
      </c>
      <c r="C75" s="9">
        <v>5</v>
      </c>
      <c r="D75" s="10">
        <v>6.3299999999999999E-4</v>
      </c>
    </row>
    <row r="76" spans="1:4" x14ac:dyDescent="0.2">
      <c r="A76" s="7" t="s">
        <v>19</v>
      </c>
      <c r="B76" s="260">
        <v>0.22916666666666666</v>
      </c>
      <c r="C76" s="9">
        <v>5</v>
      </c>
      <c r="D76" s="10">
        <v>2.1000000000000001E-4</v>
      </c>
    </row>
    <row r="77" spans="1:4" x14ac:dyDescent="0.2">
      <c r="A77" s="7" t="s">
        <v>19</v>
      </c>
      <c r="B77" s="260">
        <v>0.20833333333333334</v>
      </c>
      <c r="C77" s="9">
        <v>5</v>
      </c>
      <c r="D77" s="10">
        <v>-2.0799999999999999E-4</v>
      </c>
    </row>
    <row r="78" spans="1:4" x14ac:dyDescent="0.2">
      <c r="A78" s="7" t="s">
        <v>19</v>
      </c>
      <c r="B78" s="260">
        <v>0.1875</v>
      </c>
      <c r="C78" s="9">
        <v>5</v>
      </c>
      <c r="D78" s="10">
        <v>-8.5899999999999995E-4</v>
      </c>
    </row>
    <row r="79" spans="1:4" x14ac:dyDescent="0.2">
      <c r="A79" s="7" t="s">
        <v>19</v>
      </c>
      <c r="B79" s="260">
        <v>0.16666666666666666</v>
      </c>
      <c r="C79" s="9">
        <v>5</v>
      </c>
      <c r="D79" s="10">
        <v>-1.6590000000000001E-3</v>
      </c>
    </row>
    <row r="80" spans="1:4" x14ac:dyDescent="0.2">
      <c r="A80" s="7" t="s">
        <v>19</v>
      </c>
      <c r="B80" s="260">
        <v>0.14583333333333334</v>
      </c>
      <c r="C80" s="9">
        <v>5</v>
      </c>
      <c r="D80" s="10">
        <v>-2.5100000000000001E-3</v>
      </c>
    </row>
    <row r="81" spans="1:4" x14ac:dyDescent="0.2">
      <c r="A81" s="7" t="s">
        <v>19</v>
      </c>
      <c r="B81" s="260">
        <v>0.125</v>
      </c>
      <c r="C81" s="9">
        <v>5</v>
      </c>
      <c r="D81" s="10">
        <v>-3.1640000000000001E-3</v>
      </c>
    </row>
    <row r="82" spans="1:4" x14ac:dyDescent="0.2">
      <c r="A82" s="7" t="s">
        <v>19</v>
      </c>
      <c r="B82" s="260">
        <v>2.0833333333333332E-2</v>
      </c>
      <c r="C82" s="9">
        <v>5</v>
      </c>
      <c r="D82" s="10">
        <v>-3.8790000000000001E-3</v>
      </c>
    </row>
    <row r="83" spans="1:4" x14ac:dyDescent="0.2">
      <c r="A83" s="7" t="s">
        <v>19</v>
      </c>
      <c r="B83" s="260">
        <v>0</v>
      </c>
      <c r="C83" s="9">
        <v>5</v>
      </c>
      <c r="D83" s="10">
        <v>-4.267E-3</v>
      </c>
    </row>
    <row r="84" spans="1:4" x14ac:dyDescent="0.2">
      <c r="A84" s="7" t="s">
        <v>25</v>
      </c>
      <c r="B84" s="260">
        <v>0.97916666666666663</v>
      </c>
      <c r="C84" s="9">
        <v>4</v>
      </c>
      <c r="D84" s="10">
        <v>-4.731E-3</v>
      </c>
    </row>
    <row r="85" spans="1:4" x14ac:dyDescent="0.2">
      <c r="A85" s="7" t="s">
        <v>25</v>
      </c>
      <c r="B85" s="260">
        <v>0.95833333333333337</v>
      </c>
      <c r="C85" s="9">
        <v>4</v>
      </c>
      <c r="D85" s="10">
        <v>-5.208E-3</v>
      </c>
    </row>
    <row r="86" spans="1:4" x14ac:dyDescent="0.2">
      <c r="A86" s="7" t="s">
        <v>25</v>
      </c>
      <c r="B86" s="260">
        <v>0.9375</v>
      </c>
      <c r="C86" s="9">
        <v>4</v>
      </c>
      <c r="D86" s="10">
        <v>-5.5690000000000002E-3</v>
      </c>
    </row>
    <row r="87" spans="1:4" x14ac:dyDescent="0.2">
      <c r="A87" s="7" t="s">
        <v>25</v>
      </c>
      <c r="B87" s="260">
        <v>0.91666666666666663</v>
      </c>
      <c r="C87" s="9">
        <v>4</v>
      </c>
      <c r="D87" s="10">
        <v>-5.9940000000000002E-3</v>
      </c>
    </row>
    <row r="88" spans="1:4" x14ac:dyDescent="0.2">
      <c r="A88" s="7" t="s">
        <v>25</v>
      </c>
      <c r="B88" s="260">
        <v>0.89583333333333337</v>
      </c>
      <c r="C88" s="9">
        <v>4</v>
      </c>
      <c r="D88" s="10">
        <v>-6.0990000000000003E-3</v>
      </c>
    </row>
    <row r="89" spans="1:4" x14ac:dyDescent="0.2">
      <c r="A89" s="7" t="s">
        <v>25</v>
      </c>
      <c r="B89" s="260">
        <v>0.875</v>
      </c>
      <c r="C89" s="9">
        <v>4</v>
      </c>
      <c r="D89" s="10">
        <v>-6.3359999999999996E-3</v>
      </c>
    </row>
    <row r="90" spans="1:4" x14ac:dyDescent="0.2">
      <c r="A90" s="7" t="s">
        <v>25</v>
      </c>
      <c r="B90" s="260">
        <v>0.85416666666666663</v>
      </c>
      <c r="C90" s="9">
        <v>4</v>
      </c>
      <c r="D90" s="10">
        <v>-6.5849999999999997E-3</v>
      </c>
    </row>
    <row r="91" spans="1:4" x14ac:dyDescent="0.2">
      <c r="A91" s="7" t="s">
        <v>25</v>
      </c>
      <c r="B91" s="260">
        <v>0.83333333333333337</v>
      </c>
      <c r="C91" s="9">
        <v>4</v>
      </c>
      <c r="D91" s="10">
        <v>-6.3759999999999997E-3</v>
      </c>
    </row>
    <row r="92" spans="1:4" x14ac:dyDescent="0.2">
      <c r="A92" s="7" t="s">
        <v>25</v>
      </c>
      <c r="B92" s="260">
        <v>0.8125</v>
      </c>
      <c r="C92" s="9">
        <v>4</v>
      </c>
      <c r="D92" s="10">
        <v>-6.1279999999999998E-3</v>
      </c>
    </row>
    <row r="93" spans="1:4" x14ac:dyDescent="0.2">
      <c r="A93" s="7" t="s">
        <v>25</v>
      </c>
      <c r="B93" s="260">
        <v>0.79166666666666663</v>
      </c>
      <c r="C93" s="9">
        <v>4</v>
      </c>
      <c r="D93" s="10">
        <v>-5.6480000000000002E-3</v>
      </c>
    </row>
    <row r="94" spans="1:4" x14ac:dyDescent="0.2">
      <c r="A94" s="7" t="s">
        <v>25</v>
      </c>
      <c r="B94" s="260">
        <v>0.77083333333333337</v>
      </c>
      <c r="C94" s="9">
        <v>4</v>
      </c>
      <c r="D94" s="10">
        <v>-4.9709999999999997E-3</v>
      </c>
    </row>
    <row r="95" spans="1:4" x14ac:dyDescent="0.2">
      <c r="A95" s="7" t="s">
        <v>25</v>
      </c>
      <c r="B95" s="260">
        <v>0.75</v>
      </c>
      <c r="C95" s="9">
        <v>4</v>
      </c>
      <c r="D95" s="10">
        <v>-4.6420000000000003E-3</v>
      </c>
    </row>
    <row r="96" spans="1:4" x14ac:dyDescent="0.2">
      <c r="A96" s="7" t="s">
        <v>25</v>
      </c>
      <c r="B96" s="260">
        <v>0.72916666666666663</v>
      </c>
      <c r="C96" s="9">
        <v>4</v>
      </c>
      <c r="D96" s="10">
        <v>-4.1570000000000001E-3</v>
      </c>
    </row>
    <row r="97" spans="1:4" x14ac:dyDescent="0.2">
      <c r="A97" s="7" t="s">
        <v>25</v>
      </c>
      <c r="B97" s="260">
        <v>0.70833333333333337</v>
      </c>
      <c r="C97" s="9">
        <v>4</v>
      </c>
      <c r="D97" s="10">
        <v>-3.6649999999999999E-3</v>
      </c>
    </row>
    <row r="98" spans="1:4" x14ac:dyDescent="0.2">
      <c r="A98" s="7" t="s">
        <v>25</v>
      </c>
      <c r="B98" s="260">
        <v>0.6875</v>
      </c>
      <c r="C98" s="9">
        <v>4</v>
      </c>
      <c r="D98" s="10">
        <v>-3.64E-3</v>
      </c>
    </row>
    <row r="99" spans="1:4" x14ac:dyDescent="0.2">
      <c r="A99" s="7" t="s">
        <v>25</v>
      </c>
      <c r="B99" s="260">
        <v>0.66666666666666663</v>
      </c>
      <c r="C99" s="9">
        <v>4</v>
      </c>
      <c r="D99" s="10">
        <v>-3.0760000000000002E-3</v>
      </c>
    </row>
    <row r="100" spans="1:4" x14ac:dyDescent="0.2">
      <c r="A100" s="7" t="s">
        <v>25</v>
      </c>
      <c r="B100" s="260">
        <v>0.64583333333333337</v>
      </c>
      <c r="C100" s="9">
        <v>4</v>
      </c>
      <c r="D100" s="10">
        <v>-2.4729999999999999E-3</v>
      </c>
    </row>
    <row r="101" spans="1:4" x14ac:dyDescent="0.2">
      <c r="A101" s="7" t="s">
        <v>25</v>
      </c>
      <c r="B101" s="260">
        <v>0.625</v>
      </c>
      <c r="C101" s="9">
        <v>4</v>
      </c>
      <c r="D101" s="10">
        <v>-1.9849999999999998E-3</v>
      </c>
    </row>
    <row r="102" spans="1:4" x14ac:dyDescent="0.2">
      <c r="A102" s="7" t="s">
        <v>25</v>
      </c>
      <c r="B102" s="260">
        <v>0.60416666666666663</v>
      </c>
      <c r="C102" s="9">
        <v>4</v>
      </c>
      <c r="D102" s="10">
        <v>-1.818E-3</v>
      </c>
    </row>
    <row r="103" spans="1:4" x14ac:dyDescent="0.2">
      <c r="A103" s="7" t="s">
        <v>25</v>
      </c>
      <c r="B103" s="260">
        <v>0.58333333333333337</v>
      </c>
      <c r="C103" s="9">
        <v>4</v>
      </c>
      <c r="D103" s="10">
        <v>-1.6169999999999999E-3</v>
      </c>
    </row>
    <row r="104" spans="1:4" x14ac:dyDescent="0.2">
      <c r="A104" s="7" t="s">
        <v>25</v>
      </c>
      <c r="B104" s="260">
        <v>0.5625</v>
      </c>
      <c r="C104" s="9">
        <v>4</v>
      </c>
      <c r="D104" s="10">
        <v>-1.477E-3</v>
      </c>
    </row>
    <row r="105" spans="1:4" x14ac:dyDescent="0.2">
      <c r="A105" s="7" t="s">
        <v>25</v>
      </c>
      <c r="B105" s="260">
        <v>0.54166666666666663</v>
      </c>
      <c r="C105" s="9">
        <v>4</v>
      </c>
      <c r="D105" s="10">
        <v>-1.2960000000000001E-3</v>
      </c>
    </row>
    <row r="106" spans="1:4" x14ac:dyDescent="0.2">
      <c r="A106" s="7" t="s">
        <v>25</v>
      </c>
      <c r="B106" s="260">
        <v>0.52083333333333337</v>
      </c>
      <c r="C106" s="9">
        <v>4</v>
      </c>
      <c r="D106" s="10">
        <v>-1.2849999999999999E-3</v>
      </c>
    </row>
    <row r="107" spans="1:4" x14ac:dyDescent="0.2">
      <c r="A107" s="7" t="s">
        <v>25</v>
      </c>
      <c r="B107" s="260">
        <v>0.5</v>
      </c>
      <c r="C107" s="9">
        <v>4</v>
      </c>
      <c r="D107" s="10">
        <v>-9.7099999999999997E-4</v>
      </c>
    </row>
    <row r="108" spans="1:4" x14ac:dyDescent="0.2">
      <c r="A108" s="7" t="s">
        <v>25</v>
      </c>
      <c r="B108" s="260">
        <v>0.47916666666666669</v>
      </c>
      <c r="C108" s="9">
        <v>4</v>
      </c>
      <c r="D108" s="10">
        <v>-7.5100000000000004E-4</v>
      </c>
    </row>
    <row r="109" spans="1:4" x14ac:dyDescent="0.2">
      <c r="A109" s="7" t="s">
        <v>25</v>
      </c>
      <c r="B109" s="260">
        <v>0.45833333333333331</v>
      </c>
      <c r="C109" s="9">
        <v>4</v>
      </c>
      <c r="D109" s="10">
        <v>-6.0499999999999996E-4</v>
      </c>
    </row>
    <row r="110" spans="1:4" x14ac:dyDescent="0.2">
      <c r="A110" s="7" t="s">
        <v>25</v>
      </c>
      <c r="B110" s="260">
        <v>0.4375</v>
      </c>
      <c r="C110" s="9">
        <v>4</v>
      </c>
      <c r="D110" s="10">
        <v>-3.77E-4</v>
      </c>
    </row>
    <row r="111" spans="1:4" x14ac:dyDescent="0.2">
      <c r="A111" s="7" t="s">
        <v>25</v>
      </c>
      <c r="B111" s="260">
        <v>0.41666666666666669</v>
      </c>
      <c r="C111" s="9">
        <v>4</v>
      </c>
      <c r="D111" s="10">
        <v>-4.5800000000000002E-4</v>
      </c>
    </row>
    <row r="112" spans="1:4" x14ac:dyDescent="0.2">
      <c r="A112" s="7" t="s">
        <v>25</v>
      </c>
      <c r="B112" s="260">
        <v>0.39583333333333331</v>
      </c>
      <c r="C112" s="9">
        <v>4</v>
      </c>
      <c r="D112" s="10">
        <v>-5.3700000000000004E-4</v>
      </c>
    </row>
    <row r="113" spans="1:4" x14ac:dyDescent="0.2">
      <c r="A113" s="7" t="s">
        <v>25</v>
      </c>
      <c r="B113" s="260">
        <v>0.375</v>
      </c>
      <c r="C113" s="9">
        <v>4</v>
      </c>
      <c r="D113" s="10">
        <v>-6.1200000000000002E-4</v>
      </c>
    </row>
    <row r="114" spans="1:4" x14ac:dyDescent="0.2">
      <c r="A114" s="7" t="s">
        <v>25</v>
      </c>
      <c r="B114" s="260">
        <v>0.35416666666666669</v>
      </c>
      <c r="C114" s="9">
        <v>4</v>
      </c>
      <c r="D114" s="10">
        <v>-5.1000000000000004E-4</v>
      </c>
    </row>
    <row r="115" spans="1:4" x14ac:dyDescent="0.2">
      <c r="A115" s="7" t="s">
        <v>25</v>
      </c>
      <c r="B115" s="260">
        <v>0.33333333333333331</v>
      </c>
      <c r="C115" s="9">
        <v>4</v>
      </c>
      <c r="D115" s="10">
        <v>-2.0699999999999999E-4</v>
      </c>
    </row>
    <row r="116" spans="1:4" x14ac:dyDescent="0.2">
      <c r="A116" s="7" t="s">
        <v>25</v>
      </c>
      <c r="B116" s="260">
        <v>0.3125</v>
      </c>
      <c r="C116" s="9">
        <v>4</v>
      </c>
      <c r="D116" s="10">
        <v>-1.0900000000000001E-4</v>
      </c>
    </row>
    <row r="117" spans="1:4" x14ac:dyDescent="0.2">
      <c r="A117" s="7" t="s">
        <v>25</v>
      </c>
      <c r="B117" s="260">
        <v>0.29166666666666669</v>
      </c>
      <c r="C117" s="9">
        <v>4</v>
      </c>
      <c r="D117" s="10">
        <v>2.8E-5</v>
      </c>
    </row>
    <row r="118" spans="1:4" x14ac:dyDescent="0.2">
      <c r="A118" s="7" t="s">
        <v>25</v>
      </c>
      <c r="B118" s="260">
        <v>0.27083333333333331</v>
      </c>
      <c r="C118" s="9">
        <v>4</v>
      </c>
      <c r="D118" s="10">
        <v>1.21E-4</v>
      </c>
    </row>
    <row r="119" spans="1:4" x14ac:dyDescent="0.2">
      <c r="A119" s="7" t="s">
        <v>25</v>
      </c>
      <c r="B119" s="260">
        <v>0.25</v>
      </c>
      <c r="C119" s="9">
        <v>4</v>
      </c>
      <c r="D119" s="10">
        <v>1.6799999999999999E-4</v>
      </c>
    </row>
    <row r="120" spans="1:4" x14ac:dyDescent="0.2">
      <c r="A120" s="7" t="s">
        <v>25</v>
      </c>
      <c r="B120" s="260">
        <v>0.22916666666666666</v>
      </c>
      <c r="C120" s="9">
        <v>4</v>
      </c>
      <c r="D120" s="10">
        <v>3.0200000000000002E-4</v>
      </c>
    </row>
    <row r="121" spans="1:4" x14ac:dyDescent="0.2">
      <c r="A121" s="7" t="s">
        <v>25</v>
      </c>
      <c r="B121" s="260">
        <v>0.20833333333333334</v>
      </c>
      <c r="C121" s="9">
        <v>4</v>
      </c>
      <c r="D121" s="10">
        <v>7.2400000000000003E-4</v>
      </c>
    </row>
    <row r="122" spans="1:4" x14ac:dyDescent="0.2">
      <c r="A122" s="7" t="s">
        <v>25</v>
      </c>
      <c r="B122" s="260">
        <v>0.1875</v>
      </c>
      <c r="C122" s="9">
        <v>4</v>
      </c>
      <c r="D122" s="10">
        <v>1.0709999999999999E-3</v>
      </c>
    </row>
    <row r="123" spans="1:4" x14ac:dyDescent="0.2">
      <c r="A123" s="7" t="s">
        <v>25</v>
      </c>
      <c r="B123" s="260">
        <v>0.16666666666666666</v>
      </c>
      <c r="C123" s="9">
        <v>4</v>
      </c>
      <c r="D123" s="10">
        <v>1.536E-3</v>
      </c>
    </row>
    <row r="124" spans="1:4" x14ac:dyDescent="0.2">
      <c r="A124" s="7" t="s">
        <v>25</v>
      </c>
      <c r="B124" s="260">
        <v>0.14583333333333334</v>
      </c>
      <c r="C124" s="9">
        <v>4</v>
      </c>
      <c r="D124" s="10">
        <v>1.7459999999999999E-3</v>
      </c>
    </row>
    <row r="125" spans="1:4" x14ac:dyDescent="0.2">
      <c r="A125" s="7" t="s">
        <v>25</v>
      </c>
      <c r="B125" s="260">
        <v>0.125</v>
      </c>
      <c r="C125" s="9">
        <v>4</v>
      </c>
      <c r="D125" s="10">
        <v>2.019E-3</v>
      </c>
    </row>
    <row r="126" spans="1:4" x14ac:dyDescent="0.2">
      <c r="A126" s="7" t="s">
        <v>25</v>
      </c>
      <c r="B126" s="260">
        <v>2.0833333333333332E-2</v>
      </c>
      <c r="C126" s="9">
        <v>4</v>
      </c>
      <c r="D126" s="10">
        <v>2.2490000000000001E-3</v>
      </c>
    </row>
    <row r="127" spans="1:4" x14ac:dyDescent="0.2">
      <c r="A127" s="7" t="s">
        <v>25</v>
      </c>
      <c r="B127" s="260">
        <v>0</v>
      </c>
      <c r="C127" s="9">
        <v>4</v>
      </c>
      <c r="D127" s="10">
        <v>2.6020000000000001E-3</v>
      </c>
    </row>
    <row r="128" spans="1:4" x14ac:dyDescent="0.2">
      <c r="A128" s="7" t="s">
        <v>26</v>
      </c>
      <c r="B128" s="260">
        <v>0.97916666666666663</v>
      </c>
      <c r="C128" s="9">
        <v>3</v>
      </c>
      <c r="D128" s="10">
        <v>2.8639999999999998E-3</v>
      </c>
    </row>
    <row r="129" spans="1:4" x14ac:dyDescent="0.2">
      <c r="A129" s="7" t="s">
        <v>26</v>
      </c>
      <c r="B129" s="260">
        <v>0.95833333333333337</v>
      </c>
      <c r="C129" s="9">
        <v>3</v>
      </c>
      <c r="D129" s="10">
        <v>3.0500000000000002E-3</v>
      </c>
    </row>
    <row r="130" spans="1:4" x14ac:dyDescent="0.2">
      <c r="A130" s="7" t="s">
        <v>26</v>
      </c>
      <c r="B130" s="260">
        <v>0.9375</v>
      </c>
      <c r="C130" s="9">
        <v>3</v>
      </c>
      <c r="D130" s="10">
        <v>3.372E-3</v>
      </c>
    </row>
    <row r="131" spans="1:4" x14ac:dyDescent="0.2">
      <c r="A131" s="7" t="s">
        <v>26</v>
      </c>
      <c r="B131" s="260">
        <v>0.91666666666666663</v>
      </c>
      <c r="C131" s="9">
        <v>3</v>
      </c>
      <c r="D131" s="10">
        <v>3.5850000000000001E-3</v>
      </c>
    </row>
    <row r="132" spans="1:4" x14ac:dyDescent="0.2">
      <c r="A132" s="7" t="s">
        <v>26</v>
      </c>
      <c r="B132" s="260">
        <v>0.89583333333333337</v>
      </c>
      <c r="C132" s="9">
        <v>3</v>
      </c>
      <c r="D132" s="10">
        <v>3.8509999999999998E-3</v>
      </c>
    </row>
    <row r="133" spans="1:4" x14ac:dyDescent="0.2">
      <c r="A133" s="7" t="s">
        <v>26</v>
      </c>
      <c r="B133" s="260">
        <v>0.875</v>
      </c>
      <c r="C133" s="9">
        <v>3</v>
      </c>
      <c r="D133" s="10">
        <v>4.1310000000000001E-3</v>
      </c>
    </row>
    <row r="134" spans="1:4" x14ac:dyDescent="0.2">
      <c r="A134" s="7" t="s">
        <v>26</v>
      </c>
      <c r="B134" s="260">
        <v>0.85416666666666663</v>
      </c>
      <c r="C134" s="9">
        <v>3</v>
      </c>
      <c r="D134" s="10">
        <v>4.2989999999999999E-3</v>
      </c>
    </row>
    <row r="135" spans="1:4" x14ac:dyDescent="0.2">
      <c r="A135" s="7" t="s">
        <v>26</v>
      </c>
      <c r="B135" s="260">
        <v>0.83333333333333337</v>
      </c>
      <c r="C135" s="9">
        <v>3</v>
      </c>
      <c r="D135" s="10">
        <v>4.1929999999999997E-3</v>
      </c>
    </row>
    <row r="136" spans="1:4" x14ac:dyDescent="0.2">
      <c r="A136" s="7" t="s">
        <v>26</v>
      </c>
      <c r="B136" s="260">
        <v>0.8125</v>
      </c>
      <c r="C136" s="9">
        <v>3</v>
      </c>
      <c r="D136" s="10">
        <v>3.7100000000000002E-3</v>
      </c>
    </row>
    <row r="137" spans="1:4" x14ac:dyDescent="0.2">
      <c r="A137" s="7" t="s">
        <v>26</v>
      </c>
      <c r="B137" s="260">
        <v>0.79166666666666663</v>
      </c>
      <c r="C137" s="9">
        <v>3</v>
      </c>
      <c r="D137" s="10">
        <v>3.3340000000000002E-3</v>
      </c>
    </row>
    <row r="138" spans="1:4" x14ac:dyDescent="0.2">
      <c r="A138" s="7" t="s">
        <v>26</v>
      </c>
      <c r="B138" s="260">
        <v>0.77083333333333337</v>
      </c>
      <c r="C138" s="9">
        <v>3</v>
      </c>
      <c r="D138" s="10">
        <v>2.9030000000000002E-3</v>
      </c>
    </row>
    <row r="139" spans="1:4" x14ac:dyDescent="0.2">
      <c r="A139" s="7" t="s">
        <v>26</v>
      </c>
      <c r="B139" s="260">
        <v>0.75</v>
      </c>
      <c r="C139" s="9">
        <v>3</v>
      </c>
      <c r="D139" s="10">
        <v>2.6220000000000002E-3</v>
      </c>
    </row>
    <row r="140" spans="1:4" x14ac:dyDescent="0.2">
      <c r="A140" s="7" t="s">
        <v>26</v>
      </c>
      <c r="B140" s="260">
        <v>0.72916666666666663</v>
      </c>
      <c r="C140" s="9">
        <v>3</v>
      </c>
      <c r="D140" s="10">
        <v>1.9250000000000001E-3</v>
      </c>
    </row>
    <row r="141" spans="1:4" x14ac:dyDescent="0.2">
      <c r="A141" s="7" t="s">
        <v>26</v>
      </c>
      <c r="B141" s="260">
        <v>0.70833333333333337</v>
      </c>
      <c r="C141" s="9">
        <v>3</v>
      </c>
      <c r="D141" s="10">
        <v>1.6509999999999999E-3</v>
      </c>
    </row>
    <row r="142" spans="1:4" x14ac:dyDescent="0.2">
      <c r="A142" s="7" t="s">
        <v>26</v>
      </c>
      <c r="B142" s="260">
        <v>0.6875</v>
      </c>
      <c r="C142" s="9">
        <v>3</v>
      </c>
      <c r="D142" s="10">
        <v>1.242E-3</v>
      </c>
    </row>
    <row r="143" spans="1:4" x14ac:dyDescent="0.2">
      <c r="A143" s="7" t="s">
        <v>26</v>
      </c>
      <c r="B143" s="260">
        <v>0.66666666666666663</v>
      </c>
      <c r="C143" s="9">
        <v>3</v>
      </c>
      <c r="D143" s="10">
        <v>5.5599999999999996E-4</v>
      </c>
    </row>
    <row r="144" spans="1:4" x14ac:dyDescent="0.2">
      <c r="A144" s="7" t="s">
        <v>26</v>
      </c>
      <c r="B144" s="260">
        <v>0.64583333333333337</v>
      </c>
      <c r="C144" s="9">
        <v>3</v>
      </c>
      <c r="D144" s="10">
        <v>-7.3999999999999996E-5</v>
      </c>
    </row>
    <row r="145" spans="1:4" x14ac:dyDescent="0.2">
      <c r="A145" s="7" t="s">
        <v>26</v>
      </c>
      <c r="B145" s="260">
        <v>0.625</v>
      </c>
      <c r="C145" s="9">
        <v>3</v>
      </c>
      <c r="D145" s="10">
        <v>1.8000000000000001E-4</v>
      </c>
    </row>
    <row r="146" spans="1:4" x14ac:dyDescent="0.2">
      <c r="A146" s="7" t="s">
        <v>26</v>
      </c>
      <c r="B146" s="260">
        <v>0.60416666666666663</v>
      </c>
      <c r="C146" s="9">
        <v>3</v>
      </c>
      <c r="D146" s="10">
        <v>4.0499999999999998E-4</v>
      </c>
    </row>
    <row r="147" spans="1:4" x14ac:dyDescent="0.2">
      <c r="A147" s="7" t="s">
        <v>26</v>
      </c>
      <c r="B147" s="260">
        <v>0.58333333333333337</v>
      </c>
      <c r="C147" s="9">
        <v>3</v>
      </c>
      <c r="D147" s="10">
        <v>7.3499999999999998E-4</v>
      </c>
    </row>
    <row r="148" spans="1:4" x14ac:dyDescent="0.2">
      <c r="A148" s="7" t="s">
        <v>26</v>
      </c>
      <c r="B148" s="260">
        <v>0.5625</v>
      </c>
      <c r="C148" s="9">
        <v>3</v>
      </c>
      <c r="D148" s="10">
        <v>8.7799999999999998E-4</v>
      </c>
    </row>
    <row r="149" spans="1:4" x14ac:dyDescent="0.2">
      <c r="A149" s="7" t="s">
        <v>26</v>
      </c>
      <c r="B149" s="260">
        <v>0.54166666666666663</v>
      </c>
      <c r="C149" s="9">
        <v>3</v>
      </c>
      <c r="D149" s="10">
        <v>1.0549999999999999E-3</v>
      </c>
    </row>
    <row r="150" spans="1:4" x14ac:dyDescent="0.2">
      <c r="A150" s="7" t="s">
        <v>26</v>
      </c>
      <c r="B150" s="260">
        <v>0.52083333333333337</v>
      </c>
      <c r="C150" s="9">
        <v>3</v>
      </c>
      <c r="D150" s="10">
        <v>1.181E-3</v>
      </c>
    </row>
    <row r="151" spans="1:4" x14ac:dyDescent="0.2">
      <c r="A151" s="7" t="s">
        <v>26</v>
      </c>
      <c r="B151" s="260">
        <v>0.5</v>
      </c>
      <c r="C151" s="9">
        <v>3</v>
      </c>
      <c r="D151" s="10">
        <v>1.2509999999999999E-3</v>
      </c>
    </row>
    <row r="152" spans="1:4" x14ac:dyDescent="0.2">
      <c r="A152" s="7" t="s">
        <v>26</v>
      </c>
      <c r="B152" s="260">
        <v>0.47916666666666669</v>
      </c>
      <c r="C152" s="9">
        <v>3</v>
      </c>
      <c r="D152" s="10">
        <v>9.77E-4</v>
      </c>
    </row>
    <row r="153" spans="1:4" x14ac:dyDescent="0.2">
      <c r="A153" s="7" t="s">
        <v>26</v>
      </c>
      <c r="B153" s="260">
        <v>0.45833333333333331</v>
      </c>
      <c r="C153" s="9">
        <v>3</v>
      </c>
      <c r="D153" s="10">
        <v>7.94E-4</v>
      </c>
    </row>
    <row r="154" spans="1:4" x14ac:dyDescent="0.2">
      <c r="A154" s="7" t="s">
        <v>26</v>
      </c>
      <c r="B154" s="260">
        <v>0.4375</v>
      </c>
      <c r="C154" s="9">
        <v>3</v>
      </c>
      <c r="D154" s="10">
        <v>7.5299999999999998E-4</v>
      </c>
    </row>
    <row r="155" spans="1:4" x14ac:dyDescent="0.2">
      <c r="A155" s="7" t="s">
        <v>26</v>
      </c>
      <c r="B155" s="260">
        <v>0.41666666666666669</v>
      </c>
      <c r="C155" s="9">
        <v>3</v>
      </c>
      <c r="D155" s="10">
        <v>4.4299999999999998E-4</v>
      </c>
    </row>
    <row r="156" spans="1:4" x14ac:dyDescent="0.2">
      <c r="A156" s="7" t="s">
        <v>26</v>
      </c>
      <c r="B156" s="260">
        <v>0.39583333333333331</v>
      </c>
      <c r="C156" s="9">
        <v>3</v>
      </c>
      <c r="D156" s="10">
        <v>1.05E-4</v>
      </c>
    </row>
    <row r="157" spans="1:4" x14ac:dyDescent="0.2">
      <c r="A157" s="7" t="s">
        <v>26</v>
      </c>
      <c r="B157" s="260">
        <v>0.375</v>
      </c>
      <c r="C157" s="9">
        <v>3</v>
      </c>
      <c r="D157" s="10">
        <v>1.93E-4</v>
      </c>
    </row>
    <row r="158" spans="1:4" x14ac:dyDescent="0.2">
      <c r="A158" s="7" t="s">
        <v>26</v>
      </c>
      <c r="B158" s="260">
        <v>0.35416666666666669</v>
      </c>
      <c r="C158" s="9">
        <v>3</v>
      </c>
      <c r="D158" s="10">
        <v>4.1999999999999998E-5</v>
      </c>
    </row>
    <row r="159" spans="1:4" x14ac:dyDescent="0.2">
      <c r="A159" s="7" t="s">
        <v>26</v>
      </c>
      <c r="B159" s="260">
        <v>0.33333333333333331</v>
      </c>
      <c r="C159" s="9">
        <v>3</v>
      </c>
      <c r="D159" s="10">
        <v>-2.9E-5</v>
      </c>
    </row>
    <row r="160" spans="1:4" x14ac:dyDescent="0.2">
      <c r="A160" s="7" t="s">
        <v>26</v>
      </c>
      <c r="B160" s="260">
        <v>0.3125</v>
      </c>
      <c r="C160" s="9">
        <v>3</v>
      </c>
      <c r="D160" s="10">
        <v>-1.4799999999999999E-4</v>
      </c>
    </row>
    <row r="161" spans="1:4" x14ac:dyDescent="0.2">
      <c r="A161" s="7" t="s">
        <v>26</v>
      </c>
      <c r="B161" s="260">
        <v>0.29166666666666669</v>
      </c>
      <c r="C161" s="9">
        <v>3</v>
      </c>
      <c r="D161" s="10">
        <v>-3.6499999999999998E-4</v>
      </c>
    </row>
    <row r="162" spans="1:4" x14ac:dyDescent="0.2">
      <c r="A162" s="7" t="s">
        <v>26</v>
      </c>
      <c r="B162" s="260">
        <v>0.27083333333333331</v>
      </c>
      <c r="C162" s="9">
        <v>3</v>
      </c>
      <c r="D162" s="10">
        <v>-5.1999999999999995E-4</v>
      </c>
    </row>
    <row r="163" spans="1:4" x14ac:dyDescent="0.2">
      <c r="A163" s="7" t="s">
        <v>26</v>
      </c>
      <c r="B163" s="260">
        <v>0.25</v>
      </c>
      <c r="C163" s="9">
        <v>3</v>
      </c>
      <c r="D163" s="10">
        <v>-5.0799999999999999E-4</v>
      </c>
    </row>
    <row r="164" spans="1:4" x14ac:dyDescent="0.2">
      <c r="A164" s="7" t="s">
        <v>26</v>
      </c>
      <c r="B164" s="260">
        <v>0.22916666666666666</v>
      </c>
      <c r="C164" s="9">
        <v>3</v>
      </c>
      <c r="D164" s="10">
        <v>-4.4900000000000002E-4</v>
      </c>
    </row>
    <row r="165" spans="1:4" x14ac:dyDescent="0.2">
      <c r="A165" s="7" t="s">
        <v>26</v>
      </c>
      <c r="B165" s="260">
        <v>0.20833333333333334</v>
      </c>
      <c r="C165" s="9">
        <v>3</v>
      </c>
      <c r="D165" s="10">
        <v>-4.1899999999999999E-4</v>
      </c>
    </row>
    <row r="166" spans="1:4" x14ac:dyDescent="0.2">
      <c r="A166" s="7" t="s">
        <v>26</v>
      </c>
      <c r="B166" s="260">
        <v>0.1875</v>
      </c>
      <c r="C166" s="9">
        <v>3</v>
      </c>
      <c r="D166" s="10">
        <v>-3.59E-4</v>
      </c>
    </row>
    <row r="167" spans="1:4" x14ac:dyDescent="0.2">
      <c r="A167" s="7" t="s">
        <v>26</v>
      </c>
      <c r="B167" s="260">
        <v>0.16666666666666666</v>
      </c>
      <c r="C167" s="9">
        <v>3</v>
      </c>
      <c r="D167" s="10">
        <v>-4.46E-4</v>
      </c>
    </row>
    <row r="168" spans="1:4" x14ac:dyDescent="0.2">
      <c r="A168" s="7" t="s">
        <v>26</v>
      </c>
      <c r="B168" s="260">
        <v>0.14583333333333334</v>
      </c>
      <c r="C168" s="9">
        <v>3</v>
      </c>
      <c r="D168" s="10">
        <v>-5.5199999999999997E-4</v>
      </c>
    </row>
    <row r="169" spans="1:4" x14ac:dyDescent="0.2">
      <c r="A169" s="7" t="s">
        <v>26</v>
      </c>
      <c r="B169" s="260">
        <v>0.125</v>
      </c>
      <c r="C169" s="9">
        <v>3</v>
      </c>
      <c r="D169" s="10">
        <v>-6.4199999999999999E-4</v>
      </c>
    </row>
    <row r="170" spans="1:4" x14ac:dyDescent="0.2">
      <c r="A170" s="7" t="s">
        <v>26</v>
      </c>
      <c r="B170" s="260">
        <v>2.0833333333333332E-2</v>
      </c>
      <c r="C170" s="9">
        <v>3</v>
      </c>
      <c r="D170" s="10">
        <v>-9.9599999999999992E-4</v>
      </c>
    </row>
    <row r="171" spans="1:4" x14ac:dyDescent="0.2">
      <c r="A171" s="7" t="s">
        <v>26</v>
      </c>
      <c r="B171" s="260">
        <v>0</v>
      </c>
      <c r="C171" s="9">
        <v>3</v>
      </c>
      <c r="D171" s="10">
        <v>-1.0640000000000001E-3</v>
      </c>
    </row>
    <row r="172" spans="1:4" x14ac:dyDescent="0.2">
      <c r="A172" s="7" t="s">
        <v>27</v>
      </c>
      <c r="B172" s="260">
        <v>0.97916666666666663</v>
      </c>
      <c r="C172" s="9">
        <v>2</v>
      </c>
      <c r="D172" s="10">
        <v>-9.8799999999999995E-4</v>
      </c>
    </row>
    <row r="173" spans="1:4" x14ac:dyDescent="0.2">
      <c r="A173" s="7" t="s">
        <v>27</v>
      </c>
      <c r="B173" s="260">
        <v>0.95833333333333337</v>
      </c>
      <c r="C173" s="9">
        <v>2</v>
      </c>
      <c r="D173" s="10">
        <v>-7.7899999999999996E-4</v>
      </c>
    </row>
    <row r="174" spans="1:4" x14ac:dyDescent="0.2">
      <c r="A174" s="7" t="s">
        <v>27</v>
      </c>
      <c r="B174" s="260">
        <v>0.9375</v>
      </c>
      <c r="C174" s="9">
        <v>2</v>
      </c>
      <c r="D174" s="10">
        <v>-8.8900000000000003E-4</v>
      </c>
    </row>
    <row r="175" spans="1:4" x14ac:dyDescent="0.2">
      <c r="A175" s="7" t="s">
        <v>27</v>
      </c>
      <c r="B175" s="260">
        <v>0.91666666666666663</v>
      </c>
      <c r="C175" s="9">
        <v>2</v>
      </c>
      <c r="D175" s="10">
        <v>-6.9200000000000002E-4</v>
      </c>
    </row>
    <row r="176" spans="1:4" x14ac:dyDescent="0.2">
      <c r="A176" s="7" t="s">
        <v>27</v>
      </c>
      <c r="B176" s="260">
        <v>0.89583333333333337</v>
      </c>
      <c r="C176" s="9">
        <v>2</v>
      </c>
      <c r="D176" s="10">
        <v>-3.8900000000000002E-4</v>
      </c>
    </row>
    <row r="177" spans="1:4" x14ac:dyDescent="0.2">
      <c r="A177" s="7" t="s">
        <v>27</v>
      </c>
      <c r="B177" s="260">
        <v>0.875</v>
      </c>
      <c r="C177" s="9">
        <v>2</v>
      </c>
      <c r="D177" s="10">
        <v>-1.3899999999999999E-4</v>
      </c>
    </row>
    <row r="178" spans="1:4" x14ac:dyDescent="0.2">
      <c r="A178" s="7" t="s">
        <v>27</v>
      </c>
      <c r="B178" s="260">
        <v>0.85416666666666663</v>
      </c>
      <c r="C178" s="9">
        <v>2</v>
      </c>
      <c r="D178" s="10">
        <v>1.66E-4</v>
      </c>
    </row>
    <row r="179" spans="1:4" x14ac:dyDescent="0.2">
      <c r="A179" s="7" t="s">
        <v>27</v>
      </c>
      <c r="B179" s="260">
        <v>0.83333333333333337</v>
      </c>
      <c r="C179" s="9">
        <v>2</v>
      </c>
      <c r="D179" s="10">
        <v>4.1199999999999999E-4</v>
      </c>
    </row>
    <row r="180" spans="1:4" x14ac:dyDescent="0.2">
      <c r="A180" s="7" t="s">
        <v>27</v>
      </c>
      <c r="B180" s="260">
        <v>0.8125</v>
      </c>
      <c r="C180" s="9">
        <v>2</v>
      </c>
      <c r="D180" s="10">
        <v>3.6699999999999998E-4</v>
      </c>
    </row>
    <row r="181" spans="1:4" x14ac:dyDescent="0.2">
      <c r="A181" s="7" t="s">
        <v>27</v>
      </c>
      <c r="B181" s="260">
        <v>0.79166666666666663</v>
      </c>
      <c r="C181" s="9">
        <v>2</v>
      </c>
      <c r="D181" s="10">
        <v>1.76E-4</v>
      </c>
    </row>
    <row r="182" spans="1:4" x14ac:dyDescent="0.2">
      <c r="A182" s="7" t="s">
        <v>27</v>
      </c>
      <c r="B182" s="260">
        <v>0.77083333333333337</v>
      </c>
      <c r="C182" s="9">
        <v>2</v>
      </c>
      <c r="D182" s="10">
        <v>6.2000000000000003E-5</v>
      </c>
    </row>
    <row r="183" spans="1:4" x14ac:dyDescent="0.2">
      <c r="A183" s="7" t="s">
        <v>27</v>
      </c>
      <c r="B183" s="260">
        <v>0.75</v>
      </c>
      <c r="C183" s="9">
        <v>2</v>
      </c>
      <c r="D183" s="10">
        <v>-1.4300000000000001E-4</v>
      </c>
    </row>
    <row r="184" spans="1:4" x14ac:dyDescent="0.2">
      <c r="A184" s="7" t="s">
        <v>27</v>
      </c>
      <c r="B184" s="260">
        <v>0.72916666666666663</v>
      </c>
      <c r="C184" s="9">
        <v>2</v>
      </c>
      <c r="D184" s="10">
        <v>-7.4899999999999999E-4</v>
      </c>
    </row>
    <row r="185" spans="1:4" x14ac:dyDescent="0.2">
      <c r="A185" s="7" t="s">
        <v>27</v>
      </c>
      <c r="B185" s="260">
        <v>0.70833333333333337</v>
      </c>
      <c r="C185" s="9">
        <v>2</v>
      </c>
      <c r="D185" s="10">
        <v>-1.281E-3</v>
      </c>
    </row>
    <row r="186" spans="1:4" x14ac:dyDescent="0.2">
      <c r="A186" s="7" t="s">
        <v>27</v>
      </c>
      <c r="B186" s="260">
        <v>0.6875</v>
      </c>
      <c r="C186" s="9">
        <v>2</v>
      </c>
      <c r="D186" s="10">
        <v>-1.7949999999999999E-3</v>
      </c>
    </row>
    <row r="187" spans="1:4" x14ac:dyDescent="0.2">
      <c r="A187" s="7" t="s">
        <v>27</v>
      </c>
      <c r="B187" s="260">
        <v>0.66666666666666663</v>
      </c>
      <c r="C187" s="9">
        <v>2</v>
      </c>
      <c r="D187" s="10">
        <v>-1.7279999999999999E-3</v>
      </c>
    </row>
    <row r="188" spans="1:4" x14ac:dyDescent="0.2">
      <c r="A188" s="7" t="s">
        <v>27</v>
      </c>
      <c r="B188" s="260">
        <v>0.64583333333333337</v>
      </c>
      <c r="C188" s="9">
        <v>2</v>
      </c>
      <c r="D188" s="10">
        <v>-1.572E-3</v>
      </c>
    </row>
    <row r="189" spans="1:4" x14ac:dyDescent="0.2">
      <c r="A189" s="7" t="s">
        <v>27</v>
      </c>
      <c r="B189" s="260">
        <v>0.625</v>
      </c>
      <c r="C189" s="9">
        <v>2</v>
      </c>
      <c r="D189" s="10">
        <v>-1.1460000000000001E-3</v>
      </c>
    </row>
    <row r="190" spans="1:4" x14ac:dyDescent="0.2">
      <c r="A190" s="7" t="s">
        <v>27</v>
      </c>
      <c r="B190" s="260">
        <v>0.60416666666666663</v>
      </c>
      <c r="C190" s="9">
        <v>2</v>
      </c>
      <c r="D190" s="10">
        <v>-7.1500000000000003E-4</v>
      </c>
    </row>
    <row r="191" spans="1:4" x14ac:dyDescent="0.2">
      <c r="A191" s="7" t="s">
        <v>27</v>
      </c>
      <c r="B191" s="260">
        <v>0.58333333333333337</v>
      </c>
      <c r="C191" s="9">
        <v>2</v>
      </c>
      <c r="D191" s="10">
        <v>-4.6000000000000001E-4</v>
      </c>
    </row>
    <row r="192" spans="1:4" x14ac:dyDescent="0.2">
      <c r="A192" s="7" t="s">
        <v>27</v>
      </c>
      <c r="B192" s="260">
        <v>0.5625</v>
      </c>
      <c r="C192" s="9">
        <v>2</v>
      </c>
      <c r="D192" s="10">
        <v>-1.05E-4</v>
      </c>
    </row>
    <row r="193" spans="1:4" x14ac:dyDescent="0.2">
      <c r="A193" s="7" t="s">
        <v>27</v>
      </c>
      <c r="B193" s="260">
        <v>0.54166666666666663</v>
      </c>
      <c r="C193" s="9">
        <v>2</v>
      </c>
      <c r="D193" s="10">
        <v>1.8599999999999999E-4</v>
      </c>
    </row>
    <row r="194" spans="1:4" x14ac:dyDescent="0.2">
      <c r="A194" s="7" t="s">
        <v>27</v>
      </c>
      <c r="B194" s="260">
        <v>0.52083333333333337</v>
      </c>
      <c r="C194" s="9">
        <v>2</v>
      </c>
      <c r="D194" s="10">
        <v>3.4200000000000002E-4</v>
      </c>
    </row>
    <row r="195" spans="1:4" x14ac:dyDescent="0.2">
      <c r="A195" s="7" t="s">
        <v>27</v>
      </c>
      <c r="B195" s="260">
        <v>0.5</v>
      </c>
      <c r="C195" s="9">
        <v>2</v>
      </c>
      <c r="D195" s="10">
        <v>5.4600000000000004E-4</v>
      </c>
    </row>
    <row r="196" spans="1:4" x14ac:dyDescent="0.2">
      <c r="A196" s="7" t="s">
        <v>27</v>
      </c>
      <c r="B196" s="260">
        <v>0.47916666666666669</v>
      </c>
      <c r="C196" s="9">
        <v>2</v>
      </c>
      <c r="D196" s="10">
        <v>5.7200000000000003E-4</v>
      </c>
    </row>
    <row r="197" spans="1:4" x14ac:dyDescent="0.2">
      <c r="A197" s="7" t="s">
        <v>27</v>
      </c>
      <c r="B197" s="260">
        <v>0.45833333333333331</v>
      </c>
      <c r="C197" s="9">
        <v>2</v>
      </c>
      <c r="D197" s="10">
        <v>7.45E-4</v>
      </c>
    </row>
    <row r="198" spans="1:4" x14ac:dyDescent="0.2">
      <c r="A198" s="7" t="s">
        <v>27</v>
      </c>
      <c r="B198" s="260">
        <v>0.4375</v>
      </c>
      <c r="C198" s="9">
        <v>2</v>
      </c>
      <c r="D198" s="10">
        <v>3.57E-4</v>
      </c>
    </row>
    <row r="199" spans="1:4" x14ac:dyDescent="0.2">
      <c r="A199" s="7" t="s">
        <v>27</v>
      </c>
      <c r="B199" s="260">
        <v>0.41666666666666669</v>
      </c>
      <c r="C199" s="9">
        <v>2</v>
      </c>
      <c r="D199" s="10">
        <v>-6.3E-5</v>
      </c>
    </row>
    <row r="200" spans="1:4" x14ac:dyDescent="0.2">
      <c r="A200" s="7" t="s">
        <v>27</v>
      </c>
      <c r="B200" s="260">
        <v>0.39583333333333331</v>
      </c>
      <c r="C200" s="9">
        <v>2</v>
      </c>
      <c r="D200" s="10">
        <v>-5.53E-4</v>
      </c>
    </row>
    <row r="201" spans="1:4" x14ac:dyDescent="0.2">
      <c r="A201" s="7" t="s">
        <v>27</v>
      </c>
      <c r="B201" s="260">
        <v>0.375</v>
      </c>
      <c r="C201" s="9">
        <v>2</v>
      </c>
      <c r="D201" s="10">
        <v>-5.1500000000000005E-4</v>
      </c>
    </row>
    <row r="202" spans="1:4" x14ac:dyDescent="0.2">
      <c r="A202" s="7" t="s">
        <v>27</v>
      </c>
      <c r="B202" s="260">
        <v>0.35416666666666669</v>
      </c>
      <c r="C202" s="9">
        <v>2</v>
      </c>
      <c r="D202" s="10">
        <v>-4.2700000000000002E-4</v>
      </c>
    </row>
    <row r="203" spans="1:4" x14ac:dyDescent="0.2">
      <c r="A203" s="7" t="s">
        <v>27</v>
      </c>
      <c r="B203" s="260">
        <v>0.33333333333333331</v>
      </c>
      <c r="C203" s="9">
        <v>2</v>
      </c>
      <c r="D203" s="10">
        <v>-1.6000000000000001E-4</v>
      </c>
    </row>
    <row r="204" spans="1:4" x14ac:dyDescent="0.2">
      <c r="A204" s="7" t="s">
        <v>27</v>
      </c>
      <c r="B204" s="260">
        <v>0.3125</v>
      </c>
      <c r="C204" s="9">
        <v>2</v>
      </c>
      <c r="D204" s="10">
        <v>2.32E-4</v>
      </c>
    </row>
    <row r="205" spans="1:4" x14ac:dyDescent="0.2">
      <c r="A205" s="7" t="s">
        <v>27</v>
      </c>
      <c r="B205" s="260">
        <v>0.29166666666666669</v>
      </c>
      <c r="C205" s="9">
        <v>2</v>
      </c>
      <c r="D205" s="10">
        <v>6.6799999999999997E-4</v>
      </c>
    </row>
    <row r="206" spans="1:4" x14ac:dyDescent="0.2">
      <c r="A206" s="7" t="s">
        <v>27</v>
      </c>
      <c r="B206" s="260">
        <v>0.27083333333333331</v>
      </c>
      <c r="C206" s="9">
        <v>2</v>
      </c>
      <c r="D206" s="10">
        <v>9.9200000000000004E-4</v>
      </c>
    </row>
    <row r="207" spans="1:4" x14ac:dyDescent="0.2">
      <c r="A207" s="7" t="s">
        <v>27</v>
      </c>
      <c r="B207" s="260">
        <v>0.25</v>
      </c>
      <c r="C207" s="9">
        <v>2</v>
      </c>
      <c r="D207" s="10">
        <v>1.207E-3</v>
      </c>
    </row>
    <row r="208" spans="1:4" x14ac:dyDescent="0.2">
      <c r="A208" s="7" t="s">
        <v>27</v>
      </c>
      <c r="B208" s="260">
        <v>0.22916666666666666</v>
      </c>
      <c r="C208" s="9">
        <v>2</v>
      </c>
      <c r="D208" s="10">
        <v>1.5120000000000001E-3</v>
      </c>
    </row>
    <row r="209" spans="1:4" x14ac:dyDescent="0.2">
      <c r="A209" s="7" t="s">
        <v>27</v>
      </c>
      <c r="B209" s="260">
        <v>0.20833333333333334</v>
      </c>
      <c r="C209" s="9">
        <v>2</v>
      </c>
      <c r="D209" s="10">
        <v>1.823E-3</v>
      </c>
    </row>
    <row r="210" spans="1:4" x14ac:dyDescent="0.2">
      <c r="A210" s="7" t="s">
        <v>27</v>
      </c>
      <c r="B210" s="260">
        <v>0.1875</v>
      </c>
      <c r="C210" s="9">
        <v>2</v>
      </c>
      <c r="D210" s="10">
        <v>2.0400000000000001E-3</v>
      </c>
    </row>
    <row r="211" spans="1:4" x14ac:dyDescent="0.2">
      <c r="A211" s="7" t="s">
        <v>27</v>
      </c>
      <c r="B211" s="260">
        <v>0.16666666666666666</v>
      </c>
      <c r="C211" s="9">
        <v>2</v>
      </c>
      <c r="D211" s="10">
        <v>2.1180000000000001E-3</v>
      </c>
    </row>
    <row r="212" spans="1:4" x14ac:dyDescent="0.2">
      <c r="A212" s="7" t="s">
        <v>27</v>
      </c>
      <c r="B212" s="260">
        <v>0.14583333333333334</v>
      </c>
      <c r="C212" s="9">
        <v>2</v>
      </c>
      <c r="D212" s="10">
        <v>2.0830000000000002E-3</v>
      </c>
    </row>
    <row r="213" spans="1:4" x14ac:dyDescent="0.2">
      <c r="A213" s="7" t="s">
        <v>27</v>
      </c>
      <c r="B213" s="260">
        <v>0.125</v>
      </c>
      <c r="C213" s="9">
        <v>2</v>
      </c>
      <c r="D213" s="10">
        <v>1.9589999999999998E-3</v>
      </c>
    </row>
    <row r="214" spans="1:4" x14ac:dyDescent="0.2">
      <c r="A214" s="7" t="s">
        <v>27</v>
      </c>
      <c r="B214" s="260">
        <v>2.0833333333333332E-2</v>
      </c>
      <c r="C214" s="9">
        <v>2</v>
      </c>
      <c r="D214" s="10">
        <v>1.8240000000000001E-3</v>
      </c>
    </row>
    <row r="215" spans="1:4" x14ac:dyDescent="0.2">
      <c r="A215" s="7" t="s">
        <v>27</v>
      </c>
      <c r="B215" s="260">
        <v>0</v>
      </c>
      <c r="C215" s="9">
        <v>2</v>
      </c>
      <c r="D215" s="10">
        <v>1.8060000000000001E-3</v>
      </c>
    </row>
    <row r="216" spans="1:4" x14ac:dyDescent="0.2">
      <c r="A216" s="7" t="s">
        <v>28</v>
      </c>
      <c r="B216" s="260">
        <v>0.97916666666666663</v>
      </c>
      <c r="C216" s="9">
        <v>1</v>
      </c>
      <c r="D216" s="10">
        <v>1.544E-3</v>
      </c>
    </row>
    <row r="217" spans="1:4" x14ac:dyDescent="0.2">
      <c r="A217" s="7" t="s">
        <v>28</v>
      </c>
      <c r="B217" s="260">
        <v>0.95833333333333337</v>
      </c>
      <c r="C217" s="9">
        <v>1</v>
      </c>
      <c r="D217" s="10">
        <v>1.2949999999999999E-3</v>
      </c>
    </row>
    <row r="218" spans="1:4" x14ac:dyDescent="0.2">
      <c r="A218" s="7" t="s">
        <v>28</v>
      </c>
      <c r="B218" s="260">
        <v>0.9375</v>
      </c>
      <c r="C218" s="9">
        <v>1</v>
      </c>
      <c r="D218" s="10">
        <v>9.1399999999999999E-4</v>
      </c>
    </row>
    <row r="219" spans="1:4" x14ac:dyDescent="0.2">
      <c r="A219" s="7" t="s">
        <v>28</v>
      </c>
      <c r="B219" s="260">
        <v>0.91666666666666663</v>
      </c>
      <c r="C219" s="9">
        <v>1</v>
      </c>
      <c r="D219" s="10">
        <v>7.9000000000000001E-4</v>
      </c>
    </row>
    <row r="220" spans="1:4" x14ac:dyDescent="0.2">
      <c r="A220" s="7" t="s">
        <v>28</v>
      </c>
      <c r="B220" s="260">
        <v>0.89583333333333337</v>
      </c>
      <c r="C220" s="9">
        <v>1</v>
      </c>
      <c r="D220" s="10">
        <v>5.8200000000000005E-4</v>
      </c>
    </row>
    <row r="221" spans="1:4" x14ac:dyDescent="0.2">
      <c r="A221" s="7" t="s">
        <v>28</v>
      </c>
      <c r="B221" s="260">
        <v>0.875</v>
      </c>
      <c r="C221" s="9">
        <v>1</v>
      </c>
      <c r="D221" s="10">
        <v>1.4899999999999999E-4</v>
      </c>
    </row>
    <row r="222" spans="1:4" x14ac:dyDescent="0.2">
      <c r="A222" s="7" t="s">
        <v>28</v>
      </c>
      <c r="B222" s="260">
        <v>0.85416666666666663</v>
      </c>
      <c r="C222" s="9">
        <v>1</v>
      </c>
      <c r="D222" s="10">
        <v>-3.88E-4</v>
      </c>
    </row>
    <row r="223" spans="1:4" x14ac:dyDescent="0.2">
      <c r="A223" s="7" t="s">
        <v>28</v>
      </c>
      <c r="B223" s="260">
        <v>0.83333333333333337</v>
      </c>
      <c r="C223" s="9">
        <v>1</v>
      </c>
      <c r="D223" s="10">
        <v>-7.1699999999999997E-4</v>
      </c>
    </row>
    <row r="224" spans="1:4" x14ac:dyDescent="0.2">
      <c r="A224" s="7" t="s">
        <v>28</v>
      </c>
      <c r="B224" s="260">
        <v>0.8125</v>
      </c>
      <c r="C224" s="9">
        <v>1</v>
      </c>
      <c r="D224" s="10">
        <v>-1.152E-3</v>
      </c>
    </row>
    <row r="225" spans="1:4" x14ac:dyDescent="0.2">
      <c r="A225" s="7" t="s">
        <v>28</v>
      </c>
      <c r="B225" s="260">
        <v>0.79166666666666663</v>
      </c>
      <c r="C225" s="9">
        <v>1</v>
      </c>
      <c r="D225" s="10">
        <v>-1.619E-3</v>
      </c>
    </row>
    <row r="226" spans="1:4" x14ac:dyDescent="0.2">
      <c r="A226" s="7" t="s">
        <v>28</v>
      </c>
      <c r="B226" s="260">
        <v>0.77083333333333337</v>
      </c>
      <c r="C226" s="9">
        <v>1</v>
      </c>
      <c r="D226" s="10">
        <v>-2.529E-3</v>
      </c>
    </row>
    <row r="227" spans="1:4" x14ac:dyDescent="0.2">
      <c r="A227" s="7" t="s">
        <v>28</v>
      </c>
      <c r="B227" s="260">
        <v>0.75</v>
      </c>
      <c r="C227" s="9">
        <v>1</v>
      </c>
      <c r="D227" s="10">
        <v>-3.4650000000000002E-3</v>
      </c>
    </row>
    <row r="228" spans="1:4" x14ac:dyDescent="0.2">
      <c r="A228" s="7" t="s">
        <v>28</v>
      </c>
      <c r="B228" s="260">
        <v>0.72916666666666663</v>
      </c>
      <c r="C228" s="9">
        <v>1</v>
      </c>
      <c r="D228" s="10">
        <v>-3.3670000000000002E-3</v>
      </c>
    </row>
    <row r="229" spans="1:4" x14ac:dyDescent="0.2">
      <c r="A229" s="7" t="s">
        <v>28</v>
      </c>
      <c r="B229" s="260">
        <v>0.70833333333333337</v>
      </c>
      <c r="C229" s="9">
        <v>1</v>
      </c>
      <c r="D229" s="10">
        <v>-2.9629999999999999E-3</v>
      </c>
    </row>
    <row r="230" spans="1:4" x14ac:dyDescent="0.2">
      <c r="A230" s="7" t="s">
        <v>28</v>
      </c>
      <c r="B230" s="260">
        <v>0.6875</v>
      </c>
      <c r="C230" s="9">
        <v>1</v>
      </c>
      <c r="D230" s="10">
        <v>-2.7290000000000001E-3</v>
      </c>
    </row>
    <row r="231" spans="1:4" x14ac:dyDescent="0.2">
      <c r="A231" s="7" t="s">
        <v>28</v>
      </c>
      <c r="B231" s="260">
        <v>0.66666666666666663</v>
      </c>
      <c r="C231" s="9">
        <v>1</v>
      </c>
      <c r="D231" s="10">
        <v>-2.6250000000000002E-3</v>
      </c>
    </row>
    <row r="232" spans="1:4" x14ac:dyDescent="0.2">
      <c r="A232" s="7" t="s">
        <v>28</v>
      </c>
      <c r="B232" s="260">
        <v>0.64583333333333337</v>
      </c>
      <c r="C232" s="9">
        <v>1</v>
      </c>
      <c r="D232" s="10">
        <v>-2.3709999999999998E-3</v>
      </c>
    </row>
    <row r="233" spans="1:4" x14ac:dyDescent="0.2">
      <c r="A233" s="7" t="s">
        <v>28</v>
      </c>
      <c r="B233" s="260">
        <v>0.625</v>
      </c>
      <c r="C233" s="9">
        <v>1</v>
      </c>
      <c r="D233" s="10">
        <v>-1.6440000000000001E-3</v>
      </c>
    </row>
    <row r="234" spans="1:4" x14ac:dyDescent="0.2">
      <c r="A234" s="7" t="s">
        <v>28</v>
      </c>
      <c r="B234" s="260">
        <v>0.60416666666666663</v>
      </c>
      <c r="C234" s="9">
        <v>1</v>
      </c>
      <c r="D234" s="10">
        <v>-1.0660000000000001E-3</v>
      </c>
    </row>
    <row r="235" spans="1:4" x14ac:dyDescent="0.2">
      <c r="A235" s="7" t="s">
        <v>28</v>
      </c>
      <c r="B235" s="260">
        <v>0.58333333333333337</v>
      </c>
      <c r="C235" s="9">
        <v>1</v>
      </c>
      <c r="D235" s="10">
        <v>-6.8400000000000004E-4</v>
      </c>
    </row>
    <row r="236" spans="1:4" x14ac:dyDescent="0.2">
      <c r="A236" s="7" t="s">
        <v>28</v>
      </c>
      <c r="B236" s="260">
        <v>0.5625</v>
      </c>
      <c r="C236" s="9">
        <v>1</v>
      </c>
      <c r="D236" s="10">
        <v>-3.2699999999999998E-4</v>
      </c>
    </row>
    <row r="237" spans="1:4" x14ac:dyDescent="0.2">
      <c r="A237" s="7" t="s">
        <v>28</v>
      </c>
      <c r="B237" s="260">
        <v>0.54166666666666663</v>
      </c>
      <c r="C237" s="9">
        <v>1</v>
      </c>
      <c r="D237" s="10">
        <v>1.54E-4</v>
      </c>
    </row>
    <row r="238" spans="1:4" x14ac:dyDescent="0.2">
      <c r="A238" s="7" t="s">
        <v>28</v>
      </c>
      <c r="B238" s="260">
        <v>0.52083333333333337</v>
      </c>
      <c r="C238" s="9">
        <v>1</v>
      </c>
      <c r="D238" s="10">
        <v>8.4000000000000003E-4</v>
      </c>
    </row>
    <row r="239" spans="1:4" x14ac:dyDescent="0.2">
      <c r="A239" s="7" t="s">
        <v>28</v>
      </c>
      <c r="B239" s="260">
        <v>0.5</v>
      </c>
      <c r="C239" s="9">
        <v>1</v>
      </c>
      <c r="D239" s="10">
        <v>1.3060000000000001E-3</v>
      </c>
    </row>
    <row r="240" spans="1:4" x14ac:dyDescent="0.2">
      <c r="A240" s="7" t="s">
        <v>28</v>
      </c>
      <c r="B240" s="260">
        <v>0.47916666666666669</v>
      </c>
      <c r="C240" s="9">
        <v>1</v>
      </c>
      <c r="D240" s="10">
        <v>1.1509999999999999E-3</v>
      </c>
    </row>
    <row r="241" spans="1:4" x14ac:dyDescent="0.2">
      <c r="A241" s="7" t="s">
        <v>28</v>
      </c>
      <c r="B241" s="260">
        <v>0.45833333333333331</v>
      </c>
      <c r="C241" s="9">
        <v>1</v>
      </c>
      <c r="D241" s="10">
        <v>1.243E-3</v>
      </c>
    </row>
    <row r="242" spans="1:4" x14ac:dyDescent="0.2">
      <c r="A242" s="7" t="s">
        <v>28</v>
      </c>
      <c r="B242" s="260">
        <v>0.4375</v>
      </c>
      <c r="C242" s="9">
        <v>1</v>
      </c>
      <c r="D242" s="10">
        <v>1.0920000000000001E-3</v>
      </c>
    </row>
    <row r="243" spans="1:4" x14ac:dyDescent="0.2">
      <c r="A243" s="7" t="s">
        <v>28</v>
      </c>
      <c r="B243" s="260">
        <v>0.41666666666666669</v>
      </c>
      <c r="C243" s="9">
        <v>1</v>
      </c>
      <c r="D243" s="10">
        <v>1.225E-3</v>
      </c>
    </row>
    <row r="244" spans="1:4" x14ac:dyDescent="0.2">
      <c r="A244" s="7" t="s">
        <v>28</v>
      </c>
      <c r="B244" s="260">
        <v>0.39583333333333331</v>
      </c>
      <c r="C244" s="9">
        <v>1</v>
      </c>
      <c r="D244" s="10">
        <v>1.085E-3</v>
      </c>
    </row>
    <row r="245" spans="1:4" x14ac:dyDescent="0.2">
      <c r="A245" s="7" t="s">
        <v>28</v>
      </c>
      <c r="B245" s="260">
        <v>0.375</v>
      </c>
      <c r="C245" s="9">
        <v>1</v>
      </c>
      <c r="D245" s="10">
        <v>9.6100000000000005E-4</v>
      </c>
    </row>
    <row r="246" spans="1:4" x14ac:dyDescent="0.2">
      <c r="A246" s="7" t="s">
        <v>28</v>
      </c>
      <c r="B246" s="260">
        <v>0.35416666666666669</v>
      </c>
      <c r="C246" s="9">
        <v>1</v>
      </c>
      <c r="D246" s="10">
        <v>1.0150000000000001E-3</v>
      </c>
    </row>
    <row r="247" spans="1:4" x14ac:dyDescent="0.2">
      <c r="A247" s="7" t="s">
        <v>28</v>
      </c>
      <c r="B247" s="260">
        <v>0.33333333333333331</v>
      </c>
      <c r="C247" s="9">
        <v>1</v>
      </c>
      <c r="D247" s="10">
        <v>9.3000000000000005E-4</v>
      </c>
    </row>
    <row r="248" spans="1:4" x14ac:dyDescent="0.2">
      <c r="A248" s="7" t="s">
        <v>28</v>
      </c>
      <c r="B248" s="260">
        <v>0.3125</v>
      </c>
      <c r="C248" s="9">
        <v>1</v>
      </c>
      <c r="D248" s="10">
        <v>8.7699999999999996E-4</v>
      </c>
    </row>
    <row r="249" spans="1:4" x14ac:dyDescent="0.2">
      <c r="A249" s="7" t="s">
        <v>28</v>
      </c>
      <c r="B249" s="260">
        <v>0.29166666666666669</v>
      </c>
      <c r="C249" s="9">
        <v>1</v>
      </c>
      <c r="D249" s="10">
        <v>9.7300000000000002E-4</v>
      </c>
    </row>
    <row r="250" spans="1:4" x14ac:dyDescent="0.2">
      <c r="A250" s="7" t="s">
        <v>28</v>
      </c>
      <c r="B250" s="260">
        <v>0.27083333333333331</v>
      </c>
      <c r="C250" s="9">
        <v>1</v>
      </c>
      <c r="D250" s="10">
        <v>9.5399999999999999E-4</v>
      </c>
    </row>
    <row r="251" spans="1:4" x14ac:dyDescent="0.2">
      <c r="A251" s="7" t="s">
        <v>28</v>
      </c>
      <c r="B251" s="260">
        <v>0.25</v>
      </c>
      <c r="C251" s="9">
        <v>1</v>
      </c>
      <c r="D251" s="10">
        <v>9.7999999999999997E-4</v>
      </c>
    </row>
    <row r="252" spans="1:4" x14ac:dyDescent="0.2">
      <c r="A252" s="7" t="s">
        <v>28</v>
      </c>
      <c r="B252" s="260">
        <v>0.22916666666666666</v>
      </c>
      <c r="C252" s="9">
        <v>1</v>
      </c>
      <c r="D252" s="10">
        <v>5.5500000000000005E-4</v>
      </c>
    </row>
    <row r="253" spans="1:4" x14ac:dyDescent="0.2">
      <c r="A253" s="7" t="s">
        <v>28</v>
      </c>
      <c r="B253" s="260">
        <v>0.20833333333333334</v>
      </c>
      <c r="C253" s="9">
        <v>1</v>
      </c>
      <c r="D253" s="10">
        <v>9.5000000000000005E-5</v>
      </c>
    </row>
    <row r="254" spans="1:4" x14ac:dyDescent="0.2">
      <c r="A254" s="7" t="s">
        <v>28</v>
      </c>
      <c r="B254" s="260">
        <v>0.1875</v>
      </c>
      <c r="C254" s="9">
        <v>1</v>
      </c>
      <c r="D254" s="10">
        <v>-5.04E-4</v>
      </c>
    </row>
    <row r="255" spans="1:4" x14ac:dyDescent="0.2">
      <c r="A255" s="7" t="s">
        <v>28</v>
      </c>
      <c r="B255" s="260">
        <v>0.16666666666666666</v>
      </c>
      <c r="C255" s="9">
        <v>1</v>
      </c>
      <c r="D255" s="10">
        <v>-7.3499999999999998E-4</v>
      </c>
    </row>
    <row r="256" spans="1:4" x14ac:dyDescent="0.2">
      <c r="A256" s="7" t="s">
        <v>28</v>
      </c>
      <c r="B256" s="260">
        <v>0.14583333333333334</v>
      </c>
      <c r="C256" s="9">
        <v>1</v>
      </c>
      <c r="D256" s="10">
        <v>-1.01E-3</v>
      </c>
    </row>
    <row r="257" spans="1:4" ht="16" thickBot="1" x14ac:dyDescent="0.25">
      <c r="A257" s="97" t="s">
        <v>28</v>
      </c>
      <c r="B257" s="262">
        <v>0.125</v>
      </c>
      <c r="C257" s="99">
        <v>1</v>
      </c>
      <c r="D257" s="100">
        <v>-1.2030000000000001E-3</v>
      </c>
    </row>
  </sheetData>
  <mergeCells count="16">
    <mergeCell ref="T1:V1"/>
    <mergeCell ref="A1:D1"/>
    <mergeCell ref="F1:H1"/>
    <mergeCell ref="I1:K1"/>
    <mergeCell ref="M1:O1"/>
    <mergeCell ref="P1:R1"/>
    <mergeCell ref="H48:K51"/>
    <mergeCell ref="O48:R51"/>
    <mergeCell ref="V48:Y51"/>
    <mergeCell ref="AC48:AF51"/>
    <mergeCell ref="AJ48:AM51"/>
    <mergeCell ref="W1:Y1"/>
    <mergeCell ref="AA1:AC1"/>
    <mergeCell ref="AD1:AF1"/>
    <mergeCell ref="AH1:AJ1"/>
    <mergeCell ref="AK1:AM1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7"/>
  <sheetViews>
    <sheetView topLeftCell="U1" zoomScale="60" workbookViewId="0">
      <selection activeCell="M12" sqref="A12:XFD12"/>
    </sheetView>
  </sheetViews>
  <sheetFormatPr baseColWidth="10" defaultColWidth="8.83203125" defaultRowHeight="15" x14ac:dyDescent="0.2"/>
  <cols>
    <col min="1" max="1" width="15.5" customWidth="1"/>
    <col min="2" max="2" width="12.6640625" customWidth="1"/>
    <col min="3" max="3" width="14.5" customWidth="1"/>
    <col min="4" max="4" width="19.83203125" customWidth="1"/>
    <col min="10" max="10" width="13" customWidth="1"/>
    <col min="11" max="11" width="13" style="136" customWidth="1"/>
    <col min="12" max="12" width="16.6640625" customWidth="1"/>
    <col min="14" max="14" width="13" customWidth="1"/>
    <col min="15" max="15" width="20.1640625" customWidth="1"/>
    <col min="16" max="16" width="20.1640625" style="136" customWidth="1"/>
    <col min="17" max="17" width="5.1640625" customWidth="1"/>
    <col min="19" max="19" width="13" customWidth="1"/>
    <col min="20" max="20" width="13" style="136" customWidth="1"/>
    <col min="21" max="21" width="16.6640625" customWidth="1"/>
    <col min="23" max="23" width="13" customWidth="1"/>
    <col min="24" max="24" width="17.5" customWidth="1"/>
    <col min="25" max="25" width="17.5" style="136" customWidth="1"/>
    <col min="26" max="26" width="4" customWidth="1"/>
    <col min="28" max="28" width="13" customWidth="1"/>
    <col min="29" max="29" width="13" style="136" customWidth="1"/>
    <col min="30" max="30" width="18" customWidth="1"/>
    <col min="32" max="32" width="13" customWidth="1"/>
    <col min="33" max="33" width="20.1640625" customWidth="1"/>
    <col min="34" max="34" width="20.1640625" style="136" customWidth="1"/>
    <col min="35" max="35" width="8" customWidth="1"/>
    <col min="37" max="37" width="13" customWidth="1"/>
    <col min="38" max="38" width="13" style="136" customWidth="1"/>
    <col min="39" max="39" width="18" customWidth="1"/>
    <col min="41" max="41" width="13" customWidth="1"/>
    <col min="42" max="42" width="20.1640625" customWidth="1"/>
    <col min="43" max="43" width="20.1640625" style="136" customWidth="1"/>
    <col min="46" max="46" width="13" customWidth="1"/>
    <col min="47" max="47" width="13" style="136" customWidth="1"/>
    <col min="48" max="48" width="18" customWidth="1"/>
    <col min="49" max="49" width="11.5" customWidth="1"/>
    <col min="50" max="50" width="13" customWidth="1"/>
    <col min="51" max="51" width="20.1640625" customWidth="1"/>
    <col min="52" max="52" width="20.1640625" style="136" customWidth="1"/>
  </cols>
  <sheetData>
    <row r="1" spans="1:54" ht="16" thickBot="1" x14ac:dyDescent="0.25">
      <c r="A1" s="286" t="s">
        <v>0</v>
      </c>
      <c r="B1" s="287"/>
      <c r="C1" s="287"/>
      <c r="D1" s="287"/>
      <c r="E1" s="287"/>
      <c r="F1" s="287"/>
      <c r="G1" s="288"/>
      <c r="I1" s="286" t="s">
        <v>1</v>
      </c>
      <c r="J1" s="287"/>
      <c r="K1" s="287"/>
      <c r="L1" s="288"/>
      <c r="M1" s="286" t="s">
        <v>2</v>
      </c>
      <c r="N1" s="287"/>
      <c r="O1" s="287"/>
      <c r="P1" s="288"/>
      <c r="R1" s="286" t="s">
        <v>3</v>
      </c>
      <c r="S1" s="287"/>
      <c r="T1" s="287"/>
      <c r="U1" s="288"/>
      <c r="V1" s="286" t="s">
        <v>4</v>
      </c>
      <c r="W1" s="287"/>
      <c r="X1" s="288"/>
      <c r="Y1" s="252"/>
      <c r="AA1" s="286" t="s">
        <v>5</v>
      </c>
      <c r="AB1" s="287"/>
      <c r="AC1" s="287"/>
      <c r="AD1" s="288"/>
      <c r="AE1" s="286" t="s">
        <v>6</v>
      </c>
      <c r="AF1" s="287"/>
      <c r="AG1" s="288"/>
      <c r="AH1" s="244"/>
      <c r="AJ1" s="286" t="s">
        <v>7</v>
      </c>
      <c r="AK1" s="287"/>
      <c r="AL1" s="287"/>
      <c r="AM1" s="288"/>
      <c r="AN1" s="286" t="s">
        <v>8</v>
      </c>
      <c r="AO1" s="287"/>
      <c r="AP1" s="288"/>
      <c r="AQ1" s="244"/>
      <c r="AS1" s="286" t="s">
        <v>9</v>
      </c>
      <c r="AT1" s="287"/>
      <c r="AU1" s="287"/>
      <c r="AV1" s="288"/>
      <c r="AW1" s="286" t="s">
        <v>10</v>
      </c>
      <c r="AX1" s="287"/>
      <c r="AY1" s="288"/>
      <c r="AZ1" s="244"/>
    </row>
    <row r="2" spans="1:54" ht="16" thickBot="1" x14ac:dyDescent="0.25">
      <c r="A2" s="115" t="s">
        <v>11</v>
      </c>
      <c r="B2" s="116" t="s">
        <v>12</v>
      </c>
      <c r="C2" s="116" t="s">
        <v>91</v>
      </c>
      <c r="D2" s="117" t="s">
        <v>14</v>
      </c>
      <c r="E2" s="114" t="s">
        <v>89</v>
      </c>
      <c r="F2" s="114" t="s">
        <v>88</v>
      </c>
      <c r="G2" s="114" t="s">
        <v>90</v>
      </c>
      <c r="I2" s="4" t="s">
        <v>15</v>
      </c>
      <c r="J2" s="1" t="s">
        <v>16</v>
      </c>
      <c r="K2" s="116" t="s">
        <v>155</v>
      </c>
      <c r="L2" s="6" t="s">
        <v>14</v>
      </c>
      <c r="M2" s="4" t="s">
        <v>15</v>
      </c>
      <c r="N2" s="1" t="s">
        <v>16</v>
      </c>
      <c r="O2" s="246" t="s">
        <v>14</v>
      </c>
      <c r="P2" s="247" t="s">
        <v>155</v>
      </c>
      <c r="R2" s="4" t="s">
        <v>15</v>
      </c>
      <c r="S2" s="1" t="s">
        <v>16</v>
      </c>
      <c r="T2" s="116" t="s">
        <v>155</v>
      </c>
      <c r="U2" s="6" t="s">
        <v>14</v>
      </c>
      <c r="V2" s="4" t="s">
        <v>15</v>
      </c>
      <c r="W2" s="1" t="s">
        <v>16</v>
      </c>
      <c r="X2" s="6" t="s">
        <v>14</v>
      </c>
      <c r="Y2" s="211" t="s">
        <v>155</v>
      </c>
      <c r="AA2" s="4" t="s">
        <v>15</v>
      </c>
      <c r="AB2" s="1" t="s">
        <v>16</v>
      </c>
      <c r="AC2" s="116" t="s">
        <v>155</v>
      </c>
      <c r="AD2" s="6" t="s">
        <v>14</v>
      </c>
      <c r="AE2" s="4" t="s">
        <v>15</v>
      </c>
      <c r="AF2" s="1" t="s">
        <v>16</v>
      </c>
      <c r="AG2" s="6" t="s">
        <v>14</v>
      </c>
      <c r="AH2" s="245" t="s">
        <v>155</v>
      </c>
      <c r="AJ2" s="4" t="s">
        <v>15</v>
      </c>
      <c r="AK2" s="1" t="s">
        <v>16</v>
      </c>
      <c r="AL2" s="2" t="s">
        <v>155</v>
      </c>
      <c r="AM2" s="5" t="s">
        <v>14</v>
      </c>
      <c r="AN2" s="4" t="s">
        <v>15</v>
      </c>
      <c r="AO2" s="1" t="s">
        <v>16</v>
      </c>
      <c r="AP2" s="6" t="s">
        <v>14</v>
      </c>
      <c r="AQ2" s="245" t="s">
        <v>155</v>
      </c>
      <c r="AS2" s="4" t="s">
        <v>15</v>
      </c>
      <c r="AT2" s="1" t="s">
        <v>16</v>
      </c>
      <c r="AU2" s="2" t="s">
        <v>155</v>
      </c>
      <c r="AV2" s="5" t="s">
        <v>14</v>
      </c>
      <c r="AW2" s="4" t="s">
        <v>15</v>
      </c>
      <c r="AX2" s="1" t="s">
        <v>16</v>
      </c>
      <c r="AY2" s="6" t="s">
        <v>14</v>
      </c>
      <c r="AZ2" s="245" t="s">
        <v>155</v>
      </c>
      <c r="BB2" s="117" t="s">
        <v>14</v>
      </c>
    </row>
    <row r="3" spans="1:54" ht="16" thickBot="1" x14ac:dyDescent="0.25">
      <c r="A3" s="118" t="s">
        <v>92</v>
      </c>
      <c r="B3" s="119">
        <v>0.97916666666666663</v>
      </c>
      <c r="C3" s="120">
        <v>5</v>
      </c>
      <c r="D3" s="120">
        <f>BB3*1000</f>
        <v>2.0030000000000001</v>
      </c>
      <c r="E3" s="121">
        <v>1.052E-3</v>
      </c>
      <c r="F3" s="121">
        <v>-1.052E-3</v>
      </c>
      <c r="G3" s="122">
        <v>5.7999999999999996E-3</v>
      </c>
      <c r="I3" s="11">
        <v>44</v>
      </c>
      <c r="J3" s="12">
        <v>2.0833333333333332E-2</v>
      </c>
      <c r="K3" s="231">
        <f>'10 point (2)'!H172</f>
        <v>913.25</v>
      </c>
      <c r="L3" s="131">
        <f t="shared" ref="L3:L45" si="0">D172</f>
        <v>-3.82</v>
      </c>
      <c r="M3" s="133">
        <v>44</v>
      </c>
      <c r="N3" s="12">
        <v>2.0833333333333332E-2</v>
      </c>
      <c r="O3" s="128">
        <f>( (0.001*COS(1.35294117647059 + 0.000571899567466182*M3^3) + 0.023*SIN(0.283662185463226*M3 + 0.0305188199389624*M3*COS(0.218284464294852*M3)))/M3)*1000</f>
        <v>-0.49338930515333812</v>
      </c>
      <c r="P3" s="131">
        <f xml:space="preserve"> 920.105 + 2.427/M3 + 0.814*SIN(-125*M3) + 0.59*SIN(3.4690953738334 - M3) - 0.0042*M3^2*SIN(251*M3) - 0.725*SIN(1.69047142867976 + M3)*SIN(251*M3)</f>
        <v>927.85956641394228</v>
      </c>
      <c r="R3" s="15">
        <v>44</v>
      </c>
      <c r="S3" s="16">
        <v>2.0833333333333332E-2</v>
      </c>
      <c r="T3" s="235">
        <f>'10 point (2)'!H128</f>
        <v>919.75</v>
      </c>
      <c r="U3" s="17">
        <f t="shared" ref="U3:U45" si="1">D128</f>
        <v>0.874</v>
      </c>
      <c r="V3" s="18">
        <v>44</v>
      </c>
      <c r="W3" s="16">
        <v>2.0833333333333332E-2</v>
      </c>
      <c r="X3" s="19">
        <f>1000*(0.002*SIN(4.58407346410207 + 0.154469750902964*V3) + 0.002*SIN(4.43362938564083 + 0.206896551724138*V3*SIN(2*SIN(4.58407346410207 + 0.154469750902964*V3)))/(0.206896551724138*V3 + SIN(2 + SIN(2*SIN(4.58407346410207 + 0.154469750902964*V3)))))</f>
        <v>-1.6689271037989721</v>
      </c>
      <c r="Y3" s="35">
        <f>911.622 + 0.525*V3 + 1.423*SIN(3.00012057741355 - 13*V3) - 0.01*V3^2 - 0.001*V3^2*COS(V3)^4 - 0.234*SIN(6682*V3 - SIN(3.00012057741355 - 13*V3)) - 0.013*V3*SIN(6682*V3 - SIN(3.00012057741355 - 13*V3))</f>
        <v>914.74435886278354</v>
      </c>
      <c r="AA3" s="20">
        <v>44</v>
      </c>
      <c r="AB3" s="21">
        <v>2.0833333333333332E-2</v>
      </c>
      <c r="AC3" s="223">
        <f>'10 point (2)'!H86</f>
        <v>917.75</v>
      </c>
      <c r="AD3" s="22">
        <f t="shared" ref="AD3:AD45" si="2">D86</f>
        <v>-2.1150000000000002</v>
      </c>
      <c r="AE3" s="134">
        <v>44</v>
      </c>
      <c r="AF3" s="21">
        <v>2.0833333333333332E-2</v>
      </c>
      <c r="AG3" s="23">
        <f xml:space="preserve"> 1000*(0.00066031670824408*AE3^3*SIN(0.66031670824408*AE3) - 3.095 - 0.001*AE3^3 - 0.003*AE3^2*SIN(AE3) - 0.383*SIN(AE3)*SIN(0.66031670824408*AE3))/(-2412 - 574*AE3 - 574*SIN(AE3))</f>
        <v>4.6216746499491048</v>
      </c>
      <c r="AH3" s="83">
        <f xml:space="preserve"> 918.985 + 0.001*AE3 + 1.011/AE3 + 0.005*AE3^2 - 0.029*AE3*SIN(AE3 + -1022/AE3) - 0.008*AE3^2*SIN(6.24939870066009 + SIN(AE3))^2*SIN(0.66031670824408*AE3)</f>
        <v>927.53719690092123</v>
      </c>
      <c r="AJ3" s="24">
        <v>44</v>
      </c>
      <c r="AK3" s="25">
        <v>2.0833333333333332E-2</v>
      </c>
      <c r="AL3" s="225">
        <f>'10 point (2)'!H44</f>
        <v>921.25</v>
      </c>
      <c r="AM3" s="26">
        <f t="shared" ref="AM3:AM45" si="3">D44</f>
        <v>1.9469999999999998</v>
      </c>
      <c r="AN3" s="24">
        <v>44</v>
      </c>
      <c r="AO3" s="25">
        <v>2.0833333333333332E-2</v>
      </c>
      <c r="AP3" s="101">
        <f>1000*(0.002*AN3^2 + 0.012*AN3*COS(5.1946710584651 - 13*AN3) - 0.052*AN3)/(2 + 21*AN3 + AN3^2 - AN3*COS(AN3) - COS(4.76104167282426 - 13*AN3))</f>
        <v>0.60880492414678855</v>
      </c>
      <c r="AQ3" s="248">
        <f xml:space="preserve"> 917.566 + -0.01/COS(49*AN3) + 0.049*AN3*COS(-155/AN3) + 0.001*AN3^2*SIN(5.24951927806251 + 49*AN3*COS(-155/AN3))*SIN(COS(1.03366602910683 - 10*AN3) - 2*AN3) - 0.049*AN3 - 0.038*AN3*SIN(COS(1.03366602910683 - 10*AN3) - 2*AN3)</f>
        <v>913.43978244870459</v>
      </c>
      <c r="AS3" s="28">
        <v>44</v>
      </c>
      <c r="AT3" s="29">
        <v>2.0833333333333332E-2</v>
      </c>
      <c r="AU3" s="43" t="s">
        <v>18</v>
      </c>
      <c r="AV3" s="30" t="s">
        <v>18</v>
      </c>
      <c r="AW3" s="28">
        <v>44</v>
      </c>
      <c r="AX3" s="29">
        <v>2.0833333333333332E-2</v>
      </c>
      <c r="AY3" s="31" t="s">
        <v>18</v>
      </c>
      <c r="AZ3" s="31">
        <f t="shared" ref="AZ3:AZ45" si="4" xml:space="preserve"> 922.060975419257 + 0.01988409486755*AW3^2 - 0.412989205779634*AW3 - 0.000010505171128793*AW3^4 - 1.17627243062544E-07*AW3^5*COS(3.54187664010443E-10*AW3^7)</f>
        <v>883.61368524044212</v>
      </c>
      <c r="BB3" s="120">
        <v>2.003E-3</v>
      </c>
    </row>
    <row r="4" spans="1:54" ht="16" thickBot="1" x14ac:dyDescent="0.25">
      <c r="A4" s="7" t="s">
        <v>92</v>
      </c>
      <c r="B4" s="8">
        <v>0.95833333333333337</v>
      </c>
      <c r="C4" s="9">
        <v>5</v>
      </c>
      <c r="D4" s="9">
        <f t="shared" ref="D4:D67" si="5">BB4*1000</f>
        <v>2.0170000000000003</v>
      </c>
      <c r="E4" s="77">
        <v>1.039E-3</v>
      </c>
      <c r="F4" s="77">
        <v>-1.039E-3</v>
      </c>
      <c r="G4" s="123">
        <v>5.7270000000000003E-3</v>
      </c>
      <c r="I4" s="32">
        <v>43</v>
      </c>
      <c r="J4" s="33">
        <v>0</v>
      </c>
      <c r="K4" s="232">
        <f>'10 point (2)'!H173</f>
        <v>913.5</v>
      </c>
      <c r="L4" s="32">
        <f t="shared" si="0"/>
        <v>-3.9420000000000002</v>
      </c>
      <c r="M4" s="34">
        <v>43</v>
      </c>
      <c r="N4" s="33">
        <v>0</v>
      </c>
      <c r="O4" s="128">
        <f t="shared" ref="O4:O46" si="6">( (0.001*COS(1.35294117647059 + 0.000571899567466182*M4^3) + 0.023*SIN(0.283662185463226*M4 + 0.0305188199389624*M4*COS(0.218284464294852*M4)))/M4)*1000</f>
        <v>-0.55389476863393572</v>
      </c>
      <c r="P4" s="32">
        <f t="shared" ref="P4:P46" si="7" xml:space="preserve"> 920.105 + 2.427/M4 + 0.814*SIN(-125*M4) + 0.59*SIN(3.4690953738334 - M4) - 0.0042*M4^2*SIN(251*M4) - 0.725*SIN(1.69047142867976 + M4)*SIN(251*M4)</f>
        <v>927.60151854821652</v>
      </c>
      <c r="R4" s="35">
        <v>43</v>
      </c>
      <c r="S4" s="36">
        <v>0</v>
      </c>
      <c r="T4" s="236">
        <f>'10 point (2)'!H129</f>
        <v>920</v>
      </c>
      <c r="U4" s="35">
        <f t="shared" si="1"/>
        <v>0.8899999999999999</v>
      </c>
      <c r="V4" s="37">
        <v>43</v>
      </c>
      <c r="W4" s="36">
        <v>0</v>
      </c>
      <c r="X4" s="19">
        <f t="shared" ref="X4:X46" si="8">1000*(0.002*SIN(4.58407346410207 + 0.154469750902964*V4) + 0.002*SIN(4.43362938564083 + 0.206896551724138*V4*SIN(2*SIN(4.58407346410207 + 0.154469750902964*V4)))/(0.206896551724138*V4 + SIN(2 + SIN(2*SIN(4.58407346410207 + 0.154469750902964*V4)))))</f>
        <v>-1.8153261524380377</v>
      </c>
      <c r="Y4" s="35">
        <f t="shared" ref="Y4:Y46" si="9">911.622 + 0.525*V4 + 1.423*SIN(3.00012057741355 - 13*V4) - 0.01*V4^2 - 0.001*V4^2*COS(V4)^4 - 0.234*SIN(6682*V4 - SIN(3.00012057741355 - 13*V4)) - 0.013*V4*SIN(6682*V4 - SIN(3.00012057741355 - 13*V4))</f>
        <v>914.84198616224774</v>
      </c>
      <c r="AA4" s="38">
        <v>43</v>
      </c>
      <c r="AB4" s="39">
        <v>0</v>
      </c>
      <c r="AC4" s="224">
        <f>'10 point (2)'!H87</f>
        <v>917.5</v>
      </c>
      <c r="AD4" s="38">
        <f t="shared" si="2"/>
        <v>-2.0830000000000002</v>
      </c>
      <c r="AE4" s="126">
        <v>43</v>
      </c>
      <c r="AF4" s="39">
        <v>0</v>
      </c>
      <c r="AG4" s="23">
        <f t="shared" ref="AG4:AG46" si="10" xml:space="preserve"> 1000*(0.00066031670824408*AE4^3*SIN(0.66031670824408*AE4) - 3.095 - 0.001*AE4^3 - 0.003*AE4^2*SIN(AE4) - 0.383*SIN(AE4)*SIN(0.66031670824408*AE4))/(-2412 - 574*AE4 - 574*SIN(AE4))</f>
        <v>3.1662103397621331</v>
      </c>
      <c r="AH4" s="83">
        <f t="shared" ref="AH4:AH46" si="11" xml:space="preserve"> 918.985 + 0.001*AE4 + 1.011/AE4 + 0.005*AE4^2 - 0.029*AE4*SIN(AE4 + -1022/AE4) - 0.008*AE4^2*SIN(6.24939870066009 + SIN(AE4))^2*SIN(0.66031670824408*AE4)</f>
        <v>928.85114278016931</v>
      </c>
      <c r="AJ4" s="40">
        <v>43</v>
      </c>
      <c r="AK4" s="41">
        <v>0</v>
      </c>
      <c r="AL4" s="225">
        <f>'10 point (2)'!H45</f>
        <v>921.5</v>
      </c>
      <c r="AM4" s="26">
        <f t="shared" si="3"/>
        <v>2.1080000000000001</v>
      </c>
      <c r="AN4" s="40">
        <v>43</v>
      </c>
      <c r="AO4" s="41">
        <v>0</v>
      </c>
      <c r="AP4" s="101">
        <f t="shared" ref="AP4:AP46" si="12">1000*(0.002*AN4^2 + 0.012*AN4*COS(5.1946710584651 - 13*AN4) - 0.052*AN4)/(2 + 21*AN4 + AN4^2 - AN4*COS(AN4) - COS(4.76104167282426 - 13*AN4))</f>
        <v>0.65525525289173114</v>
      </c>
      <c r="AQ4" s="248">
        <f t="shared" ref="AQ4:AQ46" si="13" xml:space="preserve"> 917.566 + -0.01/COS(49*AN4) + 0.049*AN4*COS(-155/AN4) + 0.001*AN4^2*SIN(5.24951927806251 + 49*AN4*COS(-155/AN4))*SIN(COS(1.03366602910683 - 10*AN4) - 2*AN4) - 0.049*AN4 - 0.038*AN4*SIN(COS(1.03366602910683 - 10*AN4) - 2*AN4)</f>
        <v>910.35008053427146</v>
      </c>
      <c r="AS4" s="42">
        <v>43</v>
      </c>
      <c r="AT4" s="43">
        <v>0</v>
      </c>
      <c r="AU4" s="43" t="s">
        <v>18</v>
      </c>
      <c r="AV4" s="30" t="s">
        <v>18</v>
      </c>
      <c r="AW4" s="42">
        <v>43</v>
      </c>
      <c r="AX4" s="43">
        <v>0</v>
      </c>
      <c r="AY4" s="31" t="s">
        <v>18</v>
      </c>
      <c r="AZ4" s="31">
        <f t="shared" si="4"/>
        <v>912.77130126361487</v>
      </c>
      <c r="BB4" s="9">
        <v>2.0170000000000001E-3</v>
      </c>
    </row>
    <row r="5" spans="1:54" ht="16" thickBot="1" x14ac:dyDescent="0.25">
      <c r="A5" s="7" t="s">
        <v>92</v>
      </c>
      <c r="B5" s="8">
        <v>0.9375</v>
      </c>
      <c r="C5" s="9">
        <v>5</v>
      </c>
      <c r="D5" s="9">
        <f t="shared" si="5"/>
        <v>1.9300000000000002</v>
      </c>
      <c r="E5" s="77">
        <v>1.0250000000000001E-3</v>
      </c>
      <c r="F5" s="77">
        <v>-1.0250000000000001E-3</v>
      </c>
      <c r="G5" s="123">
        <v>5.6759999999999996E-3</v>
      </c>
      <c r="I5" s="44">
        <v>42</v>
      </c>
      <c r="J5" s="33">
        <v>0.97916666666666663</v>
      </c>
      <c r="K5" s="232">
        <f>'10 point (2)'!H174</f>
        <v>913.5</v>
      </c>
      <c r="L5" s="32">
        <f t="shared" si="0"/>
        <v>-3.9859999999999998</v>
      </c>
      <c r="M5" s="135">
        <v>42</v>
      </c>
      <c r="N5" s="33">
        <v>0.97916666666666663</v>
      </c>
      <c r="O5" s="128">
        <f t="shared" si="6"/>
        <v>-0.49653998228052532</v>
      </c>
      <c r="P5" s="32">
        <f t="shared" si="7"/>
        <v>926.71353272212195</v>
      </c>
      <c r="R5" s="45">
        <v>42</v>
      </c>
      <c r="S5" s="36">
        <v>0.97916666666666663</v>
      </c>
      <c r="T5" s="236">
        <f>'10 point (2)'!H130</f>
        <v>919.75</v>
      </c>
      <c r="U5" s="35">
        <f t="shared" si="1"/>
        <v>0.751</v>
      </c>
      <c r="V5" s="46">
        <v>42</v>
      </c>
      <c r="W5" s="36">
        <v>0.97916666666666663</v>
      </c>
      <c r="X5" s="19">
        <f t="shared" si="8"/>
        <v>-1.9231358476368479</v>
      </c>
      <c r="Y5" s="35">
        <f t="shared" si="9"/>
        <v>915.52511790444794</v>
      </c>
      <c r="AA5" s="47">
        <v>42</v>
      </c>
      <c r="AB5" s="39">
        <v>0.97916666666666663</v>
      </c>
      <c r="AC5" s="224">
        <f>'10 point (2)'!H88</f>
        <v>917.25</v>
      </c>
      <c r="AD5" s="38">
        <f t="shared" si="2"/>
        <v>-2.0289999999999999</v>
      </c>
      <c r="AE5" s="130">
        <v>42</v>
      </c>
      <c r="AF5" s="39">
        <v>0.97916666666666663</v>
      </c>
      <c r="AG5" s="23">
        <f t="shared" si="10"/>
        <v>1.8064364759132476</v>
      </c>
      <c r="AH5" s="83">
        <f t="shared" si="11"/>
        <v>924.18763965704125</v>
      </c>
      <c r="AJ5" s="48">
        <v>42</v>
      </c>
      <c r="AK5" s="41">
        <v>0.97916666666666663</v>
      </c>
      <c r="AL5" s="225">
        <f>'10 point (2)'!H46</f>
        <v>921.25</v>
      </c>
      <c r="AM5" s="26">
        <f t="shared" si="3"/>
        <v>2.133</v>
      </c>
      <c r="AN5" s="48">
        <v>42</v>
      </c>
      <c r="AO5" s="41">
        <v>0.97916666666666663</v>
      </c>
      <c r="AP5" s="101">
        <f t="shared" si="12"/>
        <v>0.67470253437715</v>
      </c>
      <c r="AQ5" s="248">
        <f t="shared" si="13"/>
        <v>914.00868609381348</v>
      </c>
      <c r="AS5" s="49">
        <v>42</v>
      </c>
      <c r="AT5" s="43">
        <v>0.97916666666666663</v>
      </c>
      <c r="AU5" s="226">
        <f>'10 point (2)'!H3</f>
        <v>923.75</v>
      </c>
      <c r="AV5" s="30">
        <f t="shared" ref="AV5:AV45" si="14">D3</f>
        <v>2.0030000000000001</v>
      </c>
      <c r="AW5" s="49">
        <v>42</v>
      </c>
      <c r="AX5" s="43">
        <v>0.97916666666666663</v>
      </c>
      <c r="AY5" s="31">
        <f xml:space="preserve"> 1000*(0.001*COS(-19*AW5)*COS(0.1*AW5*COS(-19/AW5^2)) + 0.001*COS(19*AW5 + 0.1*AW5*COS(-26*AW5)*COS(-19/AW5^2)*SIN(6.13274122871834 + 5/AW5^2)))</f>
        <v>0.49933621527978994</v>
      </c>
      <c r="AZ5" s="31">
        <f t="shared" si="4"/>
        <v>891.73491902327589</v>
      </c>
      <c r="BB5" s="9">
        <v>1.9300000000000001E-3</v>
      </c>
    </row>
    <row r="6" spans="1:54" ht="16" thickBot="1" x14ac:dyDescent="0.25">
      <c r="A6" s="7" t="s">
        <v>92</v>
      </c>
      <c r="B6" s="8">
        <v>0.91666666666666663</v>
      </c>
      <c r="C6" s="9">
        <v>5</v>
      </c>
      <c r="D6" s="9">
        <f t="shared" si="5"/>
        <v>1.7989999999999999</v>
      </c>
      <c r="E6" s="77">
        <v>1.0089999999999999E-3</v>
      </c>
      <c r="F6" s="77">
        <v>-1.0089999999999999E-3</v>
      </c>
      <c r="G6" s="123">
        <v>5.6759999999999996E-3</v>
      </c>
      <c r="I6" s="44">
        <v>41</v>
      </c>
      <c r="J6" s="33">
        <v>0.95833333333333337</v>
      </c>
      <c r="K6" s="232">
        <f>'10 point (2)'!H175</f>
        <v>913.5</v>
      </c>
      <c r="L6" s="32">
        <f t="shared" si="0"/>
        <v>-3.851</v>
      </c>
      <c r="M6" s="135">
        <v>41</v>
      </c>
      <c r="N6" s="33">
        <v>0.95833333333333337</v>
      </c>
      <c r="O6" s="128">
        <f t="shared" si="6"/>
        <v>-0.52239962331414103</v>
      </c>
      <c r="P6" s="32">
        <f t="shared" si="7"/>
        <v>925.78608299969096</v>
      </c>
      <c r="R6" s="45">
        <v>41</v>
      </c>
      <c r="S6" s="36">
        <v>0.95833333333333337</v>
      </c>
      <c r="T6" s="236">
        <f>'10 point (2)'!H131</f>
        <v>919.75</v>
      </c>
      <c r="U6" s="35">
        <f t="shared" si="1"/>
        <v>0.59699999999999998</v>
      </c>
      <c r="V6" s="46">
        <v>41</v>
      </c>
      <c r="W6" s="36">
        <v>0.95833333333333337</v>
      </c>
      <c r="X6" s="19">
        <f t="shared" si="8"/>
        <v>-1.9599580443971234</v>
      </c>
      <c r="Y6" s="35">
        <f t="shared" si="9"/>
        <v>913.76219848379628</v>
      </c>
      <c r="AA6" s="47">
        <v>41</v>
      </c>
      <c r="AB6" s="39">
        <v>0.95833333333333337</v>
      </c>
      <c r="AC6" s="224">
        <f>'10 point (2)'!H89</f>
        <v>918.5</v>
      </c>
      <c r="AD6" s="38">
        <f t="shared" si="2"/>
        <v>-1.873</v>
      </c>
      <c r="AE6" s="130">
        <v>41</v>
      </c>
      <c r="AF6" s="39">
        <v>0.95833333333333337</v>
      </c>
      <c r="AG6" s="23">
        <f t="shared" si="10"/>
        <v>1.1108278731786794</v>
      </c>
      <c r="AH6" s="83">
        <f t="shared" si="11"/>
        <v>927.42173222348754</v>
      </c>
      <c r="AJ6" s="48">
        <v>41</v>
      </c>
      <c r="AK6" s="41">
        <v>0.95833333333333337</v>
      </c>
      <c r="AL6" s="225">
        <f>'10 point (2)'!H47</f>
        <v>921.25</v>
      </c>
      <c r="AM6" s="26">
        <f t="shared" si="3"/>
        <v>2.1629999999999998</v>
      </c>
      <c r="AN6" s="48">
        <v>41</v>
      </c>
      <c r="AO6" s="41">
        <v>0.95833333333333337</v>
      </c>
      <c r="AP6" s="101">
        <f t="shared" si="12"/>
        <v>0.66648668469538541</v>
      </c>
      <c r="AQ6" s="248">
        <f t="shared" si="13"/>
        <v>914.08265446703751</v>
      </c>
      <c r="AS6" s="49">
        <v>41</v>
      </c>
      <c r="AT6" s="43">
        <v>0.95833333333333337</v>
      </c>
      <c r="AU6" s="226">
        <f>'10 point (2)'!H4</f>
        <v>924</v>
      </c>
      <c r="AV6" s="30">
        <f t="shared" si="14"/>
        <v>2.0170000000000003</v>
      </c>
      <c r="AW6" s="49">
        <v>41</v>
      </c>
      <c r="AX6" s="43">
        <v>0.95833333333333337</v>
      </c>
      <c r="AY6" s="31">
        <f t="shared" ref="AY6:AY46" si="15" xml:space="preserve"> 1000*(0.001*COS(-19*AW6)*COS(0.1*AW6*COS(-19/AW6^2)) + 0.001*COS(19*AW6 + 0.1*AW6*COS(-26*AW6)*COS(-19/AW6^2)*SIN(6.13274122871834 + 5/AW6^2)))</f>
        <v>0.40669494093281311</v>
      </c>
      <c r="AZ6" s="31">
        <f t="shared" si="4"/>
        <v>895.36550486108649</v>
      </c>
      <c r="BB6" s="9">
        <v>1.799E-3</v>
      </c>
    </row>
    <row r="7" spans="1:54" ht="16" thickBot="1" x14ac:dyDescent="0.25">
      <c r="A7" s="7" t="s">
        <v>92</v>
      </c>
      <c r="B7" s="8">
        <v>0.89583333333333337</v>
      </c>
      <c r="C7" s="9">
        <v>5</v>
      </c>
      <c r="D7" s="9">
        <f t="shared" si="5"/>
        <v>1.6</v>
      </c>
      <c r="E7" s="77">
        <v>9.9500000000000001E-4</v>
      </c>
      <c r="F7" s="77">
        <v>-9.9500000000000001E-4</v>
      </c>
      <c r="G7" s="123">
        <v>5.738E-3</v>
      </c>
      <c r="I7" s="32">
        <v>40</v>
      </c>
      <c r="J7" s="33">
        <v>0.9375</v>
      </c>
      <c r="K7" s="232">
        <f>'10 point (2)'!H176</f>
        <v>914.25</v>
      </c>
      <c r="L7" s="32">
        <f t="shared" si="0"/>
        <v>-3.5230000000000001</v>
      </c>
      <c r="M7" s="34">
        <v>40</v>
      </c>
      <c r="N7" s="33">
        <v>0.9375</v>
      </c>
      <c r="O7" s="128">
        <f t="shared" si="6"/>
        <v>-0.45425962973300282</v>
      </c>
      <c r="P7" s="32">
        <f t="shared" si="7"/>
        <v>924.63524039453864</v>
      </c>
      <c r="R7" s="35">
        <v>40</v>
      </c>
      <c r="S7" s="36">
        <v>0.9375</v>
      </c>
      <c r="T7" s="236">
        <f>'10 point (2)'!H132</f>
        <v>919</v>
      </c>
      <c r="U7" s="35">
        <f t="shared" si="1"/>
        <v>0.441</v>
      </c>
      <c r="V7" s="37">
        <v>40</v>
      </c>
      <c r="W7" s="36">
        <v>0.9375</v>
      </c>
      <c r="X7" s="19">
        <f t="shared" si="8"/>
        <v>-1.9189246549362529</v>
      </c>
      <c r="Y7" s="35">
        <f t="shared" si="9"/>
        <v>914.51339903806604</v>
      </c>
      <c r="AA7" s="38">
        <v>40</v>
      </c>
      <c r="AB7" s="39">
        <v>0.9375</v>
      </c>
      <c r="AC7" s="224">
        <f>'10 point (2)'!H90</f>
        <v>918.25</v>
      </c>
      <c r="AD7" s="38">
        <f t="shared" si="2"/>
        <v>-1.8560000000000001</v>
      </c>
      <c r="AE7" s="126">
        <v>40</v>
      </c>
      <c r="AF7" s="39">
        <v>0.9375</v>
      </c>
      <c r="AG7" s="23">
        <f t="shared" si="10"/>
        <v>1.1806267228721927</v>
      </c>
      <c r="AH7" s="83">
        <f t="shared" si="11"/>
        <v>920.72037957565374</v>
      </c>
      <c r="AJ7" s="40">
        <v>40</v>
      </c>
      <c r="AK7" s="41">
        <v>0.9375</v>
      </c>
      <c r="AL7" s="225">
        <f>'10 point (2)'!H48</f>
        <v>921.75</v>
      </c>
      <c r="AM7" s="26">
        <f t="shared" si="3"/>
        <v>2.2000000000000002</v>
      </c>
      <c r="AN7" s="40">
        <v>40</v>
      </c>
      <c r="AO7" s="41">
        <v>0.9375</v>
      </c>
      <c r="AP7" s="101">
        <f t="shared" si="12"/>
        <v>0.63180375448406156</v>
      </c>
      <c r="AQ7" s="248">
        <f t="shared" si="13"/>
        <v>913.73877945111633</v>
      </c>
      <c r="AS7" s="42">
        <v>40</v>
      </c>
      <c r="AT7" s="43">
        <v>0.9375</v>
      </c>
      <c r="AU7" s="226">
        <f>'10 point (2)'!H5</f>
        <v>924</v>
      </c>
      <c r="AV7" s="30">
        <f t="shared" si="14"/>
        <v>1.9300000000000002</v>
      </c>
      <c r="AW7" s="42">
        <v>40</v>
      </c>
      <c r="AX7" s="43">
        <v>0.9375</v>
      </c>
      <c r="AY7" s="31">
        <f t="shared" si="15"/>
        <v>0.31936679197030093</v>
      </c>
      <c r="AZ7" s="31">
        <f t="shared" si="4"/>
        <v>909.38784228573593</v>
      </c>
      <c r="BB7" s="9">
        <v>1.6000000000000001E-3</v>
      </c>
    </row>
    <row r="8" spans="1:54" ht="16" thickBot="1" x14ac:dyDescent="0.25">
      <c r="A8" s="7" t="s">
        <v>92</v>
      </c>
      <c r="B8" s="8">
        <v>0.875</v>
      </c>
      <c r="C8" s="9">
        <v>5</v>
      </c>
      <c r="D8" s="9">
        <f t="shared" si="5"/>
        <v>1.3699999999999999</v>
      </c>
      <c r="E8" s="77">
        <v>9.8400000000000007E-4</v>
      </c>
      <c r="F8" s="77">
        <v>-9.8400000000000007E-4</v>
      </c>
      <c r="G8" s="123">
        <v>5.4279999999999997E-3</v>
      </c>
      <c r="I8" s="44">
        <v>39</v>
      </c>
      <c r="J8" s="33">
        <v>0.91666666666666663</v>
      </c>
      <c r="K8" s="232">
        <f>'10 point (2)'!H177</f>
        <v>914.75</v>
      </c>
      <c r="L8" s="32">
        <f t="shared" si="0"/>
        <v>-3.1380000000000003</v>
      </c>
      <c r="M8" s="135">
        <v>39</v>
      </c>
      <c r="N8" s="33">
        <v>0.91666666666666663</v>
      </c>
      <c r="O8" s="128">
        <f t="shared" si="6"/>
        <v>-0.48456775102741328</v>
      </c>
      <c r="P8" s="32">
        <f t="shared" si="7"/>
        <v>922.51890218204903</v>
      </c>
      <c r="R8" s="45">
        <v>39</v>
      </c>
      <c r="S8" s="36">
        <v>0.91666666666666663</v>
      </c>
      <c r="T8" s="236">
        <f>'10 point (2)'!H133</f>
        <v>918.5</v>
      </c>
      <c r="U8" s="35">
        <f t="shared" si="1"/>
        <v>0.254</v>
      </c>
      <c r="V8" s="46">
        <v>39</v>
      </c>
      <c r="W8" s="36">
        <v>0.91666666666666663</v>
      </c>
      <c r="X8" s="19">
        <f t="shared" si="8"/>
        <v>-1.8125431926476072</v>
      </c>
      <c r="Y8" s="35">
        <f t="shared" si="9"/>
        <v>915.98236616370264</v>
      </c>
      <c r="AA8" s="47">
        <v>39</v>
      </c>
      <c r="AB8" s="39">
        <v>0.91666666666666663</v>
      </c>
      <c r="AC8" s="224">
        <f>'10 point (2)'!H91</f>
        <v>918</v>
      </c>
      <c r="AD8" s="38">
        <f t="shared" si="2"/>
        <v>-1.865</v>
      </c>
      <c r="AE8" s="130">
        <v>39</v>
      </c>
      <c r="AF8" s="39">
        <v>0.91666666666666663</v>
      </c>
      <c r="AG8" s="23">
        <f t="shared" si="10"/>
        <v>1.746654771596819</v>
      </c>
      <c r="AH8" s="83">
        <f t="shared" si="11"/>
        <v>921.85798522104858</v>
      </c>
      <c r="AJ8" s="48">
        <v>39</v>
      </c>
      <c r="AK8" s="41">
        <v>0.91666666666666663</v>
      </c>
      <c r="AL8" s="225">
        <f>'10 point (2)'!H49</f>
        <v>921.75</v>
      </c>
      <c r="AM8" s="26">
        <f t="shared" si="3"/>
        <v>2.145</v>
      </c>
      <c r="AN8" s="48">
        <v>39</v>
      </c>
      <c r="AO8" s="41">
        <v>0.91666666666666663</v>
      </c>
      <c r="AP8" s="101">
        <f t="shared" si="12"/>
        <v>0.56766519294016837</v>
      </c>
      <c r="AQ8" s="248">
        <f t="shared" si="13"/>
        <v>914.39659577500606</v>
      </c>
      <c r="AS8" s="49">
        <v>39</v>
      </c>
      <c r="AT8" s="43">
        <v>0.91666666666666663</v>
      </c>
      <c r="AU8" s="226">
        <f>'10 point (2)'!H6</f>
        <v>923.75</v>
      </c>
      <c r="AV8" s="30">
        <f t="shared" si="14"/>
        <v>1.7989999999999999</v>
      </c>
      <c r="AW8" s="49">
        <v>39</v>
      </c>
      <c r="AX8" s="43">
        <v>0.91666666666666663</v>
      </c>
      <c r="AY8" s="31">
        <f t="shared" si="15"/>
        <v>0.33571349912202697</v>
      </c>
      <c r="AZ8" s="31">
        <f t="shared" si="4"/>
        <v>912.83995968724014</v>
      </c>
      <c r="BB8" s="9">
        <v>1.3699999999999999E-3</v>
      </c>
    </row>
    <row r="9" spans="1:54" ht="16" thickBot="1" x14ac:dyDescent="0.25">
      <c r="A9" s="7" t="s">
        <v>92</v>
      </c>
      <c r="B9" s="8">
        <v>0.85416666666666663</v>
      </c>
      <c r="C9" s="9">
        <v>5</v>
      </c>
      <c r="D9" s="9">
        <f t="shared" si="5"/>
        <v>0.84000000000000008</v>
      </c>
      <c r="E9" s="77">
        <v>9.7900000000000005E-4</v>
      </c>
      <c r="F9" s="77">
        <v>-9.7900000000000005E-4</v>
      </c>
      <c r="G9" s="123">
        <v>5.5510000000000004E-3</v>
      </c>
      <c r="I9" s="44">
        <v>38</v>
      </c>
      <c r="J9" s="33">
        <v>0.89583333333333337</v>
      </c>
      <c r="K9" s="232">
        <f>'10 point (2)'!H178</f>
        <v>914.5</v>
      </c>
      <c r="L9" s="32">
        <f t="shared" si="0"/>
        <v>-2.8690000000000002</v>
      </c>
      <c r="M9" s="135">
        <v>38</v>
      </c>
      <c r="N9" s="33">
        <v>0.89583333333333337</v>
      </c>
      <c r="O9" s="128">
        <f t="shared" si="6"/>
        <v>-0.45194107284017532</v>
      </c>
      <c r="P9" s="32">
        <f t="shared" si="7"/>
        <v>919.38811971085192</v>
      </c>
      <c r="R9" s="45">
        <v>38</v>
      </c>
      <c r="S9" s="36">
        <v>0.89583333333333337</v>
      </c>
      <c r="T9" s="236">
        <f>'10 point (2)'!H134</f>
        <v>918.5</v>
      </c>
      <c r="U9" s="35">
        <f t="shared" si="1"/>
        <v>0.24399999999999999</v>
      </c>
      <c r="V9" s="46">
        <v>38</v>
      </c>
      <c r="W9" s="36">
        <v>0.89583333333333337</v>
      </c>
      <c r="X9" s="19">
        <f t="shared" si="8"/>
        <v>-1.6665904679742887</v>
      </c>
      <c r="Y9" s="35">
        <f t="shared" si="9"/>
        <v>914.33363661527619</v>
      </c>
      <c r="AA9" s="47">
        <v>38</v>
      </c>
      <c r="AB9" s="39">
        <v>0.89583333333333337</v>
      </c>
      <c r="AC9" s="224">
        <f>'10 point (2)'!H92</f>
        <v>917.5</v>
      </c>
      <c r="AD9" s="38">
        <f t="shared" si="2"/>
        <v>-1.871</v>
      </c>
      <c r="AE9" s="130">
        <v>38</v>
      </c>
      <c r="AF9" s="39">
        <v>0.89583333333333337</v>
      </c>
      <c r="AG9" s="23">
        <f t="shared" si="10"/>
        <v>2.4891556229580321</v>
      </c>
      <c r="AH9" s="83">
        <f t="shared" si="11"/>
        <v>927.39665803401374</v>
      </c>
      <c r="AJ9" s="48">
        <v>38</v>
      </c>
      <c r="AK9" s="41">
        <v>0.89583333333333337</v>
      </c>
      <c r="AL9" s="225">
        <f>'10 point (2)'!H50</f>
        <v>920.5</v>
      </c>
      <c r="AM9" s="26">
        <f t="shared" si="3"/>
        <v>1.9789999999999999</v>
      </c>
      <c r="AN9" s="48">
        <v>38</v>
      </c>
      <c r="AO9" s="41">
        <v>0.89583333333333337</v>
      </c>
      <c r="AP9" s="101">
        <f t="shared" si="12"/>
        <v>0.47184151241780092</v>
      </c>
      <c r="AQ9" s="248">
        <f t="shared" si="13"/>
        <v>915.25665986671345</v>
      </c>
      <c r="AS9" s="49">
        <v>38</v>
      </c>
      <c r="AT9" s="43">
        <v>0.89583333333333337</v>
      </c>
      <c r="AU9" s="226">
        <f>'10 point (2)'!H7</f>
        <v>924.5</v>
      </c>
      <c r="AV9" s="30">
        <f t="shared" si="14"/>
        <v>1.6</v>
      </c>
      <c r="AW9" s="49">
        <v>38</v>
      </c>
      <c r="AX9" s="43">
        <v>0.89583333333333337</v>
      </c>
      <c r="AY9" s="31">
        <f t="shared" si="15"/>
        <v>0.16688458936715084</v>
      </c>
      <c r="AZ9" s="31">
        <f xml:space="preserve"> 922.060975419257 + 0.01988409486755*AW9^2 - 0.412989205779634*AW9 - 0.000010505171128793*AW9^4 - 1.17627243062544E-07*AW9^5*COS(3.54187664010443E-10*AW9^7)</f>
        <v>922.03370446342376</v>
      </c>
      <c r="BB9" s="9">
        <v>8.4000000000000003E-4</v>
      </c>
    </row>
    <row r="10" spans="1:54" ht="16" thickBot="1" x14ac:dyDescent="0.25">
      <c r="A10" s="7" t="s">
        <v>92</v>
      </c>
      <c r="B10" s="8">
        <v>0.83333333333333337</v>
      </c>
      <c r="C10" s="9">
        <v>5</v>
      </c>
      <c r="D10" s="9">
        <f t="shared" si="5"/>
        <v>0.65500000000000003</v>
      </c>
      <c r="E10" s="77">
        <v>9.7999999999999997E-4</v>
      </c>
      <c r="F10" s="77">
        <v>-9.7999999999999997E-4</v>
      </c>
      <c r="G10" s="123">
        <v>5.6020000000000002E-3</v>
      </c>
      <c r="I10" s="32">
        <v>37</v>
      </c>
      <c r="J10" s="33">
        <v>0.875</v>
      </c>
      <c r="K10" s="232">
        <f>'10 point (2)'!H179</f>
        <v>914.5</v>
      </c>
      <c r="L10" s="32">
        <f t="shared" si="0"/>
        <v>-2.6740000000000004</v>
      </c>
      <c r="M10" s="34">
        <v>37</v>
      </c>
      <c r="N10" s="33">
        <v>0.875</v>
      </c>
      <c r="O10" s="128">
        <f t="shared" si="6"/>
        <v>-0.44273997562465756</v>
      </c>
      <c r="P10" s="32">
        <f t="shared" si="7"/>
        <v>916.44577296167677</v>
      </c>
      <c r="R10" s="35">
        <v>37</v>
      </c>
      <c r="S10" s="36">
        <v>0.875</v>
      </c>
      <c r="T10" s="236">
        <f>'10 point (2)'!H135</f>
        <v>919</v>
      </c>
      <c r="U10" s="35">
        <f t="shared" si="1"/>
        <v>0.21099999999999999</v>
      </c>
      <c r="V10" s="37">
        <v>37</v>
      </c>
      <c r="W10" s="36">
        <v>0.875</v>
      </c>
      <c r="X10" s="19">
        <f t="shared" si="8"/>
        <v>-1.5170454946933625</v>
      </c>
      <c r="Y10" s="35">
        <f t="shared" si="9"/>
        <v>916.60208986863313</v>
      </c>
      <c r="AA10" s="38">
        <v>37</v>
      </c>
      <c r="AB10" s="39">
        <v>0.875</v>
      </c>
      <c r="AC10" s="224">
        <f>'10 point (2)'!H93</f>
        <v>918</v>
      </c>
      <c r="AD10" s="38">
        <f t="shared" si="2"/>
        <v>-1.754</v>
      </c>
      <c r="AE10" s="126">
        <v>37</v>
      </c>
      <c r="AF10" s="39">
        <v>0.875</v>
      </c>
      <c r="AG10" s="23">
        <f t="shared" si="10"/>
        <v>3.1286676234019386</v>
      </c>
      <c r="AH10" s="83">
        <f t="shared" si="11"/>
        <v>928.61907026927156</v>
      </c>
      <c r="AJ10" s="40">
        <v>37</v>
      </c>
      <c r="AK10" s="41">
        <v>0.875</v>
      </c>
      <c r="AL10" s="225">
        <f>'10 point (2)'!H51</f>
        <v>919.5</v>
      </c>
      <c r="AM10" s="26">
        <f t="shared" si="3"/>
        <v>1.72</v>
      </c>
      <c r="AN10" s="40">
        <v>37</v>
      </c>
      <c r="AO10" s="41">
        <v>0.875</v>
      </c>
      <c r="AP10" s="101">
        <f t="shared" si="12"/>
        <v>0.35360285786483087</v>
      </c>
      <c r="AQ10" s="248">
        <f t="shared" si="13"/>
        <v>912.43918163108367</v>
      </c>
      <c r="AS10" s="42">
        <v>37</v>
      </c>
      <c r="AT10" s="43">
        <v>0.875</v>
      </c>
      <c r="AU10" s="226">
        <f>'10 point (2)'!H8</f>
        <v>922</v>
      </c>
      <c r="AV10" s="30">
        <f t="shared" si="14"/>
        <v>1.3699999999999999</v>
      </c>
      <c r="AW10" s="42">
        <v>37</v>
      </c>
      <c r="AX10" s="43">
        <v>0.875</v>
      </c>
      <c r="AY10" s="31">
        <f t="shared" si="15"/>
        <v>-0.22197659056520375</v>
      </c>
      <c r="AZ10" s="31">
        <f t="shared" si="4"/>
        <v>919.16468513122686</v>
      </c>
      <c r="BB10" s="9">
        <v>6.5499999999999998E-4</v>
      </c>
    </row>
    <row r="11" spans="1:54" ht="16" thickBot="1" x14ac:dyDescent="0.25">
      <c r="A11" s="7" t="s">
        <v>92</v>
      </c>
      <c r="B11" s="8">
        <v>0.8125</v>
      </c>
      <c r="C11" s="9">
        <v>5</v>
      </c>
      <c r="D11" s="9">
        <f t="shared" si="5"/>
        <v>0.48799999999999999</v>
      </c>
      <c r="E11" s="77">
        <v>9.7999999999999997E-4</v>
      </c>
      <c r="F11" s="77">
        <v>-9.7999999999999997E-4</v>
      </c>
      <c r="G11" s="123">
        <v>5.4140000000000004E-3</v>
      </c>
      <c r="I11" s="44">
        <v>36</v>
      </c>
      <c r="J11" s="33">
        <v>0.85416666666666663</v>
      </c>
      <c r="K11" s="232">
        <f>'10 point (2)'!H180</f>
        <v>914.5</v>
      </c>
      <c r="L11" s="32">
        <f t="shared" si="0"/>
        <v>-2.3919999999999999</v>
      </c>
      <c r="M11" s="135">
        <v>36</v>
      </c>
      <c r="N11" s="33">
        <v>0.85416666666666663</v>
      </c>
      <c r="O11" s="128">
        <f t="shared" si="6"/>
        <v>-0.47738694815475874</v>
      </c>
      <c r="P11" s="32">
        <f t="shared" si="7"/>
        <v>915.05110545393893</v>
      </c>
      <c r="R11" s="45">
        <v>36</v>
      </c>
      <c r="S11" s="36">
        <v>0.85416666666666663</v>
      </c>
      <c r="T11" s="236">
        <f>'10 point (2)'!H136</f>
        <v>918.75</v>
      </c>
      <c r="U11" s="35">
        <f t="shared" si="1"/>
        <v>0.27399999999999997</v>
      </c>
      <c r="V11" s="46">
        <v>36</v>
      </c>
      <c r="W11" s="36">
        <v>0.85416666666666663</v>
      </c>
      <c r="X11" s="19">
        <f t="shared" si="8"/>
        <v>-1.4042762004982972</v>
      </c>
      <c r="Y11" s="35">
        <f t="shared" si="9"/>
        <v>917.29494806104753</v>
      </c>
      <c r="AA11" s="47">
        <v>36</v>
      </c>
      <c r="AB11" s="39">
        <v>0.85416666666666663</v>
      </c>
      <c r="AC11" s="224">
        <f>'10 point (2)'!H94</f>
        <v>917.75</v>
      </c>
      <c r="AD11" s="38">
        <f t="shared" si="2"/>
        <v>-1.542</v>
      </c>
      <c r="AE11" s="130">
        <v>36</v>
      </c>
      <c r="AF11" s="39">
        <v>0.85416666666666663</v>
      </c>
      <c r="AG11" s="23">
        <f t="shared" si="10"/>
        <v>3.3945826251094799</v>
      </c>
      <c r="AH11" s="83">
        <f t="shared" si="11"/>
        <v>931.92946961543123</v>
      </c>
      <c r="AJ11" s="48">
        <v>36</v>
      </c>
      <c r="AK11" s="41">
        <v>0.85416666666666663</v>
      </c>
      <c r="AL11" s="225">
        <f>'10 point (2)'!H52</f>
        <v>919.75</v>
      </c>
      <c r="AM11" s="26">
        <f t="shared" si="3"/>
        <v>1.5070000000000001</v>
      </c>
      <c r="AN11" s="48">
        <v>36</v>
      </c>
      <c r="AO11" s="41">
        <v>0.85416666666666663</v>
      </c>
      <c r="AP11" s="101">
        <f t="shared" si="12"/>
        <v>0.2348037642208291</v>
      </c>
      <c r="AQ11" s="248">
        <f t="shared" si="13"/>
        <v>919.58589731425332</v>
      </c>
      <c r="AS11" s="49">
        <v>36</v>
      </c>
      <c r="AT11" s="43">
        <v>0.85416666666666663</v>
      </c>
      <c r="AU11" s="226">
        <f>'10 point (2)'!H9</f>
        <v>921.75</v>
      </c>
      <c r="AV11" s="30">
        <f t="shared" si="14"/>
        <v>0.84000000000000008</v>
      </c>
      <c r="AW11" s="49">
        <v>36</v>
      </c>
      <c r="AX11" s="43">
        <v>0.85416666666666663</v>
      </c>
      <c r="AY11" s="31">
        <f t="shared" si="15"/>
        <v>-0.39362625371208998</v>
      </c>
      <c r="AZ11" s="31">
        <f t="shared" si="4"/>
        <v>921.49537584540246</v>
      </c>
      <c r="BB11" s="9">
        <v>4.8799999999999999E-4</v>
      </c>
    </row>
    <row r="12" spans="1:54" ht="16" thickBot="1" x14ac:dyDescent="0.25">
      <c r="A12" s="7" t="s">
        <v>92</v>
      </c>
      <c r="B12" s="8">
        <v>0.79166666666666663</v>
      </c>
      <c r="C12" s="9">
        <v>5</v>
      </c>
      <c r="D12" s="9">
        <f t="shared" si="5"/>
        <v>0.14899999999999999</v>
      </c>
      <c r="E12" s="77">
        <v>9.7999999999999997E-4</v>
      </c>
      <c r="F12" s="77">
        <v>-9.7999999999999997E-4</v>
      </c>
      <c r="G12" s="123">
        <v>5.5279999999999999E-3</v>
      </c>
      <c r="I12" s="44">
        <v>35</v>
      </c>
      <c r="J12" s="33">
        <v>0.83333333333333337</v>
      </c>
      <c r="K12" s="232">
        <f>'10 point (2)'!H181</f>
        <v>916.5</v>
      </c>
      <c r="L12" s="32">
        <f t="shared" si="0"/>
        <v>-1.9849999999999999</v>
      </c>
      <c r="M12" s="135">
        <v>35</v>
      </c>
      <c r="N12" s="33">
        <v>0.83333333333333337</v>
      </c>
      <c r="O12" s="128">
        <f t="shared" si="6"/>
        <v>-0.41726943113129261</v>
      </c>
      <c r="P12" s="32">
        <f t="shared" si="7"/>
        <v>915.28442772832398</v>
      </c>
      <c r="R12" s="45">
        <v>35</v>
      </c>
      <c r="S12" s="36">
        <v>0.83333333333333337</v>
      </c>
      <c r="T12" s="236">
        <f>'10 point (2)'!H137</f>
        <v>918</v>
      </c>
      <c r="U12" s="35">
        <f t="shared" si="1"/>
        <v>0.41899999999999998</v>
      </c>
      <c r="V12" s="46">
        <v>35</v>
      </c>
      <c r="W12" s="36">
        <v>0.83333333333333337</v>
      </c>
      <c r="X12" s="19">
        <f t="shared" si="8"/>
        <v>-1.3023986643469738</v>
      </c>
      <c r="Y12" s="35">
        <f t="shared" si="9"/>
        <v>917.49675737337077</v>
      </c>
      <c r="AA12" s="47">
        <v>35</v>
      </c>
      <c r="AB12" s="39">
        <v>0.83333333333333337</v>
      </c>
      <c r="AC12" s="224">
        <f>'10 point (2)'!H95</f>
        <v>917.5</v>
      </c>
      <c r="AD12" s="38">
        <f t="shared" si="2"/>
        <v>-1.3259999999999998</v>
      </c>
      <c r="AE12" s="130">
        <v>35</v>
      </c>
      <c r="AF12" s="39">
        <v>0.83333333333333337</v>
      </c>
      <c r="AG12" s="23">
        <f t="shared" si="10"/>
        <v>3.1463587723067188</v>
      </c>
      <c r="AH12" s="83">
        <f t="shared" si="11"/>
        <v>927.3977709761707</v>
      </c>
      <c r="AJ12" s="48">
        <v>35</v>
      </c>
      <c r="AK12" s="41">
        <v>0.83333333333333337</v>
      </c>
      <c r="AL12" s="225">
        <f>'10 point (2)'!H53</f>
        <v>920.25</v>
      </c>
      <c r="AM12" s="26">
        <f t="shared" si="3"/>
        <v>1.369</v>
      </c>
      <c r="AN12" s="48">
        <v>35</v>
      </c>
      <c r="AO12" s="41">
        <v>0.83333333333333337</v>
      </c>
      <c r="AP12" s="101">
        <f t="shared" si="12"/>
        <v>0.13720642409105574</v>
      </c>
      <c r="AQ12" s="248">
        <f t="shared" si="13"/>
        <v>915.96484051358516</v>
      </c>
      <c r="AS12" s="49">
        <v>35</v>
      </c>
      <c r="AT12" s="43">
        <v>0.83333333333333337</v>
      </c>
      <c r="AU12" s="226">
        <f>'10 point (2)'!H10</f>
        <v>922.75</v>
      </c>
      <c r="AV12" s="30">
        <f t="shared" si="14"/>
        <v>0.65500000000000003</v>
      </c>
      <c r="AW12" s="49">
        <v>35</v>
      </c>
      <c r="AX12" s="43">
        <v>0.83333333333333337</v>
      </c>
      <c r="AY12" s="31">
        <f t="shared" si="15"/>
        <v>-0.19227357600689909</v>
      </c>
      <c r="AZ12" s="31">
        <f t="shared" si="4"/>
        <v>920.51741736128452</v>
      </c>
      <c r="BB12" s="9">
        <v>1.4899999999999999E-4</v>
      </c>
    </row>
    <row r="13" spans="1:54" ht="16" thickBot="1" x14ac:dyDescent="0.25">
      <c r="A13" s="7" t="s">
        <v>92</v>
      </c>
      <c r="B13" s="8">
        <v>0.77083333333333337</v>
      </c>
      <c r="C13" s="9">
        <v>5</v>
      </c>
      <c r="D13" s="9">
        <f t="shared" si="5"/>
        <v>-0.155</v>
      </c>
      <c r="E13" s="77">
        <v>9.7999999999999997E-4</v>
      </c>
      <c r="F13" s="77">
        <v>-9.7999999999999997E-4</v>
      </c>
      <c r="G13" s="123">
        <v>5.5640000000000004E-3</v>
      </c>
      <c r="I13" s="32">
        <v>34</v>
      </c>
      <c r="J13" s="33">
        <v>0.8125</v>
      </c>
      <c r="K13" s="232">
        <f>'10 point (2)'!H182</f>
        <v>917</v>
      </c>
      <c r="L13" s="32">
        <f t="shared" si="0"/>
        <v>-1.47</v>
      </c>
      <c r="M13" s="34">
        <v>34</v>
      </c>
      <c r="N13" s="33">
        <v>0.8125</v>
      </c>
      <c r="O13" s="128">
        <f t="shared" si="6"/>
        <v>-0.40398200345793017</v>
      </c>
      <c r="P13" s="32">
        <f t="shared" si="7"/>
        <v>916.03084509577047</v>
      </c>
      <c r="R13" s="35">
        <v>34</v>
      </c>
      <c r="S13" s="36">
        <v>0.8125</v>
      </c>
      <c r="T13" s="236">
        <f>'10 point (2)'!H138</f>
        <v>919</v>
      </c>
      <c r="U13" s="35">
        <f t="shared" si="1"/>
        <v>0.68199999999999994</v>
      </c>
      <c r="V13" s="37">
        <v>34</v>
      </c>
      <c r="W13" s="36">
        <v>0.8125</v>
      </c>
      <c r="X13" s="19">
        <f t="shared" si="8"/>
        <v>-0.94295093724766355</v>
      </c>
      <c r="Y13" s="35">
        <f t="shared" si="9"/>
        <v>918.45543611035259</v>
      </c>
      <c r="AA13" s="38">
        <v>34</v>
      </c>
      <c r="AB13" s="39">
        <v>0.8125</v>
      </c>
      <c r="AC13" s="224">
        <f>'10 point (2)'!H96</f>
        <v>918.5</v>
      </c>
      <c r="AD13" s="38">
        <f t="shared" si="2"/>
        <v>-0.97900000000000009</v>
      </c>
      <c r="AE13" s="126">
        <v>34</v>
      </c>
      <c r="AF13" s="39">
        <v>0.8125</v>
      </c>
      <c r="AG13" s="23">
        <f t="shared" si="10"/>
        <v>2.5034953711258403</v>
      </c>
      <c r="AH13" s="83">
        <f t="shared" si="11"/>
        <v>926.46252325399939</v>
      </c>
      <c r="AJ13" s="40">
        <v>34</v>
      </c>
      <c r="AK13" s="41">
        <v>0.8125</v>
      </c>
      <c r="AL13" s="225">
        <f>'10 point (2)'!H54</f>
        <v>919.75</v>
      </c>
      <c r="AM13" s="26">
        <f t="shared" si="3"/>
        <v>1.2930000000000001</v>
      </c>
      <c r="AN13" s="40">
        <v>34</v>
      </c>
      <c r="AO13" s="41">
        <v>0.8125</v>
      </c>
      <c r="AP13" s="101">
        <f t="shared" si="12"/>
        <v>7.3160947697554476E-2</v>
      </c>
      <c r="AQ13" s="248">
        <f t="shared" si="13"/>
        <v>915.49317045162923</v>
      </c>
      <c r="AS13" s="42">
        <v>34</v>
      </c>
      <c r="AT13" s="43">
        <v>0.8125</v>
      </c>
      <c r="AU13" s="226">
        <f>'10 point (2)'!H11</f>
        <v>921.75</v>
      </c>
      <c r="AV13" s="30">
        <f t="shared" si="14"/>
        <v>0.48799999999999999</v>
      </c>
      <c r="AW13" s="42">
        <v>34</v>
      </c>
      <c r="AX13" s="43">
        <v>0.8125</v>
      </c>
      <c r="AY13" s="31">
        <f t="shared" si="15"/>
        <v>0.16598079950453709</v>
      </c>
      <c r="AZ13" s="31">
        <f t="shared" si="4"/>
        <v>911.78393670494324</v>
      </c>
      <c r="BB13" s="9">
        <v>-1.55E-4</v>
      </c>
    </row>
    <row r="14" spans="1:54" ht="16" thickBot="1" x14ac:dyDescent="0.25">
      <c r="A14" s="7" t="s">
        <v>92</v>
      </c>
      <c r="B14" s="8">
        <v>0.75</v>
      </c>
      <c r="C14" s="9">
        <v>5</v>
      </c>
      <c r="D14" s="9">
        <f t="shared" si="5"/>
        <v>-0.23200000000000001</v>
      </c>
      <c r="E14" s="77">
        <v>9.7599999999999998E-4</v>
      </c>
      <c r="F14" s="77">
        <v>-9.7599999999999998E-4</v>
      </c>
      <c r="G14" s="123">
        <v>5.7460000000000002E-3</v>
      </c>
      <c r="I14" s="44">
        <v>33</v>
      </c>
      <c r="J14" s="33">
        <v>0.79166666666666663</v>
      </c>
      <c r="K14" s="232">
        <f>'10 point (2)'!H183</f>
        <v>916.75</v>
      </c>
      <c r="L14" s="32">
        <f t="shared" si="0"/>
        <v>-1.24</v>
      </c>
      <c r="M14" s="135">
        <v>33</v>
      </c>
      <c r="N14" s="33">
        <v>0.79166666666666663</v>
      </c>
      <c r="O14" s="128">
        <f t="shared" si="6"/>
        <v>-0.39213664501042877</v>
      </c>
      <c r="P14" s="32">
        <f t="shared" si="7"/>
        <v>916.41558962110707</v>
      </c>
      <c r="R14" s="45">
        <v>33</v>
      </c>
      <c r="S14" s="36">
        <v>0.79166666666666663</v>
      </c>
      <c r="T14" s="236">
        <f>'10 point (2)'!H139</f>
        <v>919</v>
      </c>
      <c r="U14" s="35">
        <f t="shared" si="1"/>
        <v>0.98699999999999999</v>
      </c>
      <c r="V14" s="46">
        <v>33</v>
      </c>
      <c r="W14" s="36">
        <v>0.79166666666666663</v>
      </c>
      <c r="X14" s="19">
        <f t="shared" si="8"/>
        <v>-0.27876095203339296</v>
      </c>
      <c r="Y14" s="35">
        <f t="shared" si="9"/>
        <v>919.28007305642222</v>
      </c>
      <c r="AA14" s="47">
        <v>33</v>
      </c>
      <c r="AB14" s="39">
        <v>0.79166666666666663</v>
      </c>
      <c r="AC14" s="224">
        <f>'10 point (2)'!H97</f>
        <v>919</v>
      </c>
      <c r="AD14" s="38">
        <f t="shared" si="2"/>
        <v>-0.56700000000000006</v>
      </c>
      <c r="AE14" s="130">
        <v>33</v>
      </c>
      <c r="AF14" s="39">
        <v>0.79166666666666663</v>
      </c>
      <c r="AG14" s="23">
        <f t="shared" si="10"/>
        <v>1.7167341692894345</v>
      </c>
      <c r="AH14" s="83">
        <f t="shared" si="11"/>
        <v>922.46043541116046</v>
      </c>
      <c r="AJ14" s="48">
        <v>33</v>
      </c>
      <c r="AK14" s="41">
        <v>0.79166666666666663</v>
      </c>
      <c r="AL14" s="225">
        <f>'10 point (2)'!H55</f>
        <v>919</v>
      </c>
      <c r="AM14" s="26">
        <f t="shared" si="3"/>
        <v>1.01</v>
      </c>
      <c r="AN14" s="48">
        <v>33</v>
      </c>
      <c r="AO14" s="41">
        <v>0.79166666666666663</v>
      </c>
      <c r="AP14" s="101">
        <f t="shared" si="12"/>
        <v>4.7516374992402723E-2</v>
      </c>
      <c r="AQ14" s="248">
        <f t="shared" si="13"/>
        <v>914.69821118102368</v>
      </c>
      <c r="AS14" s="49">
        <v>33</v>
      </c>
      <c r="AT14" s="43">
        <v>0.79166666666666663</v>
      </c>
      <c r="AU14" s="226">
        <f>'10 point (2)'!H12</f>
        <v>920.25</v>
      </c>
      <c r="AV14" s="30">
        <f t="shared" si="14"/>
        <v>0.14899999999999999</v>
      </c>
      <c r="AW14" s="49">
        <v>33</v>
      </c>
      <c r="AX14" s="43">
        <v>0.79166666666666663</v>
      </c>
      <c r="AY14" s="31">
        <f t="shared" si="15"/>
        <v>0.40040667211202774</v>
      </c>
      <c r="AZ14" s="31">
        <f t="shared" si="4"/>
        <v>921.39294100558004</v>
      </c>
      <c r="BB14" s="9">
        <v>-2.32E-4</v>
      </c>
    </row>
    <row r="15" spans="1:54" ht="16" thickBot="1" x14ac:dyDescent="0.25">
      <c r="A15" s="7" t="s">
        <v>92</v>
      </c>
      <c r="B15" s="8">
        <v>0.72916666666666663</v>
      </c>
      <c r="C15" s="9">
        <v>5</v>
      </c>
      <c r="D15" s="9">
        <f t="shared" si="5"/>
        <v>-5.8000000000000003E-2</v>
      </c>
      <c r="E15" s="77">
        <v>9.7199999999999999E-4</v>
      </c>
      <c r="F15" s="77">
        <v>-9.7199999999999999E-4</v>
      </c>
      <c r="G15" s="123">
        <v>4.6649999999999999E-3</v>
      </c>
      <c r="I15" s="44">
        <v>32</v>
      </c>
      <c r="J15" s="33">
        <v>0.77083333333333337</v>
      </c>
      <c r="K15" s="232">
        <f>'10 point (2)'!H184</f>
        <v>917.25</v>
      </c>
      <c r="L15" s="32">
        <f t="shared" si="0"/>
        <v>-1.0469999999999999</v>
      </c>
      <c r="M15" s="135">
        <v>32</v>
      </c>
      <c r="N15" s="33">
        <v>0.77083333333333337</v>
      </c>
      <c r="O15" s="128">
        <f t="shared" si="6"/>
        <v>-0.26862012353494635</v>
      </c>
      <c r="P15" s="32">
        <f t="shared" si="7"/>
        <v>916.67102963848561</v>
      </c>
      <c r="R15" s="45">
        <v>32</v>
      </c>
      <c r="S15" s="36">
        <v>0.77083333333333337</v>
      </c>
      <c r="T15" s="236">
        <f>'10 point (2)'!H140</f>
        <v>919.25</v>
      </c>
      <c r="U15" s="35">
        <f t="shared" si="1"/>
        <v>1.0859999999999999</v>
      </c>
      <c r="V15" s="46">
        <v>32</v>
      </c>
      <c r="W15" s="36">
        <v>0.77083333333333337</v>
      </c>
      <c r="X15" s="19">
        <f t="shared" si="8"/>
        <v>-0.19083014154655162</v>
      </c>
      <c r="Y15" s="35">
        <f t="shared" si="9"/>
        <v>919.14569451056809</v>
      </c>
      <c r="AA15" s="47">
        <v>32</v>
      </c>
      <c r="AB15" s="39">
        <v>0.77083333333333337</v>
      </c>
      <c r="AC15" s="224">
        <f>'10 point (2)'!H98</f>
        <v>918.25</v>
      </c>
      <c r="AD15" s="38">
        <f t="shared" si="2"/>
        <v>-0.24000000000000002</v>
      </c>
      <c r="AE15" s="130">
        <v>32</v>
      </c>
      <c r="AF15" s="39">
        <v>0.77083333333333337</v>
      </c>
      <c r="AG15" s="23">
        <f t="shared" si="10"/>
        <v>1.0098934436999636</v>
      </c>
      <c r="AH15" s="83">
        <f t="shared" si="11"/>
        <v>922.58916978042578</v>
      </c>
      <c r="AJ15" s="48">
        <v>32</v>
      </c>
      <c r="AK15" s="41">
        <v>0.77083333333333337</v>
      </c>
      <c r="AL15" s="225">
        <f>'10 point (2)'!H56</f>
        <v>919.75</v>
      </c>
      <c r="AM15" s="26">
        <f t="shared" si="3"/>
        <v>0.77899999999999991</v>
      </c>
      <c r="AN15" s="48">
        <v>32</v>
      </c>
      <c r="AO15" s="41">
        <v>0.77083333333333337</v>
      </c>
      <c r="AP15" s="101">
        <f t="shared" si="12"/>
        <v>6.0568627710229764E-2</v>
      </c>
      <c r="AQ15" s="248">
        <f t="shared" si="13"/>
        <v>917.41285757744913</v>
      </c>
      <c r="AS15" s="49">
        <v>32</v>
      </c>
      <c r="AT15" s="43">
        <v>0.77083333333333337</v>
      </c>
      <c r="AU15" s="226">
        <f>'10 point (2)'!H13</f>
        <v>918.75</v>
      </c>
      <c r="AV15" s="30">
        <f t="shared" si="14"/>
        <v>-0.155</v>
      </c>
      <c r="AW15" s="49">
        <v>32</v>
      </c>
      <c r="AX15" s="43">
        <v>0.77083333333333337</v>
      </c>
      <c r="AY15" s="31">
        <f t="shared" si="15"/>
        <v>0.38152532789783489</v>
      </c>
      <c r="AZ15" s="31">
        <f t="shared" si="4"/>
        <v>914.550571227045</v>
      </c>
      <c r="BB15" s="9">
        <v>-5.8E-5</v>
      </c>
    </row>
    <row r="16" spans="1:54" ht="16" thickBot="1" x14ac:dyDescent="0.25">
      <c r="A16" s="7" t="s">
        <v>92</v>
      </c>
      <c r="B16" s="8">
        <v>0.70833333333333337</v>
      </c>
      <c r="C16" s="9">
        <v>5</v>
      </c>
      <c r="D16" s="9">
        <f t="shared" si="5"/>
        <v>-0.36499999999999999</v>
      </c>
      <c r="E16" s="77">
        <v>9.7300000000000002E-4</v>
      </c>
      <c r="F16" s="77">
        <v>-9.7300000000000002E-4</v>
      </c>
      <c r="G16" s="123">
        <v>4.5669999999999999E-3</v>
      </c>
      <c r="I16" s="32">
        <v>31</v>
      </c>
      <c r="J16" s="33">
        <v>0.75</v>
      </c>
      <c r="K16" s="232">
        <f>'10 point (2)'!H185</f>
        <v>917.5</v>
      </c>
      <c r="L16" s="32">
        <f t="shared" si="0"/>
        <v>-0.67199999999999993</v>
      </c>
      <c r="M16" s="34">
        <v>31</v>
      </c>
      <c r="N16" s="33">
        <v>0.75</v>
      </c>
      <c r="O16" s="128">
        <f t="shared" si="6"/>
        <v>-0.12308136638864084</v>
      </c>
      <c r="P16" s="32">
        <f t="shared" si="7"/>
        <v>917.45188078759861</v>
      </c>
      <c r="R16" s="35">
        <v>31</v>
      </c>
      <c r="S16" s="36">
        <v>0.75</v>
      </c>
      <c r="T16" s="236">
        <f>'10 point (2)'!H141</f>
        <v>918.5</v>
      </c>
      <c r="U16" s="35">
        <f t="shared" si="1"/>
        <v>1.161</v>
      </c>
      <c r="V16" s="37">
        <v>31</v>
      </c>
      <c r="W16" s="36">
        <v>0.75</v>
      </c>
      <c r="X16" s="19">
        <f t="shared" si="8"/>
        <v>-0.15018255996836949</v>
      </c>
      <c r="Y16" s="35">
        <f t="shared" si="9"/>
        <v>918.97480519476255</v>
      </c>
      <c r="AA16" s="38">
        <v>31</v>
      </c>
      <c r="AB16" s="39">
        <v>0.75</v>
      </c>
      <c r="AC16" s="224">
        <f>'10 point (2)'!H99</f>
        <v>918</v>
      </c>
      <c r="AD16" s="38">
        <f t="shared" si="2"/>
        <v>6.3E-2</v>
      </c>
      <c r="AE16" s="126">
        <v>31</v>
      </c>
      <c r="AF16" s="39">
        <v>0.75</v>
      </c>
      <c r="AG16" s="23">
        <f t="shared" si="10"/>
        <v>0.59673174450555388</v>
      </c>
      <c r="AH16" s="83">
        <f t="shared" si="11"/>
        <v>923.30248054847505</v>
      </c>
      <c r="AJ16" s="40">
        <v>31</v>
      </c>
      <c r="AK16" s="41">
        <v>0.75</v>
      </c>
      <c r="AL16" s="225">
        <f>'10 point (2)'!H57</f>
        <v>917.25</v>
      </c>
      <c r="AM16" s="26">
        <f t="shared" si="3"/>
        <v>0.55699999999999994</v>
      </c>
      <c r="AN16" s="40">
        <v>31</v>
      </c>
      <c r="AO16" s="41">
        <v>0.75</v>
      </c>
      <c r="AP16" s="101">
        <f t="shared" si="12"/>
        <v>0.10542464614618301</v>
      </c>
      <c r="AQ16" s="248">
        <f t="shared" si="13"/>
        <v>915.57672871897648</v>
      </c>
      <c r="AS16" s="42">
        <v>31</v>
      </c>
      <c r="AT16" s="43">
        <v>0.75</v>
      </c>
      <c r="AU16" s="226">
        <f>'10 point (2)'!H14</f>
        <v>921</v>
      </c>
      <c r="AV16" s="30">
        <f t="shared" si="14"/>
        <v>-0.23200000000000001</v>
      </c>
      <c r="AW16" s="42">
        <v>31</v>
      </c>
      <c r="AX16" s="43">
        <v>0.75</v>
      </c>
      <c r="AY16" s="31">
        <f t="shared" si="15"/>
        <v>8.0895776071872608E-2</v>
      </c>
      <c r="AZ16" s="31">
        <f t="shared" si="4"/>
        <v>921.86195224586129</v>
      </c>
      <c r="BB16" s="9">
        <v>-3.6499999999999998E-4</v>
      </c>
    </row>
    <row r="17" spans="1:54" s="148" customFormat="1" ht="16" thickBot="1" x14ac:dyDescent="0.25">
      <c r="A17" s="143" t="s">
        <v>92</v>
      </c>
      <c r="B17" s="144">
        <v>0.6875</v>
      </c>
      <c r="C17" s="145">
        <v>5</v>
      </c>
      <c r="D17" s="145">
        <f t="shared" si="5"/>
        <v>-0.29500000000000004</v>
      </c>
      <c r="E17" s="146">
        <v>9.7099999999999997E-4</v>
      </c>
      <c r="F17" s="146">
        <v>-9.7099999999999997E-4</v>
      </c>
      <c r="G17" s="147">
        <v>4.725E-3</v>
      </c>
      <c r="I17" s="149">
        <v>30</v>
      </c>
      <c r="J17" s="144">
        <v>0.72916666666666663</v>
      </c>
      <c r="K17" s="233">
        <f>'10 point (2)'!H186</f>
        <v>918.75</v>
      </c>
      <c r="L17" s="150">
        <f t="shared" si="0"/>
        <v>-0.34400000000000003</v>
      </c>
      <c r="M17" s="153">
        <v>30</v>
      </c>
      <c r="N17" s="144">
        <v>0.72916666666666663</v>
      </c>
      <c r="O17" s="128">
        <f t="shared" si="6"/>
        <v>8.5364600012697682E-3</v>
      </c>
      <c r="P17" s="32">
        <f t="shared" si="7"/>
        <v>918.77570026192279</v>
      </c>
      <c r="R17" s="149">
        <v>30</v>
      </c>
      <c r="S17" s="144">
        <v>0.72916666666666663</v>
      </c>
      <c r="T17" s="233">
        <f>'10 point (2)'!H142</f>
        <v>918.75</v>
      </c>
      <c r="U17" s="150">
        <f t="shared" si="1"/>
        <v>1.1599999999999999</v>
      </c>
      <c r="V17" s="153">
        <v>30</v>
      </c>
      <c r="W17" s="144">
        <v>0.72916666666666663</v>
      </c>
      <c r="X17" s="19">
        <f t="shared" si="8"/>
        <v>0.58058588654275389</v>
      </c>
      <c r="Y17" s="35">
        <f t="shared" si="9"/>
        <v>918.75187627082573</v>
      </c>
      <c r="AA17" s="149">
        <v>30</v>
      </c>
      <c r="AB17" s="144">
        <v>0.72916666666666663</v>
      </c>
      <c r="AC17" s="233">
        <f>'10 point (2)'!H100</f>
        <v>918.5</v>
      </c>
      <c r="AD17" s="150">
        <f t="shared" si="2"/>
        <v>0.51600000000000001</v>
      </c>
      <c r="AE17" s="153">
        <v>30</v>
      </c>
      <c r="AF17" s="144">
        <v>0.72916666666666663</v>
      </c>
      <c r="AG17" s="23">
        <f t="shared" si="10"/>
        <v>0.65633238546334927</v>
      </c>
      <c r="AH17" s="83">
        <f t="shared" si="11"/>
        <v>918.56187137348854</v>
      </c>
      <c r="AJ17" s="149">
        <v>30</v>
      </c>
      <c r="AK17" s="144">
        <v>0.72916666666666663</v>
      </c>
      <c r="AL17" s="233">
        <f>'10 point (2)'!H58</f>
        <v>915.75</v>
      </c>
      <c r="AM17" s="152">
        <f t="shared" si="3"/>
        <v>0.13699999999999998</v>
      </c>
      <c r="AN17" s="149">
        <v>30</v>
      </c>
      <c r="AO17" s="144">
        <v>0.72916666666666663</v>
      </c>
      <c r="AP17" s="101">
        <f t="shared" si="12"/>
        <v>0.1664623114785948</v>
      </c>
      <c r="AQ17" s="248">
        <f t="shared" si="13"/>
        <v>915.6803810137402</v>
      </c>
      <c r="AS17" s="149">
        <v>30</v>
      </c>
      <c r="AT17" s="144">
        <v>0.72916666666666663</v>
      </c>
      <c r="AU17" s="226">
        <f>'10 point (2)'!H15</f>
        <v>918.75</v>
      </c>
      <c r="AV17" s="152">
        <f t="shared" si="14"/>
        <v>-5.8000000000000003E-2</v>
      </c>
      <c r="AW17" s="149">
        <v>30</v>
      </c>
      <c r="AX17" s="144">
        <v>0.72916666666666663</v>
      </c>
      <c r="AY17" s="31">
        <f t="shared" si="15"/>
        <v>-0.26007387382979325</v>
      </c>
      <c r="AZ17" s="31">
        <f t="shared" si="4"/>
        <v>918.7499863365191</v>
      </c>
      <c r="BB17" s="145">
        <v>-2.9500000000000001E-4</v>
      </c>
    </row>
    <row r="18" spans="1:54" ht="16" thickBot="1" x14ac:dyDescent="0.25">
      <c r="A18" s="7" t="s">
        <v>92</v>
      </c>
      <c r="B18" s="8">
        <v>0.66666666666666663</v>
      </c>
      <c r="C18" s="9">
        <v>5</v>
      </c>
      <c r="D18" s="9">
        <f t="shared" si="5"/>
        <v>0.127</v>
      </c>
      <c r="E18" s="77">
        <v>9.7599999999999998E-4</v>
      </c>
      <c r="F18" s="77">
        <v>-9.7599999999999998E-4</v>
      </c>
      <c r="G18" s="123">
        <v>3.503E-3</v>
      </c>
      <c r="I18" s="44">
        <v>29</v>
      </c>
      <c r="J18" s="33">
        <v>0.70833333333333337</v>
      </c>
      <c r="K18" s="232">
        <f>'10 point (2)'!H187</f>
        <v>917.5</v>
      </c>
      <c r="L18" s="32">
        <f t="shared" si="0"/>
        <v>7.2000000000000008E-2</v>
      </c>
      <c r="M18" s="135">
        <v>29</v>
      </c>
      <c r="N18" s="33">
        <v>0.70833333333333337</v>
      </c>
      <c r="O18" s="128">
        <f t="shared" si="6"/>
        <v>0.21367965154197111</v>
      </c>
      <c r="P18" s="32">
        <f t="shared" si="7"/>
        <v>920.06140823571423</v>
      </c>
      <c r="R18" s="45">
        <v>29</v>
      </c>
      <c r="S18" s="36">
        <v>0.70833333333333337</v>
      </c>
      <c r="T18" s="236">
        <f>'10 point (2)'!H143</f>
        <v>919</v>
      </c>
      <c r="U18" s="35">
        <f t="shared" si="1"/>
        <v>1.2949999999999999</v>
      </c>
      <c r="V18" s="46">
        <v>29</v>
      </c>
      <c r="W18" s="36">
        <v>0.70833333333333337</v>
      </c>
      <c r="X18" s="19">
        <f t="shared" si="8"/>
        <v>0.98135038645711214</v>
      </c>
      <c r="Y18" s="35">
        <f t="shared" si="9"/>
        <v>918.97103709738087</v>
      </c>
      <c r="AA18" s="47">
        <v>29</v>
      </c>
      <c r="AB18" s="39">
        <v>0.70833333333333337</v>
      </c>
      <c r="AC18" s="224">
        <f>'10 point (2)'!H101</f>
        <v>923.25</v>
      </c>
      <c r="AD18" s="38">
        <f t="shared" si="2"/>
        <v>1.123</v>
      </c>
      <c r="AE18" s="130">
        <v>29</v>
      </c>
      <c r="AF18" s="39">
        <v>0.70833333333333337</v>
      </c>
      <c r="AG18" s="23">
        <f t="shared" si="10"/>
        <v>1.1233637750809848</v>
      </c>
      <c r="AH18" s="83">
        <f t="shared" si="11"/>
        <v>922.39958942342184</v>
      </c>
      <c r="AJ18" s="48">
        <v>29</v>
      </c>
      <c r="AK18" s="41">
        <v>0.70833333333333337</v>
      </c>
      <c r="AL18" s="225">
        <f>'10 point (2)'!H59</f>
        <v>917.5</v>
      </c>
      <c r="AM18" s="26">
        <f t="shared" si="3"/>
        <v>0.13300000000000001</v>
      </c>
      <c r="AN18" s="48">
        <v>29</v>
      </c>
      <c r="AO18" s="41">
        <v>0.70833333333333337</v>
      </c>
      <c r="AP18" s="101">
        <f t="shared" si="12"/>
        <v>0.22573724657408842</v>
      </c>
      <c r="AQ18" s="248">
        <f t="shared" si="13"/>
        <v>917.49785347045884</v>
      </c>
      <c r="AS18" s="49">
        <v>29</v>
      </c>
      <c r="AT18" s="43">
        <v>0.70833333333333337</v>
      </c>
      <c r="AU18" s="226">
        <f>'10 point (2)'!H16</f>
        <v>917</v>
      </c>
      <c r="AV18" s="30">
        <f t="shared" si="14"/>
        <v>-0.36499999999999999</v>
      </c>
      <c r="AW18" s="49">
        <v>29</v>
      </c>
      <c r="AX18" s="43">
        <v>0.70833333333333337</v>
      </c>
      <c r="AY18" s="31">
        <f t="shared" si="15"/>
        <v>-0.36149413429979349</v>
      </c>
      <c r="AZ18" s="31">
        <f t="shared" si="4"/>
        <v>917.00025341178343</v>
      </c>
      <c r="BB18" s="9">
        <v>1.27E-4</v>
      </c>
    </row>
    <row r="19" spans="1:54" ht="16" thickBot="1" x14ac:dyDescent="0.25">
      <c r="A19" s="7" t="s">
        <v>92</v>
      </c>
      <c r="B19" s="8">
        <v>0.64583333333333337</v>
      </c>
      <c r="C19" s="9">
        <v>5</v>
      </c>
      <c r="D19" s="9">
        <f t="shared" si="5"/>
        <v>0.27300000000000002</v>
      </c>
      <c r="E19" s="77">
        <v>9.8999999999999999E-4</v>
      </c>
      <c r="F19" s="77">
        <v>-9.8999999999999999E-4</v>
      </c>
      <c r="G19" s="123">
        <v>2.1389999999999998E-3</v>
      </c>
      <c r="I19" s="32">
        <v>28</v>
      </c>
      <c r="J19" s="33">
        <v>0.6875</v>
      </c>
      <c r="K19" s="232">
        <f>'10 point (2)'!H188</f>
        <v>921.75</v>
      </c>
      <c r="L19" s="32">
        <f t="shared" si="0"/>
        <v>0.36499999999999999</v>
      </c>
      <c r="M19" s="34">
        <v>28</v>
      </c>
      <c r="N19" s="33">
        <v>0.6875</v>
      </c>
      <c r="O19" s="128">
        <f t="shared" si="6"/>
        <v>0.49882660257212169</v>
      </c>
      <c r="P19" s="32">
        <f t="shared" si="7"/>
        <v>920.96736790910438</v>
      </c>
      <c r="R19" s="35">
        <v>28</v>
      </c>
      <c r="S19" s="36">
        <v>0.6875</v>
      </c>
      <c r="T19" s="236">
        <f>'10 point (2)'!H144</f>
        <v>916.75</v>
      </c>
      <c r="U19" s="35">
        <f t="shared" si="1"/>
        <v>1.276</v>
      </c>
      <c r="V19" s="37">
        <v>28</v>
      </c>
      <c r="W19" s="36">
        <v>0.6875</v>
      </c>
      <c r="X19" s="19">
        <f t="shared" si="8"/>
        <v>1.0385006735500568</v>
      </c>
      <c r="Y19" s="35">
        <f t="shared" si="9"/>
        <v>916.83979687206602</v>
      </c>
      <c r="AA19" s="38">
        <v>28</v>
      </c>
      <c r="AB19" s="39">
        <v>0.6875</v>
      </c>
      <c r="AC19" s="224">
        <f>'10 point (2)'!H102</f>
        <v>923.75</v>
      </c>
      <c r="AD19" s="38">
        <f t="shared" si="2"/>
        <v>1.9059999999999999</v>
      </c>
      <c r="AE19" s="126">
        <v>28</v>
      </c>
      <c r="AF19" s="39">
        <v>0.6875</v>
      </c>
      <c r="AG19" s="23">
        <f t="shared" si="10"/>
        <v>1.65043039200896</v>
      </c>
      <c r="AH19" s="83">
        <f t="shared" si="11"/>
        <v>923.73961887395456</v>
      </c>
      <c r="AJ19" s="40">
        <v>28</v>
      </c>
      <c r="AK19" s="41">
        <v>0.6875</v>
      </c>
      <c r="AL19" s="225">
        <f>'10 point (2)'!H60</f>
        <v>918.25</v>
      </c>
      <c r="AM19" s="26">
        <f t="shared" si="3"/>
        <v>0.35699999999999998</v>
      </c>
      <c r="AN19" s="40">
        <v>28</v>
      </c>
      <c r="AO19" s="41">
        <v>0.6875</v>
      </c>
      <c r="AP19" s="101">
        <f t="shared" si="12"/>
        <v>0.26894708331202782</v>
      </c>
      <c r="AQ19" s="248">
        <f t="shared" si="13"/>
        <v>917.50611708754388</v>
      </c>
      <c r="AS19" s="42">
        <v>28</v>
      </c>
      <c r="AT19" s="43">
        <v>0.6875</v>
      </c>
      <c r="AU19" s="226">
        <f>'10 point (2)'!H17</f>
        <v>919.5</v>
      </c>
      <c r="AV19" s="30">
        <f t="shared" si="14"/>
        <v>-0.29500000000000004</v>
      </c>
      <c r="AW19" s="42">
        <v>28</v>
      </c>
      <c r="AX19" s="43">
        <v>0.6875</v>
      </c>
      <c r="AY19" s="31">
        <f t="shared" si="15"/>
        <v>-0.24122439724679981</v>
      </c>
      <c r="AZ19" s="31">
        <f t="shared" si="4"/>
        <v>919.49453514159586</v>
      </c>
      <c r="BB19" s="9">
        <v>2.7300000000000002E-4</v>
      </c>
    </row>
    <row r="20" spans="1:54" ht="16" thickBot="1" x14ac:dyDescent="0.25">
      <c r="A20" s="7" t="s">
        <v>92</v>
      </c>
      <c r="B20" s="8">
        <v>0.625</v>
      </c>
      <c r="C20" s="9">
        <v>5</v>
      </c>
      <c r="D20" s="9">
        <f t="shared" si="5"/>
        <v>9.7000000000000003E-2</v>
      </c>
      <c r="E20" s="77">
        <v>1.003E-3</v>
      </c>
      <c r="F20" s="77">
        <v>-1.003E-3</v>
      </c>
      <c r="G20" s="123">
        <v>2.0999999999999999E-3</v>
      </c>
      <c r="I20" s="44">
        <v>27</v>
      </c>
      <c r="J20" s="33">
        <v>0.66666666666666663</v>
      </c>
      <c r="K20" s="232">
        <f>'10 point (2)'!H189</f>
        <v>921.75</v>
      </c>
      <c r="L20" s="32">
        <f t="shared" si="0"/>
        <v>1</v>
      </c>
      <c r="M20" s="135">
        <v>27</v>
      </c>
      <c r="N20" s="33">
        <v>0.66666666666666663</v>
      </c>
      <c r="O20" s="128">
        <f t="shared" si="6"/>
        <v>0.75546844214034636</v>
      </c>
      <c r="P20" s="32">
        <f t="shared" si="7"/>
        <v>921.66041005763418</v>
      </c>
      <c r="R20" s="45">
        <v>27</v>
      </c>
      <c r="S20" s="36">
        <v>0.66666666666666663</v>
      </c>
      <c r="T20" s="236">
        <f>'10 point (2)'!H145</f>
        <v>917.75</v>
      </c>
      <c r="U20" s="35">
        <f t="shared" si="1"/>
        <v>1.137</v>
      </c>
      <c r="V20" s="46">
        <v>27</v>
      </c>
      <c r="W20" s="36">
        <v>0.66666666666666663</v>
      </c>
      <c r="X20" s="19">
        <f t="shared" si="8"/>
        <v>1.1411326544610496</v>
      </c>
      <c r="Y20" s="35">
        <f t="shared" si="9"/>
        <v>917.95500990597884</v>
      </c>
      <c r="AA20" s="47">
        <v>27</v>
      </c>
      <c r="AB20" s="39">
        <v>0.66666666666666663</v>
      </c>
      <c r="AC20" s="224">
        <f>'10 point (2)'!H103</f>
        <v>924.75</v>
      </c>
      <c r="AD20" s="38">
        <f t="shared" si="2"/>
        <v>1.9239999999999999</v>
      </c>
      <c r="AE20" s="130">
        <v>27</v>
      </c>
      <c r="AF20" s="39">
        <v>0.66666666666666663</v>
      </c>
      <c r="AG20" s="23">
        <f t="shared" si="10"/>
        <v>1.9307139032653853</v>
      </c>
      <c r="AH20" s="83">
        <f t="shared" si="11"/>
        <v>925.07945995221314</v>
      </c>
      <c r="AJ20" s="48">
        <v>27</v>
      </c>
      <c r="AK20" s="41">
        <v>0.66666666666666663</v>
      </c>
      <c r="AL20" s="225">
        <f>'10 point (2)'!H61</f>
        <v>917.25</v>
      </c>
      <c r="AM20" s="26">
        <f t="shared" si="3"/>
        <v>0.36599999999999999</v>
      </c>
      <c r="AN20" s="48">
        <v>27</v>
      </c>
      <c r="AO20" s="41">
        <v>0.66666666666666663</v>
      </c>
      <c r="AP20" s="101">
        <f t="shared" si="12"/>
        <v>0.28308770681073769</v>
      </c>
      <c r="AQ20" s="248">
        <f t="shared" si="13"/>
        <v>917.29527370121548</v>
      </c>
      <c r="AS20" s="49">
        <v>27</v>
      </c>
      <c r="AT20" s="43">
        <v>0.66666666666666663</v>
      </c>
      <c r="AU20" s="226">
        <f>'10 point (2)'!H18</f>
        <v>921.25</v>
      </c>
      <c r="AV20" s="30">
        <f t="shared" si="14"/>
        <v>0.127</v>
      </c>
      <c r="AW20" s="49">
        <v>27</v>
      </c>
      <c r="AX20" s="43">
        <v>0.66666666666666663</v>
      </c>
      <c r="AY20" s="31">
        <f t="shared" si="15"/>
        <v>-1.2686834983643352E-2</v>
      </c>
      <c r="AZ20" s="31">
        <f t="shared" si="4"/>
        <v>921.24991119664753</v>
      </c>
      <c r="BB20" s="9">
        <v>9.7E-5</v>
      </c>
    </row>
    <row r="21" spans="1:54" ht="16" thickBot="1" x14ac:dyDescent="0.25">
      <c r="A21" s="7" t="s">
        <v>92</v>
      </c>
      <c r="B21" s="8">
        <v>0.60416666666666663</v>
      </c>
      <c r="C21" s="9">
        <v>5</v>
      </c>
      <c r="D21" s="9">
        <f t="shared" si="5"/>
        <v>-0.13600000000000001</v>
      </c>
      <c r="E21" s="77">
        <v>1.0150000000000001E-3</v>
      </c>
      <c r="F21" s="77">
        <v>-1.0150000000000001E-3</v>
      </c>
      <c r="G21" s="123">
        <v>2.1849999999999999E-3</v>
      </c>
      <c r="I21" s="44">
        <v>26</v>
      </c>
      <c r="J21" s="33">
        <v>0.64583333333333337</v>
      </c>
      <c r="K21" s="232">
        <f>'10 point (2)'!H190</f>
        <v>922.25</v>
      </c>
      <c r="L21" s="32">
        <f t="shared" si="0"/>
        <v>0.94799999999999995</v>
      </c>
      <c r="M21" s="135">
        <v>26</v>
      </c>
      <c r="N21" s="33">
        <v>0.64583333333333337</v>
      </c>
      <c r="O21" s="128">
        <f t="shared" si="6"/>
        <v>0.88676671699616894</v>
      </c>
      <c r="P21" s="32">
        <f t="shared" si="7"/>
        <v>922.24894314762832</v>
      </c>
      <c r="R21" s="45">
        <v>26</v>
      </c>
      <c r="S21" s="36">
        <v>0.64583333333333337</v>
      </c>
      <c r="T21" s="236">
        <f>'10 point (2)'!H146</f>
        <v>916.75</v>
      </c>
      <c r="U21" s="35">
        <f t="shared" si="1"/>
        <v>1.3470000000000002</v>
      </c>
      <c r="V21" s="46">
        <v>26</v>
      </c>
      <c r="W21" s="36">
        <v>0.64583333333333337</v>
      </c>
      <c r="X21" s="19">
        <f t="shared" si="8"/>
        <v>1.3409027525463708</v>
      </c>
      <c r="Y21" s="35">
        <f t="shared" si="9"/>
        <v>916.92410418214968</v>
      </c>
      <c r="AA21" s="47">
        <v>26</v>
      </c>
      <c r="AB21" s="39">
        <v>0.64583333333333337</v>
      </c>
      <c r="AC21" s="224">
        <f>'10 point (2)'!H104</f>
        <v>924.75</v>
      </c>
      <c r="AD21" s="38">
        <f t="shared" si="2"/>
        <v>1.8819999999999999</v>
      </c>
      <c r="AE21" s="130">
        <v>26</v>
      </c>
      <c r="AF21" s="39">
        <v>0.64583333333333337</v>
      </c>
      <c r="AG21" s="23">
        <f t="shared" si="10"/>
        <v>1.8826742041550433</v>
      </c>
      <c r="AH21" s="83">
        <f t="shared" si="11"/>
        <v>925.32281784813642</v>
      </c>
      <c r="AJ21" s="48">
        <v>26</v>
      </c>
      <c r="AK21" s="41">
        <v>0.64583333333333337</v>
      </c>
      <c r="AL21" s="225">
        <f>'10 point (2)'!H62</f>
        <v>917.75</v>
      </c>
      <c r="AM21" s="26">
        <f t="shared" si="3"/>
        <v>0.189</v>
      </c>
      <c r="AN21" s="48">
        <v>26</v>
      </c>
      <c r="AO21" s="41">
        <v>0.64583333333333337</v>
      </c>
      <c r="AP21" s="101">
        <f t="shared" si="12"/>
        <v>0.25332515242982839</v>
      </c>
      <c r="AQ21" s="248">
        <f t="shared" si="13"/>
        <v>917.72588738207196</v>
      </c>
      <c r="AS21" s="49">
        <v>26</v>
      </c>
      <c r="AT21" s="43">
        <v>0.64583333333333337</v>
      </c>
      <c r="AU21" s="226">
        <f>'10 point (2)'!H19</f>
        <v>921.25</v>
      </c>
      <c r="AV21" s="30">
        <f t="shared" si="14"/>
        <v>0.27300000000000002</v>
      </c>
      <c r="AW21" s="49">
        <v>26</v>
      </c>
      <c r="AX21" s="43">
        <v>0.64583333333333337</v>
      </c>
      <c r="AY21" s="31">
        <f t="shared" si="15"/>
        <v>0.147325717826089</v>
      </c>
      <c r="AZ21" s="31">
        <f t="shared" si="4"/>
        <v>921.30075083578538</v>
      </c>
      <c r="BB21" s="9">
        <v>-1.36E-4</v>
      </c>
    </row>
    <row r="22" spans="1:54" ht="16" thickBot="1" x14ac:dyDescent="0.25">
      <c r="A22" s="7" t="s">
        <v>92</v>
      </c>
      <c r="B22" s="8">
        <v>0.58333333333333337</v>
      </c>
      <c r="C22" s="9">
        <v>5</v>
      </c>
      <c r="D22" s="9">
        <f t="shared" si="5"/>
        <v>-0.27599999999999997</v>
      </c>
      <c r="E22" s="77">
        <v>1.024E-3</v>
      </c>
      <c r="F22" s="77">
        <v>-1.024E-3</v>
      </c>
      <c r="G22" s="123">
        <v>2.1849999999999999E-3</v>
      </c>
      <c r="I22" s="32">
        <v>25</v>
      </c>
      <c r="J22" s="33">
        <v>0.625</v>
      </c>
      <c r="K22" s="232">
        <f>'10 point (2)'!H191</f>
        <v>922.25</v>
      </c>
      <c r="L22" s="32">
        <f t="shared" si="0"/>
        <v>0.83</v>
      </c>
      <c r="M22" s="34">
        <v>25</v>
      </c>
      <c r="N22" s="33">
        <v>0.625</v>
      </c>
      <c r="O22" s="128">
        <f t="shared" si="6"/>
        <v>0.86648392113380301</v>
      </c>
      <c r="P22" s="32">
        <f t="shared" si="7"/>
        <v>922.47795613309734</v>
      </c>
      <c r="R22" s="35">
        <v>25</v>
      </c>
      <c r="S22" s="36">
        <v>0.625</v>
      </c>
      <c r="T22" s="236">
        <f>'10 point (2)'!H147</f>
        <v>917</v>
      </c>
      <c r="U22" s="35">
        <f t="shared" si="1"/>
        <v>1.387</v>
      </c>
      <c r="V22" s="37">
        <v>25</v>
      </c>
      <c r="W22" s="36">
        <v>0.625</v>
      </c>
      <c r="X22" s="19">
        <f t="shared" si="8"/>
        <v>1.5996255099210699</v>
      </c>
      <c r="Y22" s="35">
        <f t="shared" si="9"/>
        <v>916.49757027725866</v>
      </c>
      <c r="AA22" s="38">
        <v>25</v>
      </c>
      <c r="AB22" s="39">
        <v>0.625</v>
      </c>
      <c r="AC22" s="224">
        <f>'10 point (2)'!H105</f>
        <v>922.25</v>
      </c>
      <c r="AD22" s="38">
        <f t="shared" si="2"/>
        <v>1.554</v>
      </c>
      <c r="AE22" s="126">
        <v>25</v>
      </c>
      <c r="AF22" s="39">
        <v>0.625</v>
      </c>
      <c r="AG22" s="23">
        <f t="shared" si="10"/>
        <v>1.5527455639720649</v>
      </c>
      <c r="AH22" s="83">
        <f t="shared" si="11"/>
        <v>922.14941797568565</v>
      </c>
      <c r="AJ22" s="40">
        <v>25</v>
      </c>
      <c r="AK22" s="41">
        <v>0.625</v>
      </c>
      <c r="AL22" s="225">
        <f>'10 point (2)'!H63</f>
        <v>918</v>
      </c>
      <c r="AM22" s="26">
        <f t="shared" si="3"/>
        <v>0.20499999999999999</v>
      </c>
      <c r="AN22" s="40">
        <v>25</v>
      </c>
      <c r="AO22" s="41">
        <v>0.625</v>
      </c>
      <c r="AP22" s="101">
        <f t="shared" si="12"/>
        <v>0.169718090509522</v>
      </c>
      <c r="AQ22" s="248">
        <f t="shared" si="13"/>
        <v>917.76890634169899</v>
      </c>
      <c r="AS22" s="42">
        <v>25</v>
      </c>
      <c r="AT22" s="43">
        <v>0.625</v>
      </c>
      <c r="AU22" s="226">
        <f>'10 point (2)'!H20</f>
        <v>920.5</v>
      </c>
      <c r="AV22" s="30">
        <f t="shared" si="14"/>
        <v>9.7000000000000003E-2</v>
      </c>
      <c r="AW22" s="42">
        <v>25</v>
      </c>
      <c r="AX22" s="43">
        <v>0.625</v>
      </c>
      <c r="AY22" s="31">
        <f t="shared" si="15"/>
        <v>7.6032521892513541E-2</v>
      </c>
      <c r="AZ22" s="31">
        <f t="shared" si="4"/>
        <v>920.70026406846398</v>
      </c>
      <c r="BB22" s="9">
        <v>-2.7599999999999999E-4</v>
      </c>
    </row>
    <row r="23" spans="1:54" ht="16" thickBot="1" x14ac:dyDescent="0.25">
      <c r="A23" s="7" t="s">
        <v>92</v>
      </c>
      <c r="B23" s="8">
        <v>0.5625</v>
      </c>
      <c r="C23" s="9">
        <v>5</v>
      </c>
      <c r="D23" s="9">
        <f t="shared" si="5"/>
        <v>-0.49</v>
      </c>
      <c r="E23" s="77">
        <v>1.029E-3</v>
      </c>
      <c r="F23" s="77">
        <v>-1.029E-3</v>
      </c>
      <c r="G23" s="123">
        <v>2.183E-3</v>
      </c>
      <c r="I23" s="44">
        <v>24</v>
      </c>
      <c r="J23" s="33">
        <v>0.60416666666666663</v>
      </c>
      <c r="K23" s="232">
        <f>'10 point (2)'!H192</f>
        <v>922.5</v>
      </c>
      <c r="L23" s="32">
        <f t="shared" si="0"/>
        <v>0.63</v>
      </c>
      <c r="M23" s="135">
        <v>24</v>
      </c>
      <c r="N23" s="33">
        <v>0.60416666666666663</v>
      </c>
      <c r="O23" s="128">
        <f t="shared" si="6"/>
        <v>0.70524462863405379</v>
      </c>
      <c r="P23" s="32">
        <f t="shared" si="7"/>
        <v>922.24419942373265</v>
      </c>
      <c r="R23" s="45">
        <v>24</v>
      </c>
      <c r="S23" s="36">
        <v>0.60416666666666663</v>
      </c>
      <c r="T23" s="236">
        <f>'10 point (2)'!H148</f>
        <v>917.25</v>
      </c>
      <c r="U23" s="35">
        <f t="shared" si="1"/>
        <v>1.6060000000000001</v>
      </c>
      <c r="V23" s="46">
        <v>24</v>
      </c>
      <c r="W23" s="36">
        <v>0.60416666666666663</v>
      </c>
      <c r="X23" s="19">
        <f t="shared" si="8"/>
        <v>1.8772757188014952</v>
      </c>
      <c r="Y23" s="35">
        <f t="shared" si="9"/>
        <v>917.17193501044949</v>
      </c>
      <c r="AA23" s="47">
        <v>24</v>
      </c>
      <c r="AB23" s="39">
        <v>0.60416666666666663</v>
      </c>
      <c r="AC23" s="224">
        <f>'10 point (2)'!H106</f>
        <v>922</v>
      </c>
      <c r="AD23" s="38">
        <f t="shared" si="2"/>
        <v>0.99700000000000011</v>
      </c>
      <c r="AE23" s="130">
        <v>24</v>
      </c>
      <c r="AF23" s="39">
        <v>0.60416666666666663</v>
      </c>
      <c r="AG23" s="23">
        <f t="shared" si="10"/>
        <v>1.0641262115604961</v>
      </c>
      <c r="AH23" s="83">
        <f t="shared" si="11"/>
        <v>922.16589105642402</v>
      </c>
      <c r="AJ23" s="48">
        <v>24</v>
      </c>
      <c r="AK23" s="41">
        <v>0.60416666666666663</v>
      </c>
      <c r="AL23" s="225">
        <f>'10 point (2)'!H64</f>
        <v>917.5</v>
      </c>
      <c r="AM23" s="26">
        <f t="shared" si="3"/>
        <v>4.1999999999999996E-2</v>
      </c>
      <c r="AN23" s="48">
        <v>24</v>
      </c>
      <c r="AO23" s="41">
        <v>0.60416666666666663</v>
      </c>
      <c r="AP23" s="101">
        <f t="shared" si="12"/>
        <v>3.9295386248035691E-2</v>
      </c>
      <c r="AQ23" s="248">
        <f t="shared" si="13"/>
        <v>917.57662316392907</v>
      </c>
      <c r="AS23" s="49">
        <v>24</v>
      </c>
      <c r="AT23" s="43">
        <v>0.60416666666666663</v>
      </c>
      <c r="AU23" s="226">
        <f>'10 point (2)'!H21</f>
        <v>920.75</v>
      </c>
      <c r="AV23" s="30">
        <f t="shared" si="14"/>
        <v>-0.13600000000000001</v>
      </c>
      <c r="AW23" s="49">
        <v>24</v>
      </c>
      <c r="AX23" s="43">
        <v>0.60416666666666663</v>
      </c>
      <c r="AY23" s="31">
        <f t="shared" si="15"/>
        <v>-0.16886884537306188</v>
      </c>
      <c r="AZ23" s="31">
        <f t="shared" si="4"/>
        <v>920.16735874649703</v>
      </c>
      <c r="BB23" s="9">
        <v>-4.8999999999999998E-4</v>
      </c>
    </row>
    <row r="24" spans="1:54" ht="16" thickBot="1" x14ac:dyDescent="0.25">
      <c r="A24" s="7" t="s">
        <v>92</v>
      </c>
      <c r="B24" s="8">
        <v>0.54166666666666663</v>
      </c>
      <c r="C24" s="9">
        <v>5</v>
      </c>
      <c r="D24" s="9">
        <f t="shared" si="5"/>
        <v>-0.57600000000000007</v>
      </c>
      <c r="E24" s="77">
        <v>1.031E-3</v>
      </c>
      <c r="F24" s="77">
        <v>-1.031E-3</v>
      </c>
      <c r="G24" s="123">
        <v>2.1779999999999998E-3</v>
      </c>
      <c r="I24" s="44">
        <v>23</v>
      </c>
      <c r="J24" s="33">
        <v>0.58333333333333337</v>
      </c>
      <c r="K24" s="232">
        <f>'10 point (2)'!H193</f>
        <v>922</v>
      </c>
      <c r="L24" s="32">
        <f t="shared" si="0"/>
        <v>0.35799999999999998</v>
      </c>
      <c r="M24" s="135">
        <v>23</v>
      </c>
      <c r="N24" s="33">
        <v>0.58333333333333337</v>
      </c>
      <c r="O24" s="128">
        <f t="shared" si="6"/>
        <v>0.41931553815176315</v>
      </c>
      <c r="P24" s="32">
        <f t="shared" si="7"/>
        <v>921.99998750020086</v>
      </c>
      <c r="R24" s="45">
        <v>23</v>
      </c>
      <c r="S24" s="36">
        <v>0.58333333333333337</v>
      </c>
      <c r="T24" s="236">
        <f>'10 point (2)'!H149</f>
        <v>917.5</v>
      </c>
      <c r="U24" s="35">
        <f t="shared" si="1"/>
        <v>1.889</v>
      </c>
      <c r="V24" s="46">
        <v>23</v>
      </c>
      <c r="W24" s="36">
        <v>0.58333333333333337</v>
      </c>
      <c r="X24" s="19">
        <f t="shared" si="8"/>
        <v>2.1210751468056079</v>
      </c>
      <c r="Y24" s="35">
        <f t="shared" si="9"/>
        <v>917.49882071794445</v>
      </c>
      <c r="AA24" s="47">
        <v>23</v>
      </c>
      <c r="AB24" s="39">
        <v>0.58333333333333337</v>
      </c>
      <c r="AC24" s="224">
        <f>'10 point (2)'!H107</f>
        <v>920.75</v>
      </c>
      <c r="AD24" s="38">
        <f t="shared" si="2"/>
        <v>0.83199999999999996</v>
      </c>
      <c r="AE24" s="130">
        <v>23</v>
      </c>
      <c r="AF24" s="39">
        <v>0.58333333333333337</v>
      </c>
      <c r="AG24" s="23">
        <f t="shared" si="10"/>
        <v>0.64522335134996034</v>
      </c>
      <c r="AH24" s="83">
        <f t="shared" si="11"/>
        <v>920.79856414892151</v>
      </c>
      <c r="AJ24" s="48">
        <v>23</v>
      </c>
      <c r="AK24" s="41">
        <v>0.58333333333333337</v>
      </c>
      <c r="AL24" s="225">
        <f>'10 point (2)'!H65</f>
        <v>918</v>
      </c>
      <c r="AM24" s="26">
        <f t="shared" si="3"/>
        <v>-0.111</v>
      </c>
      <c r="AN24" s="48">
        <v>23</v>
      </c>
      <c r="AO24" s="41">
        <v>0.58333333333333337</v>
      </c>
      <c r="AP24" s="101">
        <f t="shared" si="12"/>
        <v>-0.11667531677296915</v>
      </c>
      <c r="AQ24" s="248">
        <f t="shared" si="13"/>
        <v>917.70110182611882</v>
      </c>
      <c r="AS24" s="49">
        <v>23</v>
      </c>
      <c r="AT24" s="43">
        <v>0.58333333333333337</v>
      </c>
      <c r="AU24" s="226">
        <f>'10 point (2)'!H22</f>
        <v>919.75</v>
      </c>
      <c r="AV24" s="30">
        <f t="shared" si="14"/>
        <v>-0.27599999999999997</v>
      </c>
      <c r="AW24" s="49">
        <v>23</v>
      </c>
      <c r="AX24" s="43">
        <v>0.58333333333333337</v>
      </c>
      <c r="AY24" s="31">
        <f t="shared" si="15"/>
        <v>-0.3536637107199001</v>
      </c>
      <c r="AZ24" s="31">
        <f t="shared" si="4"/>
        <v>919.87099647484467</v>
      </c>
      <c r="BB24" s="9">
        <v>-5.7600000000000001E-4</v>
      </c>
    </row>
    <row r="25" spans="1:54" ht="16" thickBot="1" x14ac:dyDescent="0.25">
      <c r="A25" s="7" t="s">
        <v>92</v>
      </c>
      <c r="B25" s="8">
        <v>0.52083333333333337</v>
      </c>
      <c r="C25" s="9">
        <v>5</v>
      </c>
      <c r="D25" s="9">
        <f t="shared" si="5"/>
        <v>-0.55500000000000005</v>
      </c>
      <c r="E25" s="77">
        <v>1.0319999999999999E-3</v>
      </c>
      <c r="F25" s="77">
        <v>-1.0319999999999999E-3</v>
      </c>
      <c r="G25" s="123">
        <v>1.8109999999999999E-3</v>
      </c>
      <c r="I25" s="32">
        <v>22</v>
      </c>
      <c r="J25" s="33">
        <v>0.5625</v>
      </c>
      <c r="K25" s="232">
        <f>'10 point (2)'!H194</f>
        <v>921.75</v>
      </c>
      <c r="L25" s="32">
        <f t="shared" si="0"/>
        <v>3.6000000000000004E-2</v>
      </c>
      <c r="M25" s="34">
        <v>22</v>
      </c>
      <c r="N25" s="33">
        <v>0.5625</v>
      </c>
      <c r="O25" s="128">
        <f t="shared" si="6"/>
        <v>3.662115308175308E-2</v>
      </c>
      <c r="P25" s="32">
        <f t="shared" si="7"/>
        <v>922.17311207041735</v>
      </c>
      <c r="R25" s="35">
        <v>22</v>
      </c>
      <c r="S25" s="36">
        <v>0.5625</v>
      </c>
      <c r="T25" s="236">
        <f>'10 point (2)'!H150</f>
        <v>916.25</v>
      </c>
      <c r="U25" s="35">
        <f t="shared" si="1"/>
        <v>2.0869999999999997</v>
      </c>
      <c r="V25" s="37">
        <v>22</v>
      </c>
      <c r="W25" s="36">
        <v>0.5625</v>
      </c>
      <c r="X25" s="19">
        <f t="shared" si="8"/>
        <v>2.2902126901258328</v>
      </c>
      <c r="Y25" s="35">
        <f t="shared" si="9"/>
        <v>917.33766509796533</v>
      </c>
      <c r="AA25" s="38">
        <v>22</v>
      </c>
      <c r="AB25" s="39">
        <v>0.5625</v>
      </c>
      <c r="AC25" s="224">
        <f>'10 point (2)'!H108</f>
        <v>921.25</v>
      </c>
      <c r="AD25" s="38">
        <f t="shared" si="2"/>
        <v>0.64100000000000001</v>
      </c>
      <c r="AE25" s="126">
        <v>22</v>
      </c>
      <c r="AF25" s="39">
        <v>0.5625</v>
      </c>
      <c r="AG25" s="23">
        <f t="shared" si="10"/>
        <v>0.48044124612213407</v>
      </c>
      <c r="AH25" s="83">
        <f t="shared" si="11"/>
        <v>921.06617304140593</v>
      </c>
      <c r="AJ25" s="40">
        <v>22</v>
      </c>
      <c r="AK25" s="41">
        <v>0.5625</v>
      </c>
      <c r="AL25" s="225">
        <f>'10 point (2)'!H66</f>
        <v>916.75</v>
      </c>
      <c r="AM25" s="26">
        <f t="shared" si="3"/>
        <v>-0.248</v>
      </c>
      <c r="AN25" s="40">
        <v>22</v>
      </c>
      <c r="AO25" s="41">
        <v>0.5625</v>
      </c>
      <c r="AP25" s="101">
        <f t="shared" si="12"/>
        <v>-0.27917426060758477</v>
      </c>
      <c r="AQ25" s="248">
        <f t="shared" si="13"/>
        <v>916.71283712230661</v>
      </c>
      <c r="AS25" s="42">
        <v>22</v>
      </c>
      <c r="AT25" s="43">
        <v>0.5625</v>
      </c>
      <c r="AU25" s="226">
        <f>'10 point (2)'!H23</f>
        <v>919.5</v>
      </c>
      <c r="AV25" s="30">
        <f t="shared" si="14"/>
        <v>-0.49</v>
      </c>
      <c r="AW25" s="42">
        <v>22</v>
      </c>
      <c r="AX25" s="43">
        <v>0.5625</v>
      </c>
      <c r="AY25" s="31">
        <f t="shared" si="15"/>
        <v>-0.41262003106754952</v>
      </c>
      <c r="AZ25" s="31">
        <f t="shared" si="4"/>
        <v>919.7535935966614</v>
      </c>
      <c r="BB25" s="9">
        <v>-5.5500000000000005E-4</v>
      </c>
    </row>
    <row r="26" spans="1:54" ht="16" thickBot="1" x14ac:dyDescent="0.25">
      <c r="A26" s="7" t="s">
        <v>92</v>
      </c>
      <c r="B26" s="8">
        <v>0.5</v>
      </c>
      <c r="C26" s="9">
        <v>5</v>
      </c>
      <c r="D26" s="9">
        <f t="shared" si="5"/>
        <v>-0.69700000000000006</v>
      </c>
      <c r="E26" s="77">
        <v>1.0300000000000001E-3</v>
      </c>
      <c r="F26" s="77">
        <v>-1.0300000000000001E-3</v>
      </c>
      <c r="G26" s="123">
        <v>2.0370000000000002E-3</v>
      </c>
      <c r="I26" s="44">
        <v>21</v>
      </c>
      <c r="J26" s="33">
        <v>0.54166666666666663</v>
      </c>
      <c r="K26" s="232">
        <f>'10 point (2)'!H195</f>
        <v>922.25</v>
      </c>
      <c r="L26" s="32">
        <f t="shared" si="0"/>
        <v>-0.27700000000000002</v>
      </c>
      <c r="M26" s="135">
        <v>21</v>
      </c>
      <c r="N26" s="33">
        <v>0.54166666666666663</v>
      </c>
      <c r="O26" s="128">
        <f t="shared" si="6"/>
        <v>-0.39045523343681993</v>
      </c>
      <c r="P26" s="32">
        <f t="shared" si="7"/>
        <v>922.36348895230867</v>
      </c>
      <c r="R26" s="45">
        <v>21</v>
      </c>
      <c r="S26" s="36">
        <v>0.54166666666666663</v>
      </c>
      <c r="T26" s="236">
        <f>'10 point (2)'!H151</f>
        <v>919.25</v>
      </c>
      <c r="U26" s="35">
        <f t="shared" si="1"/>
        <v>2.2230000000000003</v>
      </c>
      <c r="V26" s="46">
        <v>21</v>
      </c>
      <c r="W26" s="36">
        <v>0.54166666666666663</v>
      </c>
      <c r="X26" s="19">
        <f t="shared" si="8"/>
        <v>2.3761674610194561</v>
      </c>
      <c r="Y26" s="35">
        <f t="shared" si="9"/>
        <v>918.71455995810049</v>
      </c>
      <c r="AA26" s="47">
        <v>21</v>
      </c>
      <c r="AB26" s="39">
        <v>0.54166666666666663</v>
      </c>
      <c r="AC26" s="224">
        <f>'10 point (2)'!H109</f>
        <v>919.75</v>
      </c>
      <c r="AD26" s="38">
        <f t="shared" si="2"/>
        <v>0.65700000000000003</v>
      </c>
      <c r="AE26" s="130">
        <v>21</v>
      </c>
      <c r="AF26" s="39">
        <v>0.54166666666666663</v>
      </c>
      <c r="AG26" s="23">
        <f t="shared" si="10"/>
        <v>0.52714786113505563</v>
      </c>
      <c r="AH26" s="83">
        <f t="shared" si="11"/>
        <v>919.84762134369237</v>
      </c>
      <c r="AJ26" s="48">
        <v>21</v>
      </c>
      <c r="AK26" s="41">
        <v>0.54166666666666663</v>
      </c>
      <c r="AL26" s="225">
        <f>'10 point (2)'!H67</f>
        <v>916</v>
      </c>
      <c r="AM26" s="26">
        <f t="shared" si="3"/>
        <v>-0.56099999999999994</v>
      </c>
      <c r="AN26" s="48">
        <v>21</v>
      </c>
      <c r="AO26" s="41">
        <v>0.54166666666666663</v>
      </c>
      <c r="AP26" s="101">
        <f t="shared" si="12"/>
        <v>-0.43636403584561539</v>
      </c>
      <c r="AQ26" s="248">
        <f t="shared" si="13"/>
        <v>916.3164223741453</v>
      </c>
      <c r="AS26" s="49">
        <v>21</v>
      </c>
      <c r="AT26" s="43">
        <v>0.54166666666666663</v>
      </c>
      <c r="AU26" s="226">
        <f>'10 point (2)'!H24</f>
        <v>920.25</v>
      </c>
      <c r="AV26" s="30">
        <f t="shared" si="14"/>
        <v>-0.57600000000000007</v>
      </c>
      <c r="AW26" s="49">
        <v>21</v>
      </c>
      <c r="AX26" s="43">
        <v>0.54166666666666663</v>
      </c>
      <c r="AY26" s="31">
        <f t="shared" si="15"/>
        <v>-0.47365616227528723</v>
      </c>
      <c r="AZ26" s="31">
        <f t="shared" si="4"/>
        <v>919.72810876171491</v>
      </c>
      <c r="BB26" s="9">
        <v>-6.9700000000000003E-4</v>
      </c>
    </row>
    <row r="27" spans="1:54" ht="16" thickBot="1" x14ac:dyDescent="0.25">
      <c r="A27" s="7" t="s">
        <v>92</v>
      </c>
      <c r="B27" s="8">
        <v>0.47916666666666669</v>
      </c>
      <c r="C27" s="9">
        <v>5</v>
      </c>
      <c r="D27" s="9">
        <f t="shared" si="5"/>
        <v>-0.76100000000000001</v>
      </c>
      <c r="E27" s="77">
        <v>1.026E-3</v>
      </c>
      <c r="F27" s="77">
        <v>-1.026E-3</v>
      </c>
      <c r="G27" s="123">
        <v>2.0370000000000002E-3</v>
      </c>
      <c r="I27" s="44">
        <v>20</v>
      </c>
      <c r="J27" s="33">
        <v>0.52083333333333337</v>
      </c>
      <c r="K27" s="232">
        <f>'10 point (2)'!H196</f>
        <v>922</v>
      </c>
      <c r="L27" s="32">
        <f t="shared" si="0"/>
        <v>-0.48299999999999998</v>
      </c>
      <c r="M27" s="135">
        <v>20</v>
      </c>
      <c r="N27" s="33">
        <v>0.52083333333333337</v>
      </c>
      <c r="O27" s="128">
        <f t="shared" si="6"/>
        <v>-0.79185016832505639</v>
      </c>
      <c r="P27" s="32">
        <f t="shared" si="7"/>
        <v>921.68446743369452</v>
      </c>
      <c r="R27" s="45">
        <v>20</v>
      </c>
      <c r="S27" s="36">
        <v>0.52083333333333337</v>
      </c>
      <c r="T27" s="236">
        <f>'10 point (2)'!H152</f>
        <v>918.75</v>
      </c>
      <c r="U27" s="35">
        <f t="shared" si="1"/>
        <v>2.6380000000000003</v>
      </c>
      <c r="V27" s="46">
        <v>20</v>
      </c>
      <c r="W27" s="36">
        <v>0.52083333333333337</v>
      </c>
      <c r="X27" s="19">
        <f t="shared" si="8"/>
        <v>2.3911243583817758</v>
      </c>
      <c r="Y27" s="35">
        <f t="shared" si="9"/>
        <v>918.57834127817762</v>
      </c>
      <c r="AA27" s="47">
        <v>20</v>
      </c>
      <c r="AB27" s="39">
        <v>0.52083333333333337</v>
      </c>
      <c r="AC27" s="224">
        <f>'10 point (2)'!H110</f>
        <v>919.75</v>
      </c>
      <c r="AD27" s="38">
        <f t="shared" si="2"/>
        <v>0.59199999999999997</v>
      </c>
      <c r="AE27" s="130">
        <v>20</v>
      </c>
      <c r="AF27" s="39">
        <v>0.52083333333333337</v>
      </c>
      <c r="AG27" s="23">
        <f t="shared" si="10"/>
        <v>0.64128524359421923</v>
      </c>
      <c r="AH27" s="83">
        <f t="shared" si="11"/>
        <v>919.74175797068335</v>
      </c>
      <c r="AJ27" s="48">
        <v>20</v>
      </c>
      <c r="AK27" s="41">
        <v>0.52083333333333337</v>
      </c>
      <c r="AL27" s="225">
        <f>'10 point (2)'!H68</f>
        <v>916.75</v>
      </c>
      <c r="AM27" s="26">
        <f t="shared" si="3"/>
        <v>-0.71299999999999997</v>
      </c>
      <c r="AN27" s="48">
        <v>20</v>
      </c>
      <c r="AO27" s="41">
        <v>0.52083333333333337</v>
      </c>
      <c r="AP27" s="101">
        <f t="shared" si="12"/>
        <v>-0.57277048234639316</v>
      </c>
      <c r="AQ27" s="248">
        <f t="shared" si="13"/>
        <v>916.91034891514414</v>
      </c>
      <c r="AS27" s="49">
        <v>20</v>
      </c>
      <c r="AT27" s="43">
        <v>0.52083333333333337</v>
      </c>
      <c r="AU27" s="226">
        <f>'10 point (2)'!H25</f>
        <v>919.75</v>
      </c>
      <c r="AV27" s="30">
        <f t="shared" si="14"/>
        <v>-0.55500000000000005</v>
      </c>
      <c r="AW27" s="49">
        <v>20</v>
      </c>
      <c r="AX27" s="43">
        <v>0.52083333333333337</v>
      </c>
      <c r="AY27" s="31">
        <f t="shared" si="15"/>
        <v>-0.57817646773953923</v>
      </c>
      <c r="AZ27" s="31">
        <f t="shared" si="4"/>
        <v>919.73561917745576</v>
      </c>
      <c r="BB27" s="9">
        <v>-7.6099999999999996E-4</v>
      </c>
    </row>
    <row r="28" spans="1:54" ht="16" thickBot="1" x14ac:dyDescent="0.25">
      <c r="A28" s="7" t="s">
        <v>92</v>
      </c>
      <c r="B28" s="8">
        <v>0.45833333333333331</v>
      </c>
      <c r="C28" s="9">
        <v>5</v>
      </c>
      <c r="D28" s="9">
        <f t="shared" si="5"/>
        <v>-0.77300000000000002</v>
      </c>
      <c r="E28" s="77">
        <v>1.024E-3</v>
      </c>
      <c r="F28" s="77">
        <v>-1.024E-3</v>
      </c>
      <c r="G28" s="123">
        <v>2.4250000000000001E-3</v>
      </c>
      <c r="I28" s="32">
        <v>19</v>
      </c>
      <c r="J28" s="33">
        <v>0.5</v>
      </c>
      <c r="K28" s="232">
        <f>'10 point (2)'!H197</f>
        <v>920.25</v>
      </c>
      <c r="L28" s="32">
        <f t="shared" si="0"/>
        <v>-0.89100000000000001</v>
      </c>
      <c r="M28" s="34">
        <v>19</v>
      </c>
      <c r="N28" s="33">
        <v>0.5</v>
      </c>
      <c r="O28" s="128">
        <f t="shared" si="6"/>
        <v>-1.1019296151958426</v>
      </c>
      <c r="P28" s="32">
        <f t="shared" si="7"/>
        <v>920.0266448344421</v>
      </c>
      <c r="R28" s="35">
        <v>19</v>
      </c>
      <c r="S28" s="36">
        <v>0.5</v>
      </c>
      <c r="T28" s="236">
        <f>'10 point (2)'!H153</f>
        <v>919.25</v>
      </c>
      <c r="U28" s="35">
        <f t="shared" si="1"/>
        <v>2.5469999999999997</v>
      </c>
      <c r="V28" s="37">
        <v>19</v>
      </c>
      <c r="W28" s="36">
        <v>0.5</v>
      </c>
      <c r="X28" s="19">
        <f t="shared" si="8"/>
        <v>2.3504219729646478</v>
      </c>
      <c r="Y28" s="35">
        <f t="shared" si="9"/>
        <v>919.25119603105668</v>
      </c>
      <c r="AA28" s="38">
        <v>19</v>
      </c>
      <c r="AB28" s="39">
        <v>0.5</v>
      </c>
      <c r="AC28" s="224">
        <f>'10 point (2)'!H111</f>
        <v>920.75</v>
      </c>
      <c r="AD28" s="38">
        <f t="shared" si="2"/>
        <v>0.73599999999999999</v>
      </c>
      <c r="AE28" s="126">
        <v>19</v>
      </c>
      <c r="AF28" s="39">
        <v>0.5</v>
      </c>
      <c r="AG28" s="23">
        <f t="shared" si="10"/>
        <v>0.76151161304003401</v>
      </c>
      <c r="AH28" s="83">
        <f t="shared" si="11"/>
        <v>920.73633515604433</v>
      </c>
      <c r="AJ28" s="40">
        <v>19</v>
      </c>
      <c r="AK28" s="41">
        <v>0.5</v>
      </c>
      <c r="AL28" s="225">
        <f>'10 point (2)'!H69</f>
        <v>916</v>
      </c>
      <c r="AM28" s="26">
        <f t="shared" si="3"/>
        <v>-0.61599999999999999</v>
      </c>
      <c r="AN28" s="40">
        <v>19</v>
      </c>
      <c r="AO28" s="41">
        <v>0.5</v>
      </c>
      <c r="AP28" s="101">
        <f t="shared" si="12"/>
        <v>-0.66238765480271633</v>
      </c>
      <c r="AQ28" s="248">
        <f t="shared" si="13"/>
        <v>915.94087469916724</v>
      </c>
      <c r="AS28" s="42">
        <v>19</v>
      </c>
      <c r="AT28" s="43">
        <v>0.5</v>
      </c>
      <c r="AU28" s="226">
        <f>'10 point (2)'!H26</f>
        <v>920.25</v>
      </c>
      <c r="AV28" s="30">
        <f t="shared" si="14"/>
        <v>-0.69700000000000006</v>
      </c>
      <c r="AW28" s="42">
        <v>19</v>
      </c>
      <c r="AX28" s="43">
        <v>0.5</v>
      </c>
      <c r="AY28" s="31">
        <f t="shared" si="15"/>
        <v>-0.68721042944420607</v>
      </c>
      <c r="AZ28" s="31">
        <f t="shared" si="4"/>
        <v>919.74651311724597</v>
      </c>
      <c r="BB28" s="9">
        <v>-7.7300000000000003E-4</v>
      </c>
    </row>
    <row r="29" spans="1:54" ht="16" thickBot="1" x14ac:dyDescent="0.25">
      <c r="A29" s="7" t="s">
        <v>92</v>
      </c>
      <c r="B29" s="8">
        <v>0.4375</v>
      </c>
      <c r="C29" s="9">
        <v>5</v>
      </c>
      <c r="D29" s="9">
        <f t="shared" si="5"/>
        <v>-0.69200000000000006</v>
      </c>
      <c r="E29" s="77">
        <v>1.023E-3</v>
      </c>
      <c r="F29" s="77">
        <v>-1.023E-3</v>
      </c>
      <c r="G29" s="123">
        <v>2.398E-3</v>
      </c>
      <c r="I29" s="44">
        <v>18</v>
      </c>
      <c r="J29" s="33">
        <v>0.47916666666666669</v>
      </c>
      <c r="K29" s="232">
        <f>'10 point (2)'!H198</f>
        <v>918.5</v>
      </c>
      <c r="L29" s="32">
        <f t="shared" si="0"/>
        <v>-1.4369999999999998</v>
      </c>
      <c r="M29" s="135">
        <v>18</v>
      </c>
      <c r="N29" s="33">
        <v>0.47916666666666669</v>
      </c>
      <c r="O29" s="128">
        <f t="shared" si="6"/>
        <v>-1.2790958068433955</v>
      </c>
      <c r="P29" s="32">
        <f t="shared" si="7"/>
        <v>918.49987694704225</v>
      </c>
      <c r="R29" s="45">
        <v>18</v>
      </c>
      <c r="S29" s="36">
        <v>0.47916666666666669</v>
      </c>
      <c r="T29" s="236">
        <f>'10 point (2)'!H154</f>
        <v>918.75</v>
      </c>
      <c r="U29" s="35">
        <f t="shared" si="1"/>
        <v>2.4380000000000002</v>
      </c>
      <c r="V29" s="46">
        <v>18</v>
      </c>
      <c r="W29" s="36">
        <v>0.47916666666666669</v>
      </c>
      <c r="X29" s="19">
        <f t="shared" si="8"/>
        <v>2.2661379732747973</v>
      </c>
      <c r="Y29" s="35">
        <f t="shared" si="9"/>
        <v>918.82944017725811</v>
      </c>
      <c r="AA29" s="47">
        <v>18</v>
      </c>
      <c r="AB29" s="39">
        <v>0.47916666666666669</v>
      </c>
      <c r="AC29" s="224">
        <f>'10 point (2)'!H112</f>
        <v>922</v>
      </c>
      <c r="AD29" s="38">
        <f t="shared" si="2"/>
        <v>0.98799999999999999</v>
      </c>
      <c r="AE29" s="130">
        <v>18</v>
      </c>
      <c r="AF29" s="39">
        <v>0.47916666666666669</v>
      </c>
      <c r="AG29" s="23">
        <f t="shared" si="10"/>
        <v>0.87724955245546732</v>
      </c>
      <c r="AH29" s="83">
        <f t="shared" si="11"/>
        <v>921.95379226809303</v>
      </c>
      <c r="AJ29" s="48">
        <v>18</v>
      </c>
      <c r="AK29" s="41">
        <v>0.47916666666666669</v>
      </c>
      <c r="AL29" s="225">
        <f>'10 point (2)'!H70</f>
        <v>915.75</v>
      </c>
      <c r="AM29" s="26">
        <f t="shared" si="3"/>
        <v>-0.69200000000000006</v>
      </c>
      <c r="AN29" s="48">
        <v>18</v>
      </c>
      <c r="AO29" s="41">
        <v>0.47916666666666669</v>
      </c>
      <c r="AP29" s="101">
        <f t="shared" si="12"/>
        <v>-0.6842557002597538</v>
      </c>
      <c r="AQ29" s="248">
        <f t="shared" si="13"/>
        <v>915.7494773331058</v>
      </c>
      <c r="AS29" s="49">
        <v>18</v>
      </c>
      <c r="AT29" s="43">
        <v>0.47916666666666669</v>
      </c>
      <c r="AU29" s="226">
        <f>'10 point (2)'!H27</f>
        <v>919.75</v>
      </c>
      <c r="AV29" s="30">
        <f t="shared" si="14"/>
        <v>-0.76100000000000001</v>
      </c>
      <c r="AW29" s="49">
        <v>18</v>
      </c>
      <c r="AX29" s="43">
        <v>0.47916666666666669</v>
      </c>
      <c r="AY29" s="31">
        <f t="shared" si="15"/>
        <v>-0.77801567203611499</v>
      </c>
      <c r="AZ29" s="31">
        <f t="shared" si="4"/>
        <v>919.74976592475775</v>
      </c>
      <c r="BB29" s="9">
        <v>-6.9200000000000002E-4</v>
      </c>
    </row>
    <row r="30" spans="1:54" ht="16" thickBot="1" x14ac:dyDescent="0.25">
      <c r="A30" s="7" t="s">
        <v>92</v>
      </c>
      <c r="B30" s="8">
        <v>0.41666666666666669</v>
      </c>
      <c r="C30" s="9">
        <v>5</v>
      </c>
      <c r="D30" s="9">
        <f t="shared" si="5"/>
        <v>-0.58699999999999997</v>
      </c>
      <c r="E30" s="77">
        <v>1.031E-3</v>
      </c>
      <c r="F30" s="77">
        <v>-1.031E-3</v>
      </c>
      <c r="G30" s="123">
        <v>2.2850000000000001E-3</v>
      </c>
      <c r="I30" s="44">
        <v>17</v>
      </c>
      <c r="J30" s="33">
        <v>0.45833333333333331</v>
      </c>
      <c r="K30" s="232">
        <f>'10 point (2)'!H199</f>
        <v>918.25</v>
      </c>
      <c r="L30" s="32">
        <f t="shared" si="0"/>
        <v>-1.631</v>
      </c>
      <c r="M30" s="135">
        <v>17</v>
      </c>
      <c r="N30" s="33">
        <v>0.45833333333333331</v>
      </c>
      <c r="O30" s="128">
        <f t="shared" si="6"/>
        <v>-1.3119203991279882</v>
      </c>
      <c r="P30" s="32">
        <f t="shared" si="7"/>
        <v>918.26001152358072</v>
      </c>
      <c r="R30" s="45">
        <v>17</v>
      </c>
      <c r="S30" s="36">
        <v>0.45833333333333331</v>
      </c>
      <c r="T30" s="236">
        <f>'10 point (2)'!H155</f>
        <v>919.25</v>
      </c>
      <c r="U30" s="35">
        <f t="shared" si="1"/>
        <v>2.1640000000000001</v>
      </c>
      <c r="V30" s="46">
        <v>17</v>
      </c>
      <c r="W30" s="36">
        <v>0.45833333333333331</v>
      </c>
      <c r="X30" s="19">
        <f t="shared" si="8"/>
        <v>2.143638506886747</v>
      </c>
      <c r="Y30" s="35">
        <f t="shared" si="9"/>
        <v>919.27173230971232</v>
      </c>
      <c r="AA30" s="47">
        <v>17</v>
      </c>
      <c r="AB30" s="39">
        <v>0.45833333333333331</v>
      </c>
      <c r="AC30" s="224">
        <f>'10 point (2)'!H113</f>
        <v>921.75</v>
      </c>
      <c r="AD30" s="38">
        <f t="shared" si="2"/>
        <v>1.0169999999999999</v>
      </c>
      <c r="AE30" s="130">
        <v>17</v>
      </c>
      <c r="AF30" s="39">
        <v>0.45833333333333331</v>
      </c>
      <c r="AG30" s="23">
        <f t="shared" si="10"/>
        <v>0.92027067720254341</v>
      </c>
      <c r="AH30" s="83">
        <f t="shared" si="11"/>
        <v>921.71550956439125</v>
      </c>
      <c r="AJ30" s="48">
        <v>17</v>
      </c>
      <c r="AK30" s="41">
        <v>0.45833333333333331</v>
      </c>
      <c r="AL30" s="225">
        <f>'10 point (2)'!H71</f>
        <v>917</v>
      </c>
      <c r="AM30" s="26">
        <f t="shared" si="3"/>
        <v>-0.65500000000000003</v>
      </c>
      <c r="AN30" s="48">
        <v>17</v>
      </c>
      <c r="AO30" s="41">
        <v>0.45833333333333331</v>
      </c>
      <c r="AP30" s="101">
        <f t="shared" si="12"/>
        <v>-0.64607223769794697</v>
      </c>
      <c r="AQ30" s="248">
        <f t="shared" si="13"/>
        <v>916.5142354606453</v>
      </c>
      <c r="AS30" s="49">
        <v>17</v>
      </c>
      <c r="AT30" s="43">
        <v>0.45833333333333331</v>
      </c>
      <c r="AU30" s="226">
        <f>'10 point (2)'!H28</f>
        <v>919.5</v>
      </c>
      <c r="AV30" s="30">
        <f t="shared" si="14"/>
        <v>-0.77300000000000002</v>
      </c>
      <c r="AW30" s="49">
        <v>17</v>
      </c>
      <c r="AX30" s="43">
        <v>0.45833333333333331</v>
      </c>
      <c r="AY30" s="31">
        <f t="shared" si="15"/>
        <v>-0.79348864345839376</v>
      </c>
      <c r="AZ30" s="31">
        <f t="shared" si="4"/>
        <v>919.74400687407251</v>
      </c>
      <c r="BB30" s="9">
        <v>-5.8699999999999996E-4</v>
      </c>
    </row>
    <row r="31" spans="1:54" ht="16" thickBot="1" x14ac:dyDescent="0.25">
      <c r="A31" s="7" t="s">
        <v>92</v>
      </c>
      <c r="B31" s="8">
        <v>0.39583333333333331</v>
      </c>
      <c r="C31" s="9">
        <v>5</v>
      </c>
      <c r="D31" s="9">
        <f t="shared" si="5"/>
        <v>-0.59100000000000008</v>
      </c>
      <c r="E31" s="77">
        <v>1.0510000000000001E-3</v>
      </c>
      <c r="F31" s="77">
        <v>-1.0510000000000001E-3</v>
      </c>
      <c r="G31" s="123">
        <v>2.8029999999999999E-3</v>
      </c>
      <c r="I31" s="32">
        <v>16</v>
      </c>
      <c r="J31" s="33">
        <v>0.4375</v>
      </c>
      <c r="K31" s="232">
        <f>'10 point (2)'!H200</f>
        <v>919</v>
      </c>
      <c r="L31" s="32">
        <f t="shared" si="0"/>
        <v>-1.4009999999999998</v>
      </c>
      <c r="M31" s="34">
        <v>16</v>
      </c>
      <c r="N31" s="33">
        <v>0.4375</v>
      </c>
      <c r="O31" s="128">
        <f t="shared" si="6"/>
        <v>-1.2127197575626441</v>
      </c>
      <c r="P31" s="32">
        <f t="shared" si="7"/>
        <v>919.16534434786888</v>
      </c>
      <c r="R31" s="35">
        <v>16</v>
      </c>
      <c r="S31" s="36">
        <v>0.4375</v>
      </c>
      <c r="T31" s="236">
        <f>'10 point (2)'!H156</f>
        <v>918.5</v>
      </c>
      <c r="U31" s="35">
        <f t="shared" si="1"/>
        <v>1.9159999999999999</v>
      </c>
      <c r="V31" s="37">
        <v>16</v>
      </c>
      <c r="W31" s="36">
        <v>0.4375</v>
      </c>
      <c r="X31" s="19">
        <f t="shared" si="8"/>
        <v>1.9652301260396414</v>
      </c>
      <c r="Y31" s="35">
        <f t="shared" si="9"/>
        <v>918.15262011278367</v>
      </c>
      <c r="AA31" s="38">
        <v>16</v>
      </c>
      <c r="AB31" s="39">
        <v>0.4375</v>
      </c>
      <c r="AC31" s="224">
        <f>'10 point (2)'!H114</f>
        <v>920.5</v>
      </c>
      <c r="AD31" s="38">
        <f t="shared" si="2"/>
        <v>0.86</v>
      </c>
      <c r="AE31" s="126">
        <v>16</v>
      </c>
      <c r="AF31" s="39">
        <v>0.4375</v>
      </c>
      <c r="AG31" s="23">
        <f t="shared" si="10"/>
        <v>0.83353849445144657</v>
      </c>
      <c r="AH31" s="83">
        <f t="shared" si="11"/>
        <v>920.21357557489</v>
      </c>
      <c r="AJ31" s="40">
        <v>16</v>
      </c>
      <c r="AK31" s="41">
        <v>0.4375</v>
      </c>
      <c r="AL31" s="225">
        <f>'10 point (2)'!H72</f>
        <v>916.25</v>
      </c>
      <c r="AM31" s="26">
        <f t="shared" si="3"/>
        <v>-0.54199999999999993</v>
      </c>
      <c r="AN31" s="40">
        <v>16</v>
      </c>
      <c r="AO31" s="41">
        <v>0.4375</v>
      </c>
      <c r="AP31" s="101">
        <f t="shared" si="12"/>
        <v>-0.5787504053700474</v>
      </c>
      <c r="AQ31" s="248">
        <f t="shared" si="13"/>
        <v>916.27204939888315</v>
      </c>
      <c r="AS31" s="42">
        <v>16</v>
      </c>
      <c r="AT31" s="43">
        <v>0.4375</v>
      </c>
      <c r="AU31" s="226">
        <f>'10 point (2)'!H29</f>
        <v>919.75</v>
      </c>
      <c r="AV31" s="30">
        <f t="shared" si="14"/>
        <v>-0.69200000000000006</v>
      </c>
      <c r="AW31" s="42">
        <v>16</v>
      </c>
      <c r="AX31" s="43">
        <v>0.4375</v>
      </c>
      <c r="AY31" s="31">
        <f t="shared" si="15"/>
        <v>-0.68669065523004835</v>
      </c>
      <c r="AZ31" s="31">
        <f t="shared" si="4"/>
        <v>919.73222546773377</v>
      </c>
      <c r="BB31" s="9">
        <v>-5.9100000000000005E-4</v>
      </c>
    </row>
    <row r="32" spans="1:54" ht="16" thickBot="1" x14ac:dyDescent="0.25">
      <c r="A32" s="7" t="s">
        <v>92</v>
      </c>
      <c r="B32" s="8">
        <v>0.375</v>
      </c>
      <c r="C32" s="9">
        <v>5</v>
      </c>
      <c r="D32" s="9">
        <f t="shared" si="5"/>
        <v>-0.44499999999999995</v>
      </c>
      <c r="E32" s="77">
        <v>1.0820000000000001E-3</v>
      </c>
      <c r="F32" s="77">
        <v>-1.0820000000000001E-3</v>
      </c>
      <c r="G32" s="123">
        <v>2.5899999999999999E-3</v>
      </c>
      <c r="I32" s="44">
        <v>15</v>
      </c>
      <c r="J32" s="33">
        <v>0.41666666666666669</v>
      </c>
      <c r="K32" s="232">
        <f>'10 point (2)'!H201</f>
        <v>920.25</v>
      </c>
      <c r="L32" s="32">
        <f t="shared" si="0"/>
        <v>-1.117</v>
      </c>
      <c r="M32" s="135">
        <v>15</v>
      </c>
      <c r="N32" s="33">
        <v>0.41666666666666669</v>
      </c>
      <c r="O32" s="128">
        <f t="shared" si="6"/>
        <v>-1.005605128550783</v>
      </c>
      <c r="P32" s="32">
        <f t="shared" si="7"/>
        <v>920.02703808930528</v>
      </c>
      <c r="R32" s="45">
        <v>15</v>
      </c>
      <c r="S32" s="36">
        <v>0.41666666666666669</v>
      </c>
      <c r="T32" s="236">
        <f>'10 point (2)'!H157</f>
        <v>918.5</v>
      </c>
      <c r="U32" s="35">
        <f t="shared" si="1"/>
        <v>1.484</v>
      </c>
      <c r="V32" s="46">
        <v>15</v>
      </c>
      <c r="W32" s="36">
        <v>0.41666666666666669</v>
      </c>
      <c r="X32" s="19">
        <f t="shared" si="8"/>
        <v>1.6626425056813852</v>
      </c>
      <c r="Y32" s="35">
        <f t="shared" si="9"/>
        <v>917.56124383536041</v>
      </c>
      <c r="AA32" s="47">
        <v>15</v>
      </c>
      <c r="AB32" s="39">
        <v>0.41666666666666669</v>
      </c>
      <c r="AC32" s="224">
        <f>'10 point (2)'!H115</f>
        <v>921.25</v>
      </c>
      <c r="AD32" s="38">
        <f t="shared" si="2"/>
        <v>0.74199999999999999</v>
      </c>
      <c r="AE32" s="130">
        <v>15</v>
      </c>
      <c r="AF32" s="39">
        <v>0.41666666666666669</v>
      </c>
      <c r="AG32" s="23">
        <f t="shared" si="10"/>
        <v>0.68651251312886241</v>
      </c>
      <c r="AH32" s="83">
        <f t="shared" si="11"/>
        <v>920.58784979982988</v>
      </c>
      <c r="AJ32" s="48">
        <v>15</v>
      </c>
      <c r="AK32" s="41">
        <v>0.41666666666666669</v>
      </c>
      <c r="AL32" s="225">
        <f>'10 point (2)'!H73</f>
        <v>915.5</v>
      </c>
      <c r="AM32" s="26">
        <f t="shared" si="3"/>
        <v>-0.6</v>
      </c>
      <c r="AN32" s="48">
        <v>15</v>
      </c>
      <c r="AO32" s="41">
        <v>0.41666666666666669</v>
      </c>
      <c r="AP32" s="101">
        <f t="shared" si="12"/>
        <v>-0.51221787791304263</v>
      </c>
      <c r="AQ32" s="248">
        <f t="shared" si="13"/>
        <v>915.73257431992715</v>
      </c>
      <c r="AS32" s="49">
        <v>15</v>
      </c>
      <c r="AT32" s="43">
        <v>0.41666666666666669</v>
      </c>
      <c r="AU32" s="226">
        <f>'10 point (2)'!H30</f>
        <v>919.5</v>
      </c>
      <c r="AV32" s="30">
        <f t="shared" si="14"/>
        <v>-0.58699999999999997</v>
      </c>
      <c r="AW32" s="49">
        <v>15</v>
      </c>
      <c r="AX32" s="43">
        <v>0.41666666666666669</v>
      </c>
      <c r="AY32" s="31">
        <f t="shared" si="15"/>
        <v>-0.53910194480449769</v>
      </c>
      <c r="AZ32" s="31">
        <f t="shared" si="4"/>
        <v>919.71907471235977</v>
      </c>
      <c r="BB32" s="9">
        <v>-4.4499999999999997E-4</v>
      </c>
    </row>
    <row r="33" spans="1:54" ht="16" thickBot="1" x14ac:dyDescent="0.25">
      <c r="A33" s="7" t="s">
        <v>92</v>
      </c>
      <c r="B33" s="8">
        <v>0.35416666666666669</v>
      </c>
      <c r="C33" s="9">
        <v>5</v>
      </c>
      <c r="D33" s="9">
        <f t="shared" si="5"/>
        <v>-0.34600000000000003</v>
      </c>
      <c r="E33" s="77">
        <v>1.126E-3</v>
      </c>
      <c r="F33" s="77">
        <v>-1.126E-3</v>
      </c>
      <c r="G33" s="123">
        <v>2.532E-3</v>
      </c>
      <c r="I33" s="44">
        <v>14</v>
      </c>
      <c r="J33" s="33">
        <v>0.39583333333333331</v>
      </c>
      <c r="K33" s="232">
        <f>'10 point (2)'!H202</f>
        <v>920</v>
      </c>
      <c r="L33" s="32">
        <f t="shared" si="0"/>
        <v>-0.66400000000000003</v>
      </c>
      <c r="M33" s="135">
        <v>14</v>
      </c>
      <c r="N33" s="33">
        <v>0.39583333333333331</v>
      </c>
      <c r="O33" s="128">
        <f t="shared" si="6"/>
        <v>-0.71549182805564293</v>
      </c>
      <c r="P33" s="32">
        <f t="shared" si="7"/>
        <v>920.08467841054414</v>
      </c>
      <c r="R33" s="45">
        <v>14</v>
      </c>
      <c r="S33" s="36">
        <v>0.39583333333333331</v>
      </c>
      <c r="T33" s="236">
        <f>'10 point (2)'!H158</f>
        <v>917.75</v>
      </c>
      <c r="U33" s="35">
        <f t="shared" si="1"/>
        <v>1.1340000000000001</v>
      </c>
      <c r="V33" s="46">
        <v>14</v>
      </c>
      <c r="W33" s="36">
        <v>0.39583333333333331</v>
      </c>
      <c r="X33" s="19">
        <f t="shared" si="8"/>
        <v>1.1386313518169031</v>
      </c>
      <c r="Y33" s="35">
        <f t="shared" si="9"/>
        <v>917.22811483109615</v>
      </c>
      <c r="AA33" s="47">
        <v>14</v>
      </c>
      <c r="AB33" s="39">
        <v>0.39583333333333331</v>
      </c>
      <c r="AC33" s="224">
        <f>'10 point (2)'!H116</f>
        <v>920.5</v>
      </c>
      <c r="AD33" s="38">
        <f t="shared" si="2"/>
        <v>0.65799999999999992</v>
      </c>
      <c r="AE33" s="130">
        <v>14</v>
      </c>
      <c r="AF33" s="39">
        <v>0.39583333333333331</v>
      </c>
      <c r="AG33" s="23">
        <f t="shared" si="10"/>
        <v>0.55956705480266822</v>
      </c>
      <c r="AH33" s="83">
        <f t="shared" si="11"/>
        <v>920.12183188635481</v>
      </c>
      <c r="AJ33" s="48">
        <v>14</v>
      </c>
      <c r="AK33" s="41">
        <v>0.39583333333333331</v>
      </c>
      <c r="AL33" s="225">
        <f>'10 point (2)'!H74</f>
        <v>917.25</v>
      </c>
      <c r="AM33" s="26">
        <f t="shared" si="3"/>
        <v>-0.63500000000000001</v>
      </c>
      <c r="AN33" s="48">
        <v>14</v>
      </c>
      <c r="AO33" s="41">
        <v>0.39583333333333331</v>
      </c>
      <c r="AP33" s="101">
        <f t="shared" si="12"/>
        <v>-0.46640826007495845</v>
      </c>
      <c r="AQ33" s="248">
        <f t="shared" si="13"/>
        <v>917.25480386183324</v>
      </c>
      <c r="AS33" s="49">
        <v>14</v>
      </c>
      <c r="AT33" s="43">
        <v>0.39583333333333331</v>
      </c>
      <c r="AU33" s="226">
        <f>'10 point (2)'!H31</f>
        <v>920</v>
      </c>
      <c r="AV33" s="30">
        <f t="shared" si="14"/>
        <v>-0.59100000000000008</v>
      </c>
      <c r="AW33" s="49">
        <v>14</v>
      </c>
      <c r="AX33" s="43">
        <v>0.39583333333333331</v>
      </c>
      <c r="AY33" s="31">
        <f t="shared" si="15"/>
        <v>-0.45835385109763138</v>
      </c>
      <c r="AZ33" s="31">
        <f t="shared" si="4"/>
        <v>919.70962381259676</v>
      </c>
      <c r="BB33" s="9">
        <v>-3.4600000000000001E-4</v>
      </c>
    </row>
    <row r="34" spans="1:54" ht="16" thickBot="1" x14ac:dyDescent="0.25">
      <c r="A34" s="7" t="s">
        <v>92</v>
      </c>
      <c r="B34" s="8">
        <v>0.33333333333333331</v>
      </c>
      <c r="C34" s="9">
        <v>5</v>
      </c>
      <c r="D34" s="9">
        <f t="shared" si="5"/>
        <v>-0.28299999999999997</v>
      </c>
      <c r="E34" s="77">
        <v>1.1709999999999999E-3</v>
      </c>
      <c r="F34" s="77">
        <v>-1.1709999999999999E-3</v>
      </c>
      <c r="G34" s="123">
        <v>2.7430000000000002E-3</v>
      </c>
      <c r="I34" s="32">
        <v>13</v>
      </c>
      <c r="J34" s="33">
        <v>0.375</v>
      </c>
      <c r="K34" s="232">
        <f>'10 point (2)'!H203</f>
        <v>919.25</v>
      </c>
      <c r="L34" s="32">
        <f t="shared" si="0"/>
        <v>-0.36499999999999999</v>
      </c>
      <c r="M34" s="34">
        <v>13</v>
      </c>
      <c r="N34" s="33">
        <v>0.375</v>
      </c>
      <c r="O34" s="128">
        <f t="shared" si="6"/>
        <v>-0.36116073481772576</v>
      </c>
      <c r="P34" s="32">
        <f t="shared" si="7"/>
        <v>919.74513020379982</v>
      </c>
      <c r="R34" s="35">
        <v>13</v>
      </c>
      <c r="S34" s="36">
        <v>0.375</v>
      </c>
      <c r="T34" s="236">
        <f>'10 point (2)'!H159</f>
        <v>914.5</v>
      </c>
      <c r="U34" s="35">
        <f t="shared" si="1"/>
        <v>0.49299999999999994</v>
      </c>
      <c r="V34" s="37">
        <v>13</v>
      </c>
      <c r="W34" s="36">
        <v>0.375</v>
      </c>
      <c r="X34" s="19">
        <f t="shared" si="8"/>
        <v>0.41768532644255268</v>
      </c>
      <c r="Y34" s="35">
        <f t="shared" si="9"/>
        <v>915.55463721126671</v>
      </c>
      <c r="AA34" s="38">
        <v>13</v>
      </c>
      <c r="AB34" s="39">
        <v>0.375</v>
      </c>
      <c r="AC34" s="224">
        <f>'10 point (2)'!H117</f>
        <v>919.5</v>
      </c>
      <c r="AD34" s="38">
        <f t="shared" si="2"/>
        <v>0.432</v>
      </c>
      <c r="AE34" s="126">
        <v>13</v>
      </c>
      <c r="AF34" s="39">
        <v>0.375</v>
      </c>
      <c r="AG34" s="23">
        <f t="shared" si="10"/>
        <v>0.44922812041916887</v>
      </c>
      <c r="AH34" s="83">
        <f t="shared" si="11"/>
        <v>919.90984100934145</v>
      </c>
      <c r="AJ34" s="40">
        <v>13</v>
      </c>
      <c r="AK34" s="41">
        <v>0.375</v>
      </c>
      <c r="AL34" s="225">
        <f>'10 point (2)'!H75</f>
        <v>917.75</v>
      </c>
      <c r="AM34" s="26">
        <f t="shared" si="3"/>
        <v>-0.434</v>
      </c>
      <c r="AN34" s="40">
        <v>13</v>
      </c>
      <c r="AO34" s="41">
        <v>0.375</v>
      </c>
      <c r="AP34" s="101">
        <f t="shared" si="12"/>
        <v>-0.45654052211978974</v>
      </c>
      <c r="AQ34" s="248">
        <f t="shared" si="13"/>
        <v>917.97331061691057</v>
      </c>
      <c r="AS34" s="42">
        <v>13</v>
      </c>
      <c r="AT34" s="43">
        <v>0.375</v>
      </c>
      <c r="AU34" s="226">
        <f>'10 point (2)'!H32</f>
        <v>919.75</v>
      </c>
      <c r="AV34" s="30">
        <f t="shared" si="14"/>
        <v>-0.44499999999999995</v>
      </c>
      <c r="AW34" s="42">
        <v>13</v>
      </c>
      <c r="AX34" s="43">
        <v>0.375</v>
      </c>
      <c r="AY34" s="31">
        <f t="shared" si="15"/>
        <v>-0.4389044614690274</v>
      </c>
      <c r="AZ34" s="31">
        <f t="shared" si="4"/>
        <v>919.7088261979261</v>
      </c>
      <c r="BB34" s="9">
        <v>-2.8299999999999999E-4</v>
      </c>
    </row>
    <row r="35" spans="1:54" ht="16" thickBot="1" x14ac:dyDescent="0.25">
      <c r="A35" s="7" t="s">
        <v>92</v>
      </c>
      <c r="B35" s="8">
        <v>0.3125</v>
      </c>
      <c r="C35" s="9">
        <v>5</v>
      </c>
      <c r="D35" s="9">
        <f t="shared" si="5"/>
        <v>-4.0000000000000001E-3</v>
      </c>
      <c r="E35" s="77">
        <v>1.219E-3</v>
      </c>
      <c r="F35" s="77">
        <v>-1.219E-3</v>
      </c>
      <c r="G35" s="123">
        <v>3.4359999999999998E-3</v>
      </c>
      <c r="I35" s="44">
        <v>12</v>
      </c>
      <c r="J35" s="33">
        <v>0.35416666666666669</v>
      </c>
      <c r="K35" s="232">
        <f>'10 point (2)'!H204</f>
        <v>920</v>
      </c>
      <c r="L35" s="32">
        <f t="shared" si="0"/>
        <v>4.1000000000000002E-2</v>
      </c>
      <c r="M35" s="135">
        <v>12</v>
      </c>
      <c r="N35" s="33">
        <v>0.35416666666666669</v>
      </c>
      <c r="O35" s="128">
        <f t="shared" si="6"/>
        <v>4.7457222968752356E-2</v>
      </c>
      <c r="P35" s="32">
        <f t="shared" si="7"/>
        <v>919.76463031990113</v>
      </c>
      <c r="R35" s="45">
        <v>12</v>
      </c>
      <c r="S35" s="36">
        <v>0.35416666666666669</v>
      </c>
      <c r="T35" s="236">
        <f>'10 point (2)'!H160</f>
        <v>914</v>
      </c>
      <c r="U35" s="35">
        <f t="shared" si="1"/>
        <v>-0.21000000000000002</v>
      </c>
      <c r="V35" s="46">
        <v>12</v>
      </c>
      <c r="W35" s="36">
        <v>0.35416666666666669</v>
      </c>
      <c r="X35" s="19">
        <f t="shared" si="8"/>
        <v>-0.24385727921189942</v>
      </c>
      <c r="Y35" s="35">
        <f t="shared" si="9"/>
        <v>915.62548831518723</v>
      </c>
      <c r="AA35" s="47">
        <v>12</v>
      </c>
      <c r="AB35" s="39">
        <v>0.35416666666666669</v>
      </c>
      <c r="AC35" s="224">
        <f>'10 point (2)'!H118</f>
        <v>919.25</v>
      </c>
      <c r="AD35" s="38">
        <f t="shared" si="2"/>
        <v>0.27500000000000002</v>
      </c>
      <c r="AE35" s="130">
        <v>12</v>
      </c>
      <c r="AF35" s="39">
        <v>0.35416666666666669</v>
      </c>
      <c r="AG35" s="23">
        <f t="shared" si="10"/>
        <v>0.3612037194115495</v>
      </c>
      <c r="AH35" s="83">
        <f t="shared" si="11"/>
        <v>919.19147135681123</v>
      </c>
      <c r="AJ35" s="48">
        <v>12</v>
      </c>
      <c r="AK35" s="41">
        <v>0.35416666666666669</v>
      </c>
      <c r="AL35" s="225">
        <f>'10 point (2)'!H76</f>
        <v>917</v>
      </c>
      <c r="AM35" s="26">
        <f t="shared" si="3"/>
        <v>-0.51600000000000001</v>
      </c>
      <c r="AN35" s="48">
        <v>12</v>
      </c>
      <c r="AO35" s="41">
        <v>0.35416666666666669</v>
      </c>
      <c r="AP35" s="101">
        <f t="shared" si="12"/>
        <v>-0.49617707617428292</v>
      </c>
      <c r="AQ35" s="248">
        <f t="shared" si="13"/>
        <v>917.00944814583613</v>
      </c>
      <c r="AS35" s="49">
        <v>12</v>
      </c>
      <c r="AT35" s="43">
        <v>0.35416666666666669</v>
      </c>
      <c r="AU35" s="226">
        <f>'10 point (2)'!H33</f>
        <v>919.5</v>
      </c>
      <c r="AV35" s="30">
        <f t="shared" si="14"/>
        <v>-0.34600000000000003</v>
      </c>
      <c r="AW35" s="49">
        <v>12</v>
      </c>
      <c r="AX35" s="43">
        <v>0.35416666666666669</v>
      </c>
      <c r="AY35" s="31">
        <f t="shared" si="15"/>
        <v>-0.39225908506127627</v>
      </c>
      <c r="AZ35" s="31">
        <f t="shared" si="4"/>
        <v>919.72131231728122</v>
      </c>
      <c r="BB35" s="9">
        <v>-3.9999999999999998E-6</v>
      </c>
    </row>
    <row r="36" spans="1:54" ht="16" thickBot="1" x14ac:dyDescent="0.25">
      <c r="A36" s="7" t="s">
        <v>92</v>
      </c>
      <c r="B36" s="8">
        <v>0.29166666666666669</v>
      </c>
      <c r="C36" s="9">
        <v>5</v>
      </c>
      <c r="D36" s="9">
        <f t="shared" si="5"/>
        <v>0.35300000000000004</v>
      </c>
      <c r="E36" s="77">
        <v>1.2669999999999999E-3</v>
      </c>
      <c r="F36" s="77">
        <v>-1.2669999999999999E-3</v>
      </c>
      <c r="G36" s="123">
        <v>3.4229999999999998E-3</v>
      </c>
      <c r="I36" s="44">
        <v>11</v>
      </c>
      <c r="J36" s="33">
        <v>0.33333333333333331</v>
      </c>
      <c r="K36" s="232">
        <f>'10 point (2)'!H205</f>
        <v>920.25</v>
      </c>
      <c r="L36" s="32">
        <f t="shared" si="0"/>
        <v>0.64300000000000002</v>
      </c>
      <c r="M36" s="135">
        <v>11</v>
      </c>
      <c r="N36" s="33">
        <v>0.33333333333333331</v>
      </c>
      <c r="O36" s="128">
        <f t="shared" si="6"/>
        <v>0.50892293651651899</v>
      </c>
      <c r="P36" s="32">
        <f t="shared" si="7"/>
        <v>920.19332053930043</v>
      </c>
      <c r="R36" s="45">
        <v>11</v>
      </c>
      <c r="S36" s="36">
        <v>0.33333333333333331</v>
      </c>
      <c r="T36" s="236">
        <f>'10 point (2)'!H161</f>
        <v>914.5</v>
      </c>
      <c r="U36" s="35">
        <f t="shared" si="1"/>
        <v>-0.43</v>
      </c>
      <c r="V36" s="46">
        <v>11</v>
      </c>
      <c r="W36" s="36">
        <v>0.33333333333333331</v>
      </c>
      <c r="X36" s="19">
        <f t="shared" si="8"/>
        <v>-0.60361453383142327</v>
      </c>
      <c r="Y36" s="35">
        <f t="shared" si="9"/>
        <v>914.50562889053174</v>
      </c>
      <c r="AA36" s="47">
        <v>11</v>
      </c>
      <c r="AB36" s="39">
        <v>0.33333333333333331</v>
      </c>
      <c r="AC36" s="224">
        <f>'10 point (2)'!H119</f>
        <v>919.5</v>
      </c>
      <c r="AD36" s="38">
        <f t="shared" si="2"/>
        <v>0.33500000000000002</v>
      </c>
      <c r="AE36" s="130">
        <v>11</v>
      </c>
      <c r="AF36" s="39">
        <v>0.33333333333333331</v>
      </c>
      <c r="AG36" s="23">
        <f t="shared" si="10"/>
        <v>0.36982403529837021</v>
      </c>
      <c r="AH36" s="83">
        <f t="shared" si="11"/>
        <v>919.17126885562197</v>
      </c>
      <c r="AJ36" s="48">
        <v>11</v>
      </c>
      <c r="AK36" s="41">
        <v>0.33333333333333331</v>
      </c>
      <c r="AL36" s="225">
        <f>'10 point (2)'!H77</f>
        <v>916.5</v>
      </c>
      <c r="AM36" s="26">
        <f t="shared" si="3"/>
        <v>-0.64800000000000002</v>
      </c>
      <c r="AN36" s="48">
        <v>11</v>
      </c>
      <c r="AO36" s="41">
        <v>0.33333333333333331</v>
      </c>
      <c r="AP36" s="101">
        <f t="shared" si="12"/>
        <v>-0.59421549634307613</v>
      </c>
      <c r="AQ36" s="248">
        <f t="shared" si="13"/>
        <v>916.72346200403661</v>
      </c>
      <c r="AS36" s="49">
        <v>11</v>
      </c>
      <c r="AT36" s="43">
        <v>0.33333333333333331</v>
      </c>
      <c r="AU36" s="226">
        <f>'10 point (2)'!H34</f>
        <v>919.75</v>
      </c>
      <c r="AV36" s="30">
        <f t="shared" si="14"/>
        <v>-0.28299999999999997</v>
      </c>
      <c r="AW36" s="49">
        <v>11</v>
      </c>
      <c r="AX36" s="43">
        <v>0.33333333333333331</v>
      </c>
      <c r="AY36" s="31">
        <f t="shared" si="15"/>
        <v>-0.23937146493183153</v>
      </c>
      <c r="AZ36" s="31">
        <f t="shared" si="4"/>
        <v>919.75131989027182</v>
      </c>
      <c r="BB36" s="9">
        <v>3.5300000000000002E-4</v>
      </c>
    </row>
    <row r="37" spans="1:54" ht="16" thickBot="1" x14ac:dyDescent="0.25">
      <c r="A37" s="7" t="s">
        <v>92</v>
      </c>
      <c r="B37" s="8">
        <v>0.27083333333333331</v>
      </c>
      <c r="C37" s="9">
        <v>5</v>
      </c>
      <c r="D37" s="9">
        <f t="shared" si="5"/>
        <v>0.67400000000000004</v>
      </c>
      <c r="E37" s="77">
        <v>1.312E-3</v>
      </c>
      <c r="F37" s="77">
        <v>-1.312E-3</v>
      </c>
      <c r="G37" s="123">
        <v>4.0020000000000003E-3</v>
      </c>
      <c r="I37" s="32">
        <v>10</v>
      </c>
      <c r="J37" s="33">
        <v>0.3125</v>
      </c>
      <c r="K37" s="232">
        <f>'10 point (2)'!H206</f>
        <v>920.5</v>
      </c>
      <c r="L37" s="32">
        <f t="shared" si="0"/>
        <v>1.157</v>
      </c>
      <c r="M37" s="34">
        <v>10</v>
      </c>
      <c r="N37" s="33">
        <v>0.3125</v>
      </c>
      <c r="O37" s="128">
        <f t="shared" si="6"/>
        <v>1.0280656668835886</v>
      </c>
      <c r="P37" s="32">
        <f t="shared" si="7"/>
        <v>920.50320496500649</v>
      </c>
      <c r="R37" s="35">
        <v>10</v>
      </c>
      <c r="S37" s="36">
        <v>0.3125</v>
      </c>
      <c r="T37" s="236">
        <f>'10 point (2)'!H162</f>
        <v>914.75</v>
      </c>
      <c r="U37" s="35">
        <f t="shared" si="1"/>
        <v>-0.55400000000000005</v>
      </c>
      <c r="V37" s="37">
        <v>10</v>
      </c>
      <c r="W37" s="36">
        <v>0.3125</v>
      </c>
      <c r="X37" s="19">
        <f t="shared" si="8"/>
        <v>-0.71109130182624891</v>
      </c>
      <c r="Y37" s="35">
        <f t="shared" si="9"/>
        <v>914.67378812814366</v>
      </c>
      <c r="AA37" s="38">
        <v>10</v>
      </c>
      <c r="AB37" s="39">
        <v>0.3125</v>
      </c>
      <c r="AC37" s="224">
        <f>'10 point (2)'!H120</f>
        <v>919.25</v>
      </c>
      <c r="AD37" s="38">
        <f t="shared" si="2"/>
        <v>0.34799999999999998</v>
      </c>
      <c r="AE37" s="126">
        <v>10</v>
      </c>
      <c r="AF37" s="39">
        <v>0.3125</v>
      </c>
      <c r="AG37" s="23">
        <f t="shared" si="10"/>
        <v>0.4666680032084366</v>
      </c>
      <c r="AH37" s="83">
        <f t="shared" si="11"/>
        <v>919.26339901710548</v>
      </c>
      <c r="AJ37" s="40">
        <v>10</v>
      </c>
      <c r="AK37" s="41">
        <v>0.3125</v>
      </c>
      <c r="AL37" s="225">
        <f>'10 point (2)'!H78</f>
        <v>917</v>
      </c>
      <c r="AM37" s="26">
        <f t="shared" si="3"/>
        <v>-0.72900000000000009</v>
      </c>
      <c r="AN37" s="40">
        <v>10</v>
      </c>
      <c r="AO37" s="41">
        <v>0.3125</v>
      </c>
      <c r="AP37" s="101">
        <f t="shared" si="12"/>
        <v>-0.75610476739650379</v>
      </c>
      <c r="AQ37" s="248">
        <f t="shared" si="13"/>
        <v>916.94947348690323</v>
      </c>
      <c r="AS37" s="42">
        <v>10</v>
      </c>
      <c r="AT37" s="43">
        <v>0.3125</v>
      </c>
      <c r="AU37" s="226">
        <f>'10 point (2)'!H35</f>
        <v>919.5</v>
      </c>
      <c r="AV37" s="30">
        <f t="shared" si="14"/>
        <v>-4.0000000000000001E-3</v>
      </c>
      <c r="AW37" s="42">
        <v>10</v>
      </c>
      <c r="AX37" s="43">
        <v>0.3125</v>
      </c>
      <c r="AY37" s="31">
        <f t="shared" si="15"/>
        <v>3.1276786566475319E-2</v>
      </c>
      <c r="AZ37" s="31">
        <f t="shared" si="4"/>
        <v>919.80267848640244</v>
      </c>
      <c r="BB37" s="9">
        <v>6.7400000000000001E-4</v>
      </c>
    </row>
    <row r="38" spans="1:54" ht="16" thickBot="1" x14ac:dyDescent="0.25">
      <c r="A38" s="7" t="s">
        <v>92</v>
      </c>
      <c r="B38" s="8">
        <v>0.25</v>
      </c>
      <c r="C38" s="9">
        <v>5</v>
      </c>
      <c r="D38" s="9">
        <f t="shared" si="5"/>
        <v>0.91200000000000003</v>
      </c>
      <c r="E38" s="77">
        <v>1.351E-3</v>
      </c>
      <c r="F38" s="77">
        <v>-1.351E-3</v>
      </c>
      <c r="G38" s="123">
        <v>4.3569999999999998E-3</v>
      </c>
      <c r="I38" s="44">
        <v>9</v>
      </c>
      <c r="J38" s="33">
        <v>0.29166666666666669</v>
      </c>
      <c r="K38" s="232">
        <f>'10 point (2)'!H207</f>
        <v>920.5</v>
      </c>
      <c r="L38" s="32">
        <f t="shared" si="0"/>
        <v>1.6520000000000001</v>
      </c>
      <c r="M38" s="135">
        <v>9</v>
      </c>
      <c r="N38" s="33">
        <v>0.29166666666666669</v>
      </c>
      <c r="O38" s="128">
        <f t="shared" si="6"/>
        <v>1.6126335570162085</v>
      </c>
      <c r="P38" s="32">
        <f t="shared" si="7"/>
        <v>920.46159833383206</v>
      </c>
      <c r="R38" s="45">
        <v>9</v>
      </c>
      <c r="S38" s="36">
        <v>0.29166666666666669</v>
      </c>
      <c r="T38" s="236">
        <f>'10 point (2)'!H163</f>
        <v>914.5</v>
      </c>
      <c r="U38" s="35">
        <f t="shared" si="1"/>
        <v>-0.69800000000000006</v>
      </c>
      <c r="V38" s="46">
        <v>9</v>
      </c>
      <c r="W38" s="36">
        <v>0.29166666666666669</v>
      </c>
      <c r="X38" s="19">
        <f t="shared" si="8"/>
        <v>-0.76676094971223419</v>
      </c>
      <c r="Y38" s="35">
        <f t="shared" si="9"/>
        <v>914.13195344662211</v>
      </c>
      <c r="AA38" s="47">
        <v>9</v>
      </c>
      <c r="AB38" s="39">
        <v>0.29166666666666669</v>
      </c>
      <c r="AC38" s="224">
        <f>'10 point (2)'!H121</f>
        <v>919.25</v>
      </c>
      <c r="AD38" s="38">
        <f t="shared" si="2"/>
        <v>0.30200000000000005</v>
      </c>
      <c r="AE38" s="130">
        <v>9</v>
      </c>
      <c r="AF38" s="39">
        <v>0.29166666666666669</v>
      </c>
      <c r="AG38" s="23">
        <f t="shared" si="10"/>
        <v>0.51597811191250598</v>
      </c>
      <c r="AH38" s="83">
        <f t="shared" si="11"/>
        <v>919.33918426323999</v>
      </c>
      <c r="AJ38" s="48">
        <v>9</v>
      </c>
      <c r="AK38" s="41">
        <v>0.29166666666666669</v>
      </c>
      <c r="AL38" s="225">
        <f>'10 point (2)'!H79</f>
        <v>916.75</v>
      </c>
      <c r="AM38" s="26">
        <f t="shared" si="3"/>
        <v>-1.0209999999999999</v>
      </c>
      <c r="AN38" s="48">
        <v>9</v>
      </c>
      <c r="AO38" s="41">
        <v>0.29166666666666669</v>
      </c>
      <c r="AP38" s="101">
        <f t="shared" si="12"/>
        <v>-0.98831222617298131</v>
      </c>
      <c r="AQ38" s="248">
        <f t="shared" si="13"/>
        <v>916.67941550876674</v>
      </c>
      <c r="AS38" s="49">
        <v>9</v>
      </c>
      <c r="AT38" s="43">
        <v>0.29166666666666669</v>
      </c>
      <c r="AU38" s="226">
        <f>'10 point (2)'!H36</f>
        <v>919.5</v>
      </c>
      <c r="AV38" s="30">
        <f t="shared" si="14"/>
        <v>0.35300000000000004</v>
      </c>
      <c r="AW38" s="49">
        <v>9</v>
      </c>
      <c r="AX38" s="43">
        <v>0.29166666666666669</v>
      </c>
      <c r="AY38" s="31">
        <f t="shared" si="15"/>
        <v>0.35661069221328567</v>
      </c>
      <c r="AZ38" s="31">
        <f t="shared" si="4"/>
        <v>919.87881406262704</v>
      </c>
      <c r="BB38" s="9">
        <v>9.1200000000000005E-4</v>
      </c>
    </row>
    <row r="39" spans="1:54" ht="16" thickBot="1" x14ac:dyDescent="0.25">
      <c r="A39" s="7" t="s">
        <v>92</v>
      </c>
      <c r="B39" s="8">
        <v>0.22916666666666666</v>
      </c>
      <c r="C39" s="9">
        <v>5</v>
      </c>
      <c r="D39" s="9">
        <f t="shared" si="5"/>
        <v>1.2609999999999999</v>
      </c>
      <c r="E39" s="77">
        <v>1.382E-3</v>
      </c>
      <c r="F39" s="77">
        <v>-1.382E-3</v>
      </c>
      <c r="G39" s="123">
        <v>4.1229999999999999E-3</v>
      </c>
      <c r="I39" s="44">
        <v>8</v>
      </c>
      <c r="J39" s="33">
        <v>0.27083333333333331</v>
      </c>
      <c r="K39" s="232">
        <f>'10 point (2)'!H208</f>
        <v>920</v>
      </c>
      <c r="L39" s="32">
        <f t="shared" si="0"/>
        <v>2.2309999999999999</v>
      </c>
      <c r="M39" s="135">
        <v>8</v>
      </c>
      <c r="N39" s="33">
        <v>0.27083333333333331</v>
      </c>
      <c r="O39" s="128">
        <f t="shared" si="6"/>
        <v>2.2691145517588591</v>
      </c>
      <c r="P39" s="32">
        <f t="shared" si="7"/>
        <v>920.35473207763948</v>
      </c>
      <c r="R39" s="45">
        <v>8</v>
      </c>
      <c r="S39" s="36">
        <v>0.27083333333333331</v>
      </c>
      <c r="T39" s="236">
        <f>'10 point (2)'!H164</f>
        <v>914.75</v>
      </c>
      <c r="U39" s="35">
        <f t="shared" si="1"/>
        <v>-0.95499999999999996</v>
      </c>
      <c r="V39" s="46">
        <v>8</v>
      </c>
      <c r="W39" s="36">
        <v>0.27083333333333331</v>
      </c>
      <c r="X39" s="19">
        <f t="shared" si="8"/>
        <v>-0.89528470591838094</v>
      </c>
      <c r="Y39" s="35">
        <f t="shared" si="9"/>
        <v>914.80125987017607</v>
      </c>
      <c r="AA39" s="47">
        <v>8</v>
      </c>
      <c r="AB39" s="39">
        <v>0.27083333333333331</v>
      </c>
      <c r="AC39" s="224">
        <f>'10 point (2)'!H122</f>
        <v>919.5</v>
      </c>
      <c r="AD39" s="38">
        <f t="shared" si="2"/>
        <v>0.46700000000000003</v>
      </c>
      <c r="AE39" s="130">
        <v>8</v>
      </c>
      <c r="AF39" s="39">
        <v>0.27083333333333331</v>
      </c>
      <c r="AG39" s="23">
        <f t="shared" si="10"/>
        <v>0.49691347812032516</v>
      </c>
      <c r="AH39" s="83">
        <f t="shared" si="11"/>
        <v>919.81060294707697</v>
      </c>
      <c r="AJ39" s="48">
        <v>8</v>
      </c>
      <c r="AK39" s="41">
        <v>0.27083333333333331</v>
      </c>
      <c r="AL39" s="225">
        <f>'10 point (2)'!H80</f>
        <v>917.25</v>
      </c>
      <c r="AM39" s="26">
        <f t="shared" si="3"/>
        <v>-1.292</v>
      </c>
      <c r="AN39" s="48">
        <v>8</v>
      </c>
      <c r="AO39" s="41">
        <v>0.27083333333333331</v>
      </c>
      <c r="AP39" s="101">
        <f t="shared" si="12"/>
        <v>-1.2891430741196734</v>
      </c>
      <c r="AQ39" s="248">
        <f t="shared" si="13"/>
        <v>917.1867978630836</v>
      </c>
      <c r="AS39" s="49">
        <v>8</v>
      </c>
      <c r="AT39" s="43">
        <v>0.27083333333333331</v>
      </c>
      <c r="AU39" s="226">
        <f>'10 point (2)'!H37</f>
        <v>920</v>
      </c>
      <c r="AV39" s="30">
        <f t="shared" si="14"/>
        <v>0.67400000000000004</v>
      </c>
      <c r="AW39" s="49">
        <v>8</v>
      </c>
      <c r="AX39" s="43">
        <v>0.27083333333333331</v>
      </c>
      <c r="AY39" s="31">
        <f t="shared" si="15"/>
        <v>0.65861063159531752</v>
      </c>
      <c r="AZ39" s="31">
        <f t="shared" si="4"/>
        <v>919.98276025516213</v>
      </c>
      <c r="BB39" s="9">
        <v>1.261E-3</v>
      </c>
    </row>
    <row r="40" spans="1:54" ht="16" thickBot="1" x14ac:dyDescent="0.25">
      <c r="A40" s="7" t="s">
        <v>92</v>
      </c>
      <c r="B40" s="8">
        <v>0.20833333333333334</v>
      </c>
      <c r="C40" s="9">
        <v>5</v>
      </c>
      <c r="D40" s="9">
        <f t="shared" si="5"/>
        <v>1.492</v>
      </c>
      <c r="E40" s="77">
        <v>1.4E-3</v>
      </c>
      <c r="F40" s="77">
        <v>-1.4E-3</v>
      </c>
      <c r="G40" s="123">
        <v>4.3280000000000002E-3</v>
      </c>
      <c r="I40" s="32">
        <v>7</v>
      </c>
      <c r="J40" s="33">
        <v>0.25</v>
      </c>
      <c r="K40" s="232">
        <f>'10 point (2)'!H209</f>
        <v>920.75</v>
      </c>
      <c r="L40" s="32">
        <f t="shared" si="0"/>
        <v>2.972</v>
      </c>
      <c r="M40" s="34">
        <v>7</v>
      </c>
      <c r="N40" s="33">
        <v>0.25</v>
      </c>
      <c r="O40" s="128">
        <f t="shared" si="6"/>
        <v>2.9978911792727247</v>
      </c>
      <c r="P40" s="32">
        <f t="shared" si="7"/>
        <v>920.38289977642683</v>
      </c>
      <c r="R40" s="35">
        <v>7</v>
      </c>
      <c r="S40" s="36">
        <v>0.25</v>
      </c>
      <c r="T40" s="236">
        <f>'10 point (2)'!H165</f>
        <v>914.5</v>
      </c>
      <c r="U40" s="35">
        <f t="shared" si="1"/>
        <v>-1.0839999999999999</v>
      </c>
      <c r="V40" s="37">
        <v>7</v>
      </c>
      <c r="W40" s="36">
        <v>0.25</v>
      </c>
      <c r="X40" s="19">
        <f t="shared" si="8"/>
        <v>-1.1286061659767874</v>
      </c>
      <c r="Y40" s="35">
        <f t="shared" si="9"/>
        <v>914.4459719753263</v>
      </c>
      <c r="AA40" s="38">
        <v>7</v>
      </c>
      <c r="AB40" s="39">
        <v>0.25</v>
      </c>
      <c r="AC40" s="224">
        <f>'10 point (2)'!H123</f>
        <v>919.5</v>
      </c>
      <c r="AD40" s="38">
        <f t="shared" si="2"/>
        <v>0.52400000000000002</v>
      </c>
      <c r="AE40" s="126">
        <v>7</v>
      </c>
      <c r="AF40" s="39">
        <v>0.25</v>
      </c>
      <c r="AG40" s="23">
        <f t="shared" si="10"/>
        <v>0.51557000858446489</v>
      </c>
      <c r="AH40" s="83">
        <f t="shared" si="11"/>
        <v>919.65571796216659</v>
      </c>
      <c r="AJ40" s="40">
        <v>7</v>
      </c>
      <c r="AK40" s="41">
        <v>0.25</v>
      </c>
      <c r="AL40" s="225">
        <f>'10 point (2)'!H81</f>
        <v>917</v>
      </c>
      <c r="AM40" s="26">
        <f t="shared" si="3"/>
        <v>-1.655</v>
      </c>
      <c r="AN40" s="40">
        <v>7</v>
      </c>
      <c r="AO40" s="41">
        <v>0.25</v>
      </c>
      <c r="AP40" s="101">
        <f t="shared" si="12"/>
        <v>-1.6208649226952898</v>
      </c>
      <c r="AQ40" s="248">
        <f t="shared" si="13"/>
        <v>917.02536220121272</v>
      </c>
      <c r="AS40" s="42">
        <v>7</v>
      </c>
      <c r="AT40" s="43">
        <v>0.25</v>
      </c>
      <c r="AU40" s="226">
        <f>'10 point (2)'!H38</f>
        <v>920</v>
      </c>
      <c r="AV40" s="30">
        <f t="shared" si="14"/>
        <v>0.91200000000000003</v>
      </c>
      <c r="AW40" s="42">
        <v>7</v>
      </c>
      <c r="AX40" s="43">
        <v>0.25</v>
      </c>
      <c r="AY40" s="31">
        <f t="shared" si="15"/>
        <v>0.91581792817219942</v>
      </c>
      <c r="AZ40" s="31">
        <f t="shared" si="4"/>
        <v>920.1171717504393</v>
      </c>
      <c r="BB40" s="9">
        <v>1.4920000000000001E-3</v>
      </c>
    </row>
    <row r="41" spans="1:54" ht="16" thickBot="1" x14ac:dyDescent="0.25">
      <c r="A41" s="7" t="s">
        <v>92</v>
      </c>
      <c r="B41" s="8">
        <v>0.1875</v>
      </c>
      <c r="C41" s="9">
        <v>5</v>
      </c>
      <c r="D41" s="9">
        <f t="shared" si="5"/>
        <v>1.6520000000000001</v>
      </c>
      <c r="E41" s="77">
        <v>1.4109999999999999E-3</v>
      </c>
      <c r="F41" s="77">
        <v>-1.4109999999999999E-3</v>
      </c>
      <c r="G41" s="123">
        <v>4.1850000000000004E-3</v>
      </c>
      <c r="I41" s="44">
        <v>6</v>
      </c>
      <c r="J41" s="33">
        <v>0.22916666666666666</v>
      </c>
      <c r="K41" s="232">
        <f>'10 point (2)'!H210</f>
        <v>920.25</v>
      </c>
      <c r="L41" s="32">
        <f t="shared" si="0"/>
        <v>3.8040000000000003</v>
      </c>
      <c r="M41" s="135">
        <v>6</v>
      </c>
      <c r="N41" s="33">
        <v>0.22916666666666666</v>
      </c>
      <c r="O41" s="128">
        <f t="shared" si="6"/>
        <v>3.7881613880960279</v>
      </c>
      <c r="P41" s="32">
        <f t="shared" si="7"/>
        <v>920.36493063377941</v>
      </c>
      <c r="R41" s="45">
        <v>6</v>
      </c>
      <c r="S41" s="36">
        <v>0.22916666666666666</v>
      </c>
      <c r="T41" s="236">
        <f>'10 point (2)'!H166</f>
        <v>914.5</v>
      </c>
      <c r="U41" s="35">
        <f t="shared" si="1"/>
        <v>-1.484</v>
      </c>
      <c r="V41" s="46">
        <v>6</v>
      </c>
      <c r="W41" s="36">
        <v>0.22916666666666666</v>
      </c>
      <c r="X41" s="19">
        <f t="shared" si="8"/>
        <v>-1.4621417168167414</v>
      </c>
      <c r="Y41" s="35">
        <f t="shared" si="9"/>
        <v>915.24047344714529</v>
      </c>
      <c r="AA41" s="47">
        <v>6</v>
      </c>
      <c r="AB41" s="39">
        <v>0.22916666666666666</v>
      </c>
      <c r="AC41" s="224">
        <f>'10 point (2)'!H124</f>
        <v>919.5</v>
      </c>
      <c r="AD41" s="38">
        <f t="shared" si="2"/>
        <v>0.64100000000000001</v>
      </c>
      <c r="AE41" s="130">
        <v>6</v>
      </c>
      <c r="AF41" s="39">
        <v>0.22916666666666666</v>
      </c>
      <c r="AG41" s="23">
        <f t="shared" si="10"/>
        <v>0.60808214151032058</v>
      </c>
      <c r="AH41" s="83">
        <f t="shared" si="11"/>
        <v>919.50307585598057</v>
      </c>
      <c r="AJ41" s="48">
        <v>6</v>
      </c>
      <c r="AK41" s="41">
        <v>0.22916666666666666</v>
      </c>
      <c r="AL41" s="225">
        <f>'10 point (2)'!H82</f>
        <v>917.5</v>
      </c>
      <c r="AM41" s="26">
        <f t="shared" si="3"/>
        <v>-1.931</v>
      </c>
      <c r="AN41" s="48">
        <v>6</v>
      </c>
      <c r="AO41" s="41">
        <v>0.22916666666666666</v>
      </c>
      <c r="AP41" s="101">
        <f t="shared" si="12"/>
        <v>-1.8982492380592246</v>
      </c>
      <c r="AQ41" s="248">
        <f t="shared" si="13"/>
        <v>917.50350443202512</v>
      </c>
      <c r="AS41" s="49">
        <v>6</v>
      </c>
      <c r="AT41" s="43">
        <v>0.22916666666666666</v>
      </c>
      <c r="AU41" s="226">
        <f>'10 point (2)'!H39</f>
        <v>920.75</v>
      </c>
      <c r="AV41" s="30">
        <f t="shared" si="14"/>
        <v>1.2609999999999999</v>
      </c>
      <c r="AW41" s="49">
        <v>6</v>
      </c>
      <c r="AX41" s="43">
        <v>0.22916666666666666</v>
      </c>
      <c r="AY41" s="31">
        <f t="shared" si="15"/>
        <v>1.1598726085480442</v>
      </c>
      <c r="AZ41" s="31">
        <f t="shared" si="4"/>
        <v>920.28433822859063</v>
      </c>
      <c r="BB41" s="9">
        <v>1.652E-3</v>
      </c>
    </row>
    <row r="42" spans="1:54" ht="16" thickBot="1" x14ac:dyDescent="0.25">
      <c r="A42" s="7" t="s">
        <v>92</v>
      </c>
      <c r="B42" s="8">
        <v>0.16666666666666666</v>
      </c>
      <c r="C42" s="9">
        <v>5</v>
      </c>
      <c r="D42" s="9">
        <f t="shared" si="5"/>
        <v>1.748</v>
      </c>
      <c r="E42" s="77">
        <v>1.4139999999999999E-3</v>
      </c>
      <c r="F42" s="77">
        <v>-1.4139999999999999E-3</v>
      </c>
      <c r="G42" s="123">
        <v>4.1019999999999997E-3</v>
      </c>
      <c r="I42" s="44">
        <v>5</v>
      </c>
      <c r="J42" s="33">
        <v>0.20833333333333334</v>
      </c>
      <c r="K42" s="232">
        <f>'10 point (2)'!H211</f>
        <v>920.25</v>
      </c>
      <c r="L42" s="32">
        <f t="shared" si="0"/>
        <v>4.5459999999999994</v>
      </c>
      <c r="M42" s="135">
        <v>5</v>
      </c>
      <c r="N42" s="33">
        <v>0.20833333333333334</v>
      </c>
      <c r="O42" s="128">
        <f t="shared" si="6"/>
        <v>4.6136728685569706</v>
      </c>
      <c r="P42" s="32">
        <f t="shared" si="7"/>
        <v>920.24891760555715</v>
      </c>
      <c r="R42" s="45">
        <v>5</v>
      </c>
      <c r="S42" s="36">
        <v>0.20833333333333334</v>
      </c>
      <c r="T42" s="236">
        <f>'10 point (2)'!H167</f>
        <v>914.75</v>
      </c>
      <c r="U42" s="35">
        <f t="shared" si="1"/>
        <v>-1.9269999999999998</v>
      </c>
      <c r="V42" s="46">
        <v>5</v>
      </c>
      <c r="W42" s="36">
        <v>0.20833333333333334</v>
      </c>
      <c r="X42" s="19">
        <f t="shared" si="8"/>
        <v>-1.8713232333985261</v>
      </c>
      <c r="Y42" s="35">
        <f t="shared" si="9"/>
        <v>914.74981382542433</v>
      </c>
      <c r="AA42" s="47">
        <v>5</v>
      </c>
      <c r="AB42" s="39">
        <v>0.20833333333333334</v>
      </c>
      <c r="AC42" s="224">
        <f>'10 point (2)'!H125</f>
        <v>919</v>
      </c>
      <c r="AD42" s="38">
        <f t="shared" si="2"/>
        <v>0.69800000000000006</v>
      </c>
      <c r="AE42" s="130">
        <v>5</v>
      </c>
      <c r="AF42" s="39">
        <v>0.20833333333333334</v>
      </c>
      <c r="AG42" s="23">
        <f t="shared" si="10"/>
        <v>0.6804790143920193</v>
      </c>
      <c r="AH42" s="83">
        <f t="shared" si="11"/>
        <v>919.19515036565974</v>
      </c>
      <c r="AJ42" s="48">
        <v>5</v>
      </c>
      <c r="AK42" s="41">
        <v>0.20833333333333334</v>
      </c>
      <c r="AL42" s="225">
        <f>'10 point (2)'!H83</f>
        <v>917.5</v>
      </c>
      <c r="AM42" s="26">
        <f t="shared" si="3"/>
        <v>-1.976</v>
      </c>
      <c r="AN42" s="48">
        <v>5</v>
      </c>
      <c r="AO42" s="41">
        <v>0.20833333333333334</v>
      </c>
      <c r="AP42" s="101">
        <f t="shared" si="12"/>
        <v>-2.0512301418280217</v>
      </c>
      <c r="AQ42" s="248">
        <f t="shared" si="13"/>
        <v>917.4775118355351</v>
      </c>
      <c r="AS42" s="49">
        <v>5</v>
      </c>
      <c r="AT42" s="43">
        <v>0.20833333333333334</v>
      </c>
      <c r="AU42" s="226">
        <f>'10 point (2)'!H40</f>
        <v>921.5</v>
      </c>
      <c r="AV42" s="30">
        <f t="shared" si="14"/>
        <v>1.492</v>
      </c>
      <c r="AW42" s="49">
        <v>5</v>
      </c>
      <c r="AX42" s="43">
        <v>0.20833333333333334</v>
      </c>
      <c r="AY42" s="31">
        <f t="shared" si="15"/>
        <v>1.4174061282918695</v>
      </c>
      <c r="AZ42" s="31">
        <f t="shared" si="4"/>
        <v>920.48619844495772</v>
      </c>
      <c r="BB42" s="9">
        <v>1.748E-3</v>
      </c>
    </row>
    <row r="43" spans="1:54" ht="16" thickBot="1" x14ac:dyDescent="0.25">
      <c r="A43" s="7" t="s">
        <v>92</v>
      </c>
      <c r="B43" s="8">
        <v>0.14583333333333334</v>
      </c>
      <c r="C43" s="9">
        <v>5</v>
      </c>
      <c r="D43" s="9">
        <f t="shared" si="5"/>
        <v>1.792</v>
      </c>
      <c r="E43" s="77">
        <v>1.4109999999999999E-3</v>
      </c>
      <c r="F43" s="77">
        <v>-1.4109999999999999E-3</v>
      </c>
      <c r="G43" s="123">
        <v>4.2940000000000001E-3</v>
      </c>
      <c r="I43" s="32">
        <v>4</v>
      </c>
      <c r="J43" s="33">
        <v>0.1875</v>
      </c>
      <c r="K43" s="232">
        <f>'10 point (2)'!H212</f>
        <v>921</v>
      </c>
      <c r="L43" s="32">
        <f t="shared" si="0"/>
        <v>5.3449999999999998</v>
      </c>
      <c r="M43" s="34">
        <v>4</v>
      </c>
      <c r="N43" s="33">
        <v>0.1875</v>
      </c>
      <c r="O43" s="128">
        <f t="shared" si="6"/>
        <v>5.4310699630290733</v>
      </c>
      <c r="P43" s="32">
        <f t="shared" si="7"/>
        <v>920.46744915317561</v>
      </c>
      <c r="R43" s="35">
        <v>4</v>
      </c>
      <c r="S43" s="36">
        <v>0.1875</v>
      </c>
      <c r="T43" s="236">
        <f>'10 point (2)'!H168</f>
        <v>915</v>
      </c>
      <c r="U43" s="35">
        <f t="shared" si="1"/>
        <v>-2.3019999999999996</v>
      </c>
      <c r="V43" s="37">
        <v>4</v>
      </c>
      <c r="W43" s="36">
        <v>0.1875</v>
      </c>
      <c r="X43" s="19">
        <f t="shared" si="8"/>
        <v>-2.3151383274688588</v>
      </c>
      <c r="Y43" s="35">
        <f t="shared" si="9"/>
        <v>915.20191492223421</v>
      </c>
      <c r="AA43" s="38">
        <v>4</v>
      </c>
      <c r="AB43" s="39">
        <v>0.1875</v>
      </c>
      <c r="AC43" s="224">
        <f>'10 point (2)'!H126</f>
        <v>919</v>
      </c>
      <c r="AD43" s="38">
        <f t="shared" si="2"/>
        <v>0.69399999999999995</v>
      </c>
      <c r="AE43" s="126">
        <v>4</v>
      </c>
      <c r="AF43" s="39">
        <v>0.1875</v>
      </c>
      <c r="AG43" s="23">
        <f t="shared" si="10"/>
        <v>0.69341001147645431</v>
      </c>
      <c r="AH43" s="83">
        <f t="shared" si="11"/>
        <v>919.31065066759822</v>
      </c>
      <c r="AJ43" s="40">
        <v>4</v>
      </c>
      <c r="AK43" s="41">
        <v>0.1875</v>
      </c>
      <c r="AL43" s="225">
        <f>'10 point (2)'!H84</f>
        <v>917.25</v>
      </c>
      <c r="AM43" s="26">
        <f t="shared" si="3"/>
        <v>-2.1029999999999998</v>
      </c>
      <c r="AN43" s="40">
        <v>4</v>
      </c>
      <c r="AO43" s="41">
        <v>0.1875</v>
      </c>
      <c r="AP43" s="101">
        <f t="shared" si="12"/>
        <v>-2.0981844527108637</v>
      </c>
      <c r="AQ43" s="248">
        <f t="shared" si="13"/>
        <v>917.57468129547919</v>
      </c>
      <c r="AS43" s="42">
        <v>4</v>
      </c>
      <c r="AT43" s="43">
        <v>0.1875</v>
      </c>
      <c r="AU43" s="226">
        <f>'10 point (2)'!H41</f>
        <v>921.25</v>
      </c>
      <c r="AV43" s="30">
        <f t="shared" si="14"/>
        <v>1.6520000000000001</v>
      </c>
      <c r="AW43" s="42">
        <v>4</v>
      </c>
      <c r="AX43" s="43">
        <v>0.1875</v>
      </c>
      <c r="AY43" s="31">
        <f t="shared" si="15"/>
        <v>1.6521778786629004</v>
      </c>
      <c r="AZ43" s="31">
        <f t="shared" si="4"/>
        <v>920.72435433991336</v>
      </c>
      <c r="BB43" s="9">
        <v>1.792E-3</v>
      </c>
    </row>
    <row r="44" spans="1:54" ht="16" thickBot="1" x14ac:dyDescent="0.25">
      <c r="A44" s="7" t="s">
        <v>92</v>
      </c>
      <c r="B44" s="8">
        <v>0.125</v>
      </c>
      <c r="C44" s="9">
        <v>5</v>
      </c>
      <c r="D44" s="9">
        <f t="shared" si="5"/>
        <v>1.9469999999999998</v>
      </c>
      <c r="E44" s="77">
        <v>1.4009999999999999E-3</v>
      </c>
      <c r="F44" s="77">
        <v>-1.4009999999999999E-3</v>
      </c>
      <c r="G44" s="123">
        <v>4.13E-3</v>
      </c>
      <c r="I44" s="44">
        <v>3</v>
      </c>
      <c r="J44" s="33">
        <v>0.16666666666666666</v>
      </c>
      <c r="K44" s="232">
        <f>'10 point (2)'!H213</f>
        <v>921.25</v>
      </c>
      <c r="L44" s="32">
        <f t="shared" si="0"/>
        <v>6.1820000000000004</v>
      </c>
      <c r="M44" s="135">
        <v>3</v>
      </c>
      <c r="N44" s="33">
        <v>0.16666666666666666</v>
      </c>
      <c r="O44" s="128">
        <f t="shared" si="6"/>
        <v>6.1833206780412517</v>
      </c>
      <c r="P44" s="32">
        <f t="shared" si="7"/>
        <v>921.35244661788067</v>
      </c>
      <c r="R44" s="45">
        <v>3</v>
      </c>
      <c r="S44" s="36">
        <v>0.16666666666666666</v>
      </c>
      <c r="T44" s="236">
        <f>'10 point (2)'!H169</f>
        <v>914</v>
      </c>
      <c r="U44" s="35">
        <f t="shared" si="1"/>
        <v>-2.7749999999999999</v>
      </c>
      <c r="V44" s="46">
        <v>3</v>
      </c>
      <c r="W44" s="36">
        <v>0.16666666666666666</v>
      </c>
      <c r="X44" s="19">
        <f t="shared" si="8"/>
        <v>-2.7570664503033129</v>
      </c>
      <c r="Y44" s="35">
        <f t="shared" si="9"/>
        <v>914.23742873068215</v>
      </c>
      <c r="AA44" s="47">
        <v>3</v>
      </c>
      <c r="AB44" s="39">
        <v>0.16666666666666666</v>
      </c>
      <c r="AC44" s="224">
        <f>'10 point (2)'!H127</f>
        <v>919.25</v>
      </c>
      <c r="AD44" s="38">
        <f t="shared" si="2"/>
        <v>0.747</v>
      </c>
      <c r="AE44" s="130">
        <v>3</v>
      </c>
      <c r="AF44" s="39">
        <v>0.16666666666666666</v>
      </c>
      <c r="AG44" s="23">
        <f t="shared" si="10"/>
        <v>0.74947196948960715</v>
      </c>
      <c r="AH44" s="83">
        <f t="shared" si="11"/>
        <v>919.28237162105893</v>
      </c>
      <c r="AJ44" s="48">
        <v>3</v>
      </c>
      <c r="AK44" s="41">
        <v>0.16666666666666666</v>
      </c>
      <c r="AL44" s="225">
        <f>'10 point (2)'!H85</f>
        <v>917.5</v>
      </c>
      <c r="AM44" s="26">
        <f t="shared" si="3"/>
        <v>-2.133</v>
      </c>
      <c r="AN44" s="48">
        <v>3</v>
      </c>
      <c r="AO44" s="41">
        <v>0.16666666666666666</v>
      </c>
      <c r="AP44" s="101">
        <f t="shared" si="12"/>
        <v>-2.1084149994583061</v>
      </c>
      <c r="AQ44" s="248">
        <f t="shared" si="13"/>
        <v>917.51386002159427</v>
      </c>
      <c r="AS44" s="49">
        <v>3</v>
      </c>
      <c r="AT44" s="43">
        <v>0.16666666666666666</v>
      </c>
      <c r="AU44" s="226">
        <f>'10 point (2)'!H42</f>
        <v>921</v>
      </c>
      <c r="AV44" s="30">
        <f t="shared" si="14"/>
        <v>1.748</v>
      </c>
      <c r="AW44" s="49">
        <v>3</v>
      </c>
      <c r="AX44" s="43">
        <v>0.16666666666666666</v>
      </c>
      <c r="AY44" s="31">
        <f t="shared" si="15"/>
        <v>1.7650695558182636</v>
      </c>
      <c r="AZ44" s="31">
        <f t="shared" si="4"/>
        <v>921.0000851534445</v>
      </c>
      <c r="BB44" s="9">
        <v>1.9469999999999999E-3</v>
      </c>
    </row>
    <row r="45" spans="1:54" ht="16" thickBot="1" x14ac:dyDescent="0.25">
      <c r="A45" s="7" t="s">
        <v>92</v>
      </c>
      <c r="B45" s="8">
        <v>2.0833333333333332E-2</v>
      </c>
      <c r="C45" s="9">
        <v>5</v>
      </c>
      <c r="D45" s="9">
        <f t="shared" si="5"/>
        <v>2.1080000000000001</v>
      </c>
      <c r="E45" s="77">
        <v>1.3780000000000001E-3</v>
      </c>
      <c r="F45" s="77">
        <v>-1.3780000000000001E-3</v>
      </c>
      <c r="G45" s="123">
        <v>3.9529999999999999E-3</v>
      </c>
      <c r="I45" s="44">
        <v>2</v>
      </c>
      <c r="J45" s="33">
        <v>0.14583333333333334</v>
      </c>
      <c r="K45" s="232">
        <f>'10 point (2)'!H214</f>
        <v>922.5</v>
      </c>
      <c r="L45" s="32">
        <f t="shared" si="0"/>
        <v>6.8</v>
      </c>
      <c r="M45" s="135">
        <v>2</v>
      </c>
      <c r="N45" s="33">
        <v>0.14583333333333334</v>
      </c>
      <c r="O45" s="128">
        <f t="shared" si="6"/>
        <v>6.8123971301838413</v>
      </c>
      <c r="P45" s="32">
        <f t="shared" si="7"/>
        <v>922.47532786471265</v>
      </c>
      <c r="R45" s="45">
        <v>2</v>
      </c>
      <c r="S45" s="36">
        <v>0.14583333333333334</v>
      </c>
      <c r="T45" s="236">
        <f>'10 point (2)'!H170</f>
        <v>914.25</v>
      </c>
      <c r="U45" s="35">
        <f t="shared" si="1"/>
        <v>-3.2279999999999998</v>
      </c>
      <c r="V45" s="46">
        <v>2</v>
      </c>
      <c r="W45" s="36">
        <v>0.14583333333333334</v>
      </c>
      <c r="X45" s="19">
        <f t="shared" si="8"/>
        <v>-3.1874679669835388</v>
      </c>
      <c r="Y45" s="35">
        <f t="shared" si="9"/>
        <v>914.07648679830038</v>
      </c>
      <c r="AA45" s="47">
        <v>2</v>
      </c>
      <c r="AB45" s="39">
        <v>0.14583333333333334</v>
      </c>
      <c r="AC45" s="224">
        <f>'10 point (2)'!H128</f>
        <v>919.75</v>
      </c>
      <c r="AD45" s="38">
        <f t="shared" si="2"/>
        <v>0.874</v>
      </c>
      <c r="AE45" s="130">
        <v>2</v>
      </c>
      <c r="AF45" s="39">
        <v>0.14583333333333334</v>
      </c>
      <c r="AG45" s="23">
        <f t="shared" si="10"/>
        <v>0.84425947497275544</v>
      </c>
      <c r="AH45" s="83">
        <f t="shared" si="11"/>
        <v>919.49781242645417</v>
      </c>
      <c r="AJ45" s="48">
        <v>2</v>
      </c>
      <c r="AK45" s="41">
        <v>0.14583333333333334</v>
      </c>
      <c r="AL45" s="225">
        <f>'10 point (2)'!H86</f>
        <v>917.75</v>
      </c>
      <c r="AM45" s="26">
        <f t="shared" si="3"/>
        <v>-2.1150000000000002</v>
      </c>
      <c r="AN45" s="48">
        <v>2</v>
      </c>
      <c r="AO45" s="41">
        <v>0.14583333333333334</v>
      </c>
      <c r="AP45" s="101">
        <f t="shared" si="12"/>
        <v>-2.1187980155933634</v>
      </c>
      <c r="AQ45" s="248">
        <f t="shared" si="13"/>
        <v>917.44099902865389</v>
      </c>
      <c r="AS45" s="49">
        <v>2</v>
      </c>
      <c r="AT45" s="43">
        <v>0.14583333333333334</v>
      </c>
      <c r="AU45" s="226">
        <f>'10 point (2)'!H43</f>
        <v>921.25</v>
      </c>
      <c r="AV45" s="30">
        <f t="shared" si="14"/>
        <v>1.792</v>
      </c>
      <c r="AW45" s="49">
        <v>2</v>
      </c>
      <c r="AX45" s="43">
        <v>0.14583333333333334</v>
      </c>
      <c r="AY45" s="31">
        <f t="shared" si="15"/>
        <v>1.9104433924841164</v>
      </c>
      <c r="AZ45" s="31">
        <f t="shared" si="4"/>
        <v>921.31436154035816</v>
      </c>
      <c r="BB45" s="9">
        <v>2.1080000000000001E-3</v>
      </c>
    </row>
    <row r="46" spans="1:54" ht="16" thickBot="1" x14ac:dyDescent="0.25">
      <c r="A46" s="7" t="s">
        <v>92</v>
      </c>
      <c r="B46" s="8">
        <v>0</v>
      </c>
      <c r="C46" s="9">
        <v>5</v>
      </c>
      <c r="D46" s="9">
        <f t="shared" si="5"/>
        <v>2.133</v>
      </c>
      <c r="E46" s="77">
        <v>1.341E-3</v>
      </c>
      <c r="F46" s="77">
        <v>-1.341E-3</v>
      </c>
      <c r="G46" s="123">
        <v>4.2919999999999998E-3</v>
      </c>
      <c r="I46" s="14">
        <v>1</v>
      </c>
      <c r="J46" s="88">
        <v>0.125</v>
      </c>
      <c r="K46" s="234">
        <f>'10 point (2)'!H215</f>
        <v>923.5</v>
      </c>
      <c r="L46" s="14">
        <f>D215</f>
        <v>7.37</v>
      </c>
      <c r="M46" s="89">
        <v>1</v>
      </c>
      <c r="N46" s="88">
        <v>0.125</v>
      </c>
      <c r="O46" s="128">
        <f t="shared" si="6"/>
        <v>7.3076008601216307</v>
      </c>
      <c r="P46" s="14">
        <f t="shared" si="7"/>
        <v>923.50399305434973</v>
      </c>
      <c r="R46" s="19">
        <v>1</v>
      </c>
      <c r="S46" s="90">
        <v>0.125</v>
      </c>
      <c r="T46" s="237">
        <f>'10 point (2)'!H171</f>
        <v>912.75</v>
      </c>
      <c r="U46" s="19">
        <f>D171</f>
        <v>-3.5739999999999998</v>
      </c>
      <c r="V46" s="91">
        <v>1</v>
      </c>
      <c r="W46" s="90">
        <v>0.125</v>
      </c>
      <c r="X46" s="19">
        <f t="shared" si="8"/>
        <v>-3.6321809925960538</v>
      </c>
      <c r="Y46" s="19">
        <f t="shared" si="9"/>
        <v>912.74963021158749</v>
      </c>
      <c r="AA46" s="76">
        <v>1</v>
      </c>
      <c r="AB46" s="92">
        <v>0.125</v>
      </c>
      <c r="AC46" s="243">
        <f>'10 point (2)'!H129</f>
        <v>920</v>
      </c>
      <c r="AD46" s="76">
        <f>D129</f>
        <v>0.8899999999999999</v>
      </c>
      <c r="AE46" s="132">
        <v>1</v>
      </c>
      <c r="AF46" s="92">
        <v>0.125</v>
      </c>
      <c r="AG46" s="23">
        <f t="shared" si="10"/>
        <v>0.95007012637007471</v>
      </c>
      <c r="AH46" s="83">
        <f t="shared" si="11"/>
        <v>919.999947944778</v>
      </c>
      <c r="AJ46" s="93">
        <v>1</v>
      </c>
      <c r="AK46" s="94">
        <v>0.125</v>
      </c>
      <c r="AL46" s="225">
        <f>'10 point (2)'!H87</f>
        <v>917.5</v>
      </c>
      <c r="AM46" s="26">
        <f>D87</f>
        <v>-2.0830000000000002</v>
      </c>
      <c r="AN46" s="93">
        <v>1</v>
      </c>
      <c r="AO46" s="94">
        <v>0.125</v>
      </c>
      <c r="AP46" s="101">
        <f t="shared" si="12"/>
        <v>-2.0732498553731098</v>
      </c>
      <c r="AQ46" s="248">
        <f t="shared" si="13"/>
        <v>917.46901826403564</v>
      </c>
      <c r="AS46" s="95">
        <v>1</v>
      </c>
      <c r="AT46" s="96">
        <v>0.125</v>
      </c>
      <c r="AU46" s="226">
        <f>'10 point (2)'!H44</f>
        <v>921.25</v>
      </c>
      <c r="AV46" s="30">
        <f>D44</f>
        <v>1.9469999999999998</v>
      </c>
      <c r="AW46" s="95">
        <v>1</v>
      </c>
      <c r="AX46" s="96">
        <v>0.125</v>
      </c>
      <c r="AY46" s="31">
        <f t="shared" si="15"/>
        <v>1.9800866939012731</v>
      </c>
      <c r="AZ46" s="31">
        <f xml:space="preserve"> 922.060975419257 + 0.01988409486755*AW46^2 - 0.412989205779634*AW46 - 0.000010505171128793*AW46^4 - 1.17627243062544E-07*AW46^5*COS(3.54187664010443E-10*AW46^7)</f>
        <v>921.66785968554666</v>
      </c>
      <c r="BB46" s="9">
        <v>2.1329999999999999E-3</v>
      </c>
    </row>
    <row r="47" spans="1:54" x14ac:dyDescent="0.2">
      <c r="A47" s="7" t="s">
        <v>93</v>
      </c>
      <c r="B47" s="8">
        <v>0.97916666666666663</v>
      </c>
      <c r="C47" s="9">
        <v>4</v>
      </c>
      <c r="D47" s="9">
        <f t="shared" si="5"/>
        <v>2.1629999999999998</v>
      </c>
      <c r="E47" s="77">
        <v>1.294E-3</v>
      </c>
      <c r="F47" s="77">
        <v>-1.294E-3</v>
      </c>
      <c r="G47" s="123">
        <v>4.2339999999999999E-3</v>
      </c>
      <c r="BB47" s="9">
        <v>2.163E-3</v>
      </c>
    </row>
    <row r="48" spans="1:54" x14ac:dyDescent="0.2">
      <c r="A48" s="7" t="s">
        <v>93</v>
      </c>
      <c r="B48" s="8">
        <v>0.95833333333333337</v>
      </c>
      <c r="C48" s="9">
        <v>4</v>
      </c>
      <c r="D48" s="9">
        <f t="shared" si="5"/>
        <v>2.2000000000000002</v>
      </c>
      <c r="E48" s="77">
        <v>1.24E-3</v>
      </c>
      <c r="F48" s="77">
        <v>-1.24E-3</v>
      </c>
      <c r="G48" s="123">
        <v>4.2339999999999999E-3</v>
      </c>
      <c r="I48" t="s">
        <v>20</v>
      </c>
      <c r="L48" s="290" t="s">
        <v>97</v>
      </c>
      <c r="M48" s="290"/>
      <c r="N48" s="290"/>
      <c r="O48" s="290"/>
      <c r="P48" s="228"/>
      <c r="R48" t="s">
        <v>20</v>
      </c>
      <c r="U48" s="290" t="s">
        <v>107</v>
      </c>
      <c r="V48" s="290"/>
      <c r="W48" s="290"/>
      <c r="X48" s="290"/>
      <c r="Y48" s="228"/>
      <c r="AA48" t="s">
        <v>20</v>
      </c>
      <c r="AD48" s="289" t="s">
        <v>108</v>
      </c>
      <c r="AE48" s="289"/>
      <c r="AF48" s="289"/>
      <c r="AG48" s="289"/>
      <c r="AH48" s="227"/>
      <c r="AJ48" t="s">
        <v>20</v>
      </c>
      <c r="AM48" s="289" t="s">
        <v>109</v>
      </c>
      <c r="AN48" s="289"/>
      <c r="AO48" s="289"/>
      <c r="AP48" s="289"/>
      <c r="AQ48" s="227"/>
      <c r="AS48" t="s">
        <v>20</v>
      </c>
      <c r="AV48" s="289" t="s">
        <v>110</v>
      </c>
      <c r="AW48" s="289"/>
      <c r="AX48" s="289"/>
      <c r="AY48" s="289"/>
      <c r="AZ48" s="227"/>
      <c r="BB48" s="9">
        <v>2.2000000000000001E-3</v>
      </c>
    </row>
    <row r="49" spans="1:54" x14ac:dyDescent="0.2">
      <c r="A49" s="7" t="s">
        <v>93</v>
      </c>
      <c r="B49" s="8">
        <v>0.9375</v>
      </c>
      <c r="C49" s="9">
        <v>4</v>
      </c>
      <c r="D49" s="9">
        <f t="shared" si="5"/>
        <v>2.145</v>
      </c>
      <c r="E49" s="77">
        <v>1.1789999999999999E-3</v>
      </c>
      <c r="F49" s="77">
        <v>-1.1789999999999999E-3</v>
      </c>
      <c r="G49" s="123">
        <v>4.4299999999999999E-3</v>
      </c>
      <c r="L49" s="290"/>
      <c r="M49" s="290"/>
      <c r="N49" s="290"/>
      <c r="O49" s="290"/>
      <c r="P49" s="228"/>
      <c r="U49" s="290"/>
      <c r="V49" s="290"/>
      <c r="W49" s="290"/>
      <c r="X49" s="290"/>
      <c r="Y49" s="228"/>
      <c r="AD49" s="289"/>
      <c r="AE49" s="289"/>
      <c r="AF49" s="289"/>
      <c r="AG49" s="289"/>
      <c r="AH49" s="227"/>
      <c r="AM49" s="289"/>
      <c r="AN49" s="289"/>
      <c r="AO49" s="289"/>
      <c r="AP49" s="289"/>
      <c r="AQ49" s="227"/>
      <c r="AV49" s="289"/>
      <c r="AW49" s="289"/>
      <c r="AX49" s="289"/>
      <c r="AY49" s="289"/>
      <c r="AZ49" s="227"/>
      <c r="BB49" s="9">
        <v>2.1450000000000002E-3</v>
      </c>
    </row>
    <row r="50" spans="1:54" x14ac:dyDescent="0.2">
      <c r="A50" s="7" t="s">
        <v>93</v>
      </c>
      <c r="B50" s="8">
        <v>0.91666666666666663</v>
      </c>
      <c r="C50" s="9">
        <v>4</v>
      </c>
      <c r="D50" s="9">
        <f t="shared" si="5"/>
        <v>1.9789999999999999</v>
      </c>
      <c r="E50" s="77">
        <v>1.1180000000000001E-3</v>
      </c>
      <c r="F50" s="77">
        <v>-1.1180000000000001E-3</v>
      </c>
      <c r="G50" s="123">
        <v>4.28E-3</v>
      </c>
      <c r="L50" s="290"/>
      <c r="M50" s="290"/>
      <c r="N50" s="290"/>
      <c r="O50" s="290"/>
      <c r="P50" s="228"/>
      <c r="U50" s="290"/>
      <c r="V50" s="290"/>
      <c r="W50" s="290"/>
      <c r="X50" s="290"/>
      <c r="Y50" s="228"/>
      <c r="AD50" s="289"/>
      <c r="AE50" s="289"/>
      <c r="AF50" s="289"/>
      <c r="AG50" s="289"/>
      <c r="AH50" s="227"/>
      <c r="AM50" s="289"/>
      <c r="AN50" s="289"/>
      <c r="AO50" s="289"/>
      <c r="AP50" s="289"/>
      <c r="AQ50" s="227"/>
      <c r="AV50" s="289"/>
      <c r="AW50" s="289"/>
      <c r="AX50" s="289"/>
      <c r="AY50" s="289"/>
      <c r="AZ50" s="227"/>
      <c r="BB50" s="9">
        <v>1.9789999999999999E-3</v>
      </c>
    </row>
    <row r="51" spans="1:54" x14ac:dyDescent="0.2">
      <c r="A51" s="7" t="s">
        <v>93</v>
      </c>
      <c r="B51" s="8">
        <v>0.89583333333333337</v>
      </c>
      <c r="C51" s="9">
        <v>4</v>
      </c>
      <c r="D51" s="9">
        <f t="shared" si="5"/>
        <v>1.72</v>
      </c>
      <c r="E51" s="77">
        <v>1.0679999999999999E-3</v>
      </c>
      <c r="F51" s="77">
        <v>-1.0679999999999999E-3</v>
      </c>
      <c r="G51" s="123">
        <v>4.2579999999999996E-3</v>
      </c>
      <c r="L51" s="290"/>
      <c r="M51" s="290"/>
      <c r="N51" s="290"/>
      <c r="O51" s="290"/>
      <c r="P51" s="228"/>
      <c r="U51" s="290"/>
      <c r="V51" s="290"/>
      <c r="W51" s="290"/>
      <c r="X51" s="290"/>
      <c r="Y51" s="228"/>
      <c r="AD51" s="289"/>
      <c r="AE51" s="289"/>
      <c r="AF51" s="289"/>
      <c r="AG51" s="289"/>
      <c r="AH51" s="227"/>
      <c r="AM51" s="289"/>
      <c r="AN51" s="289"/>
      <c r="AO51" s="289"/>
      <c r="AP51" s="289"/>
      <c r="AQ51" s="227"/>
      <c r="AS51">
        <f>PI()/180</f>
        <v>1.7453292519943295E-2</v>
      </c>
      <c r="AV51" s="289"/>
      <c r="AW51" s="289"/>
      <c r="AX51" s="289"/>
      <c r="AY51" s="289"/>
      <c r="AZ51" s="227"/>
      <c r="BB51" s="9">
        <v>1.72E-3</v>
      </c>
    </row>
    <row r="52" spans="1:54" x14ac:dyDescent="0.2">
      <c r="A52" s="7" t="s">
        <v>93</v>
      </c>
      <c r="B52" s="8">
        <v>0.875</v>
      </c>
      <c r="C52" s="9">
        <v>4</v>
      </c>
      <c r="D52" s="9">
        <f t="shared" si="5"/>
        <v>1.5070000000000001</v>
      </c>
      <c r="E52" s="77">
        <v>1.044E-3</v>
      </c>
      <c r="F52" s="77">
        <v>-1.044E-3</v>
      </c>
      <c r="G52" s="123">
        <v>5.2509999999999996E-3</v>
      </c>
      <c r="I52" t="s">
        <v>159</v>
      </c>
      <c r="L52" s="290" t="s">
        <v>160</v>
      </c>
      <c r="M52" s="290"/>
      <c r="N52" s="290"/>
      <c r="O52" s="290"/>
      <c r="R52" s="136" t="s">
        <v>159</v>
      </c>
      <c r="U52" s="289" t="s">
        <v>161</v>
      </c>
      <c r="V52" s="289"/>
      <c r="W52" s="289"/>
      <c r="X52" s="289"/>
      <c r="AA52" s="136" t="s">
        <v>159</v>
      </c>
      <c r="AD52" s="289" t="s">
        <v>162</v>
      </c>
      <c r="AE52" s="289"/>
      <c r="AF52" s="289"/>
      <c r="AG52" s="289"/>
      <c r="AJ52" s="136" t="s">
        <v>159</v>
      </c>
      <c r="AM52" s="289" t="s">
        <v>163</v>
      </c>
      <c r="AN52" s="289"/>
      <c r="AO52" s="289"/>
      <c r="AP52" s="289"/>
      <c r="AS52" s="136" t="s">
        <v>159</v>
      </c>
      <c r="AV52" s="289" t="s">
        <v>183</v>
      </c>
      <c r="AW52" s="289"/>
      <c r="AX52" s="289"/>
      <c r="AY52" s="289"/>
      <c r="BB52" s="9">
        <v>1.5070000000000001E-3</v>
      </c>
    </row>
    <row r="53" spans="1:54" x14ac:dyDescent="0.2">
      <c r="A53" s="7" t="s">
        <v>93</v>
      </c>
      <c r="B53" s="8">
        <v>0.85416666666666663</v>
      </c>
      <c r="C53" s="9">
        <v>4</v>
      </c>
      <c r="D53" s="9">
        <f t="shared" si="5"/>
        <v>1.369</v>
      </c>
      <c r="E53" s="77">
        <v>1.062E-3</v>
      </c>
      <c r="F53" s="77">
        <v>-1.062E-3</v>
      </c>
      <c r="G53" s="123">
        <v>5.3639999999999998E-3</v>
      </c>
      <c r="L53" s="290"/>
      <c r="M53" s="290"/>
      <c r="N53" s="290"/>
      <c r="O53" s="290"/>
      <c r="U53" s="289"/>
      <c r="V53" s="289"/>
      <c r="W53" s="289"/>
      <c r="X53" s="289"/>
      <c r="AD53" s="289"/>
      <c r="AE53" s="289"/>
      <c r="AF53" s="289"/>
      <c r="AG53" s="289"/>
      <c r="AM53" s="289"/>
      <c r="AN53" s="289"/>
      <c r="AO53" s="289"/>
      <c r="AP53" s="289"/>
      <c r="AV53" s="289"/>
      <c r="AW53" s="289"/>
      <c r="AX53" s="289"/>
      <c r="AY53" s="289"/>
      <c r="BA53" t="s">
        <v>40</v>
      </c>
      <c r="BB53" s="9">
        <v>1.369E-3</v>
      </c>
    </row>
    <row r="54" spans="1:54" x14ac:dyDescent="0.2">
      <c r="A54" s="7" t="s">
        <v>93</v>
      </c>
      <c r="B54" s="8">
        <v>0.83333333333333337</v>
      </c>
      <c r="C54" s="9">
        <v>4</v>
      </c>
      <c r="D54" s="9">
        <f t="shared" si="5"/>
        <v>1.2930000000000001</v>
      </c>
      <c r="E54" s="77">
        <v>1.0859999999999999E-3</v>
      </c>
      <c r="F54" s="77">
        <v>-1.0859999999999999E-3</v>
      </c>
      <c r="G54" s="123">
        <v>4.947E-3</v>
      </c>
      <c r="L54" s="290"/>
      <c r="M54" s="290"/>
      <c r="N54" s="290"/>
      <c r="O54" s="290"/>
      <c r="U54" s="289"/>
      <c r="V54" s="289"/>
      <c r="W54" s="289"/>
      <c r="X54" s="289"/>
      <c r="AD54" s="289"/>
      <c r="AE54" s="289"/>
      <c r="AF54" s="289"/>
      <c r="AG54" s="289"/>
      <c r="AM54" s="289"/>
      <c r="AN54" s="289"/>
      <c r="AO54" s="289"/>
      <c r="AP54" s="289"/>
      <c r="AV54" s="289"/>
      <c r="AW54" s="289"/>
      <c r="AX54" s="289"/>
      <c r="AY54" s="289"/>
      <c r="BA54" t="s">
        <v>41</v>
      </c>
      <c r="BB54" s="9">
        <v>1.2930000000000001E-3</v>
      </c>
    </row>
    <row r="55" spans="1:54" x14ac:dyDescent="0.2">
      <c r="A55" s="7" t="s">
        <v>93</v>
      </c>
      <c r="B55" s="8">
        <v>0.8125</v>
      </c>
      <c r="C55" s="9">
        <v>4</v>
      </c>
      <c r="D55" s="9">
        <f t="shared" si="5"/>
        <v>1.01</v>
      </c>
      <c r="E55" s="77">
        <v>1.1100000000000001E-3</v>
      </c>
      <c r="F55" s="77">
        <v>-1.1100000000000001E-3</v>
      </c>
      <c r="G55" s="123">
        <v>4.9699999999999996E-3</v>
      </c>
      <c r="L55" s="290"/>
      <c r="M55" s="290"/>
      <c r="N55" s="290"/>
      <c r="O55" s="290"/>
      <c r="U55" s="289"/>
      <c r="V55" s="289"/>
      <c r="W55" s="289"/>
      <c r="X55" s="289"/>
      <c r="AD55" s="289"/>
      <c r="AE55" s="289"/>
      <c r="AF55" s="289"/>
      <c r="AG55" s="289"/>
      <c r="AM55" s="289"/>
      <c r="AN55" s="289"/>
      <c r="AO55" s="289"/>
      <c r="AP55" s="289"/>
      <c r="AV55" s="289"/>
      <c r="AW55" s="289"/>
      <c r="AX55" s="289"/>
      <c r="AY55" s="289"/>
      <c r="BB55" s="9">
        <v>1.01E-3</v>
      </c>
    </row>
    <row r="56" spans="1:54" x14ac:dyDescent="0.2">
      <c r="A56" s="7" t="s">
        <v>93</v>
      </c>
      <c r="B56" s="8">
        <v>0.79166666666666663</v>
      </c>
      <c r="C56" s="9">
        <v>4</v>
      </c>
      <c r="D56" s="9">
        <f t="shared" si="5"/>
        <v>0.77899999999999991</v>
      </c>
      <c r="E56" s="77">
        <v>1.1280000000000001E-3</v>
      </c>
      <c r="F56" s="77">
        <v>-1.1280000000000001E-3</v>
      </c>
      <c r="G56" s="123">
        <v>5.058E-3</v>
      </c>
      <c r="L56" s="290"/>
      <c r="M56" s="290"/>
      <c r="N56" s="290"/>
      <c r="O56" s="290"/>
      <c r="AV56" s="289"/>
      <c r="AW56" s="289"/>
      <c r="AX56" s="289"/>
      <c r="AY56" s="289"/>
      <c r="BB56" s="9">
        <v>7.7899999999999996E-4</v>
      </c>
    </row>
    <row r="57" spans="1:54" x14ac:dyDescent="0.2">
      <c r="A57" s="7" t="s">
        <v>93</v>
      </c>
      <c r="B57" s="8">
        <v>0.77083333333333337</v>
      </c>
      <c r="C57" s="9">
        <v>4</v>
      </c>
      <c r="D57" s="9">
        <f t="shared" si="5"/>
        <v>0.55699999999999994</v>
      </c>
      <c r="E57" s="77">
        <v>1.134E-3</v>
      </c>
      <c r="F57" s="77">
        <v>-1.134E-3</v>
      </c>
      <c r="G57" s="123">
        <v>4.9810000000000002E-3</v>
      </c>
      <c r="I57" t="s">
        <v>174</v>
      </c>
      <c r="L57" s="251">
        <f>K4</f>
        <v>913.5</v>
      </c>
      <c r="R57" s="136" t="s">
        <v>174</v>
      </c>
      <c r="U57">
        <f>K46+(K58*(K46-P46))</f>
        <v>923.49800347282508</v>
      </c>
      <c r="AA57" s="136" t="s">
        <v>174</v>
      </c>
      <c r="AD57" s="136">
        <f>T46+(T58*(T46-Y46))</f>
        <v>912.75</v>
      </c>
      <c r="AJ57" s="136" t="s">
        <v>174</v>
      </c>
      <c r="AM57" s="136">
        <f>AC46+(AC58*(AC46-AH46))</f>
        <v>920</v>
      </c>
      <c r="AS57" s="136" t="s">
        <v>174</v>
      </c>
      <c r="AT57" s="136"/>
      <c r="AV57" s="136">
        <f>AL46+(AL58*(AL46-AQ46))</f>
        <v>917.5</v>
      </c>
      <c r="BB57" s="9">
        <v>5.5699999999999999E-4</v>
      </c>
    </row>
    <row r="58" spans="1:54" x14ac:dyDescent="0.2">
      <c r="A58" s="7" t="s">
        <v>93</v>
      </c>
      <c r="B58" s="8">
        <v>0.75</v>
      </c>
      <c r="C58" s="9">
        <v>4</v>
      </c>
      <c r="D58" s="9">
        <f t="shared" si="5"/>
        <v>0.13699999999999998</v>
      </c>
      <c r="E58" s="77">
        <v>1.14E-3</v>
      </c>
      <c r="F58" s="77">
        <v>-1.14E-3</v>
      </c>
      <c r="G58" s="123">
        <v>4.6899999999999997E-3</v>
      </c>
      <c r="I58" t="s">
        <v>175</v>
      </c>
      <c r="K58" s="136">
        <v>0.5</v>
      </c>
      <c r="AS58" s="136"/>
      <c r="AV58" s="136">
        <f>AL47+(AL59*(AL47-AQ47))</f>
        <v>0</v>
      </c>
      <c r="BB58" s="9">
        <v>1.37E-4</v>
      </c>
    </row>
    <row r="59" spans="1:54" x14ac:dyDescent="0.2">
      <c r="A59" s="7" t="s">
        <v>93</v>
      </c>
      <c r="B59" s="8">
        <v>0.72916666666666663</v>
      </c>
      <c r="C59" s="9">
        <v>4</v>
      </c>
      <c r="D59" s="9">
        <f t="shared" si="5"/>
        <v>0.13300000000000001</v>
      </c>
      <c r="E59" s="77">
        <v>1.1479999999999999E-3</v>
      </c>
      <c r="F59" s="77">
        <v>-1.1479999999999999E-3</v>
      </c>
      <c r="G59" s="123">
        <v>4.7739999999999996E-3</v>
      </c>
      <c r="BB59" s="9">
        <v>1.3300000000000001E-4</v>
      </c>
    </row>
    <row r="60" spans="1:54" x14ac:dyDescent="0.2">
      <c r="A60" s="7" t="s">
        <v>93</v>
      </c>
      <c r="B60" s="8">
        <v>0.70833333333333337</v>
      </c>
      <c r="C60" s="9">
        <v>4</v>
      </c>
      <c r="D60" s="9">
        <f t="shared" si="5"/>
        <v>0.35699999999999998</v>
      </c>
      <c r="E60" s="77">
        <v>1.157E-3</v>
      </c>
      <c r="F60" s="77">
        <v>-1.157E-3</v>
      </c>
      <c r="G60" s="123">
        <v>4.3769999999999998E-3</v>
      </c>
      <c r="BB60" s="9">
        <v>3.57E-4</v>
      </c>
    </row>
    <row r="61" spans="1:54" x14ac:dyDescent="0.2">
      <c r="A61" s="7" t="s">
        <v>93</v>
      </c>
      <c r="B61" s="8">
        <v>0.6875</v>
      </c>
      <c r="C61" s="9">
        <v>4</v>
      </c>
      <c r="D61" s="9">
        <f t="shared" si="5"/>
        <v>0.36599999999999999</v>
      </c>
      <c r="E61" s="77">
        <v>1.1609999999999999E-3</v>
      </c>
      <c r="F61" s="77">
        <v>-1.1609999999999999E-3</v>
      </c>
      <c r="G61" s="123">
        <v>4.0099999999999997E-3</v>
      </c>
      <c r="BB61" s="9">
        <v>3.6600000000000001E-4</v>
      </c>
    </row>
    <row r="62" spans="1:54" x14ac:dyDescent="0.2">
      <c r="A62" s="7" t="s">
        <v>93</v>
      </c>
      <c r="B62" s="8">
        <v>0.66666666666666663</v>
      </c>
      <c r="C62" s="9">
        <v>4</v>
      </c>
      <c r="D62" s="9">
        <f t="shared" si="5"/>
        <v>0.189</v>
      </c>
      <c r="E62" s="77">
        <v>1.168E-3</v>
      </c>
      <c r="F62" s="77">
        <v>-1.168E-3</v>
      </c>
      <c r="G62" s="123">
        <v>4.0179999999999999E-3</v>
      </c>
      <c r="BB62" s="9">
        <v>1.8900000000000001E-4</v>
      </c>
    </row>
    <row r="63" spans="1:54" x14ac:dyDescent="0.2">
      <c r="A63" s="7" t="s">
        <v>93</v>
      </c>
      <c r="B63" s="8">
        <v>0.64583333333333337</v>
      </c>
      <c r="C63" s="9">
        <v>4</v>
      </c>
      <c r="D63" s="9">
        <f t="shared" si="5"/>
        <v>0.20499999999999999</v>
      </c>
      <c r="E63" s="77">
        <v>1.183E-3</v>
      </c>
      <c r="F63" s="77">
        <v>-1.183E-3</v>
      </c>
      <c r="G63" s="123">
        <v>3.79E-3</v>
      </c>
      <c r="BB63" s="9">
        <v>2.05E-4</v>
      </c>
    </row>
    <row r="64" spans="1:54" x14ac:dyDescent="0.2">
      <c r="A64" s="7" t="s">
        <v>93</v>
      </c>
      <c r="B64" s="8">
        <v>0.625</v>
      </c>
      <c r="C64" s="9">
        <v>4</v>
      </c>
      <c r="D64" s="9">
        <f t="shared" si="5"/>
        <v>4.1999999999999996E-2</v>
      </c>
      <c r="E64" s="77">
        <v>1.199E-3</v>
      </c>
      <c r="F64" s="77">
        <v>-1.199E-3</v>
      </c>
      <c r="G64" s="123">
        <v>3.79E-3</v>
      </c>
      <c r="BB64" s="9">
        <v>4.1999999999999998E-5</v>
      </c>
    </row>
    <row r="65" spans="1:54" x14ac:dyDescent="0.2">
      <c r="A65" s="7" t="s">
        <v>93</v>
      </c>
      <c r="B65" s="8">
        <v>0.60416666666666663</v>
      </c>
      <c r="C65" s="9">
        <v>4</v>
      </c>
      <c r="D65" s="9">
        <f t="shared" si="5"/>
        <v>-0.111</v>
      </c>
      <c r="E65" s="77">
        <v>1.212E-3</v>
      </c>
      <c r="F65" s="77">
        <v>-1.212E-3</v>
      </c>
      <c r="G65" s="123">
        <v>3.7820000000000002E-3</v>
      </c>
      <c r="BB65" s="9">
        <v>-1.11E-4</v>
      </c>
    </row>
    <row r="66" spans="1:54" x14ac:dyDescent="0.2">
      <c r="A66" s="7" t="s">
        <v>93</v>
      </c>
      <c r="B66" s="8">
        <v>0.58333333333333337</v>
      </c>
      <c r="C66" s="9">
        <v>4</v>
      </c>
      <c r="D66" s="9">
        <f t="shared" si="5"/>
        <v>-0.248</v>
      </c>
      <c r="E66" s="77">
        <v>1.2229999999999999E-3</v>
      </c>
      <c r="F66" s="77">
        <v>-1.2229999999999999E-3</v>
      </c>
      <c r="G66" s="123">
        <v>3.8860000000000001E-3</v>
      </c>
      <c r="BB66" s="9">
        <v>-2.4800000000000001E-4</v>
      </c>
    </row>
    <row r="67" spans="1:54" x14ac:dyDescent="0.2">
      <c r="A67" s="7" t="s">
        <v>93</v>
      </c>
      <c r="B67" s="8">
        <v>0.5625</v>
      </c>
      <c r="C67" s="9">
        <v>4</v>
      </c>
      <c r="D67" s="9">
        <f t="shared" si="5"/>
        <v>-0.56099999999999994</v>
      </c>
      <c r="E67" s="77">
        <v>1.2329999999999999E-3</v>
      </c>
      <c r="F67" s="77">
        <v>-1.2329999999999999E-3</v>
      </c>
      <c r="G67" s="123">
        <v>4.0810000000000004E-3</v>
      </c>
      <c r="BB67" s="9">
        <v>-5.6099999999999998E-4</v>
      </c>
    </row>
    <row r="68" spans="1:54" x14ac:dyDescent="0.2">
      <c r="A68" s="7" t="s">
        <v>93</v>
      </c>
      <c r="B68" s="8">
        <v>0.54166666666666663</v>
      </c>
      <c r="C68" s="9">
        <v>4</v>
      </c>
      <c r="D68" s="9">
        <f t="shared" ref="D68:D131" si="16">BB68*1000</f>
        <v>-0.71299999999999997</v>
      </c>
      <c r="E68" s="77">
        <v>1.2390000000000001E-3</v>
      </c>
      <c r="F68" s="77">
        <v>-1.2390000000000001E-3</v>
      </c>
      <c r="G68" s="123">
        <v>4.2119999999999996E-3</v>
      </c>
      <c r="BB68" s="9">
        <v>-7.1299999999999998E-4</v>
      </c>
    </row>
    <row r="69" spans="1:54" x14ac:dyDescent="0.2">
      <c r="A69" s="7" t="s">
        <v>93</v>
      </c>
      <c r="B69" s="8">
        <v>0.52083333333333337</v>
      </c>
      <c r="C69" s="9">
        <v>4</v>
      </c>
      <c r="D69" s="9">
        <f t="shared" si="16"/>
        <v>-0.61599999999999999</v>
      </c>
      <c r="E69" s="77">
        <v>1.242E-3</v>
      </c>
      <c r="F69" s="77">
        <v>-1.242E-3</v>
      </c>
      <c r="G69" s="123">
        <v>3.741E-3</v>
      </c>
      <c r="BB69" s="9">
        <v>-6.1600000000000001E-4</v>
      </c>
    </row>
    <row r="70" spans="1:54" x14ac:dyDescent="0.2">
      <c r="A70" s="7" t="s">
        <v>93</v>
      </c>
      <c r="B70" s="8">
        <v>0.5</v>
      </c>
      <c r="C70" s="9">
        <v>4</v>
      </c>
      <c r="D70" s="9">
        <f t="shared" si="16"/>
        <v>-0.69200000000000006</v>
      </c>
      <c r="E70" s="77">
        <v>1.2459999999999999E-3</v>
      </c>
      <c r="F70" s="77">
        <v>-1.2459999999999999E-3</v>
      </c>
      <c r="G70" s="123">
        <v>3.8149999999999998E-3</v>
      </c>
      <c r="BB70" s="9">
        <v>-6.9200000000000002E-4</v>
      </c>
    </row>
    <row r="71" spans="1:54" x14ac:dyDescent="0.2">
      <c r="A71" s="7" t="s">
        <v>93</v>
      </c>
      <c r="B71" s="8">
        <v>0.47916666666666669</v>
      </c>
      <c r="C71" s="9">
        <v>4</v>
      </c>
      <c r="D71" s="9">
        <f t="shared" si="16"/>
        <v>-0.65500000000000003</v>
      </c>
      <c r="E71" s="77">
        <v>1.2489999999999999E-3</v>
      </c>
      <c r="F71" s="77">
        <v>-1.2489999999999999E-3</v>
      </c>
      <c r="G71" s="123">
        <v>3.9709999999999997E-3</v>
      </c>
      <c r="BB71" s="9">
        <v>-6.5499999999999998E-4</v>
      </c>
    </row>
    <row r="72" spans="1:54" x14ac:dyDescent="0.2">
      <c r="A72" s="7" t="s">
        <v>93</v>
      </c>
      <c r="B72" s="8">
        <v>0.45833333333333331</v>
      </c>
      <c r="C72" s="9">
        <v>4</v>
      </c>
      <c r="D72" s="9">
        <f t="shared" si="16"/>
        <v>-0.54199999999999993</v>
      </c>
      <c r="E72" s="77">
        <v>1.2520000000000001E-3</v>
      </c>
      <c r="F72" s="77">
        <v>-1.2520000000000001E-3</v>
      </c>
      <c r="G72" s="123">
        <v>3.4989999999999999E-3</v>
      </c>
      <c r="BB72" s="9">
        <v>-5.4199999999999995E-4</v>
      </c>
    </row>
    <row r="73" spans="1:54" x14ac:dyDescent="0.2">
      <c r="A73" s="7" t="s">
        <v>93</v>
      </c>
      <c r="B73" s="8">
        <v>0.4375</v>
      </c>
      <c r="C73" s="9">
        <v>4</v>
      </c>
      <c r="D73" s="9">
        <f t="shared" si="16"/>
        <v>-0.6</v>
      </c>
      <c r="E73" s="77">
        <v>1.256E-3</v>
      </c>
      <c r="F73" s="77">
        <v>-1.256E-3</v>
      </c>
      <c r="G73" s="123">
        <v>3.5669999999999999E-3</v>
      </c>
      <c r="BB73" s="9">
        <v>-5.9999999999999995E-4</v>
      </c>
    </row>
    <row r="74" spans="1:54" x14ac:dyDescent="0.2">
      <c r="A74" s="7" t="s">
        <v>93</v>
      </c>
      <c r="B74" s="8">
        <v>0.41666666666666669</v>
      </c>
      <c r="C74" s="9">
        <v>4</v>
      </c>
      <c r="D74" s="9">
        <f t="shared" si="16"/>
        <v>-0.63500000000000001</v>
      </c>
      <c r="E74" s="77">
        <v>1.261E-3</v>
      </c>
      <c r="F74" s="77">
        <v>-1.261E-3</v>
      </c>
      <c r="G74" s="123">
        <v>4.0210000000000003E-3</v>
      </c>
      <c r="BB74" s="9">
        <v>-6.3500000000000004E-4</v>
      </c>
    </row>
    <row r="75" spans="1:54" x14ac:dyDescent="0.2">
      <c r="A75" s="7" t="s">
        <v>93</v>
      </c>
      <c r="B75" s="8">
        <v>0.39583333333333331</v>
      </c>
      <c r="C75" s="9">
        <v>4</v>
      </c>
      <c r="D75" s="9">
        <f t="shared" si="16"/>
        <v>-0.434</v>
      </c>
      <c r="E75" s="77">
        <v>1.2669999999999999E-3</v>
      </c>
      <c r="F75" s="77">
        <v>-1.2669999999999999E-3</v>
      </c>
      <c r="G75" s="123">
        <v>2.807E-3</v>
      </c>
      <c r="BB75" s="9">
        <v>-4.3399999999999998E-4</v>
      </c>
    </row>
    <row r="76" spans="1:54" x14ac:dyDescent="0.2">
      <c r="A76" s="7" t="s">
        <v>93</v>
      </c>
      <c r="B76" s="8">
        <v>0.375</v>
      </c>
      <c r="C76" s="9">
        <v>4</v>
      </c>
      <c r="D76" s="9">
        <f t="shared" si="16"/>
        <v>-0.51600000000000001</v>
      </c>
      <c r="E76" s="77">
        <v>1.274E-3</v>
      </c>
      <c r="F76" s="77">
        <v>-1.274E-3</v>
      </c>
      <c r="G76" s="123">
        <v>2.6819999999999999E-3</v>
      </c>
      <c r="BB76" s="9">
        <v>-5.1599999999999997E-4</v>
      </c>
    </row>
    <row r="77" spans="1:54" x14ac:dyDescent="0.2">
      <c r="A77" s="7" t="s">
        <v>93</v>
      </c>
      <c r="B77" s="8">
        <v>0.35416666666666669</v>
      </c>
      <c r="C77" s="9">
        <v>4</v>
      </c>
      <c r="D77" s="9">
        <f t="shared" si="16"/>
        <v>-0.64800000000000002</v>
      </c>
      <c r="E77" s="77">
        <v>1.281E-3</v>
      </c>
      <c r="F77" s="77">
        <v>-1.281E-3</v>
      </c>
      <c r="G77" s="123">
        <v>2.6940000000000002E-3</v>
      </c>
      <c r="BB77" s="9">
        <v>-6.4800000000000003E-4</v>
      </c>
    </row>
    <row r="78" spans="1:54" x14ac:dyDescent="0.2">
      <c r="A78" s="7" t="s">
        <v>93</v>
      </c>
      <c r="B78" s="8">
        <v>0.33333333333333331</v>
      </c>
      <c r="C78" s="9">
        <v>4</v>
      </c>
      <c r="D78" s="9">
        <f t="shared" si="16"/>
        <v>-0.72900000000000009</v>
      </c>
      <c r="E78" s="77">
        <v>1.286E-3</v>
      </c>
      <c r="F78" s="77">
        <v>-1.286E-3</v>
      </c>
      <c r="G78" s="123">
        <v>2.8189999999999999E-3</v>
      </c>
      <c r="BB78" s="9">
        <v>-7.2900000000000005E-4</v>
      </c>
    </row>
    <row r="79" spans="1:54" x14ac:dyDescent="0.2">
      <c r="A79" s="7" t="s">
        <v>93</v>
      </c>
      <c r="B79" s="8">
        <v>0.3125</v>
      </c>
      <c r="C79" s="9">
        <v>4</v>
      </c>
      <c r="D79" s="9">
        <f t="shared" si="16"/>
        <v>-1.0209999999999999</v>
      </c>
      <c r="E79" s="77">
        <v>1.2930000000000001E-3</v>
      </c>
      <c r="F79" s="77">
        <v>-1.2930000000000001E-3</v>
      </c>
      <c r="G79" s="123">
        <v>7.4739999999999997E-3</v>
      </c>
      <c r="BB79" s="9">
        <v>-1.021E-3</v>
      </c>
    </row>
    <row r="80" spans="1:54" x14ac:dyDescent="0.2">
      <c r="A80" s="7" t="s">
        <v>93</v>
      </c>
      <c r="B80" s="8">
        <v>0.29166666666666669</v>
      </c>
      <c r="C80" s="9">
        <v>4</v>
      </c>
      <c r="D80" s="9">
        <f t="shared" si="16"/>
        <v>-1.292</v>
      </c>
      <c r="E80" s="77">
        <v>1.2949999999999999E-3</v>
      </c>
      <c r="F80" s="77">
        <v>-1.2949999999999999E-3</v>
      </c>
      <c r="G80" s="123">
        <v>7.4729999999999996E-3</v>
      </c>
      <c r="BB80" s="9">
        <v>-1.292E-3</v>
      </c>
    </row>
    <row r="81" spans="1:54" x14ac:dyDescent="0.2">
      <c r="A81" s="7" t="s">
        <v>93</v>
      </c>
      <c r="B81" s="8">
        <v>0.27083333333333331</v>
      </c>
      <c r="C81" s="9">
        <v>4</v>
      </c>
      <c r="D81" s="9">
        <f t="shared" si="16"/>
        <v>-1.655</v>
      </c>
      <c r="E81" s="77">
        <v>1.2899999999999999E-3</v>
      </c>
      <c r="F81" s="77">
        <v>-1.2899999999999999E-3</v>
      </c>
      <c r="G81" s="123">
        <v>7.9579999999999998E-3</v>
      </c>
      <c r="BB81" s="9">
        <v>-1.655E-3</v>
      </c>
    </row>
    <row r="82" spans="1:54" x14ac:dyDescent="0.2">
      <c r="A82" s="7" t="s">
        <v>93</v>
      </c>
      <c r="B82" s="8">
        <v>0.25</v>
      </c>
      <c r="C82" s="9">
        <v>4</v>
      </c>
      <c r="D82" s="9">
        <f t="shared" si="16"/>
        <v>-1.931</v>
      </c>
      <c r="E82" s="77">
        <v>1.273E-3</v>
      </c>
      <c r="F82" s="77">
        <v>-1.273E-3</v>
      </c>
      <c r="G82" s="123">
        <v>7.9579999999999998E-3</v>
      </c>
      <c r="BB82" s="9">
        <v>-1.931E-3</v>
      </c>
    </row>
    <row r="83" spans="1:54" x14ac:dyDescent="0.2">
      <c r="A83" s="7" t="s">
        <v>93</v>
      </c>
      <c r="B83" s="8">
        <v>0.22916666666666666</v>
      </c>
      <c r="C83" s="9">
        <v>4</v>
      </c>
      <c r="D83" s="9">
        <f t="shared" si="16"/>
        <v>-1.976</v>
      </c>
      <c r="E83" s="77">
        <v>1.245E-3</v>
      </c>
      <c r="F83" s="77">
        <v>-1.245E-3</v>
      </c>
      <c r="G83" s="123">
        <v>7.8059999999999996E-3</v>
      </c>
      <c r="BB83" s="9">
        <v>-1.9759999999999999E-3</v>
      </c>
    </row>
    <row r="84" spans="1:54" x14ac:dyDescent="0.2">
      <c r="A84" s="7" t="s">
        <v>93</v>
      </c>
      <c r="B84" s="8">
        <v>0.20833333333333334</v>
      </c>
      <c r="C84" s="9">
        <v>4</v>
      </c>
      <c r="D84" s="9">
        <f t="shared" si="16"/>
        <v>-2.1029999999999998</v>
      </c>
      <c r="E84" s="77">
        <v>1.212E-3</v>
      </c>
      <c r="F84" s="77">
        <v>-1.212E-3</v>
      </c>
      <c r="G84" s="123">
        <v>7.7549999999999997E-3</v>
      </c>
      <c r="BB84" s="9">
        <v>-2.1029999999999998E-3</v>
      </c>
    </row>
    <row r="85" spans="1:54" x14ac:dyDescent="0.2">
      <c r="A85" s="7" t="s">
        <v>93</v>
      </c>
      <c r="B85" s="8">
        <v>0.1875</v>
      </c>
      <c r="C85" s="9">
        <v>4</v>
      </c>
      <c r="D85" s="9">
        <f t="shared" si="16"/>
        <v>-2.133</v>
      </c>
      <c r="E85" s="77">
        <v>1.1720000000000001E-3</v>
      </c>
      <c r="F85" s="77">
        <v>-1.1720000000000001E-3</v>
      </c>
      <c r="G85" s="123">
        <v>7.659E-3</v>
      </c>
      <c r="BB85" s="9">
        <v>-2.1329999999999999E-3</v>
      </c>
    </row>
    <row r="86" spans="1:54" x14ac:dyDescent="0.2">
      <c r="A86" s="7" t="s">
        <v>93</v>
      </c>
      <c r="B86" s="8">
        <v>0.16666666666666666</v>
      </c>
      <c r="C86" s="9">
        <v>4</v>
      </c>
      <c r="D86" s="9">
        <f t="shared" si="16"/>
        <v>-2.1150000000000002</v>
      </c>
      <c r="E86" s="77">
        <v>1.126E-3</v>
      </c>
      <c r="F86" s="77">
        <v>-1.126E-3</v>
      </c>
      <c r="G86" s="123">
        <v>7.6579999999999999E-3</v>
      </c>
      <c r="BB86" s="9">
        <v>-2.1150000000000001E-3</v>
      </c>
    </row>
    <row r="87" spans="1:54" x14ac:dyDescent="0.2">
      <c r="A87" s="7" t="s">
        <v>93</v>
      </c>
      <c r="B87" s="8">
        <v>0.125</v>
      </c>
      <c r="C87" s="9">
        <v>4</v>
      </c>
      <c r="D87" s="9">
        <f t="shared" si="16"/>
        <v>-2.0830000000000002</v>
      </c>
      <c r="E87" s="77">
        <v>1.078E-3</v>
      </c>
      <c r="F87" s="77">
        <v>-1.078E-3</v>
      </c>
      <c r="G87" s="123">
        <v>7.5079999999999999E-3</v>
      </c>
      <c r="BB87" s="9">
        <v>-2.0830000000000002E-3</v>
      </c>
    </row>
    <row r="88" spans="1:54" x14ac:dyDescent="0.2">
      <c r="A88" s="7" t="s">
        <v>93</v>
      </c>
      <c r="B88" s="8">
        <v>2.0833333333333332E-2</v>
      </c>
      <c r="C88" s="9">
        <v>4</v>
      </c>
      <c r="D88" s="9">
        <f t="shared" si="16"/>
        <v>-2.0289999999999999</v>
      </c>
      <c r="E88" s="77">
        <v>1.0269999999999999E-3</v>
      </c>
      <c r="F88" s="77">
        <v>-1.0269999999999999E-3</v>
      </c>
      <c r="G88" s="123">
        <v>7.5789999999999998E-3</v>
      </c>
      <c r="BB88" s="9">
        <v>-2.029E-3</v>
      </c>
    </row>
    <row r="89" spans="1:54" x14ac:dyDescent="0.2">
      <c r="A89" s="7" t="s">
        <v>93</v>
      </c>
      <c r="B89" s="8">
        <v>0</v>
      </c>
      <c r="C89" s="9">
        <v>4</v>
      </c>
      <c r="D89" s="9">
        <f t="shared" si="16"/>
        <v>-1.873</v>
      </c>
      <c r="E89" s="77">
        <v>9.7499999999999996E-4</v>
      </c>
      <c r="F89" s="77">
        <v>-9.7499999999999996E-4</v>
      </c>
      <c r="G89" s="123">
        <v>7.7759999999999999E-3</v>
      </c>
      <c r="BB89" s="9">
        <v>-1.8730000000000001E-3</v>
      </c>
    </row>
    <row r="90" spans="1:54" x14ac:dyDescent="0.2">
      <c r="A90" s="7" t="s">
        <v>94</v>
      </c>
      <c r="B90" s="8">
        <v>0.97916666666666663</v>
      </c>
      <c r="C90" s="9">
        <v>3</v>
      </c>
      <c r="D90" s="9">
        <f t="shared" si="16"/>
        <v>-1.8560000000000001</v>
      </c>
      <c r="E90" s="77">
        <v>9.2800000000000001E-4</v>
      </c>
      <c r="F90" s="77">
        <v>-9.2800000000000001E-4</v>
      </c>
      <c r="G90" s="123">
        <v>7.9509999999999997E-3</v>
      </c>
      <c r="BB90" s="9">
        <v>-1.856E-3</v>
      </c>
    </row>
    <row r="91" spans="1:54" x14ac:dyDescent="0.2">
      <c r="A91" s="7" t="s">
        <v>94</v>
      </c>
      <c r="B91" s="8">
        <v>0.95833333333333337</v>
      </c>
      <c r="C91" s="9">
        <v>3</v>
      </c>
      <c r="D91" s="9">
        <f t="shared" si="16"/>
        <v>-1.865</v>
      </c>
      <c r="E91" s="77">
        <v>8.7699999999999996E-4</v>
      </c>
      <c r="F91" s="77">
        <v>-8.7699999999999996E-4</v>
      </c>
      <c r="G91" s="123">
        <v>7.7970000000000001E-3</v>
      </c>
      <c r="BB91" s="9">
        <v>-1.8649999999999999E-3</v>
      </c>
    </row>
    <row r="92" spans="1:54" x14ac:dyDescent="0.2">
      <c r="A92" s="7" t="s">
        <v>94</v>
      </c>
      <c r="B92" s="8">
        <v>0.9375</v>
      </c>
      <c r="C92" s="9">
        <v>3</v>
      </c>
      <c r="D92" s="9">
        <f t="shared" si="16"/>
        <v>-1.871</v>
      </c>
      <c r="E92" s="77">
        <v>8.1800000000000004E-4</v>
      </c>
      <c r="F92" s="77">
        <v>-8.1800000000000004E-4</v>
      </c>
      <c r="G92" s="123">
        <v>7.7970000000000001E-3</v>
      </c>
      <c r="BB92" s="9">
        <v>-1.8710000000000001E-3</v>
      </c>
    </row>
    <row r="93" spans="1:54" x14ac:dyDescent="0.2">
      <c r="A93" s="7" t="s">
        <v>94</v>
      </c>
      <c r="B93" s="8">
        <v>0.91666666666666663</v>
      </c>
      <c r="C93" s="9">
        <v>3</v>
      </c>
      <c r="D93" s="9">
        <f t="shared" si="16"/>
        <v>-1.754</v>
      </c>
      <c r="E93" s="77">
        <v>7.5100000000000004E-4</v>
      </c>
      <c r="F93" s="77">
        <v>-7.5100000000000004E-4</v>
      </c>
      <c r="G93" s="123">
        <v>7.9310000000000005E-3</v>
      </c>
      <c r="BB93" s="9">
        <v>-1.7539999999999999E-3</v>
      </c>
    </row>
    <row r="94" spans="1:54" x14ac:dyDescent="0.2">
      <c r="A94" s="7" t="s">
        <v>94</v>
      </c>
      <c r="B94" s="8">
        <v>0.89583333333333337</v>
      </c>
      <c r="C94" s="9">
        <v>3</v>
      </c>
      <c r="D94" s="9">
        <f t="shared" si="16"/>
        <v>-1.542</v>
      </c>
      <c r="E94" s="77">
        <v>6.8199999999999999E-4</v>
      </c>
      <c r="F94" s="77">
        <v>-6.8199999999999999E-4</v>
      </c>
      <c r="G94" s="123">
        <v>7.6730000000000001E-3</v>
      </c>
      <c r="BB94" s="9">
        <v>-1.542E-3</v>
      </c>
    </row>
    <row r="95" spans="1:54" x14ac:dyDescent="0.2">
      <c r="A95" s="7" t="s">
        <v>94</v>
      </c>
      <c r="B95" s="8">
        <v>0.875</v>
      </c>
      <c r="C95" s="9">
        <v>3</v>
      </c>
      <c r="D95" s="9">
        <f t="shared" si="16"/>
        <v>-1.3259999999999998</v>
      </c>
      <c r="E95" s="77">
        <v>6.1399999999999996E-4</v>
      </c>
      <c r="F95" s="77">
        <v>-6.1399999999999996E-4</v>
      </c>
      <c r="G95" s="123">
        <v>7.6210000000000002E-3</v>
      </c>
      <c r="BB95" s="9">
        <v>-1.3259999999999999E-3</v>
      </c>
    </row>
    <row r="96" spans="1:54" x14ac:dyDescent="0.2">
      <c r="A96" s="7" t="s">
        <v>94</v>
      </c>
      <c r="B96" s="8">
        <v>0.85416666666666663</v>
      </c>
      <c r="C96" s="9">
        <v>3</v>
      </c>
      <c r="D96" s="9">
        <f t="shared" si="16"/>
        <v>-0.97900000000000009</v>
      </c>
      <c r="E96" s="77">
        <v>5.4699999999999996E-4</v>
      </c>
      <c r="F96" s="77">
        <v>-5.4699999999999996E-4</v>
      </c>
      <c r="G96" s="123">
        <v>7.6210000000000002E-3</v>
      </c>
      <c r="BB96" s="9">
        <v>-9.7900000000000005E-4</v>
      </c>
    </row>
    <row r="97" spans="1:54" x14ac:dyDescent="0.2">
      <c r="A97" s="7" t="s">
        <v>94</v>
      </c>
      <c r="B97" s="8">
        <v>0.83333333333333337</v>
      </c>
      <c r="C97" s="9">
        <v>3</v>
      </c>
      <c r="D97" s="9">
        <f t="shared" si="16"/>
        <v>-0.56700000000000006</v>
      </c>
      <c r="E97" s="77">
        <v>4.9799999999999996E-4</v>
      </c>
      <c r="F97" s="77">
        <v>-4.9799999999999996E-4</v>
      </c>
      <c r="G97" s="123">
        <v>7.3740000000000003E-3</v>
      </c>
      <c r="BB97" s="9">
        <v>-5.6700000000000001E-4</v>
      </c>
    </row>
    <row r="98" spans="1:54" x14ac:dyDescent="0.2">
      <c r="A98" s="7" t="s">
        <v>94</v>
      </c>
      <c r="B98" s="8">
        <v>0.8125</v>
      </c>
      <c r="C98" s="9">
        <v>3</v>
      </c>
      <c r="D98" s="9">
        <f t="shared" si="16"/>
        <v>-0.24000000000000002</v>
      </c>
      <c r="E98" s="77">
        <v>4.6900000000000002E-4</v>
      </c>
      <c r="F98" s="77">
        <v>-4.6900000000000002E-4</v>
      </c>
      <c r="G98" s="123">
        <v>7.2189999999999997E-3</v>
      </c>
      <c r="BB98" s="9">
        <v>-2.4000000000000001E-4</v>
      </c>
    </row>
    <row r="99" spans="1:54" x14ac:dyDescent="0.2">
      <c r="A99" s="7" t="s">
        <v>94</v>
      </c>
      <c r="B99" s="8">
        <v>0.79166666666666663</v>
      </c>
      <c r="C99" s="9">
        <v>3</v>
      </c>
      <c r="D99" s="9">
        <f t="shared" si="16"/>
        <v>6.3E-2</v>
      </c>
      <c r="E99" s="77">
        <v>4.5899999999999999E-4</v>
      </c>
      <c r="F99" s="77">
        <v>-4.5899999999999999E-4</v>
      </c>
      <c r="G99" s="123">
        <v>7.3740000000000003E-3</v>
      </c>
      <c r="BB99" s="9">
        <v>6.3E-5</v>
      </c>
    </row>
    <row r="100" spans="1:54" x14ac:dyDescent="0.2">
      <c r="A100" s="7" t="s">
        <v>94</v>
      </c>
      <c r="B100" s="8">
        <v>0.77083333333333337</v>
      </c>
      <c r="C100" s="9">
        <v>3</v>
      </c>
      <c r="D100" s="9">
        <f t="shared" si="16"/>
        <v>0.51600000000000001</v>
      </c>
      <c r="E100" s="77">
        <v>4.6900000000000002E-4</v>
      </c>
      <c r="F100" s="77">
        <v>-4.6900000000000002E-4</v>
      </c>
      <c r="G100" s="123">
        <v>7.4250000000000002E-3</v>
      </c>
      <c r="BB100" s="9">
        <v>5.1599999999999997E-4</v>
      </c>
    </row>
    <row r="101" spans="1:54" x14ac:dyDescent="0.2">
      <c r="A101" s="7" t="s">
        <v>94</v>
      </c>
      <c r="B101" s="8">
        <v>0.75</v>
      </c>
      <c r="C101" s="9">
        <v>3</v>
      </c>
      <c r="D101" s="9">
        <f t="shared" si="16"/>
        <v>1.123</v>
      </c>
      <c r="E101" s="77">
        <v>4.9799999999999996E-4</v>
      </c>
      <c r="F101" s="77">
        <v>-4.9799999999999996E-4</v>
      </c>
      <c r="G101" s="123">
        <v>7.4250000000000002E-3</v>
      </c>
      <c r="BB101" s="9">
        <v>1.1230000000000001E-3</v>
      </c>
    </row>
    <row r="102" spans="1:54" x14ac:dyDescent="0.2">
      <c r="A102" s="7" t="s">
        <v>94</v>
      </c>
      <c r="B102" s="8">
        <v>0.72916666666666663</v>
      </c>
      <c r="C102" s="9">
        <v>3</v>
      </c>
      <c r="D102" s="9">
        <f t="shared" si="16"/>
        <v>1.9059999999999999</v>
      </c>
      <c r="E102" s="77">
        <v>5.31E-4</v>
      </c>
      <c r="F102" s="77">
        <v>-5.31E-4</v>
      </c>
      <c r="G102" s="123">
        <v>3.7919999999999998E-3</v>
      </c>
      <c r="BB102" s="9">
        <v>1.9059999999999999E-3</v>
      </c>
    </row>
    <row r="103" spans="1:54" x14ac:dyDescent="0.2">
      <c r="A103" s="7" t="s">
        <v>94</v>
      </c>
      <c r="B103" s="8">
        <v>0.70833333333333337</v>
      </c>
      <c r="C103" s="9">
        <v>3</v>
      </c>
      <c r="D103" s="9">
        <f t="shared" si="16"/>
        <v>1.9239999999999999</v>
      </c>
      <c r="E103" s="77">
        <v>5.6800000000000004E-4</v>
      </c>
      <c r="F103" s="77">
        <v>-5.6800000000000004E-4</v>
      </c>
      <c r="G103" s="123">
        <v>3.6459999999999999E-3</v>
      </c>
      <c r="BB103" s="9">
        <v>1.9239999999999999E-3</v>
      </c>
    </row>
    <row r="104" spans="1:54" x14ac:dyDescent="0.2">
      <c r="A104" s="7" t="s">
        <v>94</v>
      </c>
      <c r="B104" s="8">
        <v>0.6875</v>
      </c>
      <c r="C104" s="9">
        <v>3</v>
      </c>
      <c r="D104" s="9">
        <f t="shared" si="16"/>
        <v>1.8819999999999999</v>
      </c>
      <c r="E104" s="77">
        <v>5.9599999999999996E-4</v>
      </c>
      <c r="F104" s="77">
        <v>-5.9599999999999996E-4</v>
      </c>
      <c r="G104" s="123">
        <v>3.163E-3</v>
      </c>
      <c r="BB104" s="9">
        <v>1.882E-3</v>
      </c>
    </row>
    <row r="105" spans="1:54" x14ac:dyDescent="0.2">
      <c r="A105" s="7" t="s">
        <v>94</v>
      </c>
      <c r="B105" s="8">
        <v>0.66666666666666663</v>
      </c>
      <c r="C105" s="9">
        <v>3</v>
      </c>
      <c r="D105" s="9">
        <f t="shared" si="16"/>
        <v>1.554</v>
      </c>
      <c r="E105" s="77">
        <v>6.1899999999999998E-4</v>
      </c>
      <c r="F105" s="77">
        <v>-6.1899999999999998E-4</v>
      </c>
      <c r="G105" s="123">
        <v>3.1150000000000001E-3</v>
      </c>
      <c r="BB105" s="9">
        <v>1.554E-3</v>
      </c>
    </row>
    <row r="106" spans="1:54" x14ac:dyDescent="0.2">
      <c r="A106" s="7" t="s">
        <v>94</v>
      </c>
      <c r="B106" s="8">
        <v>0.64583333333333337</v>
      </c>
      <c r="C106" s="9">
        <v>3</v>
      </c>
      <c r="D106" s="9">
        <f t="shared" si="16"/>
        <v>0.99700000000000011</v>
      </c>
      <c r="E106" s="77">
        <v>6.3699999999999998E-4</v>
      </c>
      <c r="F106" s="77">
        <v>-6.3699999999999998E-4</v>
      </c>
      <c r="G106" s="123">
        <v>3.0000000000000001E-3</v>
      </c>
      <c r="BB106" s="9">
        <v>9.9700000000000006E-4</v>
      </c>
    </row>
    <row r="107" spans="1:54" x14ac:dyDescent="0.2">
      <c r="A107" s="7" t="s">
        <v>94</v>
      </c>
      <c r="B107" s="8">
        <v>0.625</v>
      </c>
      <c r="C107" s="9">
        <v>3</v>
      </c>
      <c r="D107" s="9">
        <f t="shared" si="16"/>
        <v>0.83199999999999996</v>
      </c>
      <c r="E107" s="77">
        <v>6.5099999999999999E-4</v>
      </c>
      <c r="F107" s="77">
        <v>-6.5099999999999999E-4</v>
      </c>
      <c r="G107" s="123">
        <v>3.0000000000000001E-3</v>
      </c>
      <c r="BB107" s="9">
        <v>8.3199999999999995E-4</v>
      </c>
    </row>
    <row r="108" spans="1:54" x14ac:dyDescent="0.2">
      <c r="A108" s="7" t="s">
        <v>94</v>
      </c>
      <c r="B108" s="8">
        <v>0.60416666666666663</v>
      </c>
      <c r="C108" s="9">
        <v>3</v>
      </c>
      <c r="D108" s="9">
        <f t="shared" si="16"/>
        <v>0.64100000000000001</v>
      </c>
      <c r="E108" s="77">
        <v>6.5399999999999996E-4</v>
      </c>
      <c r="F108" s="77">
        <v>-6.5399999999999996E-4</v>
      </c>
      <c r="G108" s="123">
        <v>3.0100000000000001E-3</v>
      </c>
      <c r="BB108" s="9">
        <v>6.4099999999999997E-4</v>
      </c>
    </row>
    <row r="109" spans="1:54" x14ac:dyDescent="0.2">
      <c r="A109" s="7" t="s">
        <v>94</v>
      </c>
      <c r="B109" s="8">
        <v>0.58333333333333337</v>
      </c>
      <c r="C109" s="9">
        <v>3</v>
      </c>
      <c r="D109" s="9">
        <f t="shared" si="16"/>
        <v>0.65700000000000003</v>
      </c>
      <c r="E109" s="77">
        <v>6.5300000000000004E-4</v>
      </c>
      <c r="F109" s="77">
        <v>-6.5300000000000004E-4</v>
      </c>
      <c r="G109" s="123">
        <v>2.8059999999999999E-3</v>
      </c>
      <c r="BB109" s="9">
        <v>6.5700000000000003E-4</v>
      </c>
    </row>
    <row r="110" spans="1:54" x14ac:dyDescent="0.2">
      <c r="A110" s="7" t="s">
        <v>94</v>
      </c>
      <c r="B110" s="8">
        <v>0.5625</v>
      </c>
      <c r="C110" s="9">
        <v>3</v>
      </c>
      <c r="D110" s="9">
        <f t="shared" si="16"/>
        <v>0.59199999999999997</v>
      </c>
      <c r="E110" s="77">
        <v>6.5499999999999998E-4</v>
      </c>
      <c r="F110" s="77">
        <v>-6.5499999999999998E-4</v>
      </c>
      <c r="G110" s="123">
        <v>2.7290000000000001E-3</v>
      </c>
      <c r="BB110" s="9">
        <v>5.9199999999999997E-4</v>
      </c>
    </row>
    <row r="111" spans="1:54" x14ac:dyDescent="0.2">
      <c r="A111" s="7" t="s">
        <v>94</v>
      </c>
      <c r="B111" s="8">
        <v>0.54166666666666663</v>
      </c>
      <c r="C111" s="9">
        <v>3</v>
      </c>
      <c r="D111" s="9">
        <f t="shared" si="16"/>
        <v>0.73599999999999999</v>
      </c>
      <c r="E111" s="77">
        <v>6.7500000000000004E-4</v>
      </c>
      <c r="F111" s="77">
        <v>-6.7500000000000004E-4</v>
      </c>
      <c r="G111" s="123">
        <v>2.774E-3</v>
      </c>
      <c r="BB111" s="9">
        <v>7.36E-4</v>
      </c>
    </row>
    <row r="112" spans="1:54" x14ac:dyDescent="0.2">
      <c r="A112" s="7" t="s">
        <v>94</v>
      </c>
      <c r="B112" s="8">
        <v>0.52083333333333337</v>
      </c>
      <c r="C112" s="9">
        <v>3</v>
      </c>
      <c r="D112" s="9">
        <f t="shared" si="16"/>
        <v>0.98799999999999999</v>
      </c>
      <c r="E112" s="77">
        <v>7.0299999999999996E-4</v>
      </c>
      <c r="F112" s="77">
        <v>-7.0299999999999996E-4</v>
      </c>
      <c r="G112" s="123">
        <v>2.1220000000000002E-3</v>
      </c>
      <c r="BB112" s="9">
        <v>9.8799999999999995E-4</v>
      </c>
    </row>
    <row r="113" spans="1:54" x14ac:dyDescent="0.2">
      <c r="A113" s="7" t="s">
        <v>94</v>
      </c>
      <c r="B113" s="8">
        <v>0.5</v>
      </c>
      <c r="C113" s="9">
        <v>3</v>
      </c>
      <c r="D113" s="9">
        <f t="shared" si="16"/>
        <v>1.0169999999999999</v>
      </c>
      <c r="E113" s="77">
        <v>7.3499999999999998E-4</v>
      </c>
      <c r="F113" s="77">
        <v>-7.3499999999999998E-4</v>
      </c>
      <c r="G113" s="123">
        <v>1.8400000000000001E-3</v>
      </c>
      <c r="BB113" s="9">
        <v>1.0169999999999999E-3</v>
      </c>
    </row>
    <row r="114" spans="1:54" x14ac:dyDescent="0.2">
      <c r="A114" s="7" t="s">
        <v>94</v>
      </c>
      <c r="B114" s="8">
        <v>0.47916666666666669</v>
      </c>
      <c r="C114" s="9">
        <v>3</v>
      </c>
      <c r="D114" s="9">
        <f t="shared" si="16"/>
        <v>0.86</v>
      </c>
      <c r="E114" s="77">
        <v>7.6999999999999996E-4</v>
      </c>
      <c r="F114" s="77">
        <v>-7.6999999999999996E-4</v>
      </c>
      <c r="G114" s="123">
        <v>1.8400000000000001E-3</v>
      </c>
      <c r="BB114" s="9">
        <v>8.5999999999999998E-4</v>
      </c>
    </row>
    <row r="115" spans="1:54" x14ac:dyDescent="0.2">
      <c r="A115" s="7" t="s">
        <v>94</v>
      </c>
      <c r="B115" s="8">
        <v>0.45833333333333331</v>
      </c>
      <c r="C115" s="9">
        <v>3</v>
      </c>
      <c r="D115" s="9">
        <f t="shared" si="16"/>
        <v>0.74199999999999999</v>
      </c>
      <c r="E115" s="77">
        <v>8.1400000000000005E-4</v>
      </c>
      <c r="F115" s="77">
        <v>-8.1400000000000005E-4</v>
      </c>
      <c r="G115" s="123">
        <v>1.8339999999999999E-3</v>
      </c>
      <c r="BB115" s="9">
        <v>7.4200000000000004E-4</v>
      </c>
    </row>
    <row r="116" spans="1:54" x14ac:dyDescent="0.2">
      <c r="A116" s="7" t="s">
        <v>94</v>
      </c>
      <c r="B116" s="8">
        <v>0.4375</v>
      </c>
      <c r="C116" s="9">
        <v>3</v>
      </c>
      <c r="D116" s="9">
        <f t="shared" si="16"/>
        <v>0.65799999999999992</v>
      </c>
      <c r="E116" s="77">
        <v>8.5899999999999995E-4</v>
      </c>
      <c r="F116" s="77">
        <v>-8.5899999999999995E-4</v>
      </c>
      <c r="G116" s="123">
        <v>2.1259999999999999E-3</v>
      </c>
      <c r="BB116" s="9">
        <v>6.5799999999999995E-4</v>
      </c>
    </row>
    <row r="117" spans="1:54" x14ac:dyDescent="0.2">
      <c r="A117" s="7" t="s">
        <v>94</v>
      </c>
      <c r="B117" s="8">
        <v>0.41666666666666669</v>
      </c>
      <c r="C117" s="9">
        <v>3</v>
      </c>
      <c r="D117" s="9">
        <f t="shared" si="16"/>
        <v>0.432</v>
      </c>
      <c r="E117" s="77">
        <v>9.19E-4</v>
      </c>
      <c r="F117" s="77">
        <v>-9.19E-4</v>
      </c>
      <c r="G117" s="123">
        <v>2.1640000000000001E-3</v>
      </c>
      <c r="BB117" s="9">
        <v>4.3199999999999998E-4</v>
      </c>
    </row>
    <row r="118" spans="1:54" x14ac:dyDescent="0.2">
      <c r="A118" s="7" t="s">
        <v>94</v>
      </c>
      <c r="B118" s="8">
        <v>0.39583333333333331</v>
      </c>
      <c r="C118" s="9">
        <v>3</v>
      </c>
      <c r="D118" s="9">
        <f t="shared" si="16"/>
        <v>0.27500000000000002</v>
      </c>
      <c r="E118" s="77">
        <v>9.9400000000000009E-4</v>
      </c>
      <c r="F118" s="77">
        <v>-9.9400000000000009E-4</v>
      </c>
      <c r="G118" s="123">
        <v>2.1359999999999999E-3</v>
      </c>
      <c r="BB118" s="9">
        <v>2.7500000000000002E-4</v>
      </c>
    </row>
    <row r="119" spans="1:54" x14ac:dyDescent="0.2">
      <c r="A119" s="7" t="s">
        <v>94</v>
      </c>
      <c r="B119" s="8">
        <v>0.375</v>
      </c>
      <c r="C119" s="9">
        <v>3</v>
      </c>
      <c r="D119" s="9">
        <f t="shared" si="16"/>
        <v>0.33500000000000002</v>
      </c>
      <c r="E119" s="77">
        <v>1.0820000000000001E-3</v>
      </c>
      <c r="F119" s="77">
        <v>-1.0820000000000001E-3</v>
      </c>
      <c r="G119" s="123">
        <v>2.1640000000000001E-3</v>
      </c>
      <c r="BB119" s="9">
        <v>3.3500000000000001E-4</v>
      </c>
    </row>
    <row r="120" spans="1:54" x14ac:dyDescent="0.2">
      <c r="A120" s="7" t="s">
        <v>94</v>
      </c>
      <c r="B120" s="8">
        <v>0.35416666666666669</v>
      </c>
      <c r="C120" s="9">
        <v>3</v>
      </c>
      <c r="D120" s="9">
        <f t="shared" si="16"/>
        <v>0.34799999999999998</v>
      </c>
      <c r="E120" s="77">
        <v>1.1869999999999999E-3</v>
      </c>
      <c r="F120" s="77">
        <v>-1.1869999999999999E-3</v>
      </c>
      <c r="G120" s="123">
        <v>2.3960000000000001E-3</v>
      </c>
      <c r="BB120" s="9">
        <v>3.48E-4</v>
      </c>
    </row>
    <row r="121" spans="1:54" x14ac:dyDescent="0.2">
      <c r="A121" s="7" t="s">
        <v>94</v>
      </c>
      <c r="B121" s="8">
        <v>0.33333333333333331</v>
      </c>
      <c r="C121" s="9">
        <v>3</v>
      </c>
      <c r="D121" s="9">
        <f t="shared" si="16"/>
        <v>0.30200000000000005</v>
      </c>
      <c r="E121" s="77">
        <v>1.305E-3</v>
      </c>
      <c r="F121" s="77">
        <v>-1.305E-3</v>
      </c>
      <c r="G121" s="123">
        <v>2.4510000000000001E-3</v>
      </c>
      <c r="BB121" s="9">
        <v>3.0200000000000002E-4</v>
      </c>
    </row>
    <row r="122" spans="1:54" x14ac:dyDescent="0.2">
      <c r="A122" s="7" t="s">
        <v>94</v>
      </c>
      <c r="B122" s="8">
        <v>0.3125</v>
      </c>
      <c r="C122" s="9">
        <v>3</v>
      </c>
      <c r="D122" s="9">
        <f t="shared" si="16"/>
        <v>0.46700000000000003</v>
      </c>
      <c r="E122" s="77">
        <v>1.4289999999999999E-3</v>
      </c>
      <c r="F122" s="77">
        <v>-1.4289999999999999E-3</v>
      </c>
      <c r="G122" s="123">
        <v>2.7430000000000002E-3</v>
      </c>
      <c r="BB122" s="9">
        <v>4.6700000000000002E-4</v>
      </c>
    </row>
    <row r="123" spans="1:54" x14ac:dyDescent="0.2">
      <c r="A123" s="7" t="s">
        <v>94</v>
      </c>
      <c r="B123" s="8">
        <v>0.29166666666666669</v>
      </c>
      <c r="C123" s="9">
        <v>3</v>
      </c>
      <c r="D123" s="9">
        <f t="shared" si="16"/>
        <v>0.52400000000000002</v>
      </c>
      <c r="E123" s="77">
        <v>1.5529999999999999E-3</v>
      </c>
      <c r="F123" s="77">
        <v>-1.5529999999999999E-3</v>
      </c>
      <c r="G123" s="123">
        <v>3.1449999999999998E-3</v>
      </c>
      <c r="BB123" s="9">
        <v>5.2400000000000005E-4</v>
      </c>
    </row>
    <row r="124" spans="1:54" x14ac:dyDescent="0.2">
      <c r="A124" s="7" t="s">
        <v>94</v>
      </c>
      <c r="B124" s="8">
        <v>0.25</v>
      </c>
      <c r="C124" s="9">
        <v>3</v>
      </c>
      <c r="D124" s="9">
        <f t="shared" si="16"/>
        <v>0.64100000000000001</v>
      </c>
      <c r="E124" s="77">
        <v>1.6689999999999999E-3</v>
      </c>
      <c r="F124" s="77">
        <v>-1.6689999999999999E-3</v>
      </c>
      <c r="G124" s="123">
        <v>3.0179999999999998E-3</v>
      </c>
      <c r="BB124" s="9">
        <v>6.4099999999999997E-4</v>
      </c>
    </row>
    <row r="125" spans="1:54" x14ac:dyDescent="0.2">
      <c r="A125" s="7" t="s">
        <v>94</v>
      </c>
      <c r="B125" s="8">
        <v>0.22916666666666666</v>
      </c>
      <c r="C125" s="9">
        <v>3</v>
      </c>
      <c r="D125" s="9">
        <f t="shared" si="16"/>
        <v>0.69800000000000006</v>
      </c>
      <c r="E125" s="77">
        <v>1.7750000000000001E-3</v>
      </c>
      <c r="F125" s="77">
        <v>-1.7750000000000001E-3</v>
      </c>
      <c r="G125" s="123">
        <v>3.0179999999999998E-3</v>
      </c>
      <c r="BB125" s="9">
        <v>6.9800000000000005E-4</v>
      </c>
    </row>
    <row r="126" spans="1:54" x14ac:dyDescent="0.2">
      <c r="A126" s="7" t="s">
        <v>94</v>
      </c>
      <c r="B126" s="8">
        <v>0.20833333333333334</v>
      </c>
      <c r="C126" s="9">
        <v>3</v>
      </c>
      <c r="D126" s="9">
        <f t="shared" si="16"/>
        <v>0.69399999999999995</v>
      </c>
      <c r="E126" s="77">
        <v>1.8630000000000001E-3</v>
      </c>
      <c r="F126" s="77">
        <v>-1.8630000000000001E-3</v>
      </c>
      <c r="G126" s="123">
        <v>3.2450000000000001E-3</v>
      </c>
      <c r="BB126" s="9">
        <v>6.9399999999999996E-4</v>
      </c>
    </row>
    <row r="127" spans="1:54" x14ac:dyDescent="0.2">
      <c r="A127" s="7" t="s">
        <v>94</v>
      </c>
      <c r="B127" s="8">
        <v>0.16666666666666666</v>
      </c>
      <c r="C127" s="9">
        <v>3</v>
      </c>
      <c r="D127" s="9">
        <f t="shared" si="16"/>
        <v>0.747</v>
      </c>
      <c r="E127" s="77">
        <v>1.931E-3</v>
      </c>
      <c r="F127" s="77">
        <v>-1.931E-3</v>
      </c>
      <c r="G127" s="123">
        <v>3.3119999999999998E-3</v>
      </c>
      <c r="BB127" s="9">
        <v>7.4700000000000005E-4</v>
      </c>
    </row>
    <row r="128" spans="1:54" x14ac:dyDescent="0.2">
      <c r="A128" s="7" t="s">
        <v>94</v>
      </c>
      <c r="B128" s="8">
        <v>0.14583333333333334</v>
      </c>
      <c r="C128" s="9">
        <v>3</v>
      </c>
      <c r="D128" s="9">
        <f t="shared" si="16"/>
        <v>0.874</v>
      </c>
      <c r="E128" s="77">
        <v>1.9789999999999999E-3</v>
      </c>
      <c r="F128" s="77">
        <v>-1.9789999999999999E-3</v>
      </c>
      <c r="G128" s="123">
        <v>3.3210000000000002E-3</v>
      </c>
      <c r="BB128" s="9">
        <v>8.7399999999999999E-4</v>
      </c>
    </row>
    <row r="129" spans="1:54" x14ac:dyDescent="0.2">
      <c r="A129" s="7" t="s">
        <v>94</v>
      </c>
      <c r="B129" s="8">
        <v>0.125</v>
      </c>
      <c r="C129" s="9">
        <v>3</v>
      </c>
      <c r="D129" s="9">
        <f t="shared" si="16"/>
        <v>0.8899999999999999</v>
      </c>
      <c r="E129" s="77">
        <v>2.0140000000000002E-3</v>
      </c>
      <c r="F129" s="77">
        <v>-2.0140000000000002E-3</v>
      </c>
      <c r="G129" s="123">
        <v>4.6169999999999996E-3</v>
      </c>
      <c r="BB129" s="9">
        <v>8.8999999999999995E-4</v>
      </c>
    </row>
    <row r="130" spans="1:54" x14ac:dyDescent="0.2">
      <c r="A130" s="7" t="s">
        <v>94</v>
      </c>
      <c r="B130" s="8">
        <v>2.0833333333333332E-2</v>
      </c>
      <c r="C130" s="9">
        <v>3</v>
      </c>
      <c r="D130" s="9">
        <f t="shared" si="16"/>
        <v>0.751</v>
      </c>
      <c r="E130" s="77">
        <v>2.0400000000000001E-3</v>
      </c>
      <c r="F130" s="77">
        <v>-2.0400000000000001E-3</v>
      </c>
      <c r="G130" s="123">
        <v>4.5840000000000004E-3</v>
      </c>
      <c r="BB130" s="9">
        <v>7.5100000000000004E-4</v>
      </c>
    </row>
    <row r="131" spans="1:54" x14ac:dyDescent="0.2">
      <c r="A131" s="7" t="s">
        <v>94</v>
      </c>
      <c r="B131" s="8">
        <v>0</v>
      </c>
      <c r="C131" s="9">
        <v>3</v>
      </c>
      <c r="D131" s="9">
        <f t="shared" si="16"/>
        <v>0.59699999999999998</v>
      </c>
      <c r="E131" s="77">
        <v>2.0590000000000001E-3</v>
      </c>
      <c r="F131" s="77">
        <v>-2.0590000000000001E-3</v>
      </c>
      <c r="G131" s="123">
        <v>4.7280000000000004E-3</v>
      </c>
      <c r="BB131" s="9">
        <v>5.9699999999999998E-4</v>
      </c>
    </row>
    <row r="132" spans="1:54" x14ac:dyDescent="0.2">
      <c r="A132" s="7" t="s">
        <v>95</v>
      </c>
      <c r="B132" s="8">
        <v>0.97916666666666663</v>
      </c>
      <c r="C132" s="9">
        <v>2</v>
      </c>
      <c r="D132" s="9">
        <f t="shared" ref="D132:D195" si="17">BB132*1000</f>
        <v>0.441</v>
      </c>
      <c r="E132" s="77">
        <v>2.0690000000000001E-3</v>
      </c>
      <c r="F132" s="77">
        <v>-2.0690000000000001E-3</v>
      </c>
      <c r="G132" s="123">
        <v>4.6940000000000003E-3</v>
      </c>
      <c r="BB132" s="9">
        <v>4.4099999999999999E-4</v>
      </c>
    </row>
    <row r="133" spans="1:54" x14ac:dyDescent="0.2">
      <c r="A133" s="7" t="s">
        <v>95</v>
      </c>
      <c r="B133" s="8">
        <v>0.95833333333333337</v>
      </c>
      <c r="C133" s="9">
        <v>2</v>
      </c>
      <c r="D133" s="9">
        <f t="shared" si="17"/>
        <v>0.254</v>
      </c>
      <c r="E133" s="77">
        <v>2.0730000000000002E-3</v>
      </c>
      <c r="F133" s="77">
        <v>-2.0730000000000002E-3</v>
      </c>
      <c r="G133" s="123">
        <v>4.9389999999999998E-3</v>
      </c>
      <c r="BB133" s="9">
        <v>2.5399999999999999E-4</v>
      </c>
    </row>
    <row r="134" spans="1:54" x14ac:dyDescent="0.2">
      <c r="A134" s="7" t="s">
        <v>95</v>
      </c>
      <c r="B134" s="8">
        <v>0.9375</v>
      </c>
      <c r="C134" s="9">
        <v>2</v>
      </c>
      <c r="D134" s="9">
        <f t="shared" si="17"/>
        <v>0.24399999999999999</v>
      </c>
      <c r="E134" s="77">
        <v>2.075E-3</v>
      </c>
      <c r="F134" s="77">
        <v>-2.075E-3</v>
      </c>
      <c r="G134" s="123">
        <v>4.8339999999999998E-3</v>
      </c>
      <c r="BB134" s="9">
        <v>2.4399999999999999E-4</v>
      </c>
    </row>
    <row r="135" spans="1:54" x14ac:dyDescent="0.2">
      <c r="A135" s="7" t="s">
        <v>95</v>
      </c>
      <c r="B135" s="8">
        <v>0.91666666666666663</v>
      </c>
      <c r="C135" s="9">
        <v>2</v>
      </c>
      <c r="D135" s="9">
        <f t="shared" si="17"/>
        <v>0.21099999999999999</v>
      </c>
      <c r="E135" s="77">
        <v>2.075E-3</v>
      </c>
      <c r="F135" s="77">
        <v>-2.075E-3</v>
      </c>
      <c r="G135" s="123">
        <v>4.947E-3</v>
      </c>
      <c r="BB135" s="9">
        <v>2.1100000000000001E-4</v>
      </c>
    </row>
    <row r="136" spans="1:54" x14ac:dyDescent="0.2">
      <c r="A136" s="7" t="s">
        <v>95</v>
      </c>
      <c r="B136" s="8">
        <v>0.89583333333333337</v>
      </c>
      <c r="C136" s="9">
        <v>2</v>
      </c>
      <c r="D136" s="9">
        <f t="shared" si="17"/>
        <v>0.27399999999999997</v>
      </c>
      <c r="E136" s="77">
        <v>2.0730000000000002E-3</v>
      </c>
      <c r="F136" s="77">
        <v>-2.0730000000000002E-3</v>
      </c>
      <c r="G136" s="123">
        <v>4.7010000000000003E-3</v>
      </c>
      <c r="BB136" s="9">
        <v>2.7399999999999999E-4</v>
      </c>
    </row>
    <row r="137" spans="1:54" x14ac:dyDescent="0.2">
      <c r="A137" s="7" t="s">
        <v>95</v>
      </c>
      <c r="B137" s="8">
        <v>0.875</v>
      </c>
      <c r="C137" s="9">
        <v>2</v>
      </c>
      <c r="D137" s="9">
        <f t="shared" si="17"/>
        <v>0.41899999999999998</v>
      </c>
      <c r="E137" s="77">
        <v>2.0709999999999999E-3</v>
      </c>
      <c r="F137" s="77">
        <v>-2.0709999999999999E-3</v>
      </c>
      <c r="G137" s="123">
        <v>5.0860000000000002E-3</v>
      </c>
      <c r="BB137" s="9">
        <v>4.1899999999999999E-4</v>
      </c>
    </row>
    <row r="138" spans="1:54" x14ac:dyDescent="0.2">
      <c r="A138" s="7" t="s">
        <v>95</v>
      </c>
      <c r="B138" s="8">
        <v>0.85416666666666663</v>
      </c>
      <c r="C138" s="9">
        <v>2</v>
      </c>
      <c r="D138" s="9">
        <f t="shared" si="17"/>
        <v>0.68199999999999994</v>
      </c>
      <c r="E138" s="77">
        <v>2.0690000000000001E-3</v>
      </c>
      <c r="F138" s="77">
        <v>-2.0690000000000001E-3</v>
      </c>
      <c r="G138" s="123">
        <v>5.0220000000000004E-3</v>
      </c>
      <c r="BB138" s="9">
        <v>6.8199999999999999E-4</v>
      </c>
    </row>
    <row r="139" spans="1:54" x14ac:dyDescent="0.2">
      <c r="A139" s="7" t="s">
        <v>95</v>
      </c>
      <c r="B139" s="8">
        <v>0.83333333333333337</v>
      </c>
      <c r="C139" s="9">
        <v>2</v>
      </c>
      <c r="D139" s="9">
        <f t="shared" si="17"/>
        <v>0.98699999999999999</v>
      </c>
      <c r="E139" s="77">
        <v>2.065E-3</v>
      </c>
      <c r="F139" s="77">
        <v>-2.065E-3</v>
      </c>
      <c r="G139" s="123">
        <v>4.7580000000000001E-3</v>
      </c>
      <c r="BB139" s="9">
        <v>9.8700000000000003E-4</v>
      </c>
    </row>
    <row r="140" spans="1:54" x14ac:dyDescent="0.2">
      <c r="A140" s="7" t="s">
        <v>95</v>
      </c>
      <c r="B140" s="8">
        <v>0.8125</v>
      </c>
      <c r="C140" s="9">
        <v>2</v>
      </c>
      <c r="D140" s="9">
        <f t="shared" si="17"/>
        <v>1.0859999999999999</v>
      </c>
      <c r="E140" s="77">
        <v>2.0660000000000001E-3</v>
      </c>
      <c r="F140" s="77">
        <v>-2.0660000000000001E-3</v>
      </c>
      <c r="G140" s="123">
        <v>4.8219999999999999E-3</v>
      </c>
      <c r="BB140" s="9">
        <v>1.0859999999999999E-3</v>
      </c>
    </row>
    <row r="141" spans="1:54" x14ac:dyDescent="0.2">
      <c r="A141" s="7" t="s">
        <v>95</v>
      </c>
      <c r="B141" s="8">
        <v>0.79166666666666663</v>
      </c>
      <c r="C141" s="9">
        <v>2</v>
      </c>
      <c r="D141" s="9">
        <f t="shared" si="17"/>
        <v>1.161</v>
      </c>
      <c r="E141" s="77">
        <v>2.0639999999999999E-3</v>
      </c>
      <c r="F141" s="77">
        <v>-2.0639999999999999E-3</v>
      </c>
      <c r="G141" s="123">
        <v>4.7710000000000001E-3</v>
      </c>
      <c r="BB141" s="9">
        <v>1.1609999999999999E-3</v>
      </c>
    </row>
    <row r="142" spans="1:54" x14ac:dyDescent="0.2">
      <c r="A142" s="7" t="s">
        <v>95</v>
      </c>
      <c r="B142" s="8">
        <v>0.77083333333333337</v>
      </c>
      <c r="C142" s="9">
        <v>2</v>
      </c>
      <c r="D142" s="9">
        <f t="shared" si="17"/>
        <v>1.1599999999999999</v>
      </c>
      <c r="E142" s="77">
        <v>2.0590000000000001E-3</v>
      </c>
      <c r="F142" s="77">
        <v>-2.0590000000000001E-3</v>
      </c>
      <c r="G142" s="123">
        <v>4.96E-3</v>
      </c>
      <c r="BB142" s="9">
        <v>1.16E-3</v>
      </c>
    </row>
    <row r="143" spans="1:54" x14ac:dyDescent="0.2">
      <c r="A143" s="7" t="s">
        <v>95</v>
      </c>
      <c r="B143" s="8">
        <v>0.75</v>
      </c>
      <c r="C143" s="9">
        <v>2</v>
      </c>
      <c r="D143" s="9">
        <f t="shared" si="17"/>
        <v>1.2949999999999999</v>
      </c>
      <c r="E143" s="77">
        <v>2.052E-3</v>
      </c>
      <c r="F143" s="77">
        <v>-2.052E-3</v>
      </c>
      <c r="G143" s="123">
        <v>4.7959999999999999E-3</v>
      </c>
      <c r="BB143" s="9">
        <v>1.2949999999999999E-3</v>
      </c>
    </row>
    <row r="144" spans="1:54" x14ac:dyDescent="0.2">
      <c r="A144" s="7" t="s">
        <v>95</v>
      </c>
      <c r="B144" s="8">
        <v>0.72916666666666663</v>
      </c>
      <c r="C144" s="9">
        <v>2</v>
      </c>
      <c r="D144" s="9">
        <f t="shared" si="17"/>
        <v>1.276</v>
      </c>
      <c r="E144" s="77">
        <v>2.0400000000000001E-3</v>
      </c>
      <c r="F144" s="77">
        <v>-2.0400000000000001E-3</v>
      </c>
      <c r="G144" s="123">
        <v>4.7450000000000001E-3</v>
      </c>
      <c r="BB144" s="9">
        <v>1.276E-3</v>
      </c>
    </row>
    <row r="145" spans="1:54" x14ac:dyDescent="0.2">
      <c r="A145" s="7" t="s">
        <v>95</v>
      </c>
      <c r="B145" s="8">
        <v>0.70833333333333337</v>
      </c>
      <c r="C145" s="9">
        <v>2</v>
      </c>
      <c r="D145" s="9">
        <f t="shared" si="17"/>
        <v>1.137</v>
      </c>
      <c r="E145" s="77">
        <v>2.0249999999999999E-3</v>
      </c>
      <c r="F145" s="77">
        <v>-2.0249999999999999E-3</v>
      </c>
      <c r="G145" s="123">
        <v>4.914E-3</v>
      </c>
      <c r="BB145" s="9">
        <v>1.137E-3</v>
      </c>
    </row>
    <row r="146" spans="1:54" x14ac:dyDescent="0.2">
      <c r="A146" s="7" t="s">
        <v>95</v>
      </c>
      <c r="B146" s="8">
        <v>0.6875</v>
      </c>
      <c r="C146" s="9">
        <v>2</v>
      </c>
      <c r="D146" s="9">
        <f t="shared" si="17"/>
        <v>1.3470000000000002</v>
      </c>
      <c r="E146" s="77">
        <v>2.0119999999999999E-3</v>
      </c>
      <c r="F146" s="77">
        <v>-2.0119999999999999E-3</v>
      </c>
      <c r="G146" s="123">
        <v>4.5250000000000004E-3</v>
      </c>
      <c r="BB146" s="9">
        <v>1.3470000000000001E-3</v>
      </c>
    </row>
    <row r="147" spans="1:54" x14ac:dyDescent="0.2">
      <c r="A147" s="7" t="s">
        <v>95</v>
      </c>
      <c r="B147" s="8">
        <v>0.66666666666666663</v>
      </c>
      <c r="C147" s="9">
        <v>2</v>
      </c>
      <c r="D147" s="9">
        <f t="shared" si="17"/>
        <v>1.387</v>
      </c>
      <c r="E147" s="77">
        <v>1.993E-3</v>
      </c>
      <c r="F147" s="77">
        <v>-1.993E-3</v>
      </c>
      <c r="G147" s="123">
        <v>4.5529999999999998E-3</v>
      </c>
      <c r="BB147" s="9">
        <v>1.387E-3</v>
      </c>
    </row>
    <row r="148" spans="1:54" x14ac:dyDescent="0.2">
      <c r="A148" s="7" t="s">
        <v>95</v>
      </c>
      <c r="B148" s="8">
        <v>0.64583333333333337</v>
      </c>
      <c r="C148" s="9">
        <v>2</v>
      </c>
      <c r="D148" s="9">
        <f t="shared" si="17"/>
        <v>1.6060000000000001</v>
      </c>
      <c r="E148" s="77">
        <v>1.9729999999999999E-3</v>
      </c>
      <c r="F148" s="77">
        <v>-1.9729999999999999E-3</v>
      </c>
      <c r="G148" s="123">
        <v>4.5040000000000002E-3</v>
      </c>
      <c r="BB148" s="9">
        <v>1.606E-3</v>
      </c>
    </row>
    <row r="149" spans="1:54" x14ac:dyDescent="0.2">
      <c r="A149" s="7" t="s">
        <v>95</v>
      </c>
      <c r="B149" s="8">
        <v>0.625</v>
      </c>
      <c r="C149" s="9">
        <v>2</v>
      </c>
      <c r="D149" s="9">
        <f t="shared" si="17"/>
        <v>1.889</v>
      </c>
      <c r="E149" s="77">
        <v>1.9499999999999999E-3</v>
      </c>
      <c r="F149" s="77">
        <v>-1.9499999999999999E-3</v>
      </c>
      <c r="G149" s="123">
        <v>4.2550000000000001E-3</v>
      </c>
      <c r="BB149" s="9">
        <v>1.8890000000000001E-3</v>
      </c>
    </row>
    <row r="150" spans="1:54" x14ac:dyDescent="0.2">
      <c r="A150" s="7" t="s">
        <v>95</v>
      </c>
      <c r="B150" s="8">
        <v>0.60416666666666663</v>
      </c>
      <c r="C150" s="9">
        <v>2</v>
      </c>
      <c r="D150" s="9">
        <f t="shared" si="17"/>
        <v>2.0869999999999997</v>
      </c>
      <c r="E150" s="77">
        <v>1.9189999999999999E-3</v>
      </c>
      <c r="F150" s="77">
        <v>-1.9189999999999999E-3</v>
      </c>
      <c r="G150" s="123">
        <v>4.1910000000000003E-3</v>
      </c>
      <c r="BB150" s="9">
        <v>2.0869999999999999E-3</v>
      </c>
    </row>
    <row r="151" spans="1:54" x14ac:dyDescent="0.2">
      <c r="A151" s="7" t="s">
        <v>95</v>
      </c>
      <c r="B151" s="8">
        <v>0.58333333333333337</v>
      </c>
      <c r="C151" s="9">
        <v>2</v>
      </c>
      <c r="D151" s="9">
        <f t="shared" si="17"/>
        <v>2.2230000000000003</v>
      </c>
      <c r="E151" s="77">
        <v>1.877E-3</v>
      </c>
      <c r="F151" s="77">
        <v>-1.877E-3</v>
      </c>
      <c r="G151" s="123">
        <v>4.2940000000000001E-3</v>
      </c>
      <c r="BB151" s="9">
        <v>2.2230000000000001E-3</v>
      </c>
    </row>
    <row r="152" spans="1:54" x14ac:dyDescent="0.2">
      <c r="A152" s="7" t="s">
        <v>95</v>
      </c>
      <c r="B152" s="8">
        <v>0.5625</v>
      </c>
      <c r="C152" s="9">
        <v>2</v>
      </c>
      <c r="D152" s="9">
        <f t="shared" si="17"/>
        <v>2.6380000000000003</v>
      </c>
      <c r="E152" s="77">
        <v>1.825E-3</v>
      </c>
      <c r="F152" s="77">
        <v>-1.825E-3</v>
      </c>
      <c r="G152" s="123">
        <v>2.6809999999999998E-3</v>
      </c>
      <c r="BB152" s="9">
        <v>2.6380000000000002E-3</v>
      </c>
    </row>
    <row r="153" spans="1:54" x14ac:dyDescent="0.2">
      <c r="A153" s="7" t="s">
        <v>95</v>
      </c>
      <c r="B153" s="8">
        <v>0.54166666666666663</v>
      </c>
      <c r="C153" s="9">
        <v>2</v>
      </c>
      <c r="D153" s="9">
        <f t="shared" si="17"/>
        <v>2.5469999999999997</v>
      </c>
      <c r="E153" s="77">
        <v>1.753E-3</v>
      </c>
      <c r="F153" s="77">
        <v>-1.753E-3</v>
      </c>
      <c r="G153" s="123">
        <v>2.8240000000000001E-3</v>
      </c>
      <c r="BB153" s="9">
        <v>2.5469999999999998E-3</v>
      </c>
    </row>
    <row r="154" spans="1:54" x14ac:dyDescent="0.2">
      <c r="A154" s="7" t="s">
        <v>95</v>
      </c>
      <c r="B154" s="8">
        <v>0.52083333333333337</v>
      </c>
      <c r="C154" s="9">
        <v>2</v>
      </c>
      <c r="D154" s="9">
        <f t="shared" si="17"/>
        <v>2.4380000000000002</v>
      </c>
      <c r="E154" s="77">
        <v>1.681E-3</v>
      </c>
      <c r="F154" s="77">
        <v>-1.681E-3</v>
      </c>
      <c r="G154" s="123">
        <v>3.0490000000000001E-3</v>
      </c>
      <c r="BB154" s="9">
        <v>2.4380000000000001E-3</v>
      </c>
    </row>
    <row r="155" spans="1:54" x14ac:dyDescent="0.2">
      <c r="A155" s="7" t="s">
        <v>95</v>
      </c>
      <c r="B155" s="8">
        <v>0.5</v>
      </c>
      <c r="C155" s="9">
        <v>2</v>
      </c>
      <c r="D155" s="9">
        <f t="shared" si="17"/>
        <v>2.1640000000000001</v>
      </c>
      <c r="E155" s="77">
        <v>1.614E-3</v>
      </c>
      <c r="F155" s="77">
        <v>-1.614E-3</v>
      </c>
      <c r="G155" s="123">
        <v>3.1930000000000001E-3</v>
      </c>
      <c r="BB155" s="9">
        <v>2.1640000000000001E-3</v>
      </c>
    </row>
    <row r="156" spans="1:54" x14ac:dyDescent="0.2">
      <c r="A156" s="7" t="s">
        <v>95</v>
      </c>
      <c r="B156" s="8">
        <v>0.47916666666666669</v>
      </c>
      <c r="C156" s="9">
        <v>2</v>
      </c>
      <c r="D156" s="9">
        <f t="shared" si="17"/>
        <v>1.9159999999999999</v>
      </c>
      <c r="E156" s="77">
        <v>1.565E-3</v>
      </c>
      <c r="F156" s="77">
        <v>-1.565E-3</v>
      </c>
      <c r="G156" s="123">
        <v>3.0430000000000001E-3</v>
      </c>
      <c r="BB156" s="9">
        <v>1.916E-3</v>
      </c>
    </row>
    <row r="157" spans="1:54" x14ac:dyDescent="0.2">
      <c r="A157" s="7" t="s">
        <v>95</v>
      </c>
      <c r="B157" s="8">
        <v>0.45833333333333331</v>
      </c>
      <c r="C157" s="9">
        <v>2</v>
      </c>
      <c r="D157" s="9">
        <f t="shared" si="17"/>
        <v>1.484</v>
      </c>
      <c r="E157" s="77">
        <v>1.539E-3</v>
      </c>
      <c r="F157" s="77">
        <v>-1.539E-3</v>
      </c>
      <c r="G157" s="123">
        <v>3.1220000000000002E-3</v>
      </c>
      <c r="BB157" s="9">
        <v>1.4840000000000001E-3</v>
      </c>
    </row>
    <row r="158" spans="1:54" x14ac:dyDescent="0.2">
      <c r="A158" s="7" t="s">
        <v>95</v>
      </c>
      <c r="B158" s="8">
        <v>0.4375</v>
      </c>
      <c r="C158" s="9">
        <v>2</v>
      </c>
      <c r="D158" s="9">
        <f t="shared" si="17"/>
        <v>1.1340000000000001</v>
      </c>
      <c r="E158" s="77">
        <v>1.5449999999999999E-3</v>
      </c>
      <c r="F158" s="77">
        <v>-1.5449999999999999E-3</v>
      </c>
      <c r="G158" s="123">
        <v>3.055E-3</v>
      </c>
      <c r="BB158" s="9">
        <v>1.134E-3</v>
      </c>
    </row>
    <row r="159" spans="1:54" x14ac:dyDescent="0.2">
      <c r="A159" s="7" t="s">
        <v>95</v>
      </c>
      <c r="B159" s="8">
        <v>0.41666666666666669</v>
      </c>
      <c r="C159" s="9">
        <v>2</v>
      </c>
      <c r="D159" s="9">
        <f t="shared" si="17"/>
        <v>0.49299999999999994</v>
      </c>
      <c r="E159" s="77">
        <v>1.5839999999999999E-3</v>
      </c>
      <c r="F159" s="77">
        <v>-1.5839999999999999E-3</v>
      </c>
      <c r="G159" s="123">
        <v>4.1749999999999999E-3</v>
      </c>
      <c r="BB159" s="9">
        <v>4.9299999999999995E-4</v>
      </c>
    </row>
    <row r="160" spans="1:54" x14ac:dyDescent="0.2">
      <c r="A160" s="7" t="s">
        <v>95</v>
      </c>
      <c r="B160" s="8">
        <v>0.39583333333333331</v>
      </c>
      <c r="C160" s="9">
        <v>2</v>
      </c>
      <c r="D160" s="9">
        <f t="shared" si="17"/>
        <v>-0.21000000000000002</v>
      </c>
      <c r="E160" s="77">
        <v>1.671E-3</v>
      </c>
      <c r="F160" s="77">
        <v>-1.671E-3</v>
      </c>
      <c r="G160" s="123">
        <v>3.5620000000000001E-3</v>
      </c>
      <c r="BB160" s="9">
        <v>-2.1000000000000001E-4</v>
      </c>
    </row>
    <row r="161" spans="1:54" x14ac:dyDescent="0.2">
      <c r="A161" s="7" t="s">
        <v>95</v>
      </c>
      <c r="B161" s="8">
        <v>0.375</v>
      </c>
      <c r="C161" s="9">
        <v>2</v>
      </c>
      <c r="D161" s="9">
        <f t="shared" si="17"/>
        <v>-0.43</v>
      </c>
      <c r="E161" s="77">
        <v>1.8029999999999999E-3</v>
      </c>
      <c r="F161" s="77">
        <v>-1.8029999999999999E-3</v>
      </c>
      <c r="G161" s="123">
        <v>3.5560000000000001E-3</v>
      </c>
      <c r="BB161" s="9">
        <v>-4.2999999999999999E-4</v>
      </c>
    </row>
    <row r="162" spans="1:54" x14ac:dyDescent="0.2">
      <c r="A162" s="7" t="s">
        <v>95</v>
      </c>
      <c r="B162" s="8">
        <v>0.35416666666666669</v>
      </c>
      <c r="C162" s="9">
        <v>2</v>
      </c>
      <c r="D162" s="9">
        <f t="shared" si="17"/>
        <v>-0.55400000000000005</v>
      </c>
      <c r="E162" s="77">
        <v>1.9620000000000002E-3</v>
      </c>
      <c r="F162" s="77">
        <v>-1.9620000000000002E-3</v>
      </c>
      <c r="G162" s="123">
        <v>3.7690000000000002E-3</v>
      </c>
      <c r="BB162" s="9">
        <v>-5.5400000000000002E-4</v>
      </c>
    </row>
    <row r="163" spans="1:54" x14ac:dyDescent="0.2">
      <c r="A163" s="7" t="s">
        <v>95</v>
      </c>
      <c r="B163" s="8">
        <v>0.33333333333333331</v>
      </c>
      <c r="C163" s="9">
        <v>2</v>
      </c>
      <c r="D163" s="9">
        <f t="shared" si="17"/>
        <v>-0.69800000000000006</v>
      </c>
      <c r="E163" s="77">
        <v>2.1489999999999999E-3</v>
      </c>
      <c r="F163" s="77">
        <v>-2.1489999999999999E-3</v>
      </c>
      <c r="G163" s="123">
        <v>3.7000000000000002E-3</v>
      </c>
      <c r="BB163" s="9">
        <v>-6.9800000000000005E-4</v>
      </c>
    </row>
    <row r="164" spans="1:54" x14ac:dyDescent="0.2">
      <c r="A164" s="7" t="s">
        <v>95</v>
      </c>
      <c r="B164" s="8">
        <v>0.3125</v>
      </c>
      <c r="C164" s="9">
        <v>2</v>
      </c>
      <c r="D164" s="9">
        <f t="shared" si="17"/>
        <v>-0.95499999999999996</v>
      </c>
      <c r="E164" s="77">
        <v>2.3609999999999998E-3</v>
      </c>
      <c r="F164" s="77">
        <v>-2.3609999999999998E-3</v>
      </c>
      <c r="G164" s="123">
        <v>4.3220000000000003E-3</v>
      </c>
      <c r="BB164" s="9">
        <v>-9.5500000000000001E-4</v>
      </c>
    </row>
    <row r="165" spans="1:54" x14ac:dyDescent="0.2">
      <c r="A165" s="7" t="s">
        <v>95</v>
      </c>
      <c r="B165" s="8">
        <v>0.25</v>
      </c>
      <c r="C165" s="9">
        <v>2</v>
      </c>
      <c r="D165" s="9">
        <f t="shared" si="17"/>
        <v>-1.0839999999999999</v>
      </c>
      <c r="E165" s="77">
        <v>2.581E-3</v>
      </c>
      <c r="F165" s="77">
        <v>-2.581E-3</v>
      </c>
      <c r="G165" s="123">
        <v>4.202E-3</v>
      </c>
      <c r="BB165" s="9">
        <v>-1.0839999999999999E-3</v>
      </c>
    </row>
    <row r="166" spans="1:54" x14ac:dyDescent="0.2">
      <c r="A166" s="7" t="s">
        <v>95</v>
      </c>
      <c r="B166" s="8">
        <v>0.22916666666666666</v>
      </c>
      <c r="C166" s="9">
        <v>2</v>
      </c>
      <c r="D166" s="9">
        <f t="shared" si="17"/>
        <v>-1.484</v>
      </c>
      <c r="E166" s="77">
        <v>2.8050000000000002E-3</v>
      </c>
      <c r="F166" s="77">
        <v>-2.8050000000000002E-3</v>
      </c>
      <c r="G166" s="123">
        <v>7.1419999999999999E-3</v>
      </c>
      <c r="BB166" s="9">
        <v>-1.4840000000000001E-3</v>
      </c>
    </row>
    <row r="167" spans="1:54" x14ac:dyDescent="0.2">
      <c r="A167" s="7" t="s">
        <v>95</v>
      </c>
      <c r="B167" s="8">
        <v>0.20833333333333334</v>
      </c>
      <c r="C167" s="9">
        <v>2</v>
      </c>
      <c r="D167" s="9">
        <f t="shared" si="17"/>
        <v>-1.9269999999999998</v>
      </c>
      <c r="E167" s="77">
        <v>3.019E-3</v>
      </c>
      <c r="F167" s="77">
        <v>-3.019E-3</v>
      </c>
      <c r="G167" s="123">
        <v>7.2550000000000002E-3</v>
      </c>
      <c r="BB167" s="9">
        <v>-1.9269999999999999E-3</v>
      </c>
    </row>
    <row r="168" spans="1:54" x14ac:dyDescent="0.2">
      <c r="A168" s="7" t="s">
        <v>95</v>
      </c>
      <c r="B168" s="8">
        <v>0.1875</v>
      </c>
      <c r="C168" s="9">
        <v>2</v>
      </c>
      <c r="D168" s="9">
        <f t="shared" si="17"/>
        <v>-2.3019999999999996</v>
      </c>
      <c r="E168" s="77">
        <v>3.209E-3</v>
      </c>
      <c r="F168" s="77">
        <v>-3.209E-3</v>
      </c>
      <c r="G168" s="123">
        <v>7.1139999999999997E-3</v>
      </c>
      <c r="BB168" s="9">
        <v>-2.3019999999999998E-3</v>
      </c>
    </row>
    <row r="169" spans="1:54" x14ac:dyDescent="0.2">
      <c r="A169" s="7" t="s">
        <v>95</v>
      </c>
      <c r="B169" s="8">
        <v>0.16666666666666666</v>
      </c>
      <c r="C169" s="9">
        <v>2</v>
      </c>
      <c r="D169" s="9">
        <f t="shared" si="17"/>
        <v>-2.7749999999999999</v>
      </c>
      <c r="E169" s="77">
        <v>3.3779999999999999E-3</v>
      </c>
      <c r="F169" s="77">
        <v>-3.3779999999999999E-3</v>
      </c>
      <c r="G169" s="123">
        <v>7.228E-3</v>
      </c>
      <c r="BB169" s="9">
        <v>-2.7750000000000001E-3</v>
      </c>
    </row>
    <row r="170" spans="1:54" x14ac:dyDescent="0.2">
      <c r="A170" s="7" t="s">
        <v>95</v>
      </c>
      <c r="B170" s="8">
        <v>0.14583333333333334</v>
      </c>
      <c r="C170" s="9">
        <v>2</v>
      </c>
      <c r="D170" s="9">
        <f t="shared" si="17"/>
        <v>-3.2279999999999998</v>
      </c>
      <c r="E170" s="77">
        <v>3.5200000000000001E-3</v>
      </c>
      <c r="F170" s="77">
        <v>-3.5200000000000001E-3</v>
      </c>
      <c r="G170" s="123">
        <v>7.378E-3</v>
      </c>
      <c r="BB170" s="9">
        <v>-3.228E-3</v>
      </c>
    </row>
    <row r="171" spans="1:54" x14ac:dyDescent="0.2">
      <c r="A171" s="7" t="s">
        <v>95</v>
      </c>
      <c r="B171" s="8">
        <v>0.125</v>
      </c>
      <c r="C171" s="9">
        <v>2</v>
      </c>
      <c r="D171" s="9">
        <f t="shared" si="17"/>
        <v>-3.5739999999999998</v>
      </c>
      <c r="E171" s="77">
        <v>3.6310000000000001E-3</v>
      </c>
      <c r="F171" s="77">
        <v>-3.6310000000000001E-3</v>
      </c>
      <c r="G171" s="123">
        <v>7.378E-3</v>
      </c>
      <c r="BB171" s="9">
        <v>-3.5739999999999999E-3</v>
      </c>
    </row>
    <row r="172" spans="1:54" x14ac:dyDescent="0.2">
      <c r="A172" s="7" t="s">
        <v>95</v>
      </c>
      <c r="B172" s="8">
        <v>2.0833333333333332E-2</v>
      </c>
      <c r="C172" s="9">
        <v>2</v>
      </c>
      <c r="D172" s="9">
        <f t="shared" si="17"/>
        <v>-3.82</v>
      </c>
      <c r="E172" s="77">
        <v>3.7079999999999999E-3</v>
      </c>
      <c r="F172" s="77">
        <v>-3.7079999999999999E-3</v>
      </c>
      <c r="G172" s="123">
        <v>7.3790000000000001E-3</v>
      </c>
      <c r="BB172" s="9">
        <v>-3.82E-3</v>
      </c>
    </row>
    <row r="173" spans="1:54" x14ac:dyDescent="0.2">
      <c r="A173" s="7" t="s">
        <v>95</v>
      </c>
      <c r="B173" s="8">
        <v>0</v>
      </c>
      <c r="C173" s="9">
        <v>2</v>
      </c>
      <c r="D173" s="9">
        <f t="shared" si="17"/>
        <v>-3.9420000000000002</v>
      </c>
      <c r="E173" s="77">
        <v>3.7369999999999999E-3</v>
      </c>
      <c r="F173" s="77">
        <v>-3.7369999999999999E-3</v>
      </c>
      <c r="G173" s="123">
        <v>7.6080000000000002E-3</v>
      </c>
      <c r="BB173" s="9">
        <v>-3.9420000000000002E-3</v>
      </c>
    </row>
    <row r="174" spans="1:54" x14ac:dyDescent="0.2">
      <c r="A174" s="7" t="s">
        <v>96</v>
      </c>
      <c r="B174" s="8">
        <v>0.97916666666666663</v>
      </c>
      <c r="C174" s="9">
        <v>1</v>
      </c>
      <c r="D174" s="9">
        <f t="shared" si="17"/>
        <v>-3.9859999999999998</v>
      </c>
      <c r="E174" s="77">
        <v>3.7299999999999998E-3</v>
      </c>
      <c r="F174" s="77">
        <v>-3.7299999999999998E-3</v>
      </c>
      <c r="G174" s="123">
        <v>7.5579999999999996E-3</v>
      </c>
      <c r="BB174" s="9">
        <v>-3.986E-3</v>
      </c>
    </row>
    <row r="175" spans="1:54" x14ac:dyDescent="0.2">
      <c r="A175" s="7" t="s">
        <v>96</v>
      </c>
      <c r="B175" s="8">
        <v>0.95833333333333337</v>
      </c>
      <c r="C175" s="9">
        <v>1</v>
      </c>
      <c r="D175" s="9">
        <f t="shared" si="17"/>
        <v>-3.851</v>
      </c>
      <c r="E175" s="77">
        <v>3.6970000000000002E-3</v>
      </c>
      <c r="F175" s="77">
        <v>-3.6970000000000002E-3</v>
      </c>
      <c r="G175" s="123">
        <v>7.4770000000000001E-3</v>
      </c>
      <c r="BB175" s="9">
        <v>-3.8509999999999998E-3</v>
      </c>
    </row>
    <row r="176" spans="1:54" x14ac:dyDescent="0.2">
      <c r="A176" s="7" t="s">
        <v>96</v>
      </c>
      <c r="B176" s="8">
        <v>0.9375</v>
      </c>
      <c r="C176" s="9">
        <v>1</v>
      </c>
      <c r="D176" s="9">
        <f t="shared" si="17"/>
        <v>-3.5230000000000001</v>
      </c>
      <c r="E176" s="77">
        <v>3.6410000000000001E-3</v>
      </c>
      <c r="F176" s="77">
        <v>-3.6410000000000001E-3</v>
      </c>
      <c r="G176" s="123">
        <v>7.3169999999999997E-3</v>
      </c>
      <c r="BB176" s="9">
        <v>-3.5230000000000001E-3</v>
      </c>
    </row>
    <row r="177" spans="1:54" x14ac:dyDescent="0.2">
      <c r="A177" s="7" t="s">
        <v>96</v>
      </c>
      <c r="B177" s="8">
        <v>0.91666666666666663</v>
      </c>
      <c r="C177" s="9">
        <v>1</v>
      </c>
      <c r="D177" s="9">
        <f t="shared" si="17"/>
        <v>-3.1380000000000003</v>
      </c>
      <c r="E177" s="77">
        <v>3.5760000000000002E-3</v>
      </c>
      <c r="F177" s="77">
        <v>-3.5760000000000002E-3</v>
      </c>
      <c r="G177" s="123">
        <v>6.992E-3</v>
      </c>
      <c r="BB177" s="9">
        <v>-3.1380000000000002E-3</v>
      </c>
    </row>
    <row r="178" spans="1:54" x14ac:dyDescent="0.2">
      <c r="A178" s="7" t="s">
        <v>96</v>
      </c>
      <c r="B178" s="8">
        <v>0.89583333333333337</v>
      </c>
      <c r="C178" s="9">
        <v>1</v>
      </c>
      <c r="D178" s="9">
        <f t="shared" si="17"/>
        <v>-2.8690000000000002</v>
      </c>
      <c r="E178" s="77">
        <v>3.5079999999999998E-3</v>
      </c>
      <c r="F178" s="77">
        <v>-3.5079999999999998E-3</v>
      </c>
      <c r="G178" s="123">
        <v>6.9909999999999998E-3</v>
      </c>
      <c r="BB178" s="9">
        <v>-2.869E-3</v>
      </c>
    </row>
    <row r="179" spans="1:54" x14ac:dyDescent="0.2">
      <c r="A179" s="7" t="s">
        <v>96</v>
      </c>
      <c r="B179" s="8">
        <v>0.875</v>
      </c>
      <c r="C179" s="9">
        <v>1</v>
      </c>
      <c r="D179" s="9">
        <f t="shared" si="17"/>
        <v>-2.6740000000000004</v>
      </c>
      <c r="E179" s="77">
        <v>3.437E-3</v>
      </c>
      <c r="F179" s="77">
        <v>-3.437E-3</v>
      </c>
      <c r="G179" s="123">
        <v>7.5459999999999998E-3</v>
      </c>
      <c r="BB179" s="9">
        <v>-2.6740000000000002E-3</v>
      </c>
    </row>
    <row r="180" spans="1:54" x14ac:dyDescent="0.2">
      <c r="A180" s="7" t="s">
        <v>96</v>
      </c>
      <c r="B180" s="8">
        <v>0.85416666666666663</v>
      </c>
      <c r="C180" s="9">
        <v>1</v>
      </c>
      <c r="D180" s="9">
        <f t="shared" si="17"/>
        <v>-2.3919999999999999</v>
      </c>
      <c r="E180" s="77">
        <v>3.3649999999999999E-3</v>
      </c>
      <c r="F180" s="77">
        <v>-3.3649999999999999E-3</v>
      </c>
      <c r="G180" s="123">
        <v>7.4960000000000001E-3</v>
      </c>
      <c r="BB180" s="9">
        <v>-2.392E-3</v>
      </c>
    </row>
    <row r="181" spans="1:54" x14ac:dyDescent="0.2">
      <c r="A181" s="7" t="s">
        <v>96</v>
      </c>
      <c r="B181" s="8">
        <v>0.83333333333333337</v>
      </c>
      <c r="C181" s="9">
        <v>1</v>
      </c>
      <c r="D181" s="9">
        <f t="shared" si="17"/>
        <v>-1.9849999999999999</v>
      </c>
      <c r="E181" s="77">
        <v>3.297E-3</v>
      </c>
      <c r="F181" s="77">
        <v>-3.297E-3</v>
      </c>
      <c r="G181" s="123">
        <v>7.4060000000000003E-3</v>
      </c>
      <c r="BB181" s="9">
        <v>-1.9849999999999998E-3</v>
      </c>
    </row>
    <row r="182" spans="1:54" x14ac:dyDescent="0.2">
      <c r="A182" s="7" t="s">
        <v>96</v>
      </c>
      <c r="B182" s="8">
        <v>0.8125</v>
      </c>
      <c r="C182" s="9">
        <v>1</v>
      </c>
      <c r="D182" s="9">
        <f t="shared" si="17"/>
        <v>-1.47</v>
      </c>
      <c r="E182" s="77">
        <v>3.2420000000000001E-3</v>
      </c>
      <c r="F182" s="77">
        <v>-3.2420000000000001E-3</v>
      </c>
      <c r="G182" s="123">
        <v>6.7000000000000002E-3</v>
      </c>
      <c r="BB182" s="9">
        <v>-1.47E-3</v>
      </c>
    </row>
    <row r="183" spans="1:54" x14ac:dyDescent="0.2">
      <c r="A183" s="7" t="s">
        <v>96</v>
      </c>
      <c r="B183" s="8">
        <v>0.79166666666666663</v>
      </c>
      <c r="C183" s="9">
        <v>1</v>
      </c>
      <c r="D183" s="9">
        <f t="shared" si="17"/>
        <v>-1.24</v>
      </c>
      <c r="E183" s="77">
        <v>3.2039999999999998E-3</v>
      </c>
      <c r="F183" s="77">
        <v>-3.2039999999999998E-3</v>
      </c>
      <c r="G183" s="123">
        <v>6.6990000000000001E-3</v>
      </c>
      <c r="BB183" s="9">
        <v>-1.24E-3</v>
      </c>
    </row>
    <row r="184" spans="1:54" x14ac:dyDescent="0.2">
      <c r="A184" s="7" t="s">
        <v>96</v>
      </c>
      <c r="B184" s="8">
        <v>0.77083333333333337</v>
      </c>
      <c r="C184" s="9">
        <v>1</v>
      </c>
      <c r="D184" s="9">
        <f t="shared" si="17"/>
        <v>-1.0469999999999999</v>
      </c>
      <c r="E184" s="77">
        <v>3.1749999999999999E-3</v>
      </c>
      <c r="F184" s="77">
        <v>-3.1749999999999999E-3</v>
      </c>
      <c r="G184" s="123">
        <v>6.7879999999999998E-3</v>
      </c>
      <c r="BB184" s="9">
        <v>-1.047E-3</v>
      </c>
    </row>
    <row r="185" spans="1:54" x14ac:dyDescent="0.2">
      <c r="A185" s="7" t="s">
        <v>96</v>
      </c>
      <c r="B185" s="8">
        <v>0.75</v>
      </c>
      <c r="C185" s="9">
        <v>1</v>
      </c>
      <c r="D185" s="9">
        <f t="shared" si="17"/>
        <v>-0.67199999999999993</v>
      </c>
      <c r="E185" s="77">
        <v>3.1519999999999999E-3</v>
      </c>
      <c r="F185" s="77">
        <v>-3.1519999999999999E-3</v>
      </c>
      <c r="G185" s="123">
        <v>6.5100000000000002E-3</v>
      </c>
      <c r="BB185" s="9">
        <v>-6.7199999999999996E-4</v>
      </c>
    </row>
    <row r="186" spans="1:54" x14ac:dyDescent="0.2">
      <c r="A186" s="7" t="s">
        <v>96</v>
      </c>
      <c r="B186" s="8">
        <v>0.72916666666666663</v>
      </c>
      <c r="C186" s="9">
        <v>1</v>
      </c>
      <c r="D186" s="9">
        <f t="shared" si="17"/>
        <v>-0.34400000000000003</v>
      </c>
      <c r="E186" s="77">
        <v>3.137E-3</v>
      </c>
      <c r="F186" s="77">
        <v>-3.137E-3</v>
      </c>
      <c r="G186" s="123">
        <v>6.5100000000000002E-3</v>
      </c>
      <c r="BB186" s="9">
        <v>-3.4400000000000001E-4</v>
      </c>
    </row>
    <row r="187" spans="1:54" x14ac:dyDescent="0.2">
      <c r="A187" s="7" t="s">
        <v>96</v>
      </c>
      <c r="B187" s="8">
        <v>0.70833333333333337</v>
      </c>
      <c r="C187" s="9">
        <v>1</v>
      </c>
      <c r="D187" s="9">
        <f t="shared" si="17"/>
        <v>7.2000000000000008E-2</v>
      </c>
      <c r="E187" s="77">
        <v>3.13E-3</v>
      </c>
      <c r="F187" s="77">
        <v>-3.13E-3</v>
      </c>
      <c r="G187" s="123">
        <v>6.13E-3</v>
      </c>
      <c r="BB187" s="9">
        <v>7.2000000000000002E-5</v>
      </c>
    </row>
    <row r="188" spans="1:54" x14ac:dyDescent="0.2">
      <c r="A188" s="7" t="s">
        <v>96</v>
      </c>
      <c r="B188" s="8">
        <v>0.6875</v>
      </c>
      <c r="C188" s="9">
        <v>1</v>
      </c>
      <c r="D188" s="9">
        <f t="shared" si="17"/>
        <v>0.36499999999999999</v>
      </c>
      <c r="E188" s="77">
        <v>3.13E-3</v>
      </c>
      <c r="F188" s="77">
        <v>-3.13E-3</v>
      </c>
      <c r="G188" s="123">
        <v>6.202E-3</v>
      </c>
      <c r="BB188" s="9">
        <v>3.6499999999999998E-4</v>
      </c>
    </row>
    <row r="189" spans="1:54" x14ac:dyDescent="0.2">
      <c r="A189" s="7" t="s">
        <v>96</v>
      </c>
      <c r="B189" s="8">
        <v>0.66666666666666663</v>
      </c>
      <c r="C189" s="9">
        <v>1</v>
      </c>
      <c r="D189" s="9">
        <f t="shared" si="17"/>
        <v>1</v>
      </c>
      <c r="E189" s="77">
        <v>3.1359999999999999E-3</v>
      </c>
      <c r="F189" s="77">
        <v>-3.1359999999999999E-3</v>
      </c>
      <c r="G189" s="123">
        <v>3.2439999999999999E-3</v>
      </c>
      <c r="BB189" s="9">
        <v>1E-3</v>
      </c>
    </row>
    <row r="190" spans="1:54" x14ac:dyDescent="0.2">
      <c r="A190" s="7" t="s">
        <v>96</v>
      </c>
      <c r="B190" s="8">
        <v>0.64583333333333337</v>
      </c>
      <c r="C190" s="9">
        <v>1</v>
      </c>
      <c r="D190" s="9">
        <f t="shared" si="17"/>
        <v>0.94799999999999995</v>
      </c>
      <c r="E190" s="77">
        <v>3.1519999999999999E-3</v>
      </c>
      <c r="F190" s="77">
        <v>-3.1519999999999999E-3</v>
      </c>
      <c r="G190" s="123">
        <v>3.565E-3</v>
      </c>
      <c r="BB190" s="9">
        <v>9.4799999999999995E-4</v>
      </c>
    </row>
    <row r="191" spans="1:54" x14ac:dyDescent="0.2">
      <c r="A191" s="7" t="s">
        <v>96</v>
      </c>
      <c r="B191" s="8">
        <v>0.625</v>
      </c>
      <c r="C191" s="9">
        <v>1</v>
      </c>
      <c r="D191" s="9">
        <f t="shared" si="17"/>
        <v>0.83</v>
      </c>
      <c r="E191" s="77">
        <v>3.1640000000000001E-3</v>
      </c>
      <c r="F191" s="77">
        <v>-3.1640000000000001E-3</v>
      </c>
      <c r="G191" s="123">
        <v>3.6310000000000001E-3</v>
      </c>
      <c r="BB191" s="9">
        <v>8.3000000000000001E-4</v>
      </c>
    </row>
    <row r="192" spans="1:54" x14ac:dyDescent="0.2">
      <c r="A192" s="7" t="s">
        <v>96</v>
      </c>
      <c r="B192" s="8">
        <v>0.60416666666666663</v>
      </c>
      <c r="C192" s="9">
        <v>1</v>
      </c>
      <c r="D192" s="9">
        <f t="shared" si="17"/>
        <v>0.63</v>
      </c>
      <c r="E192" s="77">
        <v>3.173E-3</v>
      </c>
      <c r="F192" s="77">
        <v>-3.173E-3</v>
      </c>
      <c r="G192" s="123">
        <v>4.0860000000000002E-3</v>
      </c>
      <c r="BB192" s="9">
        <v>6.3000000000000003E-4</v>
      </c>
    </row>
    <row r="193" spans="1:54" x14ac:dyDescent="0.2">
      <c r="A193" s="7" t="s">
        <v>96</v>
      </c>
      <c r="B193" s="8">
        <v>0.58333333333333337</v>
      </c>
      <c r="C193" s="9">
        <v>1</v>
      </c>
      <c r="D193" s="9">
        <f t="shared" si="17"/>
        <v>0.35799999999999998</v>
      </c>
      <c r="E193" s="77">
        <v>3.179E-3</v>
      </c>
      <c r="F193" s="77">
        <v>-3.179E-3</v>
      </c>
      <c r="G193" s="123">
        <v>4.0860000000000002E-3</v>
      </c>
      <c r="BB193" s="9">
        <v>3.5799999999999997E-4</v>
      </c>
    </row>
    <row r="194" spans="1:54" x14ac:dyDescent="0.2">
      <c r="A194" s="7" t="s">
        <v>96</v>
      </c>
      <c r="B194" s="8">
        <v>0.5625</v>
      </c>
      <c r="C194" s="9">
        <v>1</v>
      </c>
      <c r="D194" s="9">
        <f t="shared" si="17"/>
        <v>3.6000000000000004E-2</v>
      </c>
      <c r="E194" s="77">
        <v>3.1779999999999998E-3</v>
      </c>
      <c r="F194" s="77">
        <v>-3.1779999999999998E-3</v>
      </c>
      <c r="G194" s="123">
        <v>4.0569999999999998E-3</v>
      </c>
      <c r="BB194" s="9">
        <v>3.6000000000000001E-5</v>
      </c>
    </row>
    <row r="195" spans="1:54" x14ac:dyDescent="0.2">
      <c r="A195" s="7" t="s">
        <v>96</v>
      </c>
      <c r="B195" s="8">
        <v>0.54166666666666663</v>
      </c>
      <c r="C195" s="9">
        <v>1</v>
      </c>
      <c r="D195" s="9">
        <f t="shared" si="17"/>
        <v>-0.27700000000000002</v>
      </c>
      <c r="E195" s="77">
        <v>3.1689999999999999E-3</v>
      </c>
      <c r="F195" s="77">
        <v>-3.1689999999999999E-3</v>
      </c>
      <c r="G195" s="123">
        <v>4.0959999999999998E-3</v>
      </c>
      <c r="BB195" s="9">
        <v>-2.7700000000000001E-4</v>
      </c>
    </row>
    <row r="196" spans="1:54" x14ac:dyDescent="0.2">
      <c r="A196" s="7" t="s">
        <v>96</v>
      </c>
      <c r="B196" s="8">
        <v>0.52083333333333337</v>
      </c>
      <c r="C196" s="9">
        <v>1</v>
      </c>
      <c r="D196" s="9">
        <f t="shared" ref="D196:D215" si="18">BB196*1000</f>
        <v>-0.48299999999999998</v>
      </c>
      <c r="E196" s="77">
        <v>3.153E-3</v>
      </c>
      <c r="F196" s="77">
        <v>-3.153E-3</v>
      </c>
      <c r="G196" s="123">
        <v>3.8409999999999998E-3</v>
      </c>
      <c r="BB196" s="9">
        <v>-4.8299999999999998E-4</v>
      </c>
    </row>
    <row r="197" spans="1:54" x14ac:dyDescent="0.2">
      <c r="A197" s="7" t="s">
        <v>96</v>
      </c>
      <c r="B197" s="8">
        <v>0.5</v>
      </c>
      <c r="C197" s="9">
        <v>1</v>
      </c>
      <c r="D197" s="9">
        <f t="shared" si="18"/>
        <v>-0.89100000000000001</v>
      </c>
      <c r="E197" s="77">
        <v>3.1310000000000001E-3</v>
      </c>
      <c r="F197" s="77">
        <v>-3.1310000000000001E-3</v>
      </c>
      <c r="G197" s="123">
        <v>3.954E-3</v>
      </c>
      <c r="BB197" s="9">
        <v>-8.9099999999999997E-4</v>
      </c>
    </row>
    <row r="198" spans="1:54" x14ac:dyDescent="0.2">
      <c r="A198" s="7" t="s">
        <v>96</v>
      </c>
      <c r="B198" s="8">
        <v>0.47916666666666669</v>
      </c>
      <c r="C198" s="9">
        <v>1</v>
      </c>
      <c r="D198" s="9">
        <f t="shared" si="18"/>
        <v>-1.4369999999999998</v>
      </c>
      <c r="E198" s="77">
        <v>3.0999999999999999E-3</v>
      </c>
      <c r="F198" s="77">
        <v>-3.0999999999999999E-3</v>
      </c>
      <c r="G198" s="123">
        <v>4.3940000000000003E-3</v>
      </c>
      <c r="BB198" s="9">
        <v>-1.4369999999999999E-3</v>
      </c>
    </row>
    <row r="199" spans="1:54" x14ac:dyDescent="0.2">
      <c r="A199" s="7" t="s">
        <v>96</v>
      </c>
      <c r="B199" s="8">
        <v>0.45833333333333331</v>
      </c>
      <c r="C199" s="9">
        <v>1</v>
      </c>
      <c r="D199" s="9">
        <f t="shared" si="18"/>
        <v>-1.631</v>
      </c>
      <c r="E199" s="77">
        <v>3.0530000000000002E-3</v>
      </c>
      <c r="F199" s="77">
        <v>-3.0530000000000002E-3</v>
      </c>
      <c r="G199" s="123">
        <v>4.4850000000000003E-3</v>
      </c>
      <c r="BB199" s="9">
        <v>-1.6310000000000001E-3</v>
      </c>
    </row>
    <row r="200" spans="1:54" x14ac:dyDescent="0.2">
      <c r="A200" s="7" t="s">
        <v>96</v>
      </c>
      <c r="B200" s="8">
        <v>0.4375</v>
      </c>
      <c r="C200" s="9">
        <v>1</v>
      </c>
      <c r="D200" s="9">
        <f t="shared" si="18"/>
        <v>-1.4009999999999998</v>
      </c>
      <c r="E200" s="77">
        <v>2.9979999999999998E-3</v>
      </c>
      <c r="F200" s="77">
        <v>-2.9979999999999998E-3</v>
      </c>
      <c r="G200" s="123">
        <v>4.5430000000000002E-3</v>
      </c>
      <c r="BB200" s="9">
        <v>-1.4009999999999999E-3</v>
      </c>
    </row>
    <row r="201" spans="1:54" x14ac:dyDescent="0.2">
      <c r="A201" s="7" t="s">
        <v>96</v>
      </c>
      <c r="B201" s="8">
        <v>0.41666666666666669</v>
      </c>
      <c r="C201" s="9">
        <v>1</v>
      </c>
      <c r="D201" s="9">
        <f t="shared" si="18"/>
        <v>-1.117</v>
      </c>
      <c r="E201" s="77">
        <v>2.947E-3</v>
      </c>
      <c r="F201" s="77">
        <v>-2.947E-3</v>
      </c>
      <c r="G201" s="123">
        <v>4.4780000000000002E-3</v>
      </c>
      <c r="BB201" s="9">
        <v>-1.1169999999999999E-3</v>
      </c>
    </row>
    <row r="202" spans="1:54" x14ac:dyDescent="0.2">
      <c r="A202" s="7" t="s">
        <v>96</v>
      </c>
      <c r="B202" s="8">
        <v>0.39583333333333331</v>
      </c>
      <c r="C202" s="9">
        <v>1</v>
      </c>
      <c r="D202" s="9">
        <f t="shared" si="18"/>
        <v>-0.66400000000000003</v>
      </c>
      <c r="E202" s="77">
        <v>2.9009999999999999E-3</v>
      </c>
      <c r="F202" s="77">
        <v>-2.9009999999999999E-3</v>
      </c>
      <c r="G202" s="123">
        <v>4.0070000000000001E-3</v>
      </c>
      <c r="BB202" s="9">
        <v>-6.6399999999999999E-4</v>
      </c>
    </row>
    <row r="203" spans="1:54" x14ac:dyDescent="0.2">
      <c r="A203" s="7" t="s">
        <v>96</v>
      </c>
      <c r="B203" s="8">
        <v>0.375</v>
      </c>
      <c r="C203" s="9">
        <v>1</v>
      </c>
      <c r="D203" s="9">
        <f t="shared" si="18"/>
        <v>-0.36499999999999999</v>
      </c>
      <c r="E203" s="77">
        <v>2.8679999999999999E-3</v>
      </c>
      <c r="F203" s="77">
        <v>-2.8679999999999999E-3</v>
      </c>
      <c r="G203" s="123">
        <v>3.999E-3</v>
      </c>
      <c r="BB203" s="9">
        <v>-3.6499999999999998E-4</v>
      </c>
    </row>
    <row r="204" spans="1:54" x14ac:dyDescent="0.2">
      <c r="A204" s="7" t="s">
        <v>96</v>
      </c>
      <c r="B204" s="8">
        <v>0.35416666666666669</v>
      </c>
      <c r="C204" s="9">
        <v>1</v>
      </c>
      <c r="D204" s="9">
        <f t="shared" si="18"/>
        <v>4.1000000000000002E-2</v>
      </c>
      <c r="E204" s="77">
        <v>2.8440000000000002E-3</v>
      </c>
      <c r="F204" s="77">
        <v>-2.8440000000000002E-3</v>
      </c>
      <c r="G204" s="123">
        <v>3.9870000000000001E-3</v>
      </c>
      <c r="BB204" s="9">
        <v>4.1E-5</v>
      </c>
    </row>
    <row r="205" spans="1:54" x14ac:dyDescent="0.2">
      <c r="A205" s="7" t="s">
        <v>96</v>
      </c>
      <c r="B205" s="8">
        <v>0.33333333333333331</v>
      </c>
      <c r="C205" s="9">
        <v>1</v>
      </c>
      <c r="D205" s="9">
        <f t="shared" si="18"/>
        <v>0.64300000000000002</v>
      </c>
      <c r="E205" s="77">
        <v>2.8310000000000002E-3</v>
      </c>
      <c r="F205" s="77">
        <v>-2.8310000000000002E-3</v>
      </c>
      <c r="G205" s="123">
        <v>3.7650000000000001E-3</v>
      </c>
      <c r="BB205" s="9">
        <v>6.4300000000000002E-4</v>
      </c>
    </row>
    <row r="206" spans="1:54" x14ac:dyDescent="0.2">
      <c r="A206" s="7" t="s">
        <v>96</v>
      </c>
      <c r="B206" s="8">
        <v>0.3125</v>
      </c>
      <c r="C206" s="9">
        <v>1</v>
      </c>
      <c r="D206" s="9">
        <f t="shared" si="18"/>
        <v>1.157</v>
      </c>
      <c r="E206" s="77">
        <v>2.8310000000000002E-3</v>
      </c>
      <c r="F206" s="77">
        <v>-2.8310000000000002E-3</v>
      </c>
      <c r="G206" s="123">
        <v>3.6870000000000002E-3</v>
      </c>
      <c r="BB206" s="9">
        <v>1.157E-3</v>
      </c>
    </row>
    <row r="207" spans="1:54" x14ac:dyDescent="0.2">
      <c r="A207" s="7" t="s">
        <v>96</v>
      </c>
      <c r="B207" s="8">
        <v>0.29166666666666669</v>
      </c>
      <c r="C207" s="9">
        <v>1</v>
      </c>
      <c r="D207" s="9">
        <f t="shared" si="18"/>
        <v>1.6520000000000001</v>
      </c>
      <c r="E207" s="77">
        <v>2.8410000000000002E-3</v>
      </c>
      <c r="F207" s="77">
        <v>-2.8410000000000002E-3</v>
      </c>
      <c r="G207" s="123">
        <v>3.578E-3</v>
      </c>
      <c r="BB207" s="9">
        <v>1.652E-3</v>
      </c>
    </row>
    <row r="208" spans="1:54" x14ac:dyDescent="0.2">
      <c r="A208" s="7" t="s">
        <v>96</v>
      </c>
      <c r="B208" s="8">
        <v>0.27083333333333331</v>
      </c>
      <c r="C208" s="9">
        <v>1</v>
      </c>
      <c r="D208" s="9">
        <f t="shared" si="18"/>
        <v>2.2309999999999999</v>
      </c>
      <c r="E208" s="77">
        <v>2.859E-3</v>
      </c>
      <c r="F208" s="77">
        <v>-2.859E-3</v>
      </c>
      <c r="G208" s="123">
        <v>3.5599999999999998E-3</v>
      </c>
      <c r="BB208" s="9">
        <v>2.2309999999999999E-3</v>
      </c>
    </row>
    <row r="209" spans="1:54" x14ac:dyDescent="0.2">
      <c r="A209" s="7" t="s">
        <v>96</v>
      </c>
      <c r="B209" s="8">
        <v>0.25</v>
      </c>
      <c r="C209" s="9">
        <v>1</v>
      </c>
      <c r="D209" s="9">
        <f t="shared" si="18"/>
        <v>2.972</v>
      </c>
      <c r="E209" s="77">
        <v>2.8800000000000002E-3</v>
      </c>
      <c r="F209" s="77">
        <v>-2.8800000000000002E-3</v>
      </c>
      <c r="G209" s="123">
        <v>3.555E-3</v>
      </c>
      <c r="BB209" s="9">
        <v>2.9719999999999998E-3</v>
      </c>
    </row>
    <row r="210" spans="1:54" x14ac:dyDescent="0.2">
      <c r="A210" s="7" t="s">
        <v>96</v>
      </c>
      <c r="B210" s="8">
        <v>0.22916666666666666</v>
      </c>
      <c r="C210" s="9">
        <v>1</v>
      </c>
      <c r="D210" s="9">
        <f t="shared" si="18"/>
        <v>3.8040000000000003</v>
      </c>
      <c r="E210" s="77">
        <v>2.8990000000000001E-3</v>
      </c>
      <c r="F210" s="77">
        <v>-2.8990000000000001E-3</v>
      </c>
      <c r="G210" s="123">
        <v>3.382E-3</v>
      </c>
      <c r="BB210" s="9">
        <v>3.8040000000000001E-3</v>
      </c>
    </row>
    <row r="211" spans="1:54" x14ac:dyDescent="0.2">
      <c r="A211" s="7" t="s">
        <v>96</v>
      </c>
      <c r="B211" s="8">
        <v>0.20833333333333334</v>
      </c>
      <c r="C211" s="9">
        <v>1</v>
      </c>
      <c r="D211" s="9">
        <f t="shared" si="18"/>
        <v>4.5459999999999994</v>
      </c>
      <c r="E211" s="77">
        <v>2.9099999999999998E-3</v>
      </c>
      <c r="F211" s="77">
        <v>-2.9099999999999998E-3</v>
      </c>
      <c r="G211" s="123">
        <v>3.4970000000000001E-3</v>
      </c>
      <c r="BB211" s="9">
        <v>4.5459999999999997E-3</v>
      </c>
    </row>
    <row r="212" spans="1:54" x14ac:dyDescent="0.2">
      <c r="A212" s="7" t="s">
        <v>96</v>
      </c>
      <c r="B212" s="8">
        <v>0.1875</v>
      </c>
      <c r="C212" s="9">
        <v>1</v>
      </c>
      <c r="D212" s="9">
        <f t="shared" si="18"/>
        <v>5.3449999999999998</v>
      </c>
      <c r="E212" s="77">
        <v>2.9139999999999999E-3</v>
      </c>
      <c r="F212" s="77">
        <v>-2.9139999999999999E-3</v>
      </c>
      <c r="G212" s="123">
        <v>3.405E-3</v>
      </c>
      <c r="BB212" s="9">
        <v>5.3449999999999999E-3</v>
      </c>
    </row>
    <row r="213" spans="1:54" x14ac:dyDescent="0.2">
      <c r="A213" s="7" t="s">
        <v>96</v>
      </c>
      <c r="B213" s="8">
        <v>0.16666666666666666</v>
      </c>
      <c r="C213" s="9">
        <v>1</v>
      </c>
      <c r="D213" s="9">
        <f t="shared" si="18"/>
        <v>6.1820000000000004</v>
      </c>
      <c r="E213" s="77">
        <v>2.9020000000000001E-3</v>
      </c>
      <c r="F213" s="77">
        <v>-2.9020000000000001E-3</v>
      </c>
      <c r="G213" s="123">
        <v>2.996E-3</v>
      </c>
      <c r="BB213" s="9">
        <v>6.182E-3</v>
      </c>
    </row>
    <row r="214" spans="1:54" x14ac:dyDescent="0.2">
      <c r="A214" s="7" t="s">
        <v>96</v>
      </c>
      <c r="B214" s="8">
        <v>0.14583333333333334</v>
      </c>
      <c r="C214" s="9">
        <v>1</v>
      </c>
      <c r="D214" s="9">
        <f t="shared" si="18"/>
        <v>6.8</v>
      </c>
      <c r="E214" s="77">
        <v>2.8660000000000001E-3</v>
      </c>
      <c r="F214" s="77">
        <v>-2.8660000000000001E-3</v>
      </c>
      <c r="G214" s="123">
        <v>3.0730000000000002E-3</v>
      </c>
      <c r="BB214" s="9">
        <v>6.7999999999999996E-3</v>
      </c>
    </row>
    <row r="215" spans="1:54" x14ac:dyDescent="0.2">
      <c r="A215" s="7" t="s">
        <v>96</v>
      </c>
      <c r="B215" s="8">
        <v>0.125</v>
      </c>
      <c r="C215" s="9">
        <v>1</v>
      </c>
      <c r="D215" s="9">
        <f t="shared" si="18"/>
        <v>7.37</v>
      </c>
      <c r="E215" s="77">
        <v>2.8050000000000002E-3</v>
      </c>
      <c r="F215" s="77">
        <v>-2.8050000000000002E-3</v>
      </c>
      <c r="G215" s="123">
        <v>2.5950000000000001E-3</v>
      </c>
      <c r="BB215" s="9">
        <v>7.3699999999999998E-3</v>
      </c>
    </row>
    <row r="216" spans="1:54" x14ac:dyDescent="0.2">
      <c r="A216" s="7"/>
      <c r="B216" s="8"/>
      <c r="C216" s="9"/>
      <c r="D216" s="9"/>
      <c r="E216" s="77"/>
      <c r="F216" s="77"/>
      <c r="G216" s="123"/>
    </row>
    <row r="217" spans="1:54" x14ac:dyDescent="0.2">
      <c r="A217" s="7"/>
      <c r="B217" s="8"/>
      <c r="C217" s="9"/>
      <c r="D217" s="9"/>
      <c r="E217" s="77"/>
      <c r="F217" s="77"/>
      <c r="G217" s="123"/>
    </row>
    <row r="218" spans="1:54" x14ac:dyDescent="0.2">
      <c r="A218" s="7"/>
      <c r="B218" s="8"/>
      <c r="C218" s="9"/>
      <c r="D218" s="9"/>
      <c r="E218" s="77"/>
      <c r="F218" s="77"/>
      <c r="G218" s="123"/>
    </row>
    <row r="219" spans="1:54" x14ac:dyDescent="0.2">
      <c r="A219" s="7"/>
      <c r="B219" s="8"/>
      <c r="C219" s="9"/>
      <c r="D219" s="9"/>
      <c r="E219" s="77"/>
      <c r="F219" s="77"/>
      <c r="G219" s="123"/>
    </row>
    <row r="220" spans="1:54" x14ac:dyDescent="0.2">
      <c r="A220" s="7"/>
      <c r="B220" s="8"/>
      <c r="C220" s="9"/>
      <c r="D220" s="9"/>
      <c r="E220" s="77"/>
      <c r="F220" s="77"/>
      <c r="G220" s="123"/>
    </row>
    <row r="221" spans="1:54" x14ac:dyDescent="0.2">
      <c r="A221" s="7"/>
      <c r="B221" s="8"/>
      <c r="C221" s="9"/>
      <c r="D221" s="9"/>
      <c r="E221" s="77"/>
      <c r="F221" s="77"/>
      <c r="G221" s="123"/>
    </row>
    <row r="222" spans="1:54" x14ac:dyDescent="0.2">
      <c r="A222" s="7"/>
      <c r="B222" s="8"/>
      <c r="C222" s="9"/>
      <c r="D222" s="9"/>
      <c r="E222" s="77"/>
      <c r="F222" s="77"/>
      <c r="G222" s="123"/>
    </row>
    <row r="223" spans="1:54" x14ac:dyDescent="0.2">
      <c r="A223" s="7"/>
      <c r="B223" s="8"/>
      <c r="C223" s="9"/>
      <c r="D223" s="9"/>
      <c r="E223" s="77"/>
      <c r="F223" s="77"/>
      <c r="G223" s="123"/>
    </row>
    <row r="224" spans="1:54" x14ac:dyDescent="0.2">
      <c r="A224" s="7"/>
      <c r="B224" s="8"/>
      <c r="C224" s="9"/>
      <c r="D224" s="9"/>
      <c r="E224" s="77"/>
      <c r="F224" s="77"/>
      <c r="G224" s="123"/>
    </row>
    <row r="225" spans="1:7" x14ac:dyDescent="0.2">
      <c r="A225" s="7"/>
      <c r="B225" s="8"/>
      <c r="C225" s="9"/>
      <c r="D225" s="9"/>
      <c r="E225" s="77"/>
      <c r="F225" s="77"/>
      <c r="G225" s="123"/>
    </row>
    <row r="226" spans="1:7" x14ac:dyDescent="0.2">
      <c r="A226" s="7"/>
      <c r="B226" s="8"/>
      <c r="C226" s="9"/>
      <c r="D226" s="9"/>
      <c r="E226" s="77"/>
      <c r="F226" s="77"/>
      <c r="G226" s="123"/>
    </row>
    <row r="227" spans="1:7" x14ac:dyDescent="0.2">
      <c r="A227" s="7"/>
      <c r="B227" s="8"/>
      <c r="C227" s="9"/>
      <c r="D227" s="9"/>
      <c r="E227" s="77"/>
      <c r="F227" s="77"/>
      <c r="G227" s="123"/>
    </row>
    <row r="228" spans="1:7" x14ac:dyDescent="0.2">
      <c r="A228" s="7"/>
      <c r="B228" s="8"/>
      <c r="C228" s="9"/>
      <c r="D228" s="9"/>
      <c r="E228" s="77"/>
      <c r="F228" s="77"/>
      <c r="G228" s="123"/>
    </row>
    <row r="229" spans="1:7" x14ac:dyDescent="0.2">
      <c r="A229" s="7"/>
      <c r="B229" s="8"/>
      <c r="C229" s="9"/>
      <c r="D229" s="9"/>
      <c r="E229" s="77"/>
      <c r="F229" s="77"/>
      <c r="G229" s="123"/>
    </row>
    <row r="230" spans="1:7" x14ac:dyDescent="0.2">
      <c r="A230" s="7"/>
      <c r="B230" s="8"/>
      <c r="C230" s="9"/>
      <c r="D230" s="9"/>
      <c r="E230" s="77"/>
      <c r="F230" s="77"/>
      <c r="G230" s="123"/>
    </row>
    <row r="231" spans="1:7" x14ac:dyDescent="0.2">
      <c r="A231" s="7"/>
      <c r="B231" s="8"/>
      <c r="C231" s="9"/>
      <c r="D231" s="9"/>
      <c r="E231" s="77"/>
      <c r="F231" s="77"/>
      <c r="G231" s="123"/>
    </row>
    <row r="232" spans="1:7" x14ac:dyDescent="0.2">
      <c r="A232" s="7"/>
      <c r="B232" s="8"/>
      <c r="C232" s="9"/>
      <c r="D232" s="9"/>
      <c r="E232" s="77"/>
      <c r="F232" s="77"/>
      <c r="G232" s="123"/>
    </row>
    <row r="233" spans="1:7" x14ac:dyDescent="0.2">
      <c r="A233" s="7"/>
      <c r="B233" s="8"/>
      <c r="C233" s="9"/>
      <c r="D233" s="9"/>
      <c r="E233" s="77"/>
      <c r="F233" s="77"/>
      <c r="G233" s="123"/>
    </row>
    <row r="234" spans="1:7" x14ac:dyDescent="0.2">
      <c r="A234" s="7"/>
      <c r="B234" s="8"/>
      <c r="C234" s="9"/>
      <c r="D234" s="9"/>
      <c r="E234" s="77"/>
      <c r="F234" s="77"/>
      <c r="G234" s="123"/>
    </row>
    <row r="235" spans="1:7" x14ac:dyDescent="0.2">
      <c r="A235" s="7"/>
      <c r="B235" s="8"/>
      <c r="C235" s="9"/>
      <c r="D235" s="9"/>
      <c r="E235" s="77"/>
      <c r="F235" s="77"/>
      <c r="G235" s="123"/>
    </row>
    <row r="236" spans="1:7" x14ac:dyDescent="0.2">
      <c r="A236" s="7"/>
      <c r="B236" s="8"/>
      <c r="C236" s="9"/>
      <c r="D236" s="9"/>
      <c r="E236" s="77"/>
      <c r="F236" s="77"/>
      <c r="G236" s="123"/>
    </row>
    <row r="237" spans="1:7" x14ac:dyDescent="0.2">
      <c r="A237" s="7"/>
      <c r="B237" s="8"/>
      <c r="C237" s="9"/>
      <c r="D237" s="9"/>
      <c r="E237" s="77"/>
      <c r="F237" s="77"/>
      <c r="G237" s="123"/>
    </row>
    <row r="238" spans="1:7" x14ac:dyDescent="0.2">
      <c r="A238" s="7"/>
      <c r="B238" s="8"/>
      <c r="C238" s="9"/>
      <c r="D238" s="9"/>
      <c r="E238" s="77"/>
      <c r="F238" s="77"/>
      <c r="G238" s="123"/>
    </row>
    <row r="239" spans="1:7" x14ac:dyDescent="0.2">
      <c r="A239" s="7"/>
      <c r="B239" s="8"/>
      <c r="C239" s="9"/>
      <c r="D239" s="9"/>
      <c r="E239" s="77"/>
      <c r="F239" s="77"/>
      <c r="G239" s="123"/>
    </row>
    <row r="240" spans="1:7" x14ac:dyDescent="0.2">
      <c r="A240" s="7"/>
      <c r="B240" s="8"/>
      <c r="C240" s="9"/>
      <c r="D240" s="9"/>
      <c r="E240" s="77"/>
      <c r="F240" s="77"/>
      <c r="G240" s="123"/>
    </row>
    <row r="241" spans="1:7" x14ac:dyDescent="0.2">
      <c r="A241" s="7"/>
      <c r="B241" s="8"/>
      <c r="C241" s="9"/>
      <c r="D241" s="9"/>
      <c r="E241" s="77"/>
      <c r="F241" s="77"/>
      <c r="G241" s="123"/>
    </row>
    <row r="242" spans="1:7" x14ac:dyDescent="0.2">
      <c r="A242" s="7"/>
      <c r="B242" s="8"/>
      <c r="C242" s="9"/>
      <c r="D242" s="9"/>
      <c r="E242" s="77"/>
      <c r="F242" s="77"/>
      <c r="G242" s="123"/>
    </row>
    <row r="243" spans="1:7" x14ac:dyDescent="0.2">
      <c r="A243" s="7"/>
      <c r="B243" s="8"/>
      <c r="C243" s="9"/>
      <c r="D243" s="9"/>
      <c r="E243" s="77"/>
      <c r="F243" s="77"/>
      <c r="G243" s="123"/>
    </row>
    <row r="244" spans="1:7" x14ac:dyDescent="0.2">
      <c r="A244" s="7"/>
      <c r="B244" s="8"/>
      <c r="C244" s="9"/>
      <c r="D244" s="9"/>
      <c r="E244" s="77"/>
      <c r="F244" s="77"/>
      <c r="G244" s="123"/>
    </row>
    <row r="245" spans="1:7" x14ac:dyDescent="0.2">
      <c r="A245" s="7"/>
      <c r="B245" s="8"/>
      <c r="C245" s="9"/>
      <c r="D245" s="9"/>
      <c r="E245" s="77"/>
      <c r="F245" s="77"/>
      <c r="G245" s="123"/>
    </row>
    <row r="246" spans="1:7" x14ac:dyDescent="0.2">
      <c r="A246" s="7"/>
      <c r="B246" s="8"/>
      <c r="C246" s="9"/>
      <c r="D246" s="9"/>
      <c r="E246" s="77"/>
      <c r="F246" s="77"/>
      <c r="G246" s="123"/>
    </row>
    <row r="247" spans="1:7" x14ac:dyDescent="0.2">
      <c r="A247" s="7"/>
      <c r="B247" s="8"/>
      <c r="C247" s="9"/>
      <c r="D247" s="9"/>
      <c r="E247" s="77"/>
      <c r="F247" s="77"/>
      <c r="G247" s="123"/>
    </row>
    <row r="248" spans="1:7" x14ac:dyDescent="0.2">
      <c r="A248" s="7"/>
      <c r="B248" s="8"/>
      <c r="C248" s="9"/>
      <c r="D248" s="9"/>
      <c r="E248" s="77"/>
      <c r="F248" s="77"/>
      <c r="G248" s="123"/>
    </row>
    <row r="249" spans="1:7" x14ac:dyDescent="0.2">
      <c r="A249" s="7"/>
      <c r="B249" s="8"/>
      <c r="C249" s="9"/>
      <c r="D249" s="9"/>
      <c r="E249" s="77"/>
      <c r="F249" s="77"/>
      <c r="G249" s="123"/>
    </row>
    <row r="250" spans="1:7" x14ac:dyDescent="0.2">
      <c r="A250" s="7"/>
      <c r="B250" s="8"/>
      <c r="C250" s="9"/>
      <c r="D250" s="9"/>
      <c r="E250" s="77"/>
      <c r="F250" s="77"/>
      <c r="G250" s="123"/>
    </row>
    <row r="251" spans="1:7" x14ac:dyDescent="0.2">
      <c r="A251" s="7"/>
      <c r="B251" s="8"/>
      <c r="C251" s="9"/>
      <c r="D251" s="9"/>
      <c r="E251" s="77"/>
      <c r="F251" s="77"/>
      <c r="G251" s="123"/>
    </row>
    <row r="252" spans="1:7" x14ac:dyDescent="0.2">
      <c r="A252" s="7"/>
      <c r="B252" s="8"/>
      <c r="C252" s="9"/>
      <c r="D252" s="9"/>
      <c r="E252" s="77"/>
      <c r="F252" s="77"/>
      <c r="G252" s="123"/>
    </row>
    <row r="253" spans="1:7" x14ac:dyDescent="0.2">
      <c r="A253" s="7"/>
      <c r="B253" s="8"/>
      <c r="C253" s="9"/>
      <c r="D253" s="9"/>
      <c r="E253" s="77"/>
      <c r="F253" s="77"/>
      <c r="G253" s="123"/>
    </row>
    <row r="254" spans="1:7" x14ac:dyDescent="0.2">
      <c r="A254" s="7"/>
      <c r="B254" s="8"/>
      <c r="C254" s="9"/>
      <c r="D254" s="9"/>
      <c r="E254" s="77"/>
      <c r="F254" s="77"/>
      <c r="G254" s="123"/>
    </row>
    <row r="255" spans="1:7" x14ac:dyDescent="0.2">
      <c r="A255" s="7"/>
      <c r="B255" s="8"/>
      <c r="C255" s="9"/>
      <c r="D255" s="9"/>
      <c r="E255" s="77"/>
      <c r="F255" s="77"/>
      <c r="G255" s="123"/>
    </row>
    <row r="256" spans="1:7" x14ac:dyDescent="0.2">
      <c r="A256" s="7"/>
      <c r="B256" s="8"/>
      <c r="C256" s="9"/>
      <c r="D256" s="9"/>
      <c r="E256" s="77"/>
      <c r="F256" s="77"/>
      <c r="G256" s="123"/>
    </row>
    <row r="257" spans="1:7" ht="16" thickBot="1" x14ac:dyDescent="0.25">
      <c r="A257" s="97"/>
      <c r="B257" s="98"/>
      <c r="C257" s="99"/>
      <c r="D257" s="99"/>
      <c r="E257" s="124"/>
      <c r="F257" s="124"/>
      <c r="G257" s="125"/>
    </row>
  </sheetData>
  <mergeCells count="21">
    <mergeCell ref="AE1:AG1"/>
    <mergeCell ref="AJ1:AM1"/>
    <mergeCell ref="AN1:AP1"/>
    <mergeCell ref="AD52:AG55"/>
    <mergeCell ref="AM52:AP55"/>
    <mergeCell ref="AV52:AY56"/>
    <mergeCell ref="A1:G1"/>
    <mergeCell ref="AA1:AD1"/>
    <mergeCell ref="I1:L1"/>
    <mergeCell ref="R1:U1"/>
    <mergeCell ref="V1:X1"/>
    <mergeCell ref="M1:P1"/>
    <mergeCell ref="AS1:AV1"/>
    <mergeCell ref="AW1:AY1"/>
    <mergeCell ref="L48:O51"/>
    <mergeCell ref="U48:X51"/>
    <mergeCell ref="AD48:AG51"/>
    <mergeCell ref="AM48:AP51"/>
    <mergeCell ref="AV48:AY51"/>
    <mergeCell ref="L52:O56"/>
    <mergeCell ref="U52:X55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9"/>
  <sheetViews>
    <sheetView topLeftCell="A14" zoomScale="80" zoomScaleNormal="80" zoomScalePageLayoutView="80" workbookViewId="0">
      <selection activeCell="I22" sqref="I22"/>
    </sheetView>
  </sheetViews>
  <sheetFormatPr baseColWidth="10" defaultColWidth="8.83203125" defaultRowHeight="15" x14ac:dyDescent="0.2"/>
  <cols>
    <col min="1" max="1" width="12.1640625" style="136" customWidth="1"/>
    <col min="2" max="2" width="10.6640625" style="136" customWidth="1"/>
    <col min="3" max="3" width="15.6640625" style="136" customWidth="1"/>
    <col min="4" max="4" width="10" style="136" customWidth="1"/>
    <col min="5" max="5" width="4.6640625" style="136" customWidth="1"/>
    <col min="6" max="6" width="3.6640625" style="136" customWidth="1"/>
    <col min="7" max="13" width="8.83203125" style="136"/>
    <col min="14" max="14" width="15.6640625" style="136" customWidth="1"/>
    <col min="15" max="15" width="10.5" style="136" customWidth="1"/>
    <col min="16" max="17" width="3.6640625" style="136" customWidth="1"/>
    <col min="18" max="24" width="8.83203125" style="136"/>
    <col min="25" max="25" width="15.6640625" style="136" customWidth="1"/>
    <col min="26" max="26" width="10.6640625" style="136" customWidth="1"/>
    <col min="27" max="28" width="3.6640625" style="136" customWidth="1"/>
    <col min="29" max="32" width="8.83203125" style="136"/>
    <col min="33" max="33" width="10.6640625" style="136" customWidth="1"/>
    <col min="34" max="35" width="8.83203125" style="136"/>
    <col min="36" max="36" width="15.6640625" style="136" customWidth="1"/>
    <col min="37" max="37" width="10.1640625" style="136" customWidth="1"/>
    <col min="38" max="39" width="3.6640625" style="136" customWidth="1"/>
    <col min="40" max="43" width="8.83203125" style="136"/>
    <col min="44" max="45" width="10.5" style="136" customWidth="1"/>
    <col min="46" max="47" width="8.83203125" style="136"/>
    <col min="48" max="48" width="15.6640625" style="136" customWidth="1"/>
    <col min="49" max="49" width="8.83203125" style="136"/>
    <col min="50" max="52" width="3.6640625" style="136" customWidth="1"/>
    <col min="53" max="53" width="10.83203125" style="136" customWidth="1"/>
    <col min="54" max="54" width="11.5" style="136" customWidth="1"/>
    <col min="55" max="56" width="3.6640625" style="136" customWidth="1"/>
    <col min="57" max="16384" width="8.83203125" style="136"/>
  </cols>
  <sheetData>
    <row r="1" spans="1:56" ht="19" x14ac:dyDescent="0.2">
      <c r="A1" s="294" t="s">
        <v>42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29"/>
      <c r="BD1" s="229"/>
    </row>
    <row r="2" spans="1:56" x14ac:dyDescent="0.2">
      <c r="A2" s="102" t="s">
        <v>43</v>
      </c>
      <c r="B2" s="102"/>
      <c r="C2" s="105">
        <v>41680</v>
      </c>
      <c r="D2" s="102"/>
      <c r="E2" s="102"/>
      <c r="F2" s="102"/>
      <c r="G2" s="102"/>
      <c r="H2" s="102"/>
      <c r="I2" s="102"/>
      <c r="J2" s="102"/>
      <c r="K2" s="102"/>
      <c r="L2" s="102" t="s">
        <v>44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 t="s">
        <v>45</v>
      </c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 t="s">
        <v>46</v>
      </c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 t="s">
        <v>47</v>
      </c>
      <c r="AU2" s="102"/>
      <c r="AV2" s="102"/>
      <c r="AW2" s="102"/>
      <c r="AX2" s="102"/>
      <c r="AY2" s="102"/>
      <c r="AZ2" s="102"/>
      <c r="BA2" s="102"/>
      <c r="BB2" s="102"/>
      <c r="BC2" s="102"/>
      <c r="BD2" s="102"/>
    </row>
    <row r="3" spans="1:56" x14ac:dyDescent="0.2">
      <c r="A3" s="103" t="s">
        <v>48</v>
      </c>
      <c r="L3" s="103" t="s">
        <v>48</v>
      </c>
      <c r="W3" s="103" t="s">
        <v>48</v>
      </c>
      <c r="AH3" s="103" t="s">
        <v>48</v>
      </c>
      <c r="AT3" s="103" t="s">
        <v>48</v>
      </c>
    </row>
    <row r="4" spans="1:56" x14ac:dyDescent="0.2">
      <c r="A4" s="136" t="s">
        <v>49</v>
      </c>
      <c r="L4" s="136" t="s">
        <v>49</v>
      </c>
      <c r="W4" s="136" t="s">
        <v>49</v>
      </c>
      <c r="AH4" s="136" t="s">
        <v>49</v>
      </c>
      <c r="AT4" s="136" t="s">
        <v>49</v>
      </c>
    </row>
    <row r="20" spans="1:56" x14ac:dyDescent="0.2">
      <c r="A20" s="136" t="s">
        <v>50</v>
      </c>
      <c r="C20" s="136">
        <f>'30 point (2)'!P16</f>
        <v>917.45188078759861</v>
      </c>
      <c r="L20" s="136" t="s">
        <v>50</v>
      </c>
      <c r="N20" s="251">
        <f>'30 point (2)'!Y16</f>
        <v>918.97480519476255</v>
      </c>
      <c r="W20" s="136" t="s">
        <v>50</v>
      </c>
      <c r="Y20" s="136">
        <f>'30 point (2)'!AH16</f>
        <v>923.30248054847505</v>
      </c>
      <c r="AH20" s="136" t="s">
        <v>50</v>
      </c>
      <c r="AJ20" s="136">
        <f>'30 point (2)'!AQ16</f>
        <v>915.57672871897648</v>
      </c>
      <c r="AT20" s="136" t="s">
        <v>50</v>
      </c>
      <c r="AV20" s="136">
        <f>'30 point (2)'!AZ16</f>
        <v>921.86195224586129</v>
      </c>
    </row>
    <row r="21" spans="1:56" x14ac:dyDescent="0.2">
      <c r="A21" s="136" t="s">
        <v>51</v>
      </c>
      <c r="C21" s="251">
        <f>'30 point (2)'!K16</f>
        <v>917.5</v>
      </c>
      <c r="L21" s="136" t="s">
        <v>51</v>
      </c>
      <c r="N21" s="251">
        <f>'30 point (2)'!T16</f>
        <v>918.5</v>
      </c>
      <c r="W21" s="136" t="s">
        <v>51</v>
      </c>
      <c r="Y21" s="251">
        <f>'30 point (2)'!AC16</f>
        <v>918</v>
      </c>
      <c r="AH21" s="136" t="s">
        <v>51</v>
      </c>
      <c r="AJ21" s="251">
        <f>'30 point (2)'!AL16</f>
        <v>917.25</v>
      </c>
      <c r="AT21" s="136" t="s">
        <v>51</v>
      </c>
      <c r="AV21" s="251">
        <f>'30 point (2)'!AU16</f>
        <v>921</v>
      </c>
    </row>
    <row r="22" spans="1:56" x14ac:dyDescent="0.2">
      <c r="A22" s="136" t="s">
        <v>52</v>
      </c>
      <c r="C22" s="104">
        <f>IF(C21&lt;0, 1-(C20/C21), C20/C21-1)</f>
        <v>-5.244600806686428E-5</v>
      </c>
      <c r="D22" s="185">
        <f xml:space="preserve"> C20-C21</f>
        <v>-4.8119212401388722E-2</v>
      </c>
      <c r="E22" s="104"/>
      <c r="F22" s="104"/>
      <c r="G22" s="104"/>
      <c r="H22" s="104"/>
      <c r="I22" s="104"/>
      <c r="J22" s="104"/>
      <c r="K22" s="104"/>
      <c r="L22" s="136" t="s">
        <v>52</v>
      </c>
      <c r="M22" s="104"/>
      <c r="N22" s="104">
        <f>IF(N21&lt;0, 1-(N20/N21), N20/N21-1)</f>
        <v>5.169354325122999E-4</v>
      </c>
      <c r="O22" s="185">
        <f xml:space="preserve"> N20-N21</f>
        <v>0.47480519476255267</v>
      </c>
      <c r="P22" s="104"/>
      <c r="Q22" s="104"/>
      <c r="R22" s="104"/>
      <c r="S22" s="104"/>
      <c r="T22" s="104"/>
      <c r="U22" s="104"/>
      <c r="V22" s="104"/>
      <c r="W22" s="136" t="s">
        <v>52</v>
      </c>
      <c r="X22" s="104"/>
      <c r="Y22" s="104">
        <f>IF(Y21&lt;0, 1-(Y20/Y21), Y20/Y21-1)</f>
        <v>5.7761226018246958E-3</v>
      </c>
      <c r="Z22" s="104"/>
      <c r="AA22" s="104"/>
      <c r="AB22" s="104"/>
      <c r="AC22" s="104"/>
      <c r="AD22" s="104"/>
      <c r="AE22" s="104"/>
      <c r="AF22" s="104"/>
      <c r="AG22" s="104"/>
      <c r="AH22" s="136" t="s">
        <v>52</v>
      </c>
      <c r="AI22" s="104"/>
      <c r="AJ22" s="104">
        <f>IF(AJ21&lt;0, 1-(AJ20/AJ21), AJ20/AJ21-1)</f>
        <v>-1.8242259809468919E-3</v>
      </c>
      <c r="AK22" s="185">
        <f xml:space="preserve"> AJ20-AJ21</f>
        <v>-1.6732712810235171</v>
      </c>
      <c r="AL22" s="104"/>
      <c r="AM22" s="104"/>
      <c r="AN22" s="104"/>
      <c r="AO22" s="104"/>
      <c r="AP22" s="104"/>
      <c r="AQ22" s="104"/>
      <c r="AR22" s="104"/>
      <c r="AS22" s="104"/>
      <c r="AT22" s="136" t="s">
        <v>52</v>
      </c>
      <c r="AU22" s="104"/>
      <c r="AV22" s="104">
        <f>IF(AV21&lt;0, 1-(AV20/AV21), AV20/AV21-1)</f>
        <v>9.3588734621197212E-4</v>
      </c>
      <c r="AW22" s="185">
        <f xml:space="preserve"> AV20-AV21</f>
        <v>0.86195224586128916</v>
      </c>
    </row>
    <row r="23" spans="1:56" ht="17" x14ac:dyDescent="0.2">
      <c r="A23" s="136" t="s">
        <v>53</v>
      </c>
      <c r="C23" s="136">
        <v>0.90549999999999997</v>
      </c>
      <c r="L23" s="136" t="s">
        <v>53</v>
      </c>
      <c r="N23" s="136">
        <v>0.935998</v>
      </c>
      <c r="W23" s="136" t="s">
        <v>53</v>
      </c>
      <c r="Y23" s="136">
        <v>0.97052671999999995</v>
      </c>
      <c r="AH23" s="136" t="s">
        <v>53</v>
      </c>
      <c r="AJ23" s="136">
        <v>0.90553112999999996</v>
      </c>
      <c r="AT23" s="136" t="s">
        <v>53</v>
      </c>
      <c r="AV23" s="207">
        <v>-3.665</v>
      </c>
      <c r="BA23" s="136" t="s">
        <v>164</v>
      </c>
    </row>
    <row r="24" spans="1:56" x14ac:dyDescent="0.2">
      <c r="A24" s="136" t="s">
        <v>54</v>
      </c>
      <c r="C24" s="136">
        <v>0.246</v>
      </c>
      <c r="L24" s="136" t="s">
        <v>54</v>
      </c>
      <c r="N24" s="136">
        <v>0.17299999999999999</v>
      </c>
      <c r="W24" s="136" t="s">
        <v>54</v>
      </c>
      <c r="Y24" s="136">
        <v>0.153</v>
      </c>
      <c r="AH24" s="136" t="s">
        <v>54</v>
      </c>
      <c r="AJ24" s="136">
        <v>0.246</v>
      </c>
      <c r="AT24" s="136" t="s">
        <v>54</v>
      </c>
      <c r="AV24" s="136">
        <v>0.153</v>
      </c>
      <c r="BA24" s="136" t="s">
        <v>165</v>
      </c>
    </row>
    <row r="25" spans="1:56" x14ac:dyDescent="0.2">
      <c r="A25" s="136" t="s">
        <v>55</v>
      </c>
      <c r="L25" s="136" t="s">
        <v>55</v>
      </c>
      <c r="W25" s="136" t="s">
        <v>55</v>
      </c>
      <c r="AH25" s="136" t="s">
        <v>55</v>
      </c>
      <c r="AT25" s="136" t="s">
        <v>55</v>
      </c>
    </row>
    <row r="26" spans="1:56" ht="19" x14ac:dyDescent="0.2">
      <c r="A26" s="294" t="s">
        <v>60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29"/>
      <c r="BD26" s="229"/>
    </row>
    <row r="27" spans="1:56" x14ac:dyDescent="0.2">
      <c r="A27" s="102" t="s">
        <v>43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 t="s">
        <v>44</v>
      </c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 t="s">
        <v>45</v>
      </c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 t="s">
        <v>46</v>
      </c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 t="s">
        <v>47</v>
      </c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</row>
    <row r="28" spans="1:56" x14ac:dyDescent="0.2">
      <c r="A28" s="103" t="s">
        <v>61</v>
      </c>
      <c r="L28" s="103" t="s">
        <v>62</v>
      </c>
      <c r="W28" s="103" t="s">
        <v>62</v>
      </c>
      <c r="AH28" s="103" t="s">
        <v>62</v>
      </c>
      <c r="AT28" s="103" t="s">
        <v>62</v>
      </c>
    </row>
    <row r="29" spans="1:56" x14ac:dyDescent="0.2">
      <c r="A29" s="136" t="s">
        <v>49</v>
      </c>
      <c r="L29" s="136" t="s">
        <v>49</v>
      </c>
      <c r="W29" s="136" t="s">
        <v>49</v>
      </c>
      <c r="AH29" s="136" t="s">
        <v>49</v>
      </c>
      <c r="AT29" s="136" t="s">
        <v>49</v>
      </c>
    </row>
    <row r="45" spans="1:49" x14ac:dyDescent="0.2">
      <c r="A45" s="136" t="s">
        <v>50</v>
      </c>
      <c r="C45" s="136">
        <f>('20 point (2)'!P16)</f>
        <v>917.75593099103196</v>
      </c>
      <c r="L45" s="136" t="s">
        <v>50</v>
      </c>
      <c r="N45" s="136">
        <f>'20 point (2)'!Y16</f>
        <v>918.52006320252769</v>
      </c>
      <c r="W45" s="136" t="s">
        <v>50</v>
      </c>
      <c r="Y45" s="136">
        <f>'20 point (2)'!AG16</f>
        <v>8.0586893944206315E-5</v>
      </c>
      <c r="AH45" s="136" t="s">
        <v>50</v>
      </c>
      <c r="AJ45" s="136">
        <f>'20 point (2)'!AP16</f>
        <v>-0.17527522897517894</v>
      </c>
      <c r="AT45" s="136" t="s">
        <v>50</v>
      </c>
      <c r="AV45" s="136">
        <f>'20 point (2)'!AY16</f>
        <v>-8.1049225784552599E-3</v>
      </c>
    </row>
    <row r="46" spans="1:49" x14ac:dyDescent="0.2">
      <c r="A46" s="136" t="s">
        <v>51</v>
      </c>
      <c r="C46" s="251">
        <f>'20 point (2)'!K16</f>
        <v>917.5</v>
      </c>
      <c r="L46" s="136" t="s">
        <v>51</v>
      </c>
      <c r="N46" s="251">
        <f>'20 point (2)'!T16</f>
        <v>918.5</v>
      </c>
      <c r="W46" s="136" t="s">
        <v>51</v>
      </c>
      <c r="Y46" s="136">
        <f>'20 point (2)'!AD16</f>
        <v>6.3E-2</v>
      </c>
      <c r="AH46" s="136" t="s">
        <v>51</v>
      </c>
      <c r="AJ46" s="136">
        <f>'20 point (2)'!AM16</f>
        <v>0.55699999999999994</v>
      </c>
      <c r="AT46" s="136" t="s">
        <v>51</v>
      </c>
      <c r="AV46" s="136">
        <f>'20 point (2)'!AV16</f>
        <v>-0.23200000000000001</v>
      </c>
    </row>
    <row r="47" spans="1:49" x14ac:dyDescent="0.2">
      <c r="A47" s="136" t="s">
        <v>52</v>
      </c>
      <c r="C47" s="104">
        <f>IF(C46&lt;0, 1-(C45/C46), C45/C46-1)</f>
        <v>2.7894385943527666E-4</v>
      </c>
      <c r="D47" s="185">
        <f xml:space="preserve"> C45-C46</f>
        <v>0.25593099103195982</v>
      </c>
      <c r="E47" s="104"/>
      <c r="F47" s="104"/>
      <c r="G47" s="104"/>
      <c r="H47" s="104"/>
      <c r="I47" s="104"/>
      <c r="J47" s="104"/>
      <c r="K47" s="104"/>
      <c r="L47" s="136" t="s">
        <v>52</v>
      </c>
      <c r="M47" s="104"/>
      <c r="N47" s="104">
        <f>IF(N46&lt;0, 1-(N45/N46), N45/N46-1)</f>
        <v>2.1843443143820807E-5</v>
      </c>
      <c r="O47" s="185">
        <f xml:space="preserve"> N45-N46</f>
        <v>2.0063202527694557E-2</v>
      </c>
      <c r="P47" s="104"/>
      <c r="Q47" s="104"/>
      <c r="R47" s="104"/>
      <c r="S47" s="104"/>
      <c r="T47" s="104"/>
      <c r="U47" s="104"/>
      <c r="V47" s="104"/>
      <c r="W47" s="136" t="s">
        <v>52</v>
      </c>
      <c r="X47" s="104"/>
      <c r="Y47" s="104">
        <f>IF(Y46&lt;0, 1-(Y45/Y46), Y45/Y46-1)</f>
        <v>-0.99872084295326657</v>
      </c>
      <c r="Z47" s="185">
        <f xml:space="preserve"> Y45-Y46</f>
        <v>-6.2919413106055797E-2</v>
      </c>
      <c r="AA47" s="104"/>
      <c r="AB47" s="104"/>
      <c r="AC47" s="104"/>
      <c r="AD47" s="104"/>
      <c r="AE47" s="104"/>
      <c r="AF47" s="104"/>
      <c r="AG47" s="104"/>
      <c r="AH47" s="136" t="s">
        <v>52</v>
      </c>
      <c r="AI47" s="104"/>
      <c r="AJ47" s="104">
        <f>IF(AJ46&lt;0, 1-(AJ45/AJ46), AJ45/AJ46-1)</f>
        <v>-1.3146772513019371</v>
      </c>
      <c r="AK47" s="185">
        <f xml:space="preserve"> AJ45-AJ46</f>
        <v>-0.73227522897517883</v>
      </c>
      <c r="AL47" s="104"/>
      <c r="AM47" s="104"/>
      <c r="AN47" s="104"/>
      <c r="AO47" s="104"/>
      <c r="AP47" s="104"/>
      <c r="AQ47" s="104"/>
      <c r="AR47" s="104"/>
      <c r="AS47" s="104"/>
      <c r="AT47" s="136" t="s">
        <v>52</v>
      </c>
      <c r="AU47" s="104"/>
      <c r="AV47" s="104">
        <f>IF(AV46&lt;0, 1-(AV45/AV46), AV45/AV46-1)</f>
        <v>0.9650649888859687</v>
      </c>
      <c r="AW47" s="185">
        <f xml:space="preserve"> AV45-AV46</f>
        <v>0.22389507742154474</v>
      </c>
    </row>
    <row r="48" spans="1:49" ht="17" x14ac:dyDescent="0.2">
      <c r="A48" s="136" t="s">
        <v>53</v>
      </c>
      <c r="C48" s="136">
        <v>0.96016000000000001</v>
      </c>
      <c r="L48" s="136" t="s">
        <v>53</v>
      </c>
      <c r="N48" s="255">
        <v>-4.7736000000000001</v>
      </c>
      <c r="W48" s="136" t="s">
        <v>53</v>
      </c>
      <c r="Y48" s="136">
        <v>0.98836831999999997</v>
      </c>
      <c r="AH48" s="136" t="s">
        <v>53</v>
      </c>
      <c r="AJ48" s="136">
        <v>0.99687247999999995</v>
      </c>
      <c r="AT48" s="136" t="s">
        <v>53</v>
      </c>
      <c r="AV48" s="136">
        <v>0.99016444999999997</v>
      </c>
    </row>
    <row r="49" spans="1:56" x14ac:dyDescent="0.2">
      <c r="A49" s="136" t="s">
        <v>54</v>
      </c>
      <c r="C49" s="136">
        <f>0.189</f>
        <v>0.189</v>
      </c>
      <c r="L49" s="136" t="s">
        <v>63</v>
      </c>
      <c r="N49" s="136">
        <v>0.189</v>
      </c>
      <c r="W49" s="136" t="s">
        <v>54</v>
      </c>
      <c r="Y49" s="136">
        <v>0.19500000000000001</v>
      </c>
      <c r="AH49" s="136" t="s">
        <v>54</v>
      </c>
      <c r="AJ49" s="136">
        <v>0.09</v>
      </c>
      <c r="AT49" s="136" t="s">
        <v>54</v>
      </c>
      <c r="AV49" s="136">
        <v>0.14000000000000001</v>
      </c>
    </row>
    <row r="50" spans="1:56" x14ac:dyDescent="0.2">
      <c r="A50" s="136" t="s">
        <v>55</v>
      </c>
      <c r="L50" s="136" t="s">
        <v>55</v>
      </c>
      <c r="W50" s="136" t="s">
        <v>55</v>
      </c>
      <c r="AH50" s="136" t="s">
        <v>55</v>
      </c>
      <c r="AT50" s="136" t="s">
        <v>55</v>
      </c>
    </row>
    <row r="51" spans="1:56" ht="19" x14ac:dyDescent="0.2">
      <c r="A51" s="294" t="s">
        <v>67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29"/>
      <c r="BD51" s="229"/>
    </row>
    <row r="52" spans="1:56" x14ac:dyDescent="0.2">
      <c r="A52" s="102" t="s">
        <v>43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 t="s">
        <v>44</v>
      </c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 t="s">
        <v>45</v>
      </c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 t="s">
        <v>46</v>
      </c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 t="s">
        <v>47</v>
      </c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</row>
    <row r="53" spans="1:56" x14ac:dyDescent="0.2">
      <c r="A53" s="103" t="s">
        <v>62</v>
      </c>
      <c r="L53" s="103" t="s">
        <v>62</v>
      </c>
      <c r="W53" s="103" t="s">
        <v>62</v>
      </c>
      <c r="AH53" s="103" t="s">
        <v>62</v>
      </c>
      <c r="AT53" s="103" t="s">
        <v>62</v>
      </c>
    </row>
    <row r="54" spans="1:56" x14ac:dyDescent="0.2">
      <c r="A54" s="136" t="s">
        <v>49</v>
      </c>
      <c r="L54" s="136" t="s">
        <v>49</v>
      </c>
      <c r="W54" s="136" t="s">
        <v>49</v>
      </c>
      <c r="AH54" s="136" t="s">
        <v>49</v>
      </c>
      <c r="AT54" s="136" t="s">
        <v>49</v>
      </c>
    </row>
    <row r="69" spans="1:56" ht="30.75" customHeight="1" x14ac:dyDescent="0.2">
      <c r="G69" s="228" t="s">
        <v>117</v>
      </c>
      <c r="H69" s="136">
        <v>75</v>
      </c>
      <c r="I69" s="136">
        <v>90</v>
      </c>
      <c r="J69" s="136">
        <v>25</v>
      </c>
      <c r="K69" s="136" t="s">
        <v>118</v>
      </c>
      <c r="R69" s="136">
        <v>50</v>
      </c>
      <c r="S69" s="136">
        <v>75</v>
      </c>
      <c r="T69" s="136" t="s">
        <v>119</v>
      </c>
      <c r="U69" s="136">
        <v>25</v>
      </c>
      <c r="AQ69" s="136" t="s">
        <v>122</v>
      </c>
      <c r="AR69" s="136">
        <v>25</v>
      </c>
      <c r="AS69" s="136" t="s">
        <v>121</v>
      </c>
      <c r="BA69" s="136">
        <v>25</v>
      </c>
      <c r="BB69" s="136" t="s">
        <v>121</v>
      </c>
    </row>
    <row r="70" spans="1:56" x14ac:dyDescent="0.2">
      <c r="A70" s="136" t="s">
        <v>50</v>
      </c>
      <c r="C70" s="136">
        <f>'10 point (2)'!P16</f>
        <v>925.19583329747365</v>
      </c>
      <c r="G70" s="136">
        <f xml:space="preserve"> 0.819289219220601*SIN(3.96459430051421 - 13*11)</f>
        <v>-0.59075553500629385</v>
      </c>
      <c r="H70" s="136">
        <f xml:space="preserve"> 0.786657164468599*SIN(5.49652814271099 + 13*11)</f>
        <v>-0.58665668008215544</v>
      </c>
      <c r="I70" s="136">
        <f>COS(2.28312501847279 - 13*11)</f>
        <v>-0.79317313620150132</v>
      </c>
      <c r="J70" s="136">
        <f xml:space="preserve"> SIN(SIN(5.46217147874633 + 13*11))</f>
        <v>-0.6612129718018267</v>
      </c>
      <c r="K70" s="136">
        <f xml:space="preserve"> COS(2.37163926718733 - 13*11)*COS(SIN(SIN(COS(494*11 + SIN(2.37163926718733 + 494*SIN(13*COS(2.37163926718733 - 13*11)) + 13*11*SIN(13*COS(2.37163926718733 - 13*11)))*COS(494*11 + SIN(13*COS(2.37163926718733 - 13*11)) - 11*SIN(13*COS(2.37163926718733 - 13*11)))))))</f>
        <v>-0.73622346337809608</v>
      </c>
      <c r="L70" s="136" t="s">
        <v>50</v>
      </c>
      <c r="N70" s="136">
        <f>'10 point (2)'!X16</f>
        <v>918.73640384613805</v>
      </c>
      <c r="T70" s="136">
        <f xml:space="preserve"> 21/(9 + t + SIN(0.841470984807897 - t))</f>
        <v>1.0159818725295287</v>
      </c>
      <c r="U70" s="136">
        <f xml:space="preserve"> -20/(-9 - t)</f>
        <v>1</v>
      </c>
      <c r="V70" s="136">
        <f>3/11+SIN(2.01000750339955+(3+COS(3*COS(3.28318530717959+11+-3/11-11^2)))/11^2)</f>
        <v>1.1705989666909562</v>
      </c>
      <c r="W70" s="136" t="s">
        <v>50</v>
      </c>
      <c r="Y70" s="136">
        <f>'10 point (2)'!AF16</f>
        <v>917.39342037045162</v>
      </c>
      <c r="AG70" s="136">
        <f xml:space="preserve"> COS(COS(6.24777960769379 + 88*11^2)) + SIN(0.0353983027336607 + 0.0353909106162289*11^2 - 88*11)</f>
        <v>0.19364681528517425</v>
      </c>
      <c r="AH70" s="136" t="s">
        <v>50</v>
      </c>
      <c r="AJ70" s="136">
        <f>'10 point (2)'!AN16</f>
        <v>0.20928653373461753</v>
      </c>
      <c r="AR70" s="136">
        <f xml:space="preserve"> -0.374516774009282*COS(697*t)</f>
        <v>-2.1287696085586068E-2</v>
      </c>
      <c r="AS70" s="136">
        <f xml:space="preserve"> (2*t - 6)/(6 + t*SIN(0.270905788307869 + t + t^2) + t^2*SIN(1.89473684210526 + SIN(0.318304585395795 + t)) + t*SIN(1.89473684210526 + SIN(0.318304585395795 + t))*SIN(0.270905788307869 + t + t^2) - COS(0.283185307179586 + t)^2*SIN(0.270905788307869 + t + t^2))</f>
        <v>0.14481675449272105</v>
      </c>
      <c r="AT70" s="136" t="s">
        <v>50</v>
      </c>
      <c r="AV70" s="136">
        <f>'10 point (2)'!AW16</f>
        <v>-1.7707629497713182E-2</v>
      </c>
      <c r="BA70" s="136">
        <f xml:space="preserve"> -0.3232339539208*COS(3.86703847063244 + t)</f>
        <v>0.21552396295515347</v>
      </c>
      <c r="BB70" s="136">
        <f xml:space="preserve"> 22323*COS(1.07692307692308*t + 1.08219178082192/t)/(26015*t - 2200*t^2 - 2567*SIN(1.07692307692308*t))</f>
        <v>0.83776522094973438</v>
      </c>
    </row>
    <row r="71" spans="1:56" x14ac:dyDescent="0.2">
      <c r="A71" s="136" t="s">
        <v>51</v>
      </c>
      <c r="C71" s="136">
        <f>'10 point (2)'!M16</f>
        <v>-0.67199999999999993</v>
      </c>
      <c r="G71" s="136">
        <f>'10 point (2)'!M16</f>
        <v>-0.67199999999999993</v>
      </c>
      <c r="H71" s="136">
        <f>'10 point (2)'!M16</f>
        <v>-0.67199999999999993</v>
      </c>
      <c r="I71" s="136">
        <f>'10 point (2)'!M16</f>
        <v>-0.67199999999999993</v>
      </c>
      <c r="J71" s="136">
        <f>'10 point (2)'!M16</f>
        <v>-0.67199999999999993</v>
      </c>
      <c r="K71" s="136">
        <f>'10 point (2)'!M16</f>
        <v>-0.67199999999999993</v>
      </c>
      <c r="L71" s="136" t="s">
        <v>51</v>
      </c>
      <c r="N71" s="136">
        <f>'10 point (2)'!U16</f>
        <v>1.161</v>
      </c>
      <c r="T71" s="136">
        <f>U71</f>
        <v>1.161</v>
      </c>
      <c r="U71" s="136">
        <f>N71</f>
        <v>1.161</v>
      </c>
      <c r="V71" s="136">
        <f>N71</f>
        <v>1.161</v>
      </c>
      <c r="W71" s="136" t="s">
        <v>51</v>
      </c>
      <c r="Y71" s="136">
        <f>'10 point (2)'!AC16</f>
        <v>6.3E-2</v>
      </c>
      <c r="AG71" s="136">
        <f>Y71</f>
        <v>6.3E-2</v>
      </c>
      <c r="AH71" s="136" t="s">
        <v>51</v>
      </c>
      <c r="AJ71" s="136">
        <f>'10 point (2)'!AK16</f>
        <v>0.55699999999999994</v>
      </c>
      <c r="AR71" s="136">
        <f>AS71</f>
        <v>0.55699999999999994</v>
      </c>
      <c r="AS71" s="136">
        <f>AJ71</f>
        <v>0.55699999999999994</v>
      </c>
      <c r="AT71" s="136" t="s">
        <v>51</v>
      </c>
      <c r="AV71" s="136">
        <f>'10 point (2)'!AT16</f>
        <v>-0.23200000000000001</v>
      </c>
      <c r="BA71" s="136">
        <f>BB71</f>
        <v>-0.23200000000000001</v>
      </c>
      <c r="BB71" s="136">
        <f>AV71</f>
        <v>-0.23200000000000001</v>
      </c>
    </row>
    <row r="72" spans="1:56" x14ac:dyDescent="0.2">
      <c r="A72" s="136" t="s">
        <v>52</v>
      </c>
      <c r="C72" s="104">
        <f>IF(C71&lt;0, 1-(C70/C71), C70/C71-1)</f>
        <v>1377.7795138355264</v>
      </c>
      <c r="D72" s="185">
        <f xml:space="preserve"> C70-C71</f>
        <v>925.86783329747368</v>
      </c>
      <c r="E72" s="104"/>
      <c r="F72" s="104"/>
      <c r="G72" s="104">
        <f>IF(G71&lt;0, 1-(G70/G71), G70/G71-1)</f>
        <v>0.1208995014787293</v>
      </c>
      <c r="H72" s="104">
        <f>IF(H71&lt;0, 1-(H70/H71), H70/H71-1)</f>
        <v>0.12699898797298292</v>
      </c>
      <c r="I72" s="104">
        <f>IF(I71&lt;0, 1-(I70/I71), I70/I71-1)</f>
        <v>-0.18031716696652</v>
      </c>
      <c r="J72" s="104">
        <f>IF(J71&lt;0, 1-(J70/J71), J70/J71-1)</f>
        <v>1.6052125294900632E-2</v>
      </c>
      <c r="K72" s="104">
        <f>IF(K71&lt;0, 1-(K70/K71), K70/K71-1)</f>
        <v>-9.5570630026928782E-2</v>
      </c>
      <c r="L72" s="136" t="s">
        <v>52</v>
      </c>
      <c r="M72" s="104"/>
      <c r="N72" s="104">
        <f>IF(N71&lt;0, 1-(N70/N71), N70/N71-1)</f>
        <v>790.33195852380538</v>
      </c>
      <c r="O72" s="185">
        <f xml:space="preserve"> N70-N71</f>
        <v>917.5754038461381</v>
      </c>
      <c r="P72" s="104"/>
      <c r="Q72" s="104"/>
      <c r="R72" s="104"/>
      <c r="S72" s="104"/>
      <c r="T72" s="104">
        <f>IF(T71&lt;0, 1-(T70/T71), T70/T71-1)</f>
        <v>-0.12490794786431647</v>
      </c>
      <c r="U72" s="104">
        <f>IF(U71&lt;0, 1-(U70/U71), U70/U71-1)</f>
        <v>-0.13867355727820851</v>
      </c>
      <c r="V72" s="104">
        <f>IF(V71&lt;0, 1-(V70/V71), V70/V71-1)</f>
        <v>8.2678438337262516E-3</v>
      </c>
      <c r="W72" s="136" t="s">
        <v>52</v>
      </c>
      <c r="X72" s="104"/>
      <c r="Y72" s="104">
        <f>IF(Y71&lt;0, 1-(Y70/Y71), Y70/Y71-1)</f>
        <v>14560.800323340502</v>
      </c>
      <c r="Z72" s="185">
        <f xml:space="preserve"> Y70-Y71</f>
        <v>917.33042037045163</v>
      </c>
      <c r="AA72" s="104"/>
      <c r="AB72" s="104"/>
      <c r="AC72" s="104"/>
      <c r="AD72" s="104"/>
      <c r="AE72" s="104"/>
      <c r="AF72" s="104"/>
      <c r="AG72" s="104">
        <f>IF(AG71&lt;0, 1-(AG70/AG71), AG70/AG71-1)</f>
        <v>2.0737589727805434</v>
      </c>
      <c r="AH72" s="136" t="s">
        <v>52</v>
      </c>
      <c r="AI72" s="104"/>
      <c r="AJ72" s="104">
        <f>IF(AJ71&lt;0, 1-(AJ70/AJ71), AJ70/AJ71-1)</f>
        <v>-0.62426116026100975</v>
      </c>
      <c r="AK72" s="185">
        <f xml:space="preserve"> AJ70-AJ71</f>
        <v>-0.34771346626538241</v>
      </c>
      <c r="AL72" s="104"/>
      <c r="AM72" s="104"/>
      <c r="AN72" s="104"/>
      <c r="AO72" s="104"/>
      <c r="AP72" s="104"/>
      <c r="AQ72" s="104"/>
      <c r="AR72" s="104">
        <f>IF(AR71&lt;0, 1-(AR70/AR71), AR70/AR71-1)</f>
        <v>-1.0382184848933322</v>
      </c>
      <c r="AS72" s="104">
        <f>IF(AS71&lt;0, 1-(AS70/AS71), AS70/AS71-1)</f>
        <v>-0.74000582676351701</v>
      </c>
      <c r="AT72" s="136" t="s">
        <v>52</v>
      </c>
      <c r="AU72" s="104"/>
      <c r="AV72" s="104">
        <f>IF(AV71&lt;0, 1-(AV70/AV71), AV70/AV71-1)</f>
        <v>0.92367401078571909</v>
      </c>
      <c r="AW72" s="185">
        <f xml:space="preserve"> AV70-AV71</f>
        <v>0.21429237050228683</v>
      </c>
      <c r="BA72" s="104">
        <f>IF(BA71&lt;0, 1-(BA70/BA71), BA70/BA71-1)</f>
        <v>1.928982598944627</v>
      </c>
      <c r="BB72" s="104">
        <f>IF(BB71&lt;0, 1-(BB70/BB71), BB70/BB71-1)</f>
        <v>4.6110569868523026</v>
      </c>
    </row>
    <row r="73" spans="1:56" ht="17" x14ac:dyDescent="0.2">
      <c r="A73" s="136" t="s">
        <v>53</v>
      </c>
      <c r="C73" s="136">
        <v>0.99562322999999997</v>
      </c>
      <c r="L73" s="136" t="s">
        <v>53</v>
      </c>
      <c r="N73" s="136">
        <v>0.99976770999999998</v>
      </c>
      <c r="W73" s="136" t="s">
        <v>53</v>
      </c>
      <c r="Y73" s="136">
        <v>0.99941122999999998</v>
      </c>
      <c r="AH73" s="136" t="s">
        <v>53</v>
      </c>
      <c r="AJ73" s="136">
        <v>0.99985102000000003</v>
      </c>
      <c r="AT73" s="136" t="s">
        <v>53</v>
      </c>
      <c r="AV73" s="136">
        <v>0.99514272000000004</v>
      </c>
    </row>
    <row r="74" spans="1:56" x14ac:dyDescent="0.2">
      <c r="A74" s="136" t="s">
        <v>120</v>
      </c>
      <c r="L74" s="136" t="s">
        <v>123</v>
      </c>
    </row>
    <row r="75" spans="1:56" x14ac:dyDescent="0.2">
      <c r="A75" s="136" t="s">
        <v>54</v>
      </c>
      <c r="C75" s="136">
        <v>5.5E-2</v>
      </c>
      <c r="L75" s="136" t="s">
        <v>54</v>
      </c>
      <c r="N75" s="136">
        <v>2.3E-2</v>
      </c>
      <c r="W75" s="136" t="s">
        <v>54</v>
      </c>
      <c r="Y75" s="136">
        <v>3.5999999999999997E-2</v>
      </c>
      <c r="AH75" s="136" t="s">
        <v>54</v>
      </c>
      <c r="AJ75" s="136">
        <v>4.4999999999999998E-2</v>
      </c>
      <c r="AT75" s="136" t="s">
        <v>54</v>
      </c>
      <c r="AV75" s="136">
        <v>0.13400000000000001</v>
      </c>
    </row>
    <row r="76" spans="1:56" x14ac:dyDescent="0.2">
      <c r="A76" s="136" t="s">
        <v>55</v>
      </c>
      <c r="L76" s="136" t="s">
        <v>55</v>
      </c>
      <c r="W76" s="136" t="s">
        <v>55</v>
      </c>
      <c r="AH76" s="136" t="s">
        <v>55</v>
      </c>
      <c r="AT76" s="136" t="s">
        <v>55</v>
      </c>
    </row>
    <row r="77" spans="1:56" ht="19" x14ac:dyDescent="0.2">
      <c r="A77" s="305" t="s">
        <v>72</v>
      </c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05"/>
      <c r="AT77" s="305"/>
      <c r="AU77" s="305"/>
      <c r="AV77" s="305"/>
      <c r="AW77" s="305"/>
      <c r="AX77" s="305"/>
      <c r="AY77" s="305"/>
      <c r="AZ77" s="305"/>
      <c r="BA77" s="305"/>
      <c r="BB77" s="305"/>
      <c r="BC77" s="230"/>
      <c r="BD77" s="230"/>
    </row>
    <row r="78" spans="1:56" x14ac:dyDescent="0.2">
      <c r="A78" s="102" t="s">
        <v>43</v>
      </c>
      <c r="B78" s="102"/>
      <c r="C78" s="102"/>
      <c r="D78" s="102">
        <v>11</v>
      </c>
      <c r="E78" s="102"/>
      <c r="F78" s="102"/>
      <c r="G78" s="102"/>
      <c r="H78" s="102"/>
      <c r="I78" s="102"/>
      <c r="J78" s="102"/>
      <c r="K78" s="102"/>
      <c r="L78" s="102" t="s">
        <v>44</v>
      </c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 t="s">
        <v>45</v>
      </c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 t="s">
        <v>46</v>
      </c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 t="s">
        <v>47</v>
      </c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</row>
    <row r="79" spans="1:56" x14ac:dyDescent="0.2">
      <c r="A79" s="136" t="s">
        <v>50</v>
      </c>
      <c r="C79" s="136">
        <f>AVERAGE(C20,C45,C70)</f>
        <v>920.13454835870141</v>
      </c>
      <c r="L79" s="136" t="s">
        <v>50</v>
      </c>
      <c r="N79" s="136">
        <f>AVERAGE(N20,N45,N70)</f>
        <v>918.74375741447602</v>
      </c>
      <c r="W79" s="136" t="s">
        <v>50</v>
      </c>
      <c r="Y79" s="136">
        <f>AVERAGE(Y20,Y45,Y70)</f>
        <v>613.56532716860693</v>
      </c>
      <c r="AH79" s="136" t="s">
        <v>50</v>
      </c>
      <c r="AJ79" s="136">
        <f>AVERAGE(AJ20,AJ45,AJ70)</f>
        <v>305.20358000791197</v>
      </c>
      <c r="AT79" s="136" t="s">
        <v>50</v>
      </c>
      <c r="AV79" s="136">
        <f>AVERAGE(AV20,AV45,AV70)</f>
        <v>307.27871323126169</v>
      </c>
    </row>
    <row r="80" spans="1:56" x14ac:dyDescent="0.2">
      <c r="A80" s="136" t="s">
        <v>51</v>
      </c>
      <c r="C80" s="136">
        <f>C71</f>
        <v>-0.67199999999999993</v>
      </c>
      <c r="L80" s="136" t="s">
        <v>51</v>
      </c>
      <c r="N80" s="136">
        <f>N71</f>
        <v>1.161</v>
      </c>
      <c r="W80" s="136" t="s">
        <v>51</v>
      </c>
      <c r="Y80" s="136">
        <f>Y71</f>
        <v>6.3E-2</v>
      </c>
      <c r="AH80" s="136" t="s">
        <v>51</v>
      </c>
      <c r="AJ80" s="136">
        <f>AJ71</f>
        <v>0.55699999999999994</v>
      </c>
      <c r="AT80" s="136" t="s">
        <v>51</v>
      </c>
      <c r="AV80" s="136">
        <f>AV71</f>
        <v>-0.23200000000000001</v>
      </c>
    </row>
    <row r="81" spans="1:49" x14ac:dyDescent="0.2">
      <c r="A81" s="136" t="s">
        <v>52</v>
      </c>
      <c r="C81" s="104">
        <f>IF(C80&lt;0, 1-(C79/C80), C79/C80-1)</f>
        <v>1370.2478398194962</v>
      </c>
      <c r="D81" s="185">
        <f xml:space="preserve"> C79-C80</f>
        <v>920.80654835870143</v>
      </c>
      <c r="E81" s="104"/>
      <c r="F81" s="104"/>
      <c r="G81" s="104"/>
      <c r="H81" s="104"/>
      <c r="I81" s="104"/>
      <c r="J81" s="104"/>
      <c r="K81" s="104"/>
      <c r="L81" s="136" t="s">
        <v>52</v>
      </c>
      <c r="M81" s="104"/>
      <c r="N81" s="104">
        <f>IF(N80&lt;0, 1-(N79/N80), N79/N80-1)</f>
        <v>790.33829234666325</v>
      </c>
      <c r="O81" s="185">
        <f xml:space="preserve"> N79-N80</f>
        <v>917.58275741447608</v>
      </c>
      <c r="P81" s="104"/>
      <c r="Q81" s="104"/>
      <c r="R81" s="104"/>
      <c r="S81" s="104"/>
      <c r="T81" s="104"/>
      <c r="U81" s="104"/>
      <c r="V81" s="104"/>
      <c r="W81" s="136" t="s">
        <v>52</v>
      </c>
      <c r="X81" s="104"/>
      <c r="Y81" s="104">
        <f>IF(Y80&lt;0, 1-(Y79/Y80), Y79/Y80-1)</f>
        <v>9738.1321772794745</v>
      </c>
      <c r="Z81" s="185">
        <f xml:space="preserve"> Y79-Y80</f>
        <v>613.50232716860694</v>
      </c>
      <c r="AA81" s="104"/>
      <c r="AB81" s="104"/>
      <c r="AC81" s="104"/>
      <c r="AD81" s="104"/>
      <c r="AE81" s="104"/>
      <c r="AF81" s="104"/>
      <c r="AG81" s="104"/>
      <c r="AH81" s="136" t="s">
        <v>52</v>
      </c>
      <c r="AI81" s="104"/>
      <c r="AJ81" s="104">
        <f>IF(AJ80&lt;0, 1-(AJ79/AJ80), AJ79/AJ80-1)</f>
        <v>546.94179534634111</v>
      </c>
      <c r="AK81" s="185">
        <f xml:space="preserve"> AJ79-AJ80</f>
        <v>304.64658000791195</v>
      </c>
      <c r="AL81" s="104"/>
      <c r="AM81" s="104"/>
      <c r="AN81" s="104"/>
      <c r="AO81" s="104"/>
      <c r="AP81" s="104"/>
      <c r="AQ81" s="104"/>
      <c r="AR81" s="104"/>
      <c r="AS81" s="104"/>
      <c r="AT81" s="136" t="s">
        <v>52</v>
      </c>
      <c r="AU81" s="104"/>
      <c r="AV81" s="104">
        <f>IF(AV80&lt;0, 1-(AV79/AV80), AV79/AV80-1)</f>
        <v>1325.4772122037141</v>
      </c>
      <c r="AW81" s="185">
        <f xml:space="preserve"> AV79-AV80</f>
        <v>307.51071323126172</v>
      </c>
    </row>
    <row r="82" spans="1:49" x14ac:dyDescent="0.2">
      <c r="A82" s="136" t="s">
        <v>141</v>
      </c>
      <c r="C82" s="104">
        <f>SQRT(((C20-C21)^2+(C45-C46)^2+(C70-C71)^2)/3)</f>
        <v>534.55006393261533</v>
      </c>
      <c r="D82" s="185"/>
      <c r="E82" s="104"/>
      <c r="F82" s="104"/>
      <c r="G82" s="104"/>
      <c r="H82" s="104"/>
      <c r="I82" s="104"/>
      <c r="J82" s="104"/>
      <c r="K82" s="104"/>
      <c r="L82" s="136" t="s">
        <v>141</v>
      </c>
      <c r="M82" s="104"/>
      <c r="N82" s="104">
        <f>SQRT(((N20-N21)^2+(N45-N46)^2+(N70-N71)^2)/3)</f>
        <v>529.76247746385002</v>
      </c>
      <c r="O82" s="185"/>
      <c r="P82" s="104"/>
      <c r="Q82" s="104"/>
      <c r="R82" s="104"/>
      <c r="S82" s="104"/>
      <c r="T82" s="104"/>
      <c r="U82" s="104"/>
      <c r="V82" s="104"/>
      <c r="W82" s="136" t="s">
        <v>141</v>
      </c>
      <c r="X82" s="104"/>
      <c r="Y82" s="104">
        <f>SQRT(((Y20-Y21)^2+(Y45-Y46)^2+(Y70-Y71)^2)/3)</f>
        <v>529.62981424004988</v>
      </c>
      <c r="Z82" s="185"/>
      <c r="AA82" s="104"/>
      <c r="AB82" s="104"/>
      <c r="AC82" s="104"/>
      <c r="AD82" s="104"/>
      <c r="AE82" s="104"/>
      <c r="AF82" s="104"/>
      <c r="AG82" s="104"/>
      <c r="AH82" s="136" t="s">
        <v>141</v>
      </c>
      <c r="AI82" s="104"/>
      <c r="AJ82" s="104">
        <f>SQRT(((AJ20-AJ21)^2+(AJ45-AJ46)^2+(AJ70-AJ71)^2)/3)</f>
        <v>1.0734630013017092</v>
      </c>
      <c r="AK82" s="185"/>
      <c r="AL82" s="104"/>
      <c r="AM82" s="104"/>
      <c r="AN82" s="104"/>
      <c r="AO82" s="104"/>
      <c r="AP82" s="104"/>
      <c r="AQ82" s="104"/>
      <c r="AR82" s="104"/>
      <c r="AS82" s="104"/>
      <c r="AT82" s="136" t="s">
        <v>141</v>
      </c>
      <c r="AU82" s="104"/>
      <c r="AV82" s="104">
        <f>SQRT(((AV20-AV21)^2+(AV45-AV46)^2+(AV70-AV71)^2)/3)</f>
        <v>0.5288389483558642</v>
      </c>
      <c r="AW82" s="185"/>
    </row>
    <row r="83" spans="1:49" x14ac:dyDescent="0.2">
      <c r="A83" s="136" t="s">
        <v>147</v>
      </c>
      <c r="C83" s="104">
        <f>((ABS((C21-C20)/C21))+(ABS((C46-C45)/C46))+(ABS((C71-C70)/C71)))/3</f>
        <v>459.25994840846465</v>
      </c>
      <c r="D83" s="185"/>
      <c r="E83" s="104"/>
      <c r="F83" s="104"/>
      <c r="G83" s="104"/>
      <c r="H83" s="104"/>
      <c r="I83" s="104"/>
      <c r="J83" s="104"/>
      <c r="K83" s="104"/>
      <c r="L83" s="136" t="s">
        <v>147</v>
      </c>
      <c r="M83" s="104"/>
      <c r="N83" s="104">
        <f>((ABS((N21-N20)/N21))+(ABS((N46-N45)/N46))+(ABS((N71-N70)/N71)))/3</f>
        <v>263.44416576756038</v>
      </c>
      <c r="O83" s="185"/>
      <c r="P83" s="104"/>
      <c r="Q83" s="104"/>
      <c r="R83" s="104"/>
      <c r="S83" s="104"/>
      <c r="T83" s="104"/>
      <c r="U83" s="104"/>
      <c r="V83" s="104"/>
      <c r="W83" s="136" t="s">
        <v>147</v>
      </c>
      <c r="X83" s="104"/>
      <c r="Y83" s="104">
        <f>((ABS((Y21-Y20)/Y21))+(ABS((Y46-Y45)/Y46))+(ABS((Y71-Y70)/Y71)))/3</f>
        <v>4853.934940102019</v>
      </c>
      <c r="Z83" s="185"/>
      <c r="AA83" s="104"/>
      <c r="AB83" s="104"/>
      <c r="AC83" s="104"/>
      <c r="AD83" s="104"/>
      <c r="AE83" s="104"/>
      <c r="AF83" s="104"/>
      <c r="AG83" s="104"/>
      <c r="AH83" s="136" t="s">
        <v>147</v>
      </c>
      <c r="AI83" s="104"/>
      <c r="AJ83" s="104">
        <f>((ABS((AJ21-AJ20)/AJ21))+(ABS((AJ46-AJ45)/AJ46))+(ABS((AJ71-AJ70)/AJ71)))/3</f>
        <v>0.64692087918129781</v>
      </c>
      <c r="AK83" s="185"/>
      <c r="AL83" s="104"/>
      <c r="AM83" s="104"/>
      <c r="AN83" s="104"/>
      <c r="AO83" s="104"/>
      <c r="AP83" s="104"/>
      <c r="AQ83" s="104"/>
      <c r="AR83" s="104"/>
      <c r="AS83" s="104"/>
      <c r="AT83" s="136" t="s">
        <v>147</v>
      </c>
      <c r="AU83" s="104"/>
      <c r="AV83" s="104">
        <f>((ABS((AV21-AV20)/AV21))+(ABS((AV46-AV45)/AV46))+(ABS((AV71-AV70)/AV71)))/3</f>
        <v>0.62989162900596662</v>
      </c>
      <c r="AW83" s="185"/>
    </row>
    <row r="84" spans="1:49" x14ac:dyDescent="0.2">
      <c r="A84" s="136" t="s">
        <v>142</v>
      </c>
      <c r="C84" s="104">
        <f>AVERAGE(C81,N81,Y81,AJ81,AV81)</f>
        <v>2754.2274633991378</v>
      </c>
      <c r="D84" s="186">
        <f>AVERAGE(D81,O81,Z81,AK81,AW81)</f>
        <v>612.8097852361916</v>
      </c>
      <c r="E84" s="306">
        <f>AVERAGE(ABS(D81),ABS(O81),ABS(Z81),ABS(AK81),ABS(AW81))</f>
        <v>612.8097852361916</v>
      </c>
      <c r="F84" s="307"/>
      <c r="G84" s="307"/>
    </row>
    <row r="85" spans="1:49" x14ac:dyDescent="0.2">
      <c r="A85" s="136" t="s">
        <v>143</v>
      </c>
      <c r="C85" s="104">
        <f>AVERAGE(C82,N82,Y82,AJ82,AV82)</f>
        <v>319.10893151723451</v>
      </c>
      <c r="D85" s="186"/>
    </row>
    <row r="86" spans="1:49" x14ac:dyDescent="0.2">
      <c r="A86" s="136" t="s">
        <v>148</v>
      </c>
      <c r="C86" s="104">
        <f>AVERAGE(C83,N83,Y83,AJ83,AV83)</f>
        <v>1115.5831733572463</v>
      </c>
    </row>
    <row r="87" spans="1:49" x14ac:dyDescent="0.2">
      <c r="C87" s="104"/>
    </row>
    <row r="88" spans="1:49" x14ac:dyDescent="0.2">
      <c r="A88" s="136" t="s">
        <v>144</v>
      </c>
      <c r="C88" s="136">
        <f>SQRT(((C79-C80)^2+(N79-N80)^2+(Y79-Y80)^2+(AJ79-AJ80)^2+(AV79-AV80)^2)/3)</f>
        <v>866.71800471826498</v>
      </c>
    </row>
    <row r="89" spans="1:49" x14ac:dyDescent="0.2">
      <c r="A89" s="136" t="s">
        <v>149</v>
      </c>
    </row>
  </sheetData>
  <mergeCells count="5">
    <mergeCell ref="A1:BB1"/>
    <mergeCell ref="A26:BB26"/>
    <mergeCell ref="A51:BB51"/>
    <mergeCell ref="A77:BB77"/>
    <mergeCell ref="E84:G84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9"/>
  <sheetViews>
    <sheetView zoomScale="50" zoomScaleNormal="40" zoomScalePageLayoutView="40" workbookViewId="0">
      <selection activeCell="AR19" sqref="AR19"/>
    </sheetView>
  </sheetViews>
  <sheetFormatPr baseColWidth="10" defaultColWidth="8.83203125" defaultRowHeight="15" x14ac:dyDescent="0.2"/>
  <cols>
    <col min="1" max="1" width="12.1640625" style="136" customWidth="1"/>
    <col min="2" max="2" width="10.6640625" style="136" customWidth="1"/>
    <col min="3" max="3" width="15.6640625" style="136" customWidth="1"/>
    <col min="4" max="4" width="10" style="136" customWidth="1"/>
    <col min="5" max="5" width="4.6640625" style="136" customWidth="1"/>
    <col min="6" max="6" width="3.6640625" style="136" customWidth="1"/>
    <col min="7" max="13" width="8.83203125" style="136"/>
    <col min="14" max="14" width="15.6640625" style="136" customWidth="1"/>
    <col min="15" max="15" width="10.5" style="136" customWidth="1"/>
    <col min="16" max="17" width="3.6640625" style="136" customWidth="1"/>
    <col min="18" max="24" width="8.83203125" style="136"/>
    <col min="25" max="25" width="15.6640625" style="136" customWidth="1"/>
    <col min="26" max="26" width="10.6640625" style="136" customWidth="1"/>
    <col min="27" max="28" width="3.6640625" style="136" customWidth="1"/>
    <col min="29" max="32" width="8.83203125" style="136"/>
    <col min="33" max="33" width="10.6640625" style="136" customWidth="1"/>
    <col min="34" max="35" width="8.83203125" style="136"/>
    <col min="36" max="36" width="15.6640625" style="136" customWidth="1"/>
    <col min="37" max="37" width="10.1640625" style="136" customWidth="1"/>
    <col min="38" max="39" width="3.6640625" style="136" customWidth="1"/>
    <col min="40" max="43" width="8.83203125" style="136"/>
    <col min="44" max="45" width="10.5" style="136" customWidth="1"/>
    <col min="46" max="47" width="8.83203125" style="136"/>
    <col min="48" max="48" width="15.6640625" style="136" customWidth="1"/>
    <col min="49" max="49" width="8.83203125" style="136"/>
    <col min="50" max="52" width="3.6640625" style="136" customWidth="1"/>
    <col min="53" max="53" width="10.83203125" style="136" customWidth="1"/>
    <col min="54" max="54" width="11.5" style="136" customWidth="1"/>
    <col min="55" max="56" width="3.6640625" style="136" customWidth="1"/>
    <col min="57" max="16384" width="8.83203125" style="136"/>
  </cols>
  <sheetData>
    <row r="1" spans="1:56" ht="19" x14ac:dyDescent="0.2">
      <c r="A1" s="294" t="s">
        <v>42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57"/>
      <c r="BD1" s="257"/>
    </row>
    <row r="2" spans="1:56" x14ac:dyDescent="0.2">
      <c r="A2" s="102" t="s">
        <v>43</v>
      </c>
      <c r="B2" s="102"/>
      <c r="C2" s="105">
        <v>41680</v>
      </c>
      <c r="D2" s="102"/>
      <c r="E2" s="102"/>
      <c r="F2" s="102"/>
      <c r="G2" s="102"/>
      <c r="H2" s="102"/>
      <c r="I2" s="102"/>
      <c r="J2" s="102"/>
      <c r="K2" s="102"/>
      <c r="L2" s="102" t="s">
        <v>44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 t="s">
        <v>45</v>
      </c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 t="s">
        <v>46</v>
      </c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 t="s">
        <v>47</v>
      </c>
      <c r="AU2" s="102"/>
      <c r="AV2" s="102"/>
      <c r="AW2" s="102"/>
      <c r="AX2" s="102"/>
      <c r="AY2" s="102"/>
      <c r="AZ2" s="102"/>
      <c r="BA2" s="102"/>
      <c r="BB2" s="102"/>
      <c r="BC2" s="102"/>
      <c r="BD2" s="102"/>
    </row>
    <row r="3" spans="1:56" x14ac:dyDescent="0.2">
      <c r="A3" s="103" t="s">
        <v>48</v>
      </c>
      <c r="L3" s="103" t="s">
        <v>48</v>
      </c>
      <c r="W3" s="103" t="s">
        <v>48</v>
      </c>
      <c r="AH3" s="103" t="s">
        <v>48</v>
      </c>
      <c r="AT3" s="103" t="s">
        <v>48</v>
      </c>
    </row>
    <row r="4" spans="1:56" x14ac:dyDescent="0.2">
      <c r="A4" s="136" t="s">
        <v>49</v>
      </c>
      <c r="L4" s="136" t="s">
        <v>49</v>
      </c>
      <c r="W4" s="136" t="s">
        <v>49</v>
      </c>
      <c r="AH4" s="136" t="s">
        <v>49</v>
      </c>
      <c r="AT4" s="136" t="s">
        <v>49</v>
      </c>
    </row>
    <row r="19" spans="1:56" x14ac:dyDescent="0.2">
      <c r="C19" s="136" t="s">
        <v>172</v>
      </c>
      <c r="D19" s="136" t="s">
        <v>173</v>
      </c>
    </row>
    <row r="20" spans="1:56" x14ac:dyDescent="0.2">
      <c r="A20" s="136" t="s">
        <v>50</v>
      </c>
      <c r="C20" s="136">
        <f>'30 point (2)'!P16</f>
        <v>917.45188078759861</v>
      </c>
      <c r="D20" s="251">
        <f>'30 point (2)'!L57</f>
        <v>913.5</v>
      </c>
      <c r="L20" s="136" t="s">
        <v>50</v>
      </c>
      <c r="N20" s="251">
        <f>'30 point (2)'!Y16</f>
        <v>918.97480519476255</v>
      </c>
      <c r="O20" s="136">
        <f>'30 point (2)'!U57</f>
        <v>923.49800347282508</v>
      </c>
      <c r="W20" s="136" t="s">
        <v>50</v>
      </c>
      <c r="Y20" s="136">
        <f>'30 point (2)'!AH16</f>
        <v>923.30248054847505</v>
      </c>
      <c r="Z20" s="136">
        <f>'30 point (2)'!AD57</f>
        <v>912.75</v>
      </c>
      <c r="AH20" s="136" t="s">
        <v>50</v>
      </c>
      <c r="AJ20" s="136">
        <f>'30 point (2)'!AQ16</f>
        <v>915.57672871897648</v>
      </c>
      <c r="AK20" s="136">
        <f>'30 point (2)'!AM57</f>
        <v>920</v>
      </c>
      <c r="AT20" s="136" t="s">
        <v>50</v>
      </c>
      <c r="AV20" s="136">
        <f>'30 point (2)'!AZ16</f>
        <v>921.86195224586129</v>
      </c>
      <c r="AW20" s="136">
        <f>'30 point (2)'!AV57</f>
        <v>917.5</v>
      </c>
    </row>
    <row r="21" spans="1:56" x14ac:dyDescent="0.2">
      <c r="A21" s="136" t="s">
        <v>51</v>
      </c>
      <c r="C21" s="251">
        <f>'30 point (2)'!K16</f>
        <v>917.5</v>
      </c>
      <c r="L21" s="136" t="s">
        <v>51</v>
      </c>
      <c r="N21" s="251">
        <f>'30 point (2)'!T16</f>
        <v>918.5</v>
      </c>
      <c r="W21" s="136" t="s">
        <v>51</v>
      </c>
      <c r="Y21" s="251">
        <f>'30 point (2)'!AC16</f>
        <v>918</v>
      </c>
      <c r="AH21" s="136" t="s">
        <v>51</v>
      </c>
      <c r="AJ21" s="251">
        <f>'30 point (2)'!AL16</f>
        <v>917.25</v>
      </c>
      <c r="AT21" s="136" t="s">
        <v>51</v>
      </c>
      <c r="AV21" s="251">
        <f>'30 point (2)'!AU16</f>
        <v>921</v>
      </c>
    </row>
    <row r="22" spans="1:56" x14ac:dyDescent="0.2">
      <c r="A22" s="136" t="s">
        <v>52</v>
      </c>
      <c r="C22" s="104">
        <f>IF(C21&lt;0, 1-(C20/C21), C20/C21-1)</f>
        <v>-5.244600806686428E-5</v>
      </c>
      <c r="D22" s="104">
        <f>IF(C21&lt;0, 1-(D20/C21), D20/C21-1)</f>
        <v>-4.3596730245231141E-3</v>
      </c>
      <c r="E22" s="104"/>
      <c r="F22" s="104"/>
      <c r="G22" s="104"/>
      <c r="H22" s="104"/>
      <c r="I22" s="104"/>
      <c r="J22" s="104"/>
      <c r="K22" s="104"/>
      <c r="L22" s="136" t="s">
        <v>52</v>
      </c>
      <c r="M22" s="104"/>
      <c r="N22" s="104">
        <f>IF(N21&lt;0, 1-(N20/N21), N20/N21-1)</f>
        <v>5.169354325122999E-4</v>
      </c>
      <c r="O22" s="104">
        <f>IF(N21&lt;0, 1-(O20/N21), O20/N21-1)</f>
        <v>5.4414844559880216E-3</v>
      </c>
      <c r="P22" s="104"/>
      <c r="Q22" s="104"/>
      <c r="R22" s="104"/>
      <c r="S22" s="104"/>
      <c r="T22" s="104"/>
      <c r="U22" s="104"/>
      <c r="V22" s="104"/>
      <c r="W22" s="136" t="s">
        <v>52</v>
      </c>
      <c r="X22" s="104"/>
      <c r="Y22" s="104">
        <f>IF(Y21&lt;0, 1-(Y20/Y21), Y20/Y21-1)</f>
        <v>5.7761226018246958E-3</v>
      </c>
      <c r="Z22" s="104">
        <f>IF(Y21&lt;0, 1-(Z20/Y21), Z20/Y21-1)</f>
        <v>-5.7189542483659928E-3</v>
      </c>
      <c r="AA22" s="104"/>
      <c r="AB22" s="104"/>
      <c r="AC22" s="104"/>
      <c r="AD22" s="104"/>
      <c r="AE22" s="104"/>
      <c r="AF22" s="104"/>
      <c r="AG22" s="104"/>
      <c r="AH22" s="136" t="s">
        <v>52</v>
      </c>
      <c r="AI22" s="104"/>
      <c r="AJ22" s="104">
        <f>IF(AJ21&lt;0, 1-(AJ20/AJ21), AJ20/AJ21-1)</f>
        <v>-1.8242259809468919E-3</v>
      </c>
      <c r="AK22" s="104">
        <f>IF(AJ21&lt;0, 1-(AK20/AJ21), AK20/AJ21-1)</f>
        <v>2.9980921231942403E-3</v>
      </c>
      <c r="AL22" s="104"/>
      <c r="AM22" s="104"/>
      <c r="AN22" s="104"/>
      <c r="AO22" s="104"/>
      <c r="AP22" s="104"/>
      <c r="AQ22" s="104"/>
      <c r="AR22" s="104"/>
      <c r="AS22" s="104"/>
      <c r="AT22" s="136" t="s">
        <v>52</v>
      </c>
      <c r="AU22" s="104"/>
      <c r="AV22" s="104">
        <f>IF(AV21&lt;0, 1-(AV20/AV21), AV20/AV21-1)</f>
        <v>9.3588734621197212E-4</v>
      </c>
      <c r="AW22" s="104">
        <f>IF(AV21&lt;0, 1-(AW20/AV21), AW20/AV21-1)</f>
        <v>-3.8002171552660169E-3</v>
      </c>
    </row>
    <row r="23" spans="1:56" ht="17" x14ac:dyDescent="0.2">
      <c r="A23" s="136" t="s">
        <v>53</v>
      </c>
      <c r="C23" s="136">
        <v>0.90549999999999997</v>
      </c>
      <c r="L23" s="136" t="s">
        <v>53</v>
      </c>
      <c r="N23" s="136">
        <v>0.935998</v>
      </c>
      <c r="W23" s="136" t="s">
        <v>53</v>
      </c>
      <c r="Y23" s="136">
        <v>0.97052671999999995</v>
      </c>
      <c r="AH23" s="136" t="s">
        <v>53</v>
      </c>
      <c r="AJ23" s="136">
        <v>0.90553112999999996</v>
      </c>
      <c r="AT23" s="136" t="s">
        <v>53</v>
      </c>
      <c r="AV23" s="271">
        <v>0.87343545</v>
      </c>
    </row>
    <row r="24" spans="1:56" x14ac:dyDescent="0.2">
      <c r="A24" s="136" t="s">
        <v>54</v>
      </c>
      <c r="C24" s="136">
        <v>0.246</v>
      </c>
      <c r="L24" s="136" t="s">
        <v>54</v>
      </c>
      <c r="N24" s="136">
        <v>0.17299999999999999</v>
      </c>
      <c r="W24" s="136" t="s">
        <v>54</v>
      </c>
      <c r="Y24" s="136">
        <v>0.153</v>
      </c>
      <c r="AH24" s="136" t="s">
        <v>54</v>
      </c>
      <c r="AJ24" s="136">
        <v>0.246</v>
      </c>
      <c r="AT24" s="136" t="s">
        <v>54</v>
      </c>
      <c r="AV24" s="136">
        <v>0.32200000000000001</v>
      </c>
    </row>
    <row r="25" spans="1:56" x14ac:dyDescent="0.2">
      <c r="A25" s="136" t="s">
        <v>55</v>
      </c>
      <c r="L25" s="136" t="s">
        <v>55</v>
      </c>
      <c r="W25" s="136" t="s">
        <v>55</v>
      </c>
      <c r="AH25" s="136" t="s">
        <v>55</v>
      </c>
      <c r="AT25" s="136" t="s">
        <v>55</v>
      </c>
    </row>
    <row r="26" spans="1:56" ht="19" x14ac:dyDescent="0.2">
      <c r="A26" s="294" t="s">
        <v>60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57"/>
      <c r="BD26" s="257"/>
    </row>
    <row r="27" spans="1:56" x14ac:dyDescent="0.2">
      <c r="A27" s="102" t="s">
        <v>43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 t="s">
        <v>44</v>
      </c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 t="s">
        <v>45</v>
      </c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 t="s">
        <v>46</v>
      </c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 t="s">
        <v>47</v>
      </c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</row>
    <row r="28" spans="1:56" x14ac:dyDescent="0.2">
      <c r="A28" s="103" t="s">
        <v>61</v>
      </c>
      <c r="L28" s="103" t="s">
        <v>62</v>
      </c>
      <c r="W28" s="103" t="s">
        <v>62</v>
      </c>
      <c r="AH28" s="103" t="s">
        <v>62</v>
      </c>
      <c r="AT28" s="103" t="s">
        <v>62</v>
      </c>
    </row>
    <row r="29" spans="1:56" x14ac:dyDescent="0.2">
      <c r="A29" s="136" t="s">
        <v>49</v>
      </c>
      <c r="L29" s="136" t="s">
        <v>49</v>
      </c>
      <c r="W29" s="136" t="s">
        <v>49</v>
      </c>
      <c r="AH29" s="136" t="s">
        <v>49</v>
      </c>
      <c r="AT29" s="136" t="s">
        <v>49</v>
      </c>
    </row>
    <row r="45" spans="1:49" x14ac:dyDescent="0.2">
      <c r="A45" s="136" t="s">
        <v>50</v>
      </c>
      <c r="C45" s="136">
        <f>('20 point (2)'!P16)</f>
        <v>917.75593099103196</v>
      </c>
      <c r="L45" s="136" t="s">
        <v>50</v>
      </c>
      <c r="N45" s="136">
        <f>'20 point (2)'!Y16</f>
        <v>918.52006320252769</v>
      </c>
      <c r="W45" s="136" t="s">
        <v>50</v>
      </c>
      <c r="Y45" s="136">
        <f>'20 point (2)'!AG16</f>
        <v>8.0586893944206315E-5</v>
      </c>
      <c r="AH45" s="136" t="s">
        <v>50</v>
      </c>
      <c r="AJ45" s="136">
        <f>'20 point (2)'!AP16</f>
        <v>-0.17527522897517894</v>
      </c>
      <c r="AT45" s="136" t="s">
        <v>50</v>
      </c>
      <c r="AV45" s="136">
        <f>'20 point (2)'!AY16</f>
        <v>-8.1049225784552599E-3</v>
      </c>
    </row>
    <row r="46" spans="1:49" x14ac:dyDescent="0.2">
      <c r="A46" s="136" t="s">
        <v>51</v>
      </c>
      <c r="C46" s="251">
        <f>'20 point (2)'!K16</f>
        <v>917.5</v>
      </c>
      <c r="L46" s="136" t="s">
        <v>51</v>
      </c>
      <c r="N46" s="251">
        <f>'20 point (2)'!T16</f>
        <v>918.5</v>
      </c>
      <c r="W46" s="136" t="s">
        <v>51</v>
      </c>
      <c r="Y46" s="136">
        <f>'20 point (2)'!AD16</f>
        <v>6.3E-2</v>
      </c>
      <c r="AH46" s="136" t="s">
        <v>51</v>
      </c>
      <c r="AJ46" s="136">
        <f>'20 point (2)'!AM16</f>
        <v>0.55699999999999994</v>
      </c>
      <c r="AT46" s="136" t="s">
        <v>51</v>
      </c>
      <c r="AV46" s="136">
        <f>'20 point (2)'!AV16</f>
        <v>-0.23200000000000001</v>
      </c>
    </row>
    <row r="47" spans="1:49" x14ac:dyDescent="0.2">
      <c r="A47" s="136" t="s">
        <v>52</v>
      </c>
      <c r="C47" s="104">
        <f>IF(C46&lt;0, 1-(C45/C46), C45/C46-1)</f>
        <v>2.7894385943527666E-4</v>
      </c>
      <c r="D47" s="185">
        <f xml:space="preserve"> C45-C46</f>
        <v>0.25593099103195982</v>
      </c>
      <c r="E47" s="104"/>
      <c r="F47" s="104"/>
      <c r="G47" s="104"/>
      <c r="H47" s="104"/>
      <c r="I47" s="104"/>
      <c r="J47" s="104"/>
      <c r="K47" s="104"/>
      <c r="L47" s="136" t="s">
        <v>52</v>
      </c>
      <c r="M47" s="104"/>
      <c r="N47" s="104">
        <f>IF(N46&lt;0, 1-(N45/N46), N45/N46-1)</f>
        <v>2.1843443143820807E-5</v>
      </c>
      <c r="O47" s="185">
        <f xml:space="preserve"> N45-N46</f>
        <v>2.0063202527694557E-2</v>
      </c>
      <c r="P47" s="104"/>
      <c r="Q47" s="104"/>
      <c r="R47" s="104"/>
      <c r="S47" s="104"/>
      <c r="T47" s="104"/>
      <c r="U47" s="104"/>
      <c r="V47" s="104"/>
      <c r="W47" s="136" t="s">
        <v>52</v>
      </c>
      <c r="X47" s="104"/>
      <c r="Y47" s="104">
        <f>IF(Y46&lt;0, 1-(Y45/Y46), Y45/Y46-1)</f>
        <v>-0.99872084295326657</v>
      </c>
      <c r="Z47" s="185">
        <f xml:space="preserve"> Y45-Y46</f>
        <v>-6.2919413106055797E-2</v>
      </c>
      <c r="AA47" s="104"/>
      <c r="AB47" s="104"/>
      <c r="AC47" s="104"/>
      <c r="AD47" s="104"/>
      <c r="AE47" s="104"/>
      <c r="AF47" s="104"/>
      <c r="AG47" s="104"/>
      <c r="AH47" s="136" t="s">
        <v>52</v>
      </c>
      <c r="AI47" s="104"/>
      <c r="AJ47" s="104">
        <f>IF(AJ46&lt;0, 1-(AJ45/AJ46), AJ45/AJ46-1)</f>
        <v>-1.3146772513019371</v>
      </c>
      <c r="AK47" s="185">
        <f xml:space="preserve"> AJ45-AJ46</f>
        <v>-0.73227522897517883</v>
      </c>
      <c r="AL47" s="104"/>
      <c r="AM47" s="104"/>
      <c r="AN47" s="104"/>
      <c r="AO47" s="104"/>
      <c r="AP47" s="104"/>
      <c r="AQ47" s="104"/>
      <c r="AR47" s="104"/>
      <c r="AS47" s="104"/>
      <c r="AT47" s="136" t="s">
        <v>52</v>
      </c>
      <c r="AU47" s="104"/>
      <c r="AV47" s="104">
        <f>IF(AV46&lt;0, 1-(AV45/AV46), AV45/AV46-1)</f>
        <v>0.9650649888859687</v>
      </c>
      <c r="AW47" s="185">
        <f xml:space="preserve"> AV45-AV46</f>
        <v>0.22389507742154474</v>
      </c>
    </row>
    <row r="48" spans="1:49" ht="17" x14ac:dyDescent="0.2">
      <c r="A48" s="136" t="s">
        <v>53</v>
      </c>
      <c r="C48" s="136">
        <v>0.96016000000000001</v>
      </c>
      <c r="L48" s="136" t="s">
        <v>53</v>
      </c>
      <c r="N48" s="255">
        <v>-4.7736000000000001</v>
      </c>
      <c r="W48" s="136" t="s">
        <v>53</v>
      </c>
      <c r="Y48" s="136">
        <v>0.98836831999999997</v>
      </c>
      <c r="AH48" s="136" t="s">
        <v>53</v>
      </c>
      <c r="AJ48" s="136">
        <v>0.99687247999999995</v>
      </c>
      <c r="AT48" s="136" t="s">
        <v>53</v>
      </c>
      <c r="AV48" s="136">
        <v>0.99016444999999997</v>
      </c>
    </row>
    <row r="49" spans="1:56" x14ac:dyDescent="0.2">
      <c r="A49" s="136" t="s">
        <v>54</v>
      </c>
      <c r="C49" s="136">
        <f>0.189</f>
        <v>0.189</v>
      </c>
      <c r="L49" s="136" t="s">
        <v>63</v>
      </c>
      <c r="N49" s="136">
        <v>0.189</v>
      </c>
      <c r="W49" s="136" t="s">
        <v>54</v>
      </c>
      <c r="Y49" s="136">
        <v>0.19500000000000001</v>
      </c>
      <c r="AH49" s="136" t="s">
        <v>54</v>
      </c>
      <c r="AJ49" s="136">
        <v>0.09</v>
      </c>
      <c r="AT49" s="136" t="s">
        <v>54</v>
      </c>
      <c r="AV49" s="136">
        <v>0.14000000000000001</v>
      </c>
    </row>
    <row r="50" spans="1:56" x14ac:dyDescent="0.2">
      <c r="A50" s="136" t="s">
        <v>55</v>
      </c>
      <c r="L50" s="136" t="s">
        <v>55</v>
      </c>
      <c r="W50" s="136" t="s">
        <v>55</v>
      </c>
      <c r="AH50" s="136" t="s">
        <v>55</v>
      </c>
      <c r="AT50" s="136" t="s">
        <v>55</v>
      </c>
    </row>
    <row r="51" spans="1:56" ht="19" x14ac:dyDescent="0.2">
      <c r="A51" s="294" t="s">
        <v>67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57"/>
      <c r="BD51" s="257"/>
    </row>
    <row r="52" spans="1:56" x14ac:dyDescent="0.2">
      <c r="A52" s="102" t="s">
        <v>43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 t="s">
        <v>44</v>
      </c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 t="s">
        <v>45</v>
      </c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 t="s">
        <v>46</v>
      </c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 t="s">
        <v>47</v>
      </c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</row>
    <row r="53" spans="1:56" x14ac:dyDescent="0.2">
      <c r="A53" s="103" t="s">
        <v>62</v>
      </c>
      <c r="L53" s="103" t="s">
        <v>62</v>
      </c>
      <c r="W53" s="103" t="s">
        <v>62</v>
      </c>
      <c r="AH53" s="103" t="s">
        <v>62</v>
      </c>
      <c r="AT53" s="103" t="s">
        <v>62</v>
      </c>
    </row>
    <row r="54" spans="1:56" x14ac:dyDescent="0.2">
      <c r="A54" s="136" t="s">
        <v>49</v>
      </c>
      <c r="L54" s="136" t="s">
        <v>49</v>
      </c>
      <c r="W54" s="136" t="s">
        <v>49</v>
      </c>
      <c r="AH54" s="136" t="s">
        <v>49</v>
      </c>
      <c r="AT54" s="136" t="s">
        <v>49</v>
      </c>
    </row>
    <row r="69" spans="1:56" ht="30.75" customHeight="1" x14ac:dyDescent="0.2">
      <c r="G69" s="256" t="s">
        <v>117</v>
      </c>
      <c r="H69" s="136">
        <v>75</v>
      </c>
      <c r="I69" s="136">
        <v>90</v>
      </c>
      <c r="J69" s="136">
        <v>25</v>
      </c>
      <c r="K69" s="136" t="s">
        <v>118</v>
      </c>
      <c r="R69" s="136">
        <v>50</v>
      </c>
      <c r="S69" s="136">
        <v>75</v>
      </c>
      <c r="T69" s="136" t="s">
        <v>119</v>
      </c>
      <c r="U69" s="136">
        <v>25</v>
      </c>
      <c r="AQ69" s="136" t="s">
        <v>122</v>
      </c>
      <c r="AR69" s="136">
        <v>25</v>
      </c>
      <c r="AS69" s="136" t="s">
        <v>121</v>
      </c>
      <c r="BA69" s="136">
        <v>25</v>
      </c>
      <c r="BB69" s="136" t="s">
        <v>121</v>
      </c>
    </row>
    <row r="70" spans="1:56" x14ac:dyDescent="0.2">
      <c r="A70" s="136" t="s">
        <v>50</v>
      </c>
      <c r="C70" s="136">
        <f>'10 point (2)'!P16</f>
        <v>925.19583329747365</v>
      </c>
      <c r="G70" s="136">
        <f xml:space="preserve"> 0.819289219220601*SIN(3.96459430051421 - 13*11)</f>
        <v>-0.59075553500629385</v>
      </c>
      <c r="H70" s="136">
        <f xml:space="preserve"> 0.786657164468599*SIN(5.49652814271099 + 13*11)</f>
        <v>-0.58665668008215544</v>
      </c>
      <c r="I70" s="136">
        <f>COS(2.28312501847279 - 13*11)</f>
        <v>-0.79317313620150132</v>
      </c>
      <c r="J70" s="136">
        <f xml:space="preserve"> SIN(SIN(5.46217147874633 + 13*11))</f>
        <v>-0.6612129718018267</v>
      </c>
      <c r="K70" s="136">
        <f xml:space="preserve"> COS(2.37163926718733 - 13*11)*COS(SIN(SIN(COS(494*11 + SIN(2.37163926718733 + 494*SIN(13*COS(2.37163926718733 - 13*11)) + 13*11*SIN(13*COS(2.37163926718733 - 13*11)))*COS(494*11 + SIN(13*COS(2.37163926718733 - 13*11)) - 11*SIN(13*COS(2.37163926718733 - 13*11)))))))</f>
        <v>-0.73622346337809608</v>
      </c>
      <c r="L70" s="136" t="s">
        <v>50</v>
      </c>
      <c r="N70" s="136">
        <f>'10 point (2)'!X16</f>
        <v>918.73640384613805</v>
      </c>
      <c r="T70" s="136">
        <f xml:space="preserve"> 21/(9 + t + SIN(0.841470984807897 - t))</f>
        <v>1.0159818725295287</v>
      </c>
      <c r="U70" s="136">
        <f xml:space="preserve"> -20/(-9 - t)</f>
        <v>1</v>
      </c>
      <c r="V70" s="136">
        <f>3/11+SIN(2.01000750339955+(3+COS(3*COS(3.28318530717959+11+-3/11-11^2)))/11^2)</f>
        <v>1.1705989666909562</v>
      </c>
      <c r="W70" s="136" t="s">
        <v>50</v>
      </c>
      <c r="Y70" s="136">
        <f>'10 point (2)'!AF16</f>
        <v>917.39342037045162</v>
      </c>
      <c r="AG70" s="136">
        <f xml:space="preserve"> COS(COS(6.24777960769379 + 88*11^2)) + SIN(0.0353983027336607 + 0.0353909106162289*11^2 - 88*11)</f>
        <v>0.19364681528517425</v>
      </c>
      <c r="AH70" s="136" t="s">
        <v>50</v>
      </c>
      <c r="AJ70" s="136">
        <f>'10 point (2)'!AN16</f>
        <v>0.20928653373461753</v>
      </c>
      <c r="AR70" s="136">
        <f xml:space="preserve"> -0.374516774009282*COS(697*t)</f>
        <v>-2.1287696085586068E-2</v>
      </c>
      <c r="AS70" s="136">
        <f xml:space="preserve"> (2*t - 6)/(6 + t*SIN(0.270905788307869 + t + t^2) + t^2*SIN(1.89473684210526 + SIN(0.318304585395795 + t)) + t*SIN(1.89473684210526 + SIN(0.318304585395795 + t))*SIN(0.270905788307869 + t + t^2) - COS(0.283185307179586 + t)^2*SIN(0.270905788307869 + t + t^2))</f>
        <v>0.14481675449272105</v>
      </c>
      <c r="AT70" s="136" t="s">
        <v>50</v>
      </c>
      <c r="AV70" s="136">
        <f>'10 point (2)'!AW16</f>
        <v>-1.7707629497713182E-2</v>
      </c>
      <c r="BA70" s="136">
        <f xml:space="preserve"> -0.3232339539208*COS(3.86703847063244 + t)</f>
        <v>0.21552396295515347</v>
      </c>
      <c r="BB70" s="136">
        <f xml:space="preserve"> 22323*COS(1.07692307692308*t + 1.08219178082192/t)/(26015*t - 2200*t^2 - 2567*SIN(1.07692307692308*t))</f>
        <v>0.83776522094973438</v>
      </c>
    </row>
    <row r="71" spans="1:56" x14ac:dyDescent="0.2">
      <c r="A71" s="136" t="s">
        <v>51</v>
      </c>
      <c r="C71" s="136">
        <f>'10 point (2)'!M16</f>
        <v>-0.67199999999999993</v>
      </c>
      <c r="G71" s="136">
        <f>'10 point (2)'!M16</f>
        <v>-0.67199999999999993</v>
      </c>
      <c r="H71" s="136">
        <f>'10 point (2)'!M16</f>
        <v>-0.67199999999999993</v>
      </c>
      <c r="I71" s="136">
        <f>'10 point (2)'!M16</f>
        <v>-0.67199999999999993</v>
      </c>
      <c r="J71" s="136">
        <f>'10 point (2)'!M16</f>
        <v>-0.67199999999999993</v>
      </c>
      <c r="K71" s="136">
        <f>'10 point (2)'!M16</f>
        <v>-0.67199999999999993</v>
      </c>
      <c r="L71" s="136" t="s">
        <v>51</v>
      </c>
      <c r="N71" s="136">
        <f>'10 point (2)'!U16</f>
        <v>1.161</v>
      </c>
      <c r="T71" s="136">
        <f>U71</f>
        <v>1.161</v>
      </c>
      <c r="U71" s="136">
        <f>N71</f>
        <v>1.161</v>
      </c>
      <c r="V71" s="136">
        <f>N71</f>
        <v>1.161</v>
      </c>
      <c r="W71" s="136" t="s">
        <v>51</v>
      </c>
      <c r="Y71" s="136">
        <f>'10 point (2)'!AC16</f>
        <v>6.3E-2</v>
      </c>
      <c r="AG71" s="136">
        <f>Y71</f>
        <v>6.3E-2</v>
      </c>
      <c r="AH71" s="136" t="s">
        <v>51</v>
      </c>
      <c r="AJ71" s="136">
        <f>'10 point (2)'!AK16</f>
        <v>0.55699999999999994</v>
      </c>
      <c r="AR71" s="136">
        <f>AS71</f>
        <v>0.55699999999999994</v>
      </c>
      <c r="AS71" s="136">
        <f>AJ71</f>
        <v>0.55699999999999994</v>
      </c>
      <c r="AT71" s="136" t="s">
        <v>51</v>
      </c>
      <c r="AV71" s="136">
        <f>'10 point (2)'!AT16</f>
        <v>-0.23200000000000001</v>
      </c>
      <c r="BA71" s="136">
        <f>BB71</f>
        <v>-0.23200000000000001</v>
      </c>
      <c r="BB71" s="136">
        <f>AV71</f>
        <v>-0.23200000000000001</v>
      </c>
    </row>
    <row r="72" spans="1:56" x14ac:dyDescent="0.2">
      <c r="A72" s="136" t="s">
        <v>52</v>
      </c>
      <c r="C72" s="104">
        <f>IF(C71&lt;0, 1-(C70/C71), C70/C71-1)</f>
        <v>1377.7795138355264</v>
      </c>
      <c r="D72" s="185">
        <f xml:space="preserve"> C70-C71</f>
        <v>925.86783329747368</v>
      </c>
      <c r="E72" s="104"/>
      <c r="F72" s="104"/>
      <c r="G72" s="104">
        <f>IF(G71&lt;0, 1-(G70/G71), G70/G71-1)</f>
        <v>0.1208995014787293</v>
      </c>
      <c r="H72" s="104">
        <f>IF(H71&lt;0, 1-(H70/H71), H70/H71-1)</f>
        <v>0.12699898797298292</v>
      </c>
      <c r="I72" s="104">
        <f>IF(I71&lt;0, 1-(I70/I71), I70/I71-1)</f>
        <v>-0.18031716696652</v>
      </c>
      <c r="J72" s="104">
        <f>IF(J71&lt;0, 1-(J70/J71), J70/J71-1)</f>
        <v>1.6052125294900632E-2</v>
      </c>
      <c r="K72" s="104">
        <f>IF(K71&lt;0, 1-(K70/K71), K70/K71-1)</f>
        <v>-9.5570630026928782E-2</v>
      </c>
      <c r="L72" s="136" t="s">
        <v>52</v>
      </c>
      <c r="M72" s="104"/>
      <c r="N72" s="104">
        <f>IF(N71&lt;0, 1-(N70/N71), N70/N71-1)</f>
        <v>790.33195852380538</v>
      </c>
      <c r="O72" s="185">
        <f xml:space="preserve"> N70-N71</f>
        <v>917.5754038461381</v>
      </c>
      <c r="P72" s="104"/>
      <c r="Q72" s="104"/>
      <c r="R72" s="104"/>
      <c r="S72" s="104"/>
      <c r="T72" s="104">
        <f>IF(T71&lt;0, 1-(T70/T71), T70/T71-1)</f>
        <v>-0.12490794786431647</v>
      </c>
      <c r="U72" s="104">
        <f>IF(U71&lt;0, 1-(U70/U71), U70/U71-1)</f>
        <v>-0.13867355727820851</v>
      </c>
      <c r="V72" s="104">
        <f>IF(V71&lt;0, 1-(V70/V71), V70/V71-1)</f>
        <v>8.2678438337262516E-3</v>
      </c>
      <c r="W72" s="136" t="s">
        <v>52</v>
      </c>
      <c r="X72" s="104"/>
      <c r="Y72" s="104">
        <f>IF(Y71&lt;0, 1-(Y70/Y71), Y70/Y71-1)</f>
        <v>14560.800323340502</v>
      </c>
      <c r="Z72" s="185">
        <f xml:space="preserve"> Y70-Y71</f>
        <v>917.33042037045163</v>
      </c>
      <c r="AA72" s="104"/>
      <c r="AB72" s="104"/>
      <c r="AC72" s="104"/>
      <c r="AD72" s="104"/>
      <c r="AE72" s="104"/>
      <c r="AF72" s="104"/>
      <c r="AG72" s="104">
        <f>IF(AG71&lt;0, 1-(AG70/AG71), AG70/AG71-1)</f>
        <v>2.0737589727805434</v>
      </c>
      <c r="AH72" s="136" t="s">
        <v>52</v>
      </c>
      <c r="AI72" s="104"/>
      <c r="AJ72" s="104">
        <f>IF(AJ71&lt;0, 1-(AJ70/AJ71), AJ70/AJ71-1)</f>
        <v>-0.62426116026100975</v>
      </c>
      <c r="AK72" s="185">
        <f xml:space="preserve"> AJ70-AJ71</f>
        <v>-0.34771346626538241</v>
      </c>
      <c r="AL72" s="104"/>
      <c r="AM72" s="104"/>
      <c r="AN72" s="104"/>
      <c r="AO72" s="104"/>
      <c r="AP72" s="104"/>
      <c r="AQ72" s="104"/>
      <c r="AR72" s="104">
        <f>IF(AR71&lt;0, 1-(AR70/AR71), AR70/AR71-1)</f>
        <v>-1.0382184848933322</v>
      </c>
      <c r="AS72" s="104">
        <f>IF(AS71&lt;0, 1-(AS70/AS71), AS70/AS71-1)</f>
        <v>-0.74000582676351701</v>
      </c>
      <c r="AT72" s="136" t="s">
        <v>52</v>
      </c>
      <c r="AU72" s="104"/>
      <c r="AV72" s="104">
        <f>IF(AV71&lt;0, 1-(AV70/AV71), AV70/AV71-1)</f>
        <v>0.92367401078571909</v>
      </c>
      <c r="AW72" s="185">
        <f xml:space="preserve"> AV70-AV71</f>
        <v>0.21429237050228683</v>
      </c>
      <c r="BA72" s="104">
        <f>IF(BA71&lt;0, 1-(BA70/BA71), BA70/BA71-1)</f>
        <v>1.928982598944627</v>
      </c>
      <c r="BB72" s="104">
        <f>IF(BB71&lt;0, 1-(BB70/BB71), BB70/BB71-1)</f>
        <v>4.6110569868523026</v>
      </c>
    </row>
    <row r="73" spans="1:56" ht="17" x14ac:dyDescent="0.2">
      <c r="A73" s="136" t="s">
        <v>53</v>
      </c>
      <c r="C73" s="136">
        <v>0.99562322999999997</v>
      </c>
      <c r="L73" s="136" t="s">
        <v>53</v>
      </c>
      <c r="N73" s="136">
        <v>0.99976770999999998</v>
      </c>
      <c r="W73" s="136" t="s">
        <v>53</v>
      </c>
      <c r="Y73" s="136">
        <v>0.99941122999999998</v>
      </c>
      <c r="AH73" s="136" t="s">
        <v>53</v>
      </c>
      <c r="AJ73" s="136">
        <v>0.99985102000000003</v>
      </c>
      <c r="AT73" s="136" t="s">
        <v>53</v>
      </c>
      <c r="AV73" s="136">
        <v>0.99514272000000004</v>
      </c>
    </row>
    <row r="74" spans="1:56" x14ac:dyDescent="0.2">
      <c r="A74" s="136" t="s">
        <v>120</v>
      </c>
      <c r="L74" s="136" t="s">
        <v>123</v>
      </c>
    </row>
    <row r="75" spans="1:56" x14ac:dyDescent="0.2">
      <c r="A75" s="136" t="s">
        <v>54</v>
      </c>
      <c r="C75" s="136">
        <v>5.5E-2</v>
      </c>
      <c r="L75" s="136" t="s">
        <v>54</v>
      </c>
      <c r="N75" s="136">
        <v>2.3E-2</v>
      </c>
      <c r="W75" s="136" t="s">
        <v>54</v>
      </c>
      <c r="Y75" s="136">
        <v>3.5999999999999997E-2</v>
      </c>
      <c r="AH75" s="136" t="s">
        <v>54</v>
      </c>
      <c r="AJ75" s="136">
        <v>4.4999999999999998E-2</v>
      </c>
      <c r="AT75" s="136" t="s">
        <v>54</v>
      </c>
      <c r="AV75" s="136">
        <v>0.13400000000000001</v>
      </c>
    </row>
    <row r="76" spans="1:56" x14ac:dyDescent="0.2">
      <c r="A76" s="136" t="s">
        <v>55</v>
      </c>
      <c r="L76" s="136" t="s">
        <v>55</v>
      </c>
      <c r="W76" s="136" t="s">
        <v>55</v>
      </c>
      <c r="AH76" s="136" t="s">
        <v>55</v>
      </c>
      <c r="AT76" s="136" t="s">
        <v>55</v>
      </c>
    </row>
    <row r="77" spans="1:56" ht="19" x14ac:dyDescent="0.2">
      <c r="A77" s="305" t="s">
        <v>72</v>
      </c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05"/>
      <c r="AT77" s="305"/>
      <c r="AU77" s="305"/>
      <c r="AV77" s="305"/>
      <c r="AW77" s="305"/>
      <c r="AX77" s="305"/>
      <c r="AY77" s="305"/>
      <c r="AZ77" s="305"/>
      <c r="BA77" s="305"/>
      <c r="BB77" s="305"/>
      <c r="BC77" s="258"/>
      <c r="BD77" s="258"/>
    </row>
    <row r="78" spans="1:56" x14ac:dyDescent="0.2">
      <c r="A78" s="102" t="s">
        <v>43</v>
      </c>
      <c r="B78" s="102"/>
      <c r="C78" s="102"/>
      <c r="D78" s="102">
        <v>11</v>
      </c>
      <c r="E78" s="102"/>
      <c r="F78" s="102"/>
      <c r="G78" s="102"/>
      <c r="H78" s="102"/>
      <c r="I78" s="102"/>
      <c r="J78" s="102"/>
      <c r="K78" s="102"/>
      <c r="L78" s="102" t="s">
        <v>44</v>
      </c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 t="s">
        <v>45</v>
      </c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 t="s">
        <v>46</v>
      </c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 t="s">
        <v>47</v>
      </c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</row>
    <row r="79" spans="1:56" x14ac:dyDescent="0.2">
      <c r="A79" s="136" t="s">
        <v>50</v>
      </c>
      <c r="C79" s="136">
        <f>AVERAGE(C20,C45,C70)</f>
        <v>920.13454835870141</v>
      </c>
      <c r="L79" s="136" t="s">
        <v>50</v>
      </c>
      <c r="N79" s="136">
        <f>AVERAGE(N20,N45,N70)</f>
        <v>918.74375741447602</v>
      </c>
      <c r="W79" s="136" t="s">
        <v>50</v>
      </c>
      <c r="Y79" s="136">
        <f>AVERAGE(Y20,Y45,Y70)</f>
        <v>613.56532716860693</v>
      </c>
      <c r="AH79" s="136" t="s">
        <v>50</v>
      </c>
      <c r="AJ79" s="136">
        <f>AVERAGE(AJ20,AJ45,AJ70)</f>
        <v>305.20358000791197</v>
      </c>
      <c r="AT79" s="136" t="s">
        <v>50</v>
      </c>
      <c r="AV79" s="136">
        <f>AVERAGE(AV20,AV45,AV70)</f>
        <v>307.27871323126169</v>
      </c>
    </row>
    <row r="80" spans="1:56" x14ac:dyDescent="0.2">
      <c r="A80" s="136" t="s">
        <v>51</v>
      </c>
      <c r="C80" s="136">
        <f>C71</f>
        <v>-0.67199999999999993</v>
      </c>
      <c r="L80" s="136" t="s">
        <v>51</v>
      </c>
      <c r="N80" s="136">
        <f>N71</f>
        <v>1.161</v>
      </c>
      <c r="W80" s="136" t="s">
        <v>51</v>
      </c>
      <c r="Y80" s="136">
        <f>Y71</f>
        <v>6.3E-2</v>
      </c>
      <c r="AH80" s="136" t="s">
        <v>51</v>
      </c>
      <c r="AJ80" s="136">
        <f>AJ71</f>
        <v>0.55699999999999994</v>
      </c>
      <c r="AT80" s="136" t="s">
        <v>51</v>
      </c>
      <c r="AV80" s="136">
        <f>AV71</f>
        <v>-0.23200000000000001</v>
      </c>
    </row>
    <row r="81" spans="1:49" x14ac:dyDescent="0.2">
      <c r="A81" s="136" t="s">
        <v>52</v>
      </c>
      <c r="C81" s="104">
        <f>IF(C80&lt;0, 1-(C79/C80), C79/C80-1)</f>
        <v>1370.2478398194962</v>
      </c>
      <c r="D81" s="185">
        <f xml:space="preserve"> C79-C80</f>
        <v>920.80654835870143</v>
      </c>
      <c r="E81" s="104"/>
      <c r="F81" s="104"/>
      <c r="G81" s="104"/>
      <c r="H81" s="104"/>
      <c r="I81" s="104"/>
      <c r="J81" s="104"/>
      <c r="K81" s="104"/>
      <c r="L81" s="136" t="s">
        <v>52</v>
      </c>
      <c r="M81" s="104"/>
      <c r="N81" s="104">
        <f>IF(N80&lt;0, 1-(N79/N80), N79/N80-1)</f>
        <v>790.33829234666325</v>
      </c>
      <c r="O81" s="185">
        <f xml:space="preserve"> N79-N80</f>
        <v>917.58275741447608</v>
      </c>
      <c r="P81" s="104"/>
      <c r="Q81" s="104"/>
      <c r="R81" s="104"/>
      <c r="S81" s="104"/>
      <c r="T81" s="104"/>
      <c r="U81" s="104"/>
      <c r="V81" s="104"/>
      <c r="W81" s="136" t="s">
        <v>52</v>
      </c>
      <c r="X81" s="104"/>
      <c r="Y81" s="104">
        <f>IF(Y80&lt;0, 1-(Y79/Y80), Y79/Y80-1)</f>
        <v>9738.1321772794745</v>
      </c>
      <c r="Z81" s="185">
        <f xml:space="preserve"> Y79-Y80</f>
        <v>613.50232716860694</v>
      </c>
      <c r="AA81" s="104"/>
      <c r="AB81" s="104"/>
      <c r="AC81" s="104"/>
      <c r="AD81" s="104"/>
      <c r="AE81" s="104"/>
      <c r="AF81" s="104"/>
      <c r="AG81" s="104"/>
      <c r="AH81" s="136" t="s">
        <v>52</v>
      </c>
      <c r="AI81" s="104"/>
      <c r="AJ81" s="104">
        <f>IF(AJ80&lt;0, 1-(AJ79/AJ80), AJ79/AJ80-1)</f>
        <v>546.94179534634111</v>
      </c>
      <c r="AK81" s="185">
        <f xml:space="preserve"> AJ79-AJ80</f>
        <v>304.64658000791195</v>
      </c>
      <c r="AL81" s="104"/>
      <c r="AM81" s="104"/>
      <c r="AN81" s="104"/>
      <c r="AO81" s="104"/>
      <c r="AP81" s="104"/>
      <c r="AQ81" s="104"/>
      <c r="AR81" s="104"/>
      <c r="AS81" s="104"/>
      <c r="AT81" s="136" t="s">
        <v>52</v>
      </c>
      <c r="AU81" s="104"/>
      <c r="AV81" s="104">
        <f>IF(AV80&lt;0, 1-(AV79/AV80), AV79/AV80-1)</f>
        <v>1325.4772122037141</v>
      </c>
      <c r="AW81" s="185">
        <f xml:space="preserve"> AV79-AV80</f>
        <v>307.51071323126172</v>
      </c>
    </row>
    <row r="82" spans="1:49" x14ac:dyDescent="0.2">
      <c r="A82" s="136" t="s">
        <v>141</v>
      </c>
      <c r="C82" s="104">
        <f>SQRT(((C20-C21)^2+(C45-C46)^2+(C70-C71)^2)/3)</f>
        <v>534.55006393261533</v>
      </c>
      <c r="D82" s="185"/>
      <c r="E82" s="104"/>
      <c r="F82" s="104"/>
      <c r="G82" s="104"/>
      <c r="H82" s="104"/>
      <c r="I82" s="104"/>
      <c r="J82" s="104"/>
      <c r="K82" s="104"/>
      <c r="L82" s="136" t="s">
        <v>141</v>
      </c>
      <c r="M82" s="104"/>
      <c r="N82" s="104">
        <f>SQRT(((N20-N21)^2+(N45-N46)^2+(N70-N71)^2)/3)</f>
        <v>529.76247746385002</v>
      </c>
      <c r="O82" s="185"/>
      <c r="P82" s="104"/>
      <c r="Q82" s="104"/>
      <c r="R82" s="104"/>
      <c r="S82" s="104"/>
      <c r="T82" s="104"/>
      <c r="U82" s="104"/>
      <c r="V82" s="104"/>
      <c r="W82" s="136" t="s">
        <v>141</v>
      </c>
      <c r="X82" s="104"/>
      <c r="Y82" s="104">
        <f>SQRT(((Y20-Y21)^2+(Y45-Y46)^2+(Y70-Y71)^2)/3)</f>
        <v>529.62981424004988</v>
      </c>
      <c r="Z82" s="185"/>
      <c r="AA82" s="104"/>
      <c r="AB82" s="104"/>
      <c r="AC82" s="104"/>
      <c r="AD82" s="104"/>
      <c r="AE82" s="104"/>
      <c r="AF82" s="104"/>
      <c r="AG82" s="104"/>
      <c r="AH82" s="136" t="s">
        <v>141</v>
      </c>
      <c r="AI82" s="104"/>
      <c r="AJ82" s="104">
        <f>SQRT(((AJ20-AJ21)^2+(AJ45-AJ46)^2+(AJ70-AJ71)^2)/3)</f>
        <v>1.0734630013017092</v>
      </c>
      <c r="AK82" s="185"/>
      <c r="AL82" s="104"/>
      <c r="AM82" s="104"/>
      <c r="AN82" s="104"/>
      <c r="AO82" s="104"/>
      <c r="AP82" s="104"/>
      <c r="AQ82" s="104"/>
      <c r="AR82" s="104"/>
      <c r="AS82" s="104"/>
      <c r="AT82" s="136" t="s">
        <v>141</v>
      </c>
      <c r="AU82" s="104"/>
      <c r="AV82" s="104">
        <f>SQRT(((AV20-AV21)^2+(AV45-AV46)^2+(AV70-AV71)^2)/3)</f>
        <v>0.5288389483558642</v>
      </c>
      <c r="AW82" s="185"/>
    </row>
    <row r="83" spans="1:49" x14ac:dyDescent="0.2">
      <c r="A83" s="136" t="s">
        <v>147</v>
      </c>
      <c r="C83" s="104">
        <f>((ABS((C21-C20)/C21))+(ABS((C46-C45)/C46))+(ABS((C71-C70)/C71)))/3</f>
        <v>459.25994840846465</v>
      </c>
      <c r="D83" s="185"/>
      <c r="E83" s="104"/>
      <c r="F83" s="104"/>
      <c r="G83" s="104"/>
      <c r="H83" s="104"/>
      <c r="I83" s="104"/>
      <c r="J83" s="104"/>
      <c r="K83" s="104"/>
      <c r="L83" s="136" t="s">
        <v>147</v>
      </c>
      <c r="M83" s="104"/>
      <c r="N83" s="104">
        <f>((ABS((N21-N20)/N21))+(ABS((N46-N45)/N46))+(ABS((N71-N70)/N71)))/3</f>
        <v>263.44416576756038</v>
      </c>
      <c r="O83" s="185"/>
      <c r="P83" s="104"/>
      <c r="Q83" s="104"/>
      <c r="R83" s="104"/>
      <c r="S83" s="104"/>
      <c r="T83" s="104"/>
      <c r="U83" s="104"/>
      <c r="V83" s="104"/>
      <c r="W83" s="136" t="s">
        <v>147</v>
      </c>
      <c r="X83" s="104"/>
      <c r="Y83" s="104">
        <f>((ABS((Y21-Y20)/Y21))+(ABS((Y46-Y45)/Y46))+(ABS((Y71-Y70)/Y71)))/3</f>
        <v>4853.934940102019</v>
      </c>
      <c r="Z83" s="185"/>
      <c r="AA83" s="104"/>
      <c r="AB83" s="104"/>
      <c r="AC83" s="104"/>
      <c r="AD83" s="104"/>
      <c r="AE83" s="104"/>
      <c r="AF83" s="104"/>
      <c r="AG83" s="104"/>
      <c r="AH83" s="136" t="s">
        <v>147</v>
      </c>
      <c r="AI83" s="104"/>
      <c r="AJ83" s="104">
        <f>((ABS((AJ21-AJ20)/AJ21))+(ABS((AJ46-AJ45)/AJ46))+(ABS((AJ71-AJ70)/AJ71)))/3</f>
        <v>0.64692087918129781</v>
      </c>
      <c r="AK83" s="185"/>
      <c r="AL83" s="104"/>
      <c r="AM83" s="104"/>
      <c r="AN83" s="104"/>
      <c r="AO83" s="104"/>
      <c r="AP83" s="104"/>
      <c r="AQ83" s="104"/>
      <c r="AR83" s="104"/>
      <c r="AS83" s="104"/>
      <c r="AT83" s="136" t="s">
        <v>147</v>
      </c>
      <c r="AU83" s="104"/>
      <c r="AV83" s="104">
        <f>((ABS((AV21-AV20)/AV21))+(ABS((AV46-AV45)/AV46))+(ABS((AV71-AV70)/AV71)))/3</f>
        <v>0.62989162900596662</v>
      </c>
      <c r="AW83" s="185"/>
    </row>
    <row r="84" spans="1:49" x14ac:dyDescent="0.2">
      <c r="A84" s="136" t="s">
        <v>142</v>
      </c>
      <c r="C84" s="104">
        <f>AVERAGE(C81,N81,Y81,AJ81,AV81)</f>
        <v>2754.2274633991378</v>
      </c>
      <c r="D84" s="186">
        <f>AVERAGE(D81,O81,Z81,AK81,AW81)</f>
        <v>612.8097852361916</v>
      </c>
      <c r="E84" s="306">
        <f>AVERAGE(ABS(D81),ABS(O81),ABS(Z81),ABS(AK81),ABS(AW81))</f>
        <v>612.8097852361916</v>
      </c>
      <c r="F84" s="307"/>
      <c r="G84" s="307"/>
    </row>
    <row r="85" spans="1:49" x14ac:dyDescent="0.2">
      <c r="A85" s="136" t="s">
        <v>143</v>
      </c>
      <c r="C85" s="104">
        <f>AVERAGE(C82,N82,Y82,AJ82,AV82)</f>
        <v>319.10893151723451</v>
      </c>
      <c r="D85" s="186"/>
    </row>
    <row r="86" spans="1:49" x14ac:dyDescent="0.2">
      <c r="A86" s="136" t="s">
        <v>148</v>
      </c>
      <c r="C86" s="104">
        <f>AVERAGE(C83,N83,Y83,AJ83,AV83)</f>
        <v>1115.5831733572463</v>
      </c>
    </row>
    <row r="87" spans="1:49" x14ac:dyDescent="0.2">
      <c r="C87" s="104"/>
    </row>
    <row r="88" spans="1:49" x14ac:dyDescent="0.2">
      <c r="A88" s="136" t="s">
        <v>144</v>
      </c>
      <c r="C88" s="136">
        <f>SQRT(((C79-C80)^2+(N79-N80)^2+(Y79-Y80)^2+(AJ79-AJ80)^2+(AV79-AV80)^2)/3)</f>
        <v>866.71800471826498</v>
      </c>
    </row>
    <row r="89" spans="1:49" x14ac:dyDescent="0.2">
      <c r="A89" s="136" t="s">
        <v>149</v>
      </c>
    </row>
  </sheetData>
  <mergeCells count="5">
    <mergeCell ref="A1:BB1"/>
    <mergeCell ref="A26:BB26"/>
    <mergeCell ref="A51:BB51"/>
    <mergeCell ref="A77:BB77"/>
    <mergeCell ref="E84:G84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9"/>
  <sheetViews>
    <sheetView topLeftCell="A67" zoomScale="70" zoomScaleNormal="70" zoomScalePageLayoutView="70" workbookViewId="0">
      <selection activeCell="C83" sqref="C83"/>
    </sheetView>
  </sheetViews>
  <sheetFormatPr baseColWidth="10" defaultColWidth="8.83203125" defaultRowHeight="15" x14ac:dyDescent="0.2"/>
  <cols>
    <col min="1" max="1" width="12.1640625" style="136" customWidth="1"/>
    <col min="2" max="2" width="10.6640625" style="136" customWidth="1"/>
    <col min="3" max="3" width="15.6640625" style="136" customWidth="1"/>
    <col min="4" max="4" width="10" style="136" customWidth="1"/>
    <col min="5" max="5" width="4.6640625" style="136" customWidth="1"/>
    <col min="6" max="6" width="3.6640625" style="136" customWidth="1"/>
    <col min="7" max="13" width="8.83203125" style="136"/>
    <col min="14" max="14" width="15.6640625" style="136" customWidth="1"/>
    <col min="15" max="15" width="10.5" style="136" customWidth="1"/>
    <col min="16" max="17" width="3.6640625" style="136" customWidth="1"/>
    <col min="18" max="24" width="8.83203125" style="136"/>
    <col min="25" max="25" width="15.6640625" style="136" customWidth="1"/>
    <col min="26" max="26" width="10.6640625" style="136" customWidth="1"/>
    <col min="27" max="28" width="3.6640625" style="136" customWidth="1"/>
    <col min="29" max="32" width="8.83203125" style="136"/>
    <col min="33" max="33" width="10.6640625" style="136" customWidth="1"/>
    <col min="34" max="35" width="8.83203125" style="136"/>
    <col min="36" max="36" width="15.6640625" style="136" customWidth="1"/>
    <col min="37" max="37" width="10.1640625" style="136" customWidth="1"/>
    <col min="38" max="39" width="3.6640625" style="136" customWidth="1"/>
    <col min="40" max="43" width="8.83203125" style="136"/>
    <col min="44" max="45" width="10.5" style="136" customWidth="1"/>
    <col min="46" max="47" width="8.83203125" style="136"/>
    <col min="48" max="48" width="15.6640625" style="136" customWidth="1"/>
    <col min="49" max="49" width="8.83203125" style="136"/>
    <col min="50" max="52" width="3.6640625" style="136" customWidth="1"/>
    <col min="53" max="53" width="10.83203125" style="136" customWidth="1"/>
    <col min="54" max="54" width="11.5" style="136" customWidth="1"/>
    <col min="55" max="56" width="3.6640625" style="136" customWidth="1"/>
    <col min="57" max="16384" width="8.83203125" style="136"/>
  </cols>
  <sheetData>
    <row r="1" spans="1:56" ht="19" x14ac:dyDescent="0.2">
      <c r="A1" s="294" t="s">
        <v>42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69"/>
      <c r="BD1" s="269"/>
    </row>
    <row r="2" spans="1:56" x14ac:dyDescent="0.2">
      <c r="A2" s="102" t="s">
        <v>43</v>
      </c>
      <c r="B2" s="102"/>
      <c r="C2" s="105">
        <v>41680</v>
      </c>
      <c r="D2" s="102"/>
      <c r="E2" s="102"/>
      <c r="F2" s="102"/>
      <c r="G2" s="102"/>
      <c r="H2" s="102"/>
      <c r="I2" s="102"/>
      <c r="J2" s="102"/>
      <c r="K2" s="102"/>
      <c r="L2" s="102" t="s">
        <v>44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 t="s">
        <v>45</v>
      </c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 t="s">
        <v>46</v>
      </c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 t="s">
        <v>47</v>
      </c>
      <c r="AU2" s="102"/>
      <c r="AV2" s="102"/>
      <c r="AW2" s="102"/>
      <c r="AX2" s="102"/>
      <c r="AY2" s="102"/>
      <c r="AZ2" s="102"/>
      <c r="BA2" s="102"/>
      <c r="BB2" s="102"/>
      <c r="BC2" s="102"/>
      <c r="BD2" s="102"/>
    </row>
    <row r="3" spans="1:56" x14ac:dyDescent="0.2">
      <c r="A3" s="103" t="s">
        <v>48</v>
      </c>
      <c r="L3" s="103" t="s">
        <v>48</v>
      </c>
      <c r="W3" s="103" t="s">
        <v>48</v>
      </c>
      <c r="AH3" s="103" t="s">
        <v>48</v>
      </c>
      <c r="AT3" s="103" t="s">
        <v>48</v>
      </c>
    </row>
    <row r="4" spans="1:56" x14ac:dyDescent="0.2">
      <c r="A4" s="136" t="s">
        <v>49</v>
      </c>
      <c r="L4" s="136" t="s">
        <v>49</v>
      </c>
      <c r="W4" s="136" t="s">
        <v>49</v>
      </c>
      <c r="AH4" s="136" t="s">
        <v>49</v>
      </c>
      <c r="AT4" s="136" t="s">
        <v>49</v>
      </c>
    </row>
    <row r="19" spans="1:56" x14ac:dyDescent="0.2">
      <c r="C19" s="136" t="s">
        <v>172</v>
      </c>
      <c r="D19" s="136" t="s">
        <v>173</v>
      </c>
    </row>
    <row r="20" spans="1:56" x14ac:dyDescent="0.2">
      <c r="A20" s="136" t="s">
        <v>50</v>
      </c>
      <c r="C20" s="136">
        <f>'30 point (2)'!P16</f>
        <v>917.45188078759861</v>
      </c>
      <c r="D20" s="251">
        <f>'30 point (2)'!L57</f>
        <v>913.5</v>
      </c>
      <c r="L20" s="136" t="s">
        <v>50</v>
      </c>
      <c r="N20" s="251">
        <f>'30 point (2)'!Y16</f>
        <v>918.97480519476255</v>
      </c>
      <c r="O20" s="136">
        <f>'30 point (2)'!U57</f>
        <v>923.49800347282508</v>
      </c>
      <c r="W20" s="136" t="s">
        <v>50</v>
      </c>
      <c r="Y20" s="136">
        <f>'30 point (2)'!AH16</f>
        <v>923.30248054847505</v>
      </c>
      <c r="Z20" s="136">
        <f>'30 point (2)'!AD57</f>
        <v>912.75</v>
      </c>
      <c r="AH20" s="136" t="s">
        <v>50</v>
      </c>
      <c r="AJ20" s="136">
        <f>'30 point (2)'!AQ16</f>
        <v>915.57672871897648</v>
      </c>
      <c r="AK20" s="136">
        <f>'30 point (2)'!AM57</f>
        <v>920</v>
      </c>
      <c r="AT20" s="136" t="s">
        <v>50</v>
      </c>
      <c r="AV20" s="136">
        <f>'30 point (2)'!AZ16</f>
        <v>921.86195224586129</v>
      </c>
      <c r="AW20" s="136">
        <f>'30 point (2)'!AV57</f>
        <v>917.5</v>
      </c>
    </row>
    <row r="21" spans="1:56" x14ac:dyDescent="0.2">
      <c r="A21" s="136" t="s">
        <v>51</v>
      </c>
      <c r="C21" s="251">
        <f>'30 point (2)'!K16</f>
        <v>917.5</v>
      </c>
      <c r="L21" s="136" t="s">
        <v>51</v>
      </c>
      <c r="N21" s="251">
        <f>'30 point (2)'!T16</f>
        <v>918.5</v>
      </c>
      <c r="W21" s="136" t="s">
        <v>51</v>
      </c>
      <c r="Y21" s="251">
        <f>'30 point (2)'!AC16</f>
        <v>918</v>
      </c>
      <c r="AH21" s="136" t="s">
        <v>51</v>
      </c>
      <c r="AJ21" s="251">
        <f>'30 point (2)'!AL16</f>
        <v>917.25</v>
      </c>
      <c r="AT21" s="136" t="s">
        <v>51</v>
      </c>
      <c r="AV21" s="251">
        <f>'30 point (2)'!AU16</f>
        <v>921</v>
      </c>
    </row>
    <row r="22" spans="1:56" x14ac:dyDescent="0.2">
      <c r="A22" s="136" t="s">
        <v>52</v>
      </c>
      <c r="C22" s="104">
        <f>IF(C21&lt;0, 1-(C20/C21), C20/C21-1)</f>
        <v>-5.244600806686428E-5</v>
      </c>
      <c r="D22" s="104">
        <f>IF(C21&lt;0, 1-(D20/C21), D20/C21-1)</f>
        <v>-4.3596730245231141E-3</v>
      </c>
      <c r="E22" s="104"/>
      <c r="F22" s="104"/>
      <c r="G22" s="104"/>
      <c r="H22" s="104"/>
      <c r="I22" s="104"/>
      <c r="J22" s="104"/>
      <c r="K22" s="104"/>
      <c r="L22" s="136" t="s">
        <v>52</v>
      </c>
      <c r="M22" s="104"/>
      <c r="N22" s="104">
        <f>IF(N21&lt;0, 1-(N20/N21), N20/N21-1)</f>
        <v>5.169354325122999E-4</v>
      </c>
      <c r="O22" s="104">
        <f>IF(N21&lt;0, 1-(O20/N21), O20/N21-1)</f>
        <v>5.4414844559880216E-3</v>
      </c>
      <c r="P22" s="104"/>
      <c r="Q22" s="104"/>
      <c r="R22" s="104"/>
      <c r="S22" s="104"/>
      <c r="T22" s="104"/>
      <c r="U22" s="104"/>
      <c r="V22" s="104"/>
      <c r="W22" s="136" t="s">
        <v>52</v>
      </c>
      <c r="X22" s="104"/>
      <c r="Y22" s="104">
        <f>IF(Y21&lt;0, 1-(Y20/Y21), Y20/Y21-1)</f>
        <v>5.7761226018246958E-3</v>
      </c>
      <c r="Z22" s="104">
        <f>IF(Y21&lt;0, 1-(Z20/Y21), Z20/Y21-1)</f>
        <v>-5.7189542483659928E-3</v>
      </c>
      <c r="AA22" s="104"/>
      <c r="AB22" s="104"/>
      <c r="AC22" s="104"/>
      <c r="AD22" s="104"/>
      <c r="AE22" s="104"/>
      <c r="AF22" s="104"/>
      <c r="AG22" s="104"/>
      <c r="AH22" s="136" t="s">
        <v>52</v>
      </c>
      <c r="AI22" s="104"/>
      <c r="AJ22" s="104">
        <f>IF(AJ21&lt;0, 1-(AJ20/AJ21), AJ20/AJ21-1)</f>
        <v>-1.8242259809468919E-3</v>
      </c>
      <c r="AK22" s="104">
        <f>IF(AJ21&lt;0, 1-(AK20/AJ21), AK20/AJ21-1)</f>
        <v>2.9980921231942403E-3</v>
      </c>
      <c r="AL22" s="104"/>
      <c r="AM22" s="104"/>
      <c r="AN22" s="104"/>
      <c r="AO22" s="104"/>
      <c r="AP22" s="104"/>
      <c r="AQ22" s="104"/>
      <c r="AR22" s="104"/>
      <c r="AS22" s="104"/>
      <c r="AT22" s="136" t="s">
        <v>52</v>
      </c>
      <c r="AU22" s="104"/>
      <c r="AV22" s="104">
        <f>IF(AV21&lt;0, 1-(AV20/AV21), AV20/AV21-1)</f>
        <v>9.3588734621197212E-4</v>
      </c>
      <c r="AW22" s="104">
        <f>IF(AV21&lt;0, 1-(AW20/AV21), AW20/AV21-1)</f>
        <v>-3.8002171552660169E-3</v>
      </c>
    </row>
    <row r="23" spans="1:56" ht="17" x14ac:dyDescent="0.2">
      <c r="A23" s="136" t="s">
        <v>53</v>
      </c>
      <c r="C23" s="136">
        <v>0.90549999999999997</v>
      </c>
      <c r="L23" s="136" t="s">
        <v>53</v>
      </c>
      <c r="N23" s="136">
        <v>0.935998</v>
      </c>
      <c r="W23" s="136" t="s">
        <v>53</v>
      </c>
      <c r="Y23" s="136">
        <v>0.97052671999999995</v>
      </c>
      <c r="AH23" s="136" t="s">
        <v>53</v>
      </c>
      <c r="AJ23" s="136">
        <v>0.90553112999999996</v>
      </c>
      <c r="AT23" s="136" t="s">
        <v>53</v>
      </c>
      <c r="AV23" s="271">
        <v>0.87343545</v>
      </c>
    </row>
    <row r="24" spans="1:56" x14ac:dyDescent="0.2">
      <c r="A24" s="136" t="s">
        <v>54</v>
      </c>
      <c r="C24" s="136">
        <v>0.246</v>
      </c>
      <c r="L24" s="136" t="s">
        <v>54</v>
      </c>
      <c r="N24" s="136">
        <v>0.17299999999999999</v>
      </c>
      <c r="W24" s="136" t="s">
        <v>54</v>
      </c>
      <c r="Y24" s="136">
        <v>0.153</v>
      </c>
      <c r="AH24" s="136" t="s">
        <v>54</v>
      </c>
      <c r="AJ24" s="136">
        <v>0.246</v>
      </c>
      <c r="AT24" s="136" t="s">
        <v>54</v>
      </c>
      <c r="AV24" s="136">
        <v>0.32200000000000001</v>
      </c>
    </row>
    <row r="25" spans="1:56" x14ac:dyDescent="0.2">
      <c r="A25" s="136" t="s">
        <v>55</v>
      </c>
      <c r="L25" s="136" t="s">
        <v>55</v>
      </c>
      <c r="W25" s="136" t="s">
        <v>55</v>
      </c>
      <c r="AH25" s="136" t="s">
        <v>55</v>
      </c>
      <c r="AT25" s="136" t="s">
        <v>55</v>
      </c>
    </row>
    <row r="26" spans="1:56" ht="19" x14ac:dyDescent="0.2">
      <c r="A26" s="294" t="s">
        <v>60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69"/>
      <c r="BD26" s="269"/>
    </row>
    <row r="27" spans="1:56" x14ac:dyDescent="0.2">
      <c r="A27" s="102" t="s">
        <v>43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 t="s">
        <v>44</v>
      </c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 t="s">
        <v>45</v>
      </c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 t="s">
        <v>46</v>
      </c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 t="s">
        <v>47</v>
      </c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</row>
    <row r="28" spans="1:56" x14ac:dyDescent="0.2">
      <c r="A28" s="103" t="s">
        <v>61</v>
      </c>
      <c r="L28" s="103" t="s">
        <v>62</v>
      </c>
      <c r="W28" s="103" t="s">
        <v>62</v>
      </c>
      <c r="AH28" s="103" t="s">
        <v>62</v>
      </c>
      <c r="AT28" s="103" t="s">
        <v>62</v>
      </c>
    </row>
    <row r="29" spans="1:56" x14ac:dyDescent="0.2">
      <c r="A29" s="136" t="s">
        <v>49</v>
      </c>
      <c r="L29" s="136" t="s">
        <v>49</v>
      </c>
      <c r="W29" s="136" t="s">
        <v>49</v>
      </c>
      <c r="AH29" s="136" t="s">
        <v>49</v>
      </c>
      <c r="AT29" s="136" t="s">
        <v>49</v>
      </c>
    </row>
    <row r="45" spans="1:49" x14ac:dyDescent="0.2">
      <c r="A45" s="136" t="s">
        <v>50</v>
      </c>
      <c r="C45" s="136">
        <f>('20 point (2)'!P16)</f>
        <v>917.75593099103196</v>
      </c>
      <c r="L45" s="136" t="s">
        <v>50</v>
      </c>
      <c r="N45" s="136">
        <f>'20 point (2)'!Y16</f>
        <v>918.52006320252769</v>
      </c>
      <c r="W45" s="136" t="s">
        <v>50</v>
      </c>
      <c r="Y45" s="136">
        <f>'20 point (2)'!AG16</f>
        <v>8.0586893944206315E-5</v>
      </c>
      <c r="AH45" s="136" t="s">
        <v>50</v>
      </c>
      <c r="AJ45" s="136">
        <f>'20 point (2)'!AP16</f>
        <v>-0.17527522897517894</v>
      </c>
      <c r="AT45" s="136" t="s">
        <v>50</v>
      </c>
      <c r="AV45" s="136">
        <f>'20 point (2)'!AY16</f>
        <v>-8.1049225784552599E-3</v>
      </c>
    </row>
    <row r="46" spans="1:49" x14ac:dyDescent="0.2">
      <c r="A46" s="136" t="s">
        <v>51</v>
      </c>
      <c r="C46" s="251">
        <f>'20 point (2)'!K16</f>
        <v>917.5</v>
      </c>
      <c r="L46" s="136" t="s">
        <v>51</v>
      </c>
      <c r="N46" s="251">
        <f>'20 point (2)'!T16</f>
        <v>918.5</v>
      </c>
      <c r="W46" s="136" t="s">
        <v>51</v>
      </c>
      <c r="Y46" s="136">
        <f>'20 point (2)'!AD16</f>
        <v>6.3E-2</v>
      </c>
      <c r="AH46" s="136" t="s">
        <v>51</v>
      </c>
      <c r="AJ46" s="136">
        <f>'20 point (2)'!AM16</f>
        <v>0.55699999999999994</v>
      </c>
      <c r="AT46" s="136" t="s">
        <v>51</v>
      </c>
      <c r="AV46" s="136">
        <f>'20 point (2)'!AV16</f>
        <v>-0.23200000000000001</v>
      </c>
    </row>
    <row r="47" spans="1:49" x14ac:dyDescent="0.2">
      <c r="A47" s="136" t="s">
        <v>52</v>
      </c>
      <c r="C47" s="104">
        <f>IF(C46&lt;0, 1-(C45/C46), C45/C46-1)</f>
        <v>2.7894385943527666E-4</v>
      </c>
      <c r="D47" s="185">
        <f xml:space="preserve"> C45-C46</f>
        <v>0.25593099103195982</v>
      </c>
      <c r="E47" s="104"/>
      <c r="F47" s="104"/>
      <c r="G47" s="104"/>
      <c r="H47" s="104"/>
      <c r="I47" s="104"/>
      <c r="J47" s="104"/>
      <c r="K47" s="104"/>
      <c r="L47" s="136" t="s">
        <v>52</v>
      </c>
      <c r="M47" s="104"/>
      <c r="N47" s="104">
        <f>IF(N46&lt;0, 1-(N45/N46), N45/N46-1)</f>
        <v>2.1843443143820807E-5</v>
      </c>
      <c r="O47" s="185">
        <f xml:space="preserve"> N45-N46</f>
        <v>2.0063202527694557E-2</v>
      </c>
      <c r="P47" s="104"/>
      <c r="Q47" s="104"/>
      <c r="R47" s="104"/>
      <c r="S47" s="104"/>
      <c r="T47" s="104"/>
      <c r="U47" s="104"/>
      <c r="V47" s="104"/>
      <c r="W47" s="136" t="s">
        <v>52</v>
      </c>
      <c r="X47" s="104"/>
      <c r="Y47" s="104">
        <f>IF(Y46&lt;0, 1-(Y45/Y46), Y45/Y46-1)</f>
        <v>-0.99872084295326657</v>
      </c>
      <c r="Z47" s="185">
        <f xml:space="preserve"> Y45-Y46</f>
        <v>-6.2919413106055797E-2</v>
      </c>
      <c r="AA47" s="104"/>
      <c r="AB47" s="104"/>
      <c r="AC47" s="104"/>
      <c r="AD47" s="104"/>
      <c r="AE47" s="104"/>
      <c r="AF47" s="104"/>
      <c r="AG47" s="104"/>
      <c r="AH47" s="136" t="s">
        <v>52</v>
      </c>
      <c r="AI47" s="104"/>
      <c r="AJ47" s="104">
        <f>IF(AJ46&lt;0, 1-(AJ45/AJ46), AJ45/AJ46-1)</f>
        <v>-1.3146772513019371</v>
      </c>
      <c r="AK47" s="185">
        <f xml:space="preserve"> AJ45-AJ46</f>
        <v>-0.73227522897517883</v>
      </c>
      <c r="AL47" s="104"/>
      <c r="AM47" s="104"/>
      <c r="AN47" s="104"/>
      <c r="AO47" s="104"/>
      <c r="AP47" s="104"/>
      <c r="AQ47" s="104"/>
      <c r="AR47" s="104"/>
      <c r="AS47" s="104"/>
      <c r="AT47" s="136" t="s">
        <v>52</v>
      </c>
      <c r="AU47" s="104"/>
      <c r="AV47" s="104">
        <f>IF(AV46&lt;0, 1-(AV45/AV46), AV45/AV46-1)</f>
        <v>0.9650649888859687</v>
      </c>
      <c r="AW47" s="185">
        <f xml:space="preserve"> AV45-AV46</f>
        <v>0.22389507742154474</v>
      </c>
    </row>
    <row r="48" spans="1:49" ht="17" x14ac:dyDescent="0.2">
      <c r="A48" s="136" t="s">
        <v>53</v>
      </c>
      <c r="C48" s="136">
        <v>0.96016000000000001</v>
      </c>
      <c r="L48" s="136" t="s">
        <v>53</v>
      </c>
      <c r="N48" s="255">
        <v>-4.7736000000000001</v>
      </c>
      <c r="W48" s="136" t="s">
        <v>53</v>
      </c>
      <c r="Y48" s="136">
        <v>0.98836831999999997</v>
      </c>
      <c r="AH48" s="136" t="s">
        <v>53</v>
      </c>
      <c r="AJ48" s="136">
        <v>0.99687247999999995</v>
      </c>
      <c r="AT48" s="136" t="s">
        <v>53</v>
      </c>
      <c r="AV48" s="136">
        <v>0.99016444999999997</v>
      </c>
    </row>
    <row r="49" spans="1:56" x14ac:dyDescent="0.2">
      <c r="A49" s="136" t="s">
        <v>54</v>
      </c>
      <c r="C49" s="136">
        <f>0.189</f>
        <v>0.189</v>
      </c>
      <c r="L49" s="136" t="s">
        <v>63</v>
      </c>
      <c r="N49" s="136">
        <v>0.189</v>
      </c>
      <c r="W49" s="136" t="s">
        <v>54</v>
      </c>
      <c r="Y49" s="136">
        <v>0.19500000000000001</v>
      </c>
      <c r="AH49" s="136" t="s">
        <v>54</v>
      </c>
      <c r="AJ49" s="136">
        <v>0.09</v>
      </c>
      <c r="AT49" s="136" t="s">
        <v>54</v>
      </c>
      <c r="AV49" s="136">
        <v>0.14000000000000001</v>
      </c>
    </row>
    <row r="50" spans="1:56" x14ac:dyDescent="0.2">
      <c r="A50" s="136" t="s">
        <v>55</v>
      </c>
      <c r="L50" s="136" t="s">
        <v>55</v>
      </c>
      <c r="W50" s="136" t="s">
        <v>55</v>
      </c>
      <c r="AH50" s="136" t="s">
        <v>55</v>
      </c>
      <c r="AT50" s="136" t="s">
        <v>55</v>
      </c>
    </row>
    <row r="51" spans="1:56" ht="19" x14ac:dyDescent="0.2">
      <c r="A51" s="294" t="s">
        <v>67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69"/>
      <c r="BD51" s="269"/>
    </row>
    <row r="52" spans="1:56" x14ac:dyDescent="0.2">
      <c r="A52" s="102" t="s">
        <v>43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 t="s">
        <v>44</v>
      </c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 t="s">
        <v>45</v>
      </c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 t="s">
        <v>46</v>
      </c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 t="s">
        <v>47</v>
      </c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</row>
    <row r="53" spans="1:56" x14ac:dyDescent="0.2">
      <c r="A53" s="103" t="s">
        <v>62</v>
      </c>
      <c r="L53" s="103" t="s">
        <v>62</v>
      </c>
      <c r="W53" s="103" t="s">
        <v>62</v>
      </c>
      <c r="AH53" s="103" t="s">
        <v>62</v>
      </c>
      <c r="AT53" s="103" t="s">
        <v>62</v>
      </c>
    </row>
    <row r="54" spans="1:56" x14ac:dyDescent="0.2">
      <c r="A54" s="136" t="s">
        <v>49</v>
      </c>
      <c r="L54" s="136" t="s">
        <v>49</v>
      </c>
      <c r="W54" s="136" t="s">
        <v>49</v>
      </c>
      <c r="AH54" s="136" t="s">
        <v>49</v>
      </c>
      <c r="AT54" s="136" t="s">
        <v>49</v>
      </c>
    </row>
    <row r="69" spans="1:56" ht="30.75" customHeight="1" x14ac:dyDescent="0.2">
      <c r="G69" s="268" t="s">
        <v>117</v>
      </c>
      <c r="H69" s="136">
        <v>75</v>
      </c>
      <c r="I69" s="136">
        <v>90</v>
      </c>
      <c r="J69" s="136">
        <v>25</v>
      </c>
      <c r="K69" s="136" t="s">
        <v>118</v>
      </c>
      <c r="R69" s="136">
        <v>50</v>
      </c>
      <c r="S69" s="136">
        <v>75</v>
      </c>
      <c r="T69" s="136" t="s">
        <v>119</v>
      </c>
      <c r="U69" s="136">
        <v>25</v>
      </c>
      <c r="AQ69" s="136" t="s">
        <v>122</v>
      </c>
      <c r="AR69" s="136">
        <v>25</v>
      </c>
      <c r="AS69" s="136" t="s">
        <v>121</v>
      </c>
      <c r="BA69" s="136">
        <v>25</v>
      </c>
      <c r="BB69" s="136" t="s">
        <v>121</v>
      </c>
    </row>
    <row r="70" spans="1:56" x14ac:dyDescent="0.2">
      <c r="A70" s="136" t="s">
        <v>50</v>
      </c>
      <c r="C70" s="136">
        <f>'10 point (2)'!P16</f>
        <v>925.19583329747365</v>
      </c>
      <c r="G70" s="136">
        <f xml:space="preserve"> 0.819289219220601*SIN(3.96459430051421 - 13*11)</f>
        <v>-0.59075553500629385</v>
      </c>
      <c r="H70" s="136">
        <f xml:space="preserve"> 0.786657164468599*SIN(5.49652814271099 + 13*11)</f>
        <v>-0.58665668008215544</v>
      </c>
      <c r="I70" s="136">
        <f>COS(2.28312501847279 - 13*11)</f>
        <v>-0.79317313620150132</v>
      </c>
      <c r="J70" s="136">
        <f xml:space="preserve"> SIN(SIN(5.46217147874633 + 13*11))</f>
        <v>-0.6612129718018267</v>
      </c>
      <c r="K70" s="136">
        <f xml:space="preserve"> COS(2.37163926718733 - 13*11)*COS(SIN(SIN(COS(494*11 + SIN(2.37163926718733 + 494*SIN(13*COS(2.37163926718733 - 13*11)) + 13*11*SIN(13*COS(2.37163926718733 - 13*11)))*COS(494*11 + SIN(13*COS(2.37163926718733 - 13*11)) - 11*SIN(13*COS(2.37163926718733 - 13*11)))))))</f>
        <v>-0.73622346337809608</v>
      </c>
      <c r="L70" s="136" t="s">
        <v>50</v>
      </c>
      <c r="N70" s="136">
        <f>'10 point (2)'!X16</f>
        <v>918.73640384613805</v>
      </c>
      <c r="T70" s="136">
        <f xml:space="preserve"> 21/(9 + t + SIN(0.841470984807897 - t))</f>
        <v>1.0159818725295287</v>
      </c>
      <c r="U70" s="136">
        <f xml:space="preserve"> -20/(-9 - t)</f>
        <v>1</v>
      </c>
      <c r="V70" s="136">
        <f>3/11+SIN(2.01000750339955+(3+COS(3*COS(3.28318530717959+11+-3/11-11^2)))/11^2)</f>
        <v>1.1705989666909562</v>
      </c>
      <c r="W70" s="136" t="s">
        <v>50</v>
      </c>
      <c r="Y70" s="136">
        <f>'10 point (2)'!AF16</f>
        <v>917.39342037045162</v>
      </c>
      <c r="AG70" s="136">
        <f xml:space="preserve"> COS(COS(6.24777960769379 + 88*11^2)) + SIN(0.0353983027336607 + 0.0353909106162289*11^2 - 88*11)</f>
        <v>0.19364681528517425</v>
      </c>
      <c r="AH70" s="136" t="s">
        <v>50</v>
      </c>
      <c r="AJ70" s="136">
        <f>'10 point (2)'!AN16</f>
        <v>0.20928653373461753</v>
      </c>
      <c r="AR70" s="136">
        <f xml:space="preserve"> -0.374516774009282*COS(697*t)</f>
        <v>-2.1287696085586068E-2</v>
      </c>
      <c r="AS70" s="136">
        <f xml:space="preserve"> (2*t - 6)/(6 + t*SIN(0.270905788307869 + t + t^2) + t^2*SIN(1.89473684210526 + SIN(0.318304585395795 + t)) + t*SIN(1.89473684210526 + SIN(0.318304585395795 + t))*SIN(0.270905788307869 + t + t^2) - COS(0.283185307179586 + t)^2*SIN(0.270905788307869 + t + t^2))</f>
        <v>0.14481675449272105</v>
      </c>
      <c r="AT70" s="136" t="s">
        <v>50</v>
      </c>
      <c r="AV70" s="136">
        <f>'10 point (2)'!AW16</f>
        <v>-1.7707629497713182E-2</v>
      </c>
      <c r="BA70" s="136">
        <f xml:space="preserve"> -0.3232339539208*COS(3.86703847063244 + t)</f>
        <v>0.21552396295515347</v>
      </c>
      <c r="BB70" s="136">
        <f xml:space="preserve"> 22323*COS(1.07692307692308*t + 1.08219178082192/t)/(26015*t - 2200*t^2 - 2567*SIN(1.07692307692308*t))</f>
        <v>0.83776522094973438</v>
      </c>
    </row>
    <row r="71" spans="1:56" x14ac:dyDescent="0.2">
      <c r="A71" s="136" t="s">
        <v>51</v>
      </c>
      <c r="C71" s="136">
        <f>'10 point (2)'!M16</f>
        <v>-0.67199999999999993</v>
      </c>
      <c r="G71" s="136">
        <f>'10 point (2)'!M16</f>
        <v>-0.67199999999999993</v>
      </c>
      <c r="H71" s="136">
        <f>'10 point (2)'!M16</f>
        <v>-0.67199999999999993</v>
      </c>
      <c r="I71" s="136">
        <f>'10 point (2)'!M16</f>
        <v>-0.67199999999999993</v>
      </c>
      <c r="J71" s="136">
        <f>'10 point (2)'!M16</f>
        <v>-0.67199999999999993</v>
      </c>
      <c r="K71" s="136">
        <f>'10 point (2)'!M16</f>
        <v>-0.67199999999999993</v>
      </c>
      <c r="L71" s="136" t="s">
        <v>51</v>
      </c>
      <c r="N71" s="136">
        <f>'10 point (2)'!U16</f>
        <v>1.161</v>
      </c>
      <c r="T71" s="136">
        <f>U71</f>
        <v>1.161</v>
      </c>
      <c r="U71" s="136">
        <f>N71</f>
        <v>1.161</v>
      </c>
      <c r="V71" s="136">
        <f>N71</f>
        <v>1.161</v>
      </c>
      <c r="W71" s="136" t="s">
        <v>51</v>
      </c>
      <c r="Y71" s="136">
        <f>'10 point (2)'!AC16</f>
        <v>6.3E-2</v>
      </c>
      <c r="AG71" s="136">
        <f>Y71</f>
        <v>6.3E-2</v>
      </c>
      <c r="AH71" s="136" t="s">
        <v>51</v>
      </c>
      <c r="AJ71" s="136">
        <f>'10 point (2)'!AK16</f>
        <v>0.55699999999999994</v>
      </c>
      <c r="AR71" s="136">
        <f>AS71</f>
        <v>0.55699999999999994</v>
      </c>
      <c r="AS71" s="136">
        <f>AJ71</f>
        <v>0.55699999999999994</v>
      </c>
      <c r="AT71" s="136" t="s">
        <v>51</v>
      </c>
      <c r="AV71" s="136">
        <f>'10 point (2)'!AT16</f>
        <v>-0.23200000000000001</v>
      </c>
      <c r="BA71" s="136">
        <f>BB71</f>
        <v>-0.23200000000000001</v>
      </c>
      <c r="BB71" s="136">
        <f>AV71</f>
        <v>-0.23200000000000001</v>
      </c>
    </row>
    <row r="72" spans="1:56" x14ac:dyDescent="0.2">
      <c r="A72" s="136" t="s">
        <v>52</v>
      </c>
      <c r="C72" s="104">
        <f>IF(C71&lt;0, 1-(C70/C71), C70/C71-1)</f>
        <v>1377.7795138355264</v>
      </c>
      <c r="D72" s="185">
        <f xml:space="preserve"> C70-C71</f>
        <v>925.86783329747368</v>
      </c>
      <c r="E72" s="104"/>
      <c r="F72" s="104"/>
      <c r="G72" s="104">
        <f>IF(G71&lt;0, 1-(G70/G71), G70/G71-1)</f>
        <v>0.1208995014787293</v>
      </c>
      <c r="H72" s="104">
        <f>IF(H71&lt;0, 1-(H70/H71), H70/H71-1)</f>
        <v>0.12699898797298292</v>
      </c>
      <c r="I72" s="104">
        <f>IF(I71&lt;0, 1-(I70/I71), I70/I71-1)</f>
        <v>-0.18031716696652</v>
      </c>
      <c r="J72" s="104">
        <f>IF(J71&lt;0, 1-(J70/J71), J70/J71-1)</f>
        <v>1.6052125294900632E-2</v>
      </c>
      <c r="K72" s="104">
        <f>IF(K71&lt;0, 1-(K70/K71), K70/K71-1)</f>
        <v>-9.5570630026928782E-2</v>
      </c>
      <c r="L72" s="136" t="s">
        <v>52</v>
      </c>
      <c r="M72" s="104"/>
      <c r="N72" s="104">
        <f>IF(N71&lt;0, 1-(N70/N71), N70/N71-1)</f>
        <v>790.33195852380538</v>
      </c>
      <c r="O72" s="185">
        <f xml:space="preserve"> N70-N71</f>
        <v>917.5754038461381</v>
      </c>
      <c r="P72" s="104"/>
      <c r="Q72" s="104"/>
      <c r="R72" s="104"/>
      <c r="S72" s="104"/>
      <c r="T72" s="104">
        <f>IF(T71&lt;0, 1-(T70/T71), T70/T71-1)</f>
        <v>-0.12490794786431647</v>
      </c>
      <c r="U72" s="104">
        <f>IF(U71&lt;0, 1-(U70/U71), U70/U71-1)</f>
        <v>-0.13867355727820851</v>
      </c>
      <c r="V72" s="104">
        <f>IF(V71&lt;0, 1-(V70/V71), V70/V71-1)</f>
        <v>8.2678438337262516E-3</v>
      </c>
      <c r="W72" s="136" t="s">
        <v>52</v>
      </c>
      <c r="X72" s="104"/>
      <c r="Y72" s="104">
        <f>IF(Y71&lt;0, 1-(Y70/Y71), Y70/Y71-1)</f>
        <v>14560.800323340502</v>
      </c>
      <c r="Z72" s="185">
        <f xml:space="preserve"> Y70-Y71</f>
        <v>917.33042037045163</v>
      </c>
      <c r="AA72" s="104"/>
      <c r="AB72" s="104"/>
      <c r="AC72" s="104"/>
      <c r="AD72" s="104"/>
      <c r="AE72" s="104"/>
      <c r="AF72" s="104"/>
      <c r="AG72" s="104">
        <f>IF(AG71&lt;0, 1-(AG70/AG71), AG70/AG71-1)</f>
        <v>2.0737589727805434</v>
      </c>
      <c r="AH72" s="136" t="s">
        <v>52</v>
      </c>
      <c r="AI72" s="104"/>
      <c r="AJ72" s="104">
        <f>IF(AJ71&lt;0, 1-(AJ70/AJ71), AJ70/AJ71-1)</f>
        <v>-0.62426116026100975</v>
      </c>
      <c r="AK72" s="185">
        <f xml:space="preserve"> AJ70-AJ71</f>
        <v>-0.34771346626538241</v>
      </c>
      <c r="AL72" s="104"/>
      <c r="AM72" s="104"/>
      <c r="AN72" s="104"/>
      <c r="AO72" s="104"/>
      <c r="AP72" s="104"/>
      <c r="AQ72" s="104"/>
      <c r="AR72" s="104">
        <f>IF(AR71&lt;0, 1-(AR70/AR71), AR70/AR71-1)</f>
        <v>-1.0382184848933322</v>
      </c>
      <c r="AS72" s="104">
        <f>IF(AS71&lt;0, 1-(AS70/AS71), AS70/AS71-1)</f>
        <v>-0.74000582676351701</v>
      </c>
      <c r="AT72" s="136" t="s">
        <v>52</v>
      </c>
      <c r="AU72" s="104"/>
      <c r="AV72" s="104">
        <f>IF(AV71&lt;0, 1-(AV70/AV71), AV70/AV71-1)</f>
        <v>0.92367401078571909</v>
      </c>
      <c r="AW72" s="185">
        <f xml:space="preserve"> AV70-AV71</f>
        <v>0.21429237050228683</v>
      </c>
      <c r="BA72" s="104">
        <f>IF(BA71&lt;0, 1-(BA70/BA71), BA70/BA71-1)</f>
        <v>1.928982598944627</v>
      </c>
      <c r="BB72" s="104">
        <f>IF(BB71&lt;0, 1-(BB70/BB71), BB70/BB71-1)</f>
        <v>4.6110569868523026</v>
      </c>
    </row>
    <row r="73" spans="1:56" ht="17" x14ac:dyDescent="0.2">
      <c r="A73" s="136" t="s">
        <v>53</v>
      </c>
      <c r="C73" s="136">
        <v>0.99562322999999997</v>
      </c>
      <c r="L73" s="136" t="s">
        <v>53</v>
      </c>
      <c r="N73" s="136">
        <v>0.99976770999999998</v>
      </c>
      <c r="W73" s="136" t="s">
        <v>53</v>
      </c>
      <c r="Y73" s="136">
        <v>0.99941122999999998</v>
      </c>
      <c r="AH73" s="136" t="s">
        <v>53</v>
      </c>
      <c r="AJ73" s="136">
        <v>0.99985102000000003</v>
      </c>
      <c r="AT73" s="136" t="s">
        <v>53</v>
      </c>
      <c r="AV73" s="136">
        <v>0.99514272000000004</v>
      </c>
    </row>
    <row r="74" spans="1:56" x14ac:dyDescent="0.2">
      <c r="A74" s="136" t="s">
        <v>120</v>
      </c>
      <c r="L74" s="136" t="s">
        <v>123</v>
      </c>
    </row>
    <row r="75" spans="1:56" x14ac:dyDescent="0.2">
      <c r="A75" s="136" t="s">
        <v>54</v>
      </c>
      <c r="C75" s="136">
        <v>5.5E-2</v>
      </c>
      <c r="L75" s="136" t="s">
        <v>54</v>
      </c>
      <c r="N75" s="136">
        <v>2.3E-2</v>
      </c>
      <c r="W75" s="136" t="s">
        <v>54</v>
      </c>
      <c r="Y75" s="136">
        <v>3.5999999999999997E-2</v>
      </c>
      <c r="AH75" s="136" t="s">
        <v>54</v>
      </c>
      <c r="AJ75" s="136">
        <v>4.4999999999999998E-2</v>
      </c>
      <c r="AT75" s="136" t="s">
        <v>54</v>
      </c>
      <c r="AV75" s="136">
        <v>0.13400000000000001</v>
      </c>
    </row>
    <row r="76" spans="1:56" x14ac:dyDescent="0.2">
      <c r="A76" s="136" t="s">
        <v>55</v>
      </c>
      <c r="L76" s="136" t="s">
        <v>55</v>
      </c>
      <c r="W76" s="136" t="s">
        <v>55</v>
      </c>
      <c r="AH76" s="136" t="s">
        <v>55</v>
      </c>
      <c r="AT76" s="136" t="s">
        <v>55</v>
      </c>
    </row>
    <row r="77" spans="1:56" ht="19" x14ac:dyDescent="0.2">
      <c r="A77" s="305" t="s">
        <v>72</v>
      </c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05"/>
      <c r="AT77" s="305"/>
      <c r="AU77" s="305"/>
      <c r="AV77" s="305"/>
      <c r="AW77" s="305"/>
      <c r="AX77" s="305"/>
      <c r="AY77" s="305"/>
      <c r="AZ77" s="305"/>
      <c r="BA77" s="305"/>
      <c r="BB77" s="305"/>
      <c r="BC77" s="270"/>
      <c r="BD77" s="270"/>
    </row>
    <row r="78" spans="1:56" x14ac:dyDescent="0.2">
      <c r="A78" s="102" t="s">
        <v>43</v>
      </c>
      <c r="B78" s="102"/>
      <c r="C78" s="102"/>
      <c r="D78" s="102">
        <v>11</v>
      </c>
      <c r="E78" s="102"/>
      <c r="F78" s="102"/>
      <c r="G78" s="102"/>
      <c r="H78" s="102"/>
      <c r="I78" s="102"/>
      <c r="J78" s="102"/>
      <c r="K78" s="102"/>
      <c r="L78" s="102" t="s">
        <v>44</v>
      </c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 t="s">
        <v>45</v>
      </c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 t="s">
        <v>46</v>
      </c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 t="s">
        <v>47</v>
      </c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</row>
    <row r="79" spans="1:56" x14ac:dyDescent="0.2">
      <c r="A79" s="136" t="s">
        <v>50</v>
      </c>
      <c r="C79" s="136">
        <f>AVERAGE(C20,C45,C70)</f>
        <v>920.13454835870141</v>
      </c>
      <c r="L79" s="136" t="s">
        <v>50</v>
      </c>
      <c r="N79" s="136">
        <f>AVERAGE(N20,N45,N70)</f>
        <v>918.74375741447602</v>
      </c>
      <c r="W79" s="136" t="s">
        <v>50</v>
      </c>
      <c r="Y79" s="136">
        <f>AVERAGE(Y20,Y45,Y70)</f>
        <v>613.56532716860693</v>
      </c>
      <c r="AH79" s="136" t="s">
        <v>50</v>
      </c>
      <c r="AJ79" s="136">
        <f>AVERAGE(AJ20,AJ45,AJ70)</f>
        <v>305.20358000791197</v>
      </c>
      <c r="AT79" s="136" t="s">
        <v>50</v>
      </c>
      <c r="AV79" s="136">
        <f>AVERAGE(AV20,AV45,AV70)</f>
        <v>307.27871323126169</v>
      </c>
    </row>
    <row r="80" spans="1:56" x14ac:dyDescent="0.2">
      <c r="A80" s="136" t="s">
        <v>51</v>
      </c>
      <c r="C80" s="136">
        <f>C71</f>
        <v>-0.67199999999999993</v>
      </c>
      <c r="L80" s="136" t="s">
        <v>51</v>
      </c>
      <c r="N80" s="136">
        <f>N71</f>
        <v>1.161</v>
      </c>
      <c r="W80" s="136" t="s">
        <v>51</v>
      </c>
      <c r="Y80" s="136">
        <f>Y71</f>
        <v>6.3E-2</v>
      </c>
      <c r="AH80" s="136" t="s">
        <v>51</v>
      </c>
      <c r="AJ80" s="136">
        <f>AJ71</f>
        <v>0.55699999999999994</v>
      </c>
      <c r="AT80" s="136" t="s">
        <v>51</v>
      </c>
      <c r="AV80" s="136">
        <f>AV71</f>
        <v>-0.23200000000000001</v>
      </c>
    </row>
    <row r="81" spans="1:49" x14ac:dyDescent="0.2">
      <c r="A81" s="136" t="s">
        <v>52</v>
      </c>
      <c r="C81" s="104">
        <f>IF(C80&lt;0, 1-(C79/C80), C79/C80-1)</f>
        <v>1370.2478398194962</v>
      </c>
      <c r="D81" s="185">
        <f xml:space="preserve"> C79-C80</f>
        <v>920.80654835870143</v>
      </c>
      <c r="E81" s="104"/>
      <c r="F81" s="104"/>
      <c r="G81" s="104"/>
      <c r="H81" s="104"/>
      <c r="I81" s="104"/>
      <c r="J81" s="104"/>
      <c r="K81" s="104"/>
      <c r="L81" s="136" t="s">
        <v>52</v>
      </c>
      <c r="M81" s="104"/>
      <c r="N81" s="104">
        <f>IF(N80&lt;0, 1-(N79/N80), N79/N80-1)</f>
        <v>790.33829234666325</v>
      </c>
      <c r="O81" s="185">
        <f xml:space="preserve"> N79-N80</f>
        <v>917.58275741447608</v>
      </c>
      <c r="P81" s="104"/>
      <c r="Q81" s="104"/>
      <c r="R81" s="104"/>
      <c r="S81" s="104"/>
      <c r="T81" s="104"/>
      <c r="U81" s="104"/>
      <c r="V81" s="104"/>
      <c r="W81" s="136" t="s">
        <v>52</v>
      </c>
      <c r="X81" s="104"/>
      <c r="Y81" s="104">
        <f>IF(Y80&lt;0, 1-(Y79/Y80), Y79/Y80-1)</f>
        <v>9738.1321772794745</v>
      </c>
      <c r="Z81" s="185">
        <f xml:space="preserve"> Y79-Y80</f>
        <v>613.50232716860694</v>
      </c>
      <c r="AA81" s="104"/>
      <c r="AB81" s="104"/>
      <c r="AC81" s="104"/>
      <c r="AD81" s="104"/>
      <c r="AE81" s="104"/>
      <c r="AF81" s="104"/>
      <c r="AG81" s="104"/>
      <c r="AH81" s="136" t="s">
        <v>52</v>
      </c>
      <c r="AI81" s="104"/>
      <c r="AJ81" s="104">
        <f>IF(AJ80&lt;0, 1-(AJ79/AJ80), AJ79/AJ80-1)</f>
        <v>546.94179534634111</v>
      </c>
      <c r="AK81" s="185">
        <f xml:space="preserve"> AJ79-AJ80</f>
        <v>304.64658000791195</v>
      </c>
      <c r="AL81" s="104"/>
      <c r="AM81" s="104"/>
      <c r="AN81" s="104"/>
      <c r="AO81" s="104"/>
      <c r="AP81" s="104"/>
      <c r="AQ81" s="104"/>
      <c r="AR81" s="104"/>
      <c r="AS81" s="104"/>
      <c r="AT81" s="136" t="s">
        <v>52</v>
      </c>
      <c r="AU81" s="104"/>
      <c r="AV81" s="104">
        <f>IF(AV80&lt;0, 1-(AV79/AV80), AV79/AV80-1)</f>
        <v>1325.4772122037141</v>
      </c>
      <c r="AW81" s="185">
        <f xml:space="preserve"> AV79-AV80</f>
        <v>307.51071323126172</v>
      </c>
    </row>
    <row r="82" spans="1:49" x14ac:dyDescent="0.2">
      <c r="A82" s="136" t="s">
        <v>141</v>
      </c>
      <c r="C82" s="104">
        <f>SQRT(((C20-C21)^2+(C45-C46)^2+(C70-C71)^2)/3)</f>
        <v>534.55006393261533</v>
      </c>
      <c r="D82" s="185"/>
      <c r="E82" s="104"/>
      <c r="F82" s="104"/>
      <c r="G82" s="104"/>
      <c r="H82" s="104"/>
      <c r="I82" s="104"/>
      <c r="J82" s="104"/>
      <c r="K82" s="104"/>
      <c r="L82" s="136" t="s">
        <v>141</v>
      </c>
      <c r="M82" s="104"/>
      <c r="N82" s="104">
        <f>SQRT(((N20-N21)^2+(N45-N46)^2+(N70-N71)^2)/3)</f>
        <v>529.76247746385002</v>
      </c>
      <c r="O82" s="185"/>
      <c r="P82" s="104"/>
      <c r="Q82" s="104"/>
      <c r="R82" s="104"/>
      <c r="S82" s="104"/>
      <c r="T82" s="104"/>
      <c r="U82" s="104"/>
      <c r="V82" s="104"/>
      <c r="W82" s="136" t="s">
        <v>141</v>
      </c>
      <c r="X82" s="104"/>
      <c r="Y82" s="104">
        <f>SQRT(((Y20-Y21)^2+(Y45-Y46)^2+(Y70-Y71)^2)/3)</f>
        <v>529.62981424004988</v>
      </c>
      <c r="Z82" s="185"/>
      <c r="AA82" s="104"/>
      <c r="AB82" s="104"/>
      <c r="AC82" s="104"/>
      <c r="AD82" s="104"/>
      <c r="AE82" s="104"/>
      <c r="AF82" s="104"/>
      <c r="AG82" s="104"/>
      <c r="AH82" s="136" t="s">
        <v>141</v>
      </c>
      <c r="AI82" s="104"/>
      <c r="AJ82" s="104">
        <f>SQRT(((AJ20-AJ21)^2+(AJ45-AJ46)^2+(AJ70-AJ71)^2)/3)</f>
        <v>1.0734630013017092</v>
      </c>
      <c r="AK82" s="185"/>
      <c r="AL82" s="104"/>
      <c r="AM82" s="104"/>
      <c r="AN82" s="104"/>
      <c r="AO82" s="104"/>
      <c r="AP82" s="104"/>
      <c r="AQ82" s="104"/>
      <c r="AR82" s="104"/>
      <c r="AS82" s="104"/>
      <c r="AT82" s="136" t="s">
        <v>141</v>
      </c>
      <c r="AU82" s="104"/>
      <c r="AV82" s="104">
        <f>SQRT(((AV20-AV21)^2+(AV45-AV46)^2+(AV70-AV71)^2)/3)</f>
        <v>0.5288389483558642</v>
      </c>
      <c r="AW82" s="185"/>
    </row>
    <row r="83" spans="1:49" x14ac:dyDescent="0.2">
      <c r="A83" s="136" t="s">
        <v>147</v>
      </c>
      <c r="C83" s="104">
        <f>((ABS((C21-C20)/C21))+(ABS((C46-C45)/C46))+(ABS((C71-C70)/C71)))/3</f>
        <v>459.25994840846465</v>
      </c>
      <c r="D83" s="185"/>
      <c r="E83" s="104"/>
      <c r="F83" s="104"/>
      <c r="G83" s="104"/>
      <c r="H83" s="104"/>
      <c r="I83" s="104"/>
      <c r="J83" s="104"/>
      <c r="K83" s="104"/>
      <c r="L83" s="136" t="s">
        <v>147</v>
      </c>
      <c r="M83" s="104"/>
      <c r="N83" s="104">
        <f>((ABS((N21-N20)/N21))+(ABS((N46-N45)/N46))+(ABS((N71-N70)/N71)))/3</f>
        <v>263.44416576756038</v>
      </c>
      <c r="O83" s="185"/>
      <c r="P83" s="104"/>
      <c r="Q83" s="104"/>
      <c r="R83" s="104"/>
      <c r="S83" s="104"/>
      <c r="T83" s="104"/>
      <c r="U83" s="104"/>
      <c r="V83" s="104"/>
      <c r="W83" s="136" t="s">
        <v>147</v>
      </c>
      <c r="X83" s="104"/>
      <c r="Y83" s="104">
        <f>((ABS((Y21-Y20)/Y21))+(ABS((Y46-Y45)/Y46))+(ABS((Y71-Y70)/Y71)))/3</f>
        <v>4853.934940102019</v>
      </c>
      <c r="Z83" s="185"/>
      <c r="AA83" s="104"/>
      <c r="AB83" s="104"/>
      <c r="AC83" s="104"/>
      <c r="AD83" s="104"/>
      <c r="AE83" s="104"/>
      <c r="AF83" s="104"/>
      <c r="AG83" s="104"/>
      <c r="AH83" s="136" t="s">
        <v>147</v>
      </c>
      <c r="AI83" s="104"/>
      <c r="AJ83" s="104">
        <f>((ABS((AJ21-AJ20)/AJ21))+(ABS((AJ46-AJ45)/AJ46))+(ABS((AJ71-AJ70)/AJ71)))/3</f>
        <v>0.64692087918129781</v>
      </c>
      <c r="AK83" s="185"/>
      <c r="AL83" s="104"/>
      <c r="AM83" s="104"/>
      <c r="AN83" s="104"/>
      <c r="AO83" s="104"/>
      <c r="AP83" s="104"/>
      <c r="AQ83" s="104"/>
      <c r="AR83" s="104"/>
      <c r="AS83" s="104"/>
      <c r="AT83" s="136" t="s">
        <v>147</v>
      </c>
      <c r="AU83" s="104"/>
      <c r="AV83" s="104">
        <f>((ABS((AV21-AV20)/AV21))+(ABS((AV46-AV45)/AV46))+(ABS((AV71-AV70)/AV71)))/3</f>
        <v>0.62989162900596662</v>
      </c>
      <c r="AW83" s="185"/>
    </row>
    <row r="84" spans="1:49" x14ac:dyDescent="0.2">
      <c r="A84" s="136" t="s">
        <v>142</v>
      </c>
      <c r="C84" s="104">
        <f>AVERAGE(C81,N81,Y81,AJ81,AV81)</f>
        <v>2754.2274633991378</v>
      </c>
      <c r="D84" s="186">
        <f>AVERAGE(D81,O81,Z81,AK81,AW81)</f>
        <v>612.8097852361916</v>
      </c>
      <c r="E84" s="306">
        <f>AVERAGE(ABS(D81),ABS(O81),ABS(Z81),ABS(AK81),ABS(AW81))</f>
        <v>612.8097852361916</v>
      </c>
      <c r="F84" s="307"/>
      <c r="G84" s="307"/>
    </row>
    <row r="85" spans="1:49" x14ac:dyDescent="0.2">
      <c r="A85" s="136" t="s">
        <v>143</v>
      </c>
      <c r="C85" s="104">
        <f>AVERAGE(C82,N82,Y82,AJ82,AV82)</f>
        <v>319.10893151723451</v>
      </c>
      <c r="D85" s="186"/>
    </row>
    <row r="86" spans="1:49" x14ac:dyDescent="0.2">
      <c r="A86" s="136" t="s">
        <v>148</v>
      </c>
      <c r="C86" s="104">
        <f>AVERAGE(C83,N83,Y83,AJ83,AV83)</f>
        <v>1115.5831733572463</v>
      </c>
    </row>
    <row r="87" spans="1:49" x14ac:dyDescent="0.2">
      <c r="C87" s="104"/>
    </row>
    <row r="88" spans="1:49" x14ac:dyDescent="0.2">
      <c r="A88" s="136" t="s">
        <v>144</v>
      </c>
      <c r="C88" s="136">
        <f>SQRT(((C79-C80)^2+(N79-N80)^2+(Y79-Y80)^2+(AJ79-AJ80)^2+(AV79-AV80)^2)/3)</f>
        <v>866.71800471826498</v>
      </c>
    </row>
    <row r="89" spans="1:49" x14ac:dyDescent="0.2">
      <c r="A89" s="136" t="s">
        <v>149</v>
      </c>
    </row>
  </sheetData>
  <mergeCells count="5">
    <mergeCell ref="A1:BB1"/>
    <mergeCell ref="A26:BB26"/>
    <mergeCell ref="A51:BB51"/>
    <mergeCell ref="A77:BB77"/>
    <mergeCell ref="E84:G84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view="pageBreakPreview" topLeftCell="A27" zoomScaleSheetLayoutView="100" workbookViewId="0">
      <selection activeCell="G80" sqref="A35:G80"/>
    </sheetView>
  </sheetViews>
  <sheetFormatPr baseColWidth="10" defaultColWidth="8.83203125" defaultRowHeight="15" x14ac:dyDescent="0.2"/>
  <cols>
    <col min="1" max="1" width="8.83203125" style="136"/>
    <col min="2" max="2" width="12.5" style="136" customWidth="1"/>
    <col min="3" max="7" width="13.6640625" style="136" customWidth="1"/>
    <col min="8" max="16384" width="8.83203125" style="136"/>
  </cols>
  <sheetData>
    <row r="1" spans="1:8" ht="19" x14ac:dyDescent="0.2">
      <c r="A1" s="294" t="s">
        <v>42</v>
      </c>
      <c r="B1" s="294"/>
      <c r="C1" s="294"/>
      <c r="D1" s="294"/>
      <c r="E1" s="294"/>
      <c r="F1" s="294"/>
      <c r="G1" s="294"/>
    </row>
    <row r="2" spans="1:8" x14ac:dyDescent="0.2">
      <c r="A2" s="102" t="s">
        <v>43</v>
      </c>
      <c r="B2" s="102"/>
      <c r="C2" s="105">
        <v>41561</v>
      </c>
      <c r="D2" s="102"/>
      <c r="E2" s="102"/>
      <c r="F2" s="102"/>
      <c r="G2" s="102"/>
    </row>
    <row r="3" spans="1:8" x14ac:dyDescent="0.2">
      <c r="A3" s="272" t="s">
        <v>48</v>
      </c>
      <c r="B3" s="273"/>
      <c r="C3" s="273"/>
      <c r="D3" s="273"/>
      <c r="E3" s="273"/>
      <c r="F3" s="273"/>
      <c r="G3" s="273"/>
    </row>
    <row r="4" spans="1:8" x14ac:dyDescent="0.2">
      <c r="A4" s="273" t="s">
        <v>49</v>
      </c>
      <c r="B4" s="273"/>
      <c r="C4" s="273"/>
      <c r="D4" s="273"/>
      <c r="E4" s="273"/>
      <c r="F4" s="273"/>
      <c r="G4" s="273"/>
    </row>
    <row r="5" spans="1:8" x14ac:dyDescent="0.2">
      <c r="A5" s="273"/>
      <c r="B5" s="273"/>
      <c r="C5" s="273"/>
      <c r="D5" s="273"/>
      <c r="E5" s="273"/>
      <c r="F5" s="273"/>
      <c r="G5" s="273"/>
    </row>
    <row r="6" spans="1:8" x14ac:dyDescent="0.2">
      <c r="A6" s="274" t="s">
        <v>177</v>
      </c>
      <c r="B6" s="273"/>
      <c r="C6" s="275">
        <f>'30 point (2)'!K16</f>
        <v>917.5</v>
      </c>
      <c r="D6" s="275">
        <f>'30 point (2)'!T16</f>
        <v>918.5</v>
      </c>
      <c r="E6" s="275">
        <f>'30 point (2)'!AC16</f>
        <v>918</v>
      </c>
      <c r="F6" s="275">
        <f>'30 point (2)'!AC16</f>
        <v>918</v>
      </c>
      <c r="G6" s="275">
        <f>'30 point (2)'!AU16</f>
        <v>921</v>
      </c>
    </row>
    <row r="7" spans="1:8" x14ac:dyDescent="0.2">
      <c r="A7" s="274" t="s">
        <v>181</v>
      </c>
      <c r="B7" s="273"/>
      <c r="C7" s="276">
        <f>'30 point (2)'!P16</f>
        <v>917.45188078759861</v>
      </c>
      <c r="D7" s="276">
        <f>'30 point (2)'!Y16</f>
        <v>918.97480519476255</v>
      </c>
      <c r="E7" s="276">
        <f>'30 point (2)'!AH16</f>
        <v>923.30248054847505</v>
      </c>
      <c r="F7" s="276">
        <f>'30 point (2)'!AQ16</f>
        <v>915.57672871897648</v>
      </c>
      <c r="G7" s="276">
        <f>'30 point (2)'!AZ16</f>
        <v>921.86195224586129</v>
      </c>
    </row>
    <row r="8" spans="1:8" x14ac:dyDescent="0.2">
      <c r="A8" s="274" t="s">
        <v>182</v>
      </c>
      <c r="B8" s="273"/>
      <c r="C8" s="277">
        <f>IF(C7&gt;0, 1-(C6/C7), C6/C7-1)</f>
        <v>-5.2448758794954031E-5</v>
      </c>
      <c r="D8" s="277">
        <f>IF(D7&gt;0, 1-(D6/D7), D6/D7-1)</f>
        <v>5.1666834833619113E-4</v>
      </c>
      <c r="E8" s="277">
        <f>IF(E7&gt;0, 1-(E6/E7), E6/E7-1)</f>
        <v>5.7429506149763165E-3</v>
      </c>
      <c r="F8" s="277">
        <f>IF(F7&gt;0, 1-(F6/F7), F6/F7-1)</f>
        <v>-2.6467156765921374E-3</v>
      </c>
      <c r="G8" s="277">
        <f>IF(G7&gt;0, 1-(G6/G7), G6/G7-1)</f>
        <v>9.3501228005055115E-4</v>
      </c>
      <c r="H8" s="104">
        <f>AVERAGE(G8,F8,E8,D8,C8)</f>
        <v>8.9909336159519346E-4</v>
      </c>
    </row>
    <row r="9" spans="1:8" ht="17" x14ac:dyDescent="0.2">
      <c r="A9" s="274" t="s">
        <v>188</v>
      </c>
      <c r="B9" s="273"/>
      <c r="C9" s="273"/>
      <c r="D9" s="273"/>
      <c r="E9" s="273"/>
      <c r="F9" s="273"/>
      <c r="G9" s="273"/>
    </row>
    <row r="10" spans="1:8" x14ac:dyDescent="0.2">
      <c r="A10" s="274" t="s">
        <v>54</v>
      </c>
      <c r="B10" s="273"/>
      <c r="C10" s="273"/>
      <c r="D10" s="273"/>
      <c r="E10" s="273"/>
      <c r="F10" s="273"/>
      <c r="G10" s="273"/>
    </row>
    <row r="11" spans="1:8" x14ac:dyDescent="0.2">
      <c r="A11" s="274" t="s">
        <v>55</v>
      </c>
      <c r="B11" s="273"/>
      <c r="C11" s="273"/>
      <c r="D11" s="273"/>
      <c r="E11" s="273" t="s">
        <v>58</v>
      </c>
      <c r="F11" s="273"/>
      <c r="G11" s="273"/>
    </row>
    <row r="12" spans="1:8" ht="19" x14ac:dyDescent="0.2">
      <c r="A12" s="294" t="s">
        <v>60</v>
      </c>
      <c r="B12" s="294"/>
      <c r="C12" s="294"/>
      <c r="D12" s="294"/>
      <c r="E12" s="294"/>
      <c r="F12" s="294"/>
      <c r="G12" s="294"/>
    </row>
    <row r="13" spans="1:8" x14ac:dyDescent="0.2">
      <c r="A13" s="102" t="s">
        <v>43</v>
      </c>
      <c r="B13" s="102"/>
      <c r="C13" s="102"/>
      <c r="D13" s="102"/>
      <c r="E13" s="102"/>
      <c r="F13" s="102"/>
      <c r="G13" s="102"/>
    </row>
    <row r="14" spans="1:8" x14ac:dyDescent="0.2">
      <c r="A14" s="272" t="s">
        <v>61</v>
      </c>
      <c r="B14" s="273"/>
      <c r="C14" s="273"/>
      <c r="D14" s="273"/>
      <c r="E14" s="273"/>
      <c r="F14" s="273"/>
      <c r="G14" s="273"/>
    </row>
    <row r="15" spans="1:8" x14ac:dyDescent="0.2">
      <c r="A15" s="273" t="s">
        <v>49</v>
      </c>
      <c r="B15" s="273"/>
      <c r="C15" s="273"/>
      <c r="D15" s="273"/>
      <c r="E15" s="273"/>
      <c r="F15" s="273"/>
      <c r="G15" s="273"/>
    </row>
    <row r="16" spans="1:8" x14ac:dyDescent="0.2">
      <c r="A16" s="273"/>
      <c r="B16" s="273"/>
      <c r="C16" s="273"/>
      <c r="D16" s="273"/>
      <c r="E16" s="273"/>
      <c r="F16" s="273"/>
      <c r="G16" s="273"/>
    </row>
    <row r="17" spans="1:8" x14ac:dyDescent="0.2">
      <c r="A17" s="274" t="s">
        <v>177</v>
      </c>
      <c r="B17" s="273"/>
      <c r="C17" s="275">
        <f>C6</f>
        <v>917.5</v>
      </c>
      <c r="D17" s="275">
        <f>D6</f>
        <v>918.5</v>
      </c>
      <c r="E17" s="275">
        <f>E6</f>
        <v>918</v>
      </c>
      <c r="F17" s="275">
        <f>F6</f>
        <v>918</v>
      </c>
      <c r="G17" s="275">
        <f>G6</f>
        <v>921</v>
      </c>
    </row>
    <row r="18" spans="1:8" x14ac:dyDescent="0.2">
      <c r="A18" s="274" t="s">
        <v>181</v>
      </c>
      <c r="B18" s="273"/>
      <c r="C18" s="276">
        <f>'20 point (2)'!P16</f>
        <v>917.75593099103196</v>
      </c>
      <c r="D18" s="276">
        <f>'20 point (2)'!Y16</f>
        <v>918.52006320252769</v>
      </c>
      <c r="E18" s="276">
        <f>'20 point (2)'!AH16</f>
        <v>921.75206372471723</v>
      </c>
      <c r="F18" s="276">
        <f>'20 point (2)'!AQ16</f>
        <v>916.77651822225664</v>
      </c>
      <c r="G18" s="276">
        <f>'20 point (2)'!AZ16</f>
        <v>919.93136081166665</v>
      </c>
    </row>
    <row r="19" spans="1:8" x14ac:dyDescent="0.2">
      <c r="A19" s="274" t="s">
        <v>52</v>
      </c>
      <c r="B19" s="273"/>
      <c r="C19" s="277">
        <f>IF(C18&gt;0, 1-(C17/C18), C17/C18-1)</f>
        <v>2.7886607145710673E-4</v>
      </c>
      <c r="D19" s="277">
        <f>IF(D18&gt;0, 1-(D17/D18), D17/D18-1)</f>
        <v>2.1842966018370547E-5</v>
      </c>
      <c r="E19" s="277">
        <f>IF(E18&gt;0, 1-(E17/E18), E17/E18-1)</f>
        <v>4.0705780571355099E-3</v>
      </c>
      <c r="F19" s="277">
        <f>IF(F18&gt;0, 1-(F17/F18), F17/F18-1)</f>
        <v>-1.3345474643218225E-3</v>
      </c>
      <c r="G19" s="277">
        <f>IF(G18&gt;0, 1-(G17/G18), G17/G18-1)</f>
        <v>-1.161651003386277E-3</v>
      </c>
      <c r="H19" s="104">
        <f>AVERAGE(G19,F19,E19,D19,C19)</f>
        <v>3.7501772538057755E-4</v>
      </c>
    </row>
    <row r="20" spans="1:8" ht="17" x14ac:dyDescent="0.2">
      <c r="A20" s="274" t="s">
        <v>188</v>
      </c>
      <c r="B20" s="273"/>
      <c r="C20" s="273"/>
      <c r="D20" s="273"/>
      <c r="E20" s="273"/>
      <c r="F20" s="273"/>
      <c r="G20" s="273"/>
    </row>
    <row r="21" spans="1:8" x14ac:dyDescent="0.2">
      <c r="A21" s="274" t="s">
        <v>54</v>
      </c>
      <c r="B21" s="273"/>
      <c r="C21" s="273"/>
      <c r="D21" s="273"/>
      <c r="E21" s="273"/>
      <c r="F21" s="273"/>
      <c r="G21" s="273"/>
    </row>
    <row r="22" spans="1:8" x14ac:dyDescent="0.2">
      <c r="A22" s="274" t="s">
        <v>55</v>
      </c>
      <c r="B22" s="273"/>
      <c r="C22" s="273"/>
      <c r="D22" s="273"/>
      <c r="E22" s="273"/>
      <c r="F22" s="273"/>
      <c r="G22" s="273"/>
    </row>
    <row r="23" spans="1:8" ht="19" x14ac:dyDescent="0.2">
      <c r="A23" s="294" t="s">
        <v>67</v>
      </c>
      <c r="B23" s="294"/>
      <c r="C23" s="294"/>
      <c r="D23" s="294"/>
      <c r="E23" s="294"/>
      <c r="F23" s="294"/>
      <c r="G23" s="294"/>
    </row>
    <row r="24" spans="1:8" x14ac:dyDescent="0.2">
      <c r="A24" s="102" t="s">
        <v>43</v>
      </c>
      <c r="B24" s="102"/>
      <c r="C24" s="102"/>
      <c r="D24" s="102"/>
      <c r="E24" s="102"/>
      <c r="F24" s="102"/>
      <c r="G24" s="102"/>
    </row>
    <row r="25" spans="1:8" x14ac:dyDescent="0.2">
      <c r="A25" s="272" t="s">
        <v>62</v>
      </c>
      <c r="B25" s="273"/>
      <c r="C25" s="273"/>
      <c r="D25" s="273"/>
      <c r="E25" s="273"/>
      <c r="F25" s="273"/>
      <c r="G25" s="273"/>
    </row>
    <row r="26" spans="1:8" x14ac:dyDescent="0.2">
      <c r="A26" s="273" t="s">
        <v>49</v>
      </c>
      <c r="B26" s="273"/>
      <c r="C26" s="273"/>
      <c r="D26" s="273"/>
      <c r="E26" s="273"/>
      <c r="F26" s="273"/>
      <c r="G26" s="273"/>
    </row>
    <row r="27" spans="1:8" x14ac:dyDescent="0.2">
      <c r="A27" s="273"/>
      <c r="B27" s="273"/>
      <c r="C27" s="273"/>
      <c r="D27" s="273"/>
      <c r="E27" s="273"/>
      <c r="F27" s="273"/>
      <c r="G27" s="273"/>
    </row>
    <row r="28" spans="1:8" x14ac:dyDescent="0.2">
      <c r="A28" s="274" t="s">
        <v>177</v>
      </c>
      <c r="B28" s="273"/>
      <c r="C28" s="275">
        <f>C17</f>
        <v>917.5</v>
      </c>
      <c r="D28" s="275">
        <f>D17</f>
        <v>918.5</v>
      </c>
      <c r="E28" s="275">
        <f>E17</f>
        <v>918</v>
      </c>
      <c r="F28" s="275">
        <f>F17</f>
        <v>918</v>
      </c>
      <c r="G28" s="275">
        <f>G17</f>
        <v>921</v>
      </c>
    </row>
    <row r="29" spans="1:8" x14ac:dyDescent="0.2">
      <c r="A29" s="274" t="s">
        <v>181</v>
      </c>
      <c r="B29" s="273"/>
      <c r="C29" s="276">
        <f>'10 point (2)'!P16</f>
        <v>925.19583329747365</v>
      </c>
      <c r="D29" s="276">
        <f>'10 point (2)'!X16</f>
        <v>918.73640384613805</v>
      </c>
      <c r="E29" s="276">
        <f>'10 point (2)'!AF16</f>
        <v>917.39342037045162</v>
      </c>
      <c r="F29" s="276">
        <f>'10 point (2)'!AO16</f>
        <v>916.32958339475704</v>
      </c>
      <c r="G29" s="276">
        <f>'10 point (2)'!AX16</f>
        <v>921.29333588581983</v>
      </c>
    </row>
    <row r="30" spans="1:8" x14ac:dyDescent="0.2">
      <c r="A30" s="274" t="s">
        <v>52</v>
      </c>
      <c r="B30" s="273"/>
      <c r="C30" s="277">
        <f>IF(C29&gt;0, 1-(C28/C29), C28/C29-1)</f>
        <v>8.3180587509188442E-3</v>
      </c>
      <c r="D30" s="277">
        <f>IF(D29&gt;0, 1-(D28/D29), D28/D29-1)</f>
        <v>2.5731411659357661E-4</v>
      </c>
      <c r="E30" s="277">
        <f>IF(E29&gt;0, 1-(E28/E29), E28/E29-1)</f>
        <v>-6.6119901895889122E-4</v>
      </c>
      <c r="F30" s="277">
        <f>IF(F29&gt;0, 1-(F28/F29), F28/F29-1)</f>
        <v>-1.8229430060028307E-3</v>
      </c>
      <c r="G30" s="277">
        <f>IF(G29&gt;0, 1-(G28/G29), G28/G29-1)</f>
        <v>3.1839575344128068E-4</v>
      </c>
      <c r="H30" s="104">
        <f>AVERAGE(G30,F30,E30,D30,C30)</f>
        <v>1.281925319198396E-3</v>
      </c>
    </row>
    <row r="31" spans="1:8" ht="17" x14ac:dyDescent="0.2">
      <c r="A31" s="274" t="s">
        <v>188</v>
      </c>
      <c r="B31" s="273"/>
      <c r="C31" s="273"/>
      <c r="D31" s="273"/>
      <c r="E31" s="273"/>
      <c r="F31" s="273"/>
      <c r="G31" s="273"/>
    </row>
    <row r="32" spans="1:8" x14ac:dyDescent="0.2">
      <c r="A32" s="274" t="s">
        <v>54</v>
      </c>
      <c r="B32" s="273"/>
      <c r="C32" s="273"/>
      <c r="D32" s="273"/>
      <c r="E32" s="273"/>
      <c r="F32" s="273"/>
      <c r="G32" s="273"/>
    </row>
    <row r="33" spans="1:7" x14ac:dyDescent="0.2">
      <c r="A33" s="274" t="s">
        <v>55</v>
      </c>
      <c r="B33" s="273"/>
      <c r="C33" s="273"/>
      <c r="D33" s="273"/>
      <c r="E33" s="273"/>
      <c r="F33" s="273"/>
      <c r="G33" s="273"/>
    </row>
    <row r="34" spans="1:7" ht="16" thickBot="1" x14ac:dyDescent="0.25"/>
    <row r="35" spans="1:7" ht="20" thickBot="1" x14ac:dyDescent="0.25">
      <c r="A35" s="295" t="s">
        <v>197</v>
      </c>
      <c r="B35" s="296"/>
      <c r="C35" s="296"/>
      <c r="D35" s="296"/>
      <c r="E35" s="296"/>
      <c r="F35" s="296"/>
      <c r="G35" s="297"/>
    </row>
    <row r="36" spans="1:7" ht="16" thickBot="1" x14ac:dyDescent="0.25">
      <c r="A36" s="283"/>
      <c r="B36" s="284"/>
      <c r="C36" s="281" t="s">
        <v>82</v>
      </c>
      <c r="D36" s="281" t="s">
        <v>44</v>
      </c>
      <c r="E36" s="281" t="s">
        <v>45</v>
      </c>
      <c r="F36" s="281" t="s">
        <v>46</v>
      </c>
      <c r="G36" s="281" t="s">
        <v>47</v>
      </c>
    </row>
    <row r="37" spans="1:7" x14ac:dyDescent="0.2">
      <c r="A37" s="197" t="s">
        <v>51</v>
      </c>
      <c r="B37" s="112"/>
      <c r="C37" s="282">
        <f t="shared" ref="C37:G38" si="0">AVERAGE(C6,C17,C28)</f>
        <v>917.5</v>
      </c>
      <c r="D37" s="282">
        <f t="shared" si="0"/>
        <v>918.5</v>
      </c>
      <c r="E37" s="282">
        <f t="shared" si="0"/>
        <v>918</v>
      </c>
      <c r="F37" s="282">
        <f t="shared" si="0"/>
        <v>918</v>
      </c>
      <c r="G37" s="282">
        <f t="shared" si="0"/>
        <v>921</v>
      </c>
    </row>
    <row r="38" spans="1:7" x14ac:dyDescent="0.2">
      <c r="A38" s="107" t="s">
        <v>195</v>
      </c>
      <c r="B38" s="108"/>
      <c r="C38" s="191">
        <f t="shared" si="0"/>
        <v>920.13454835870141</v>
      </c>
      <c r="D38" s="191">
        <f t="shared" si="0"/>
        <v>918.74375741447602</v>
      </c>
      <c r="E38" s="191">
        <f t="shared" si="0"/>
        <v>920.81598821454793</v>
      </c>
      <c r="F38" s="191">
        <f t="shared" si="0"/>
        <v>916.22761011199657</v>
      </c>
      <c r="G38" s="191">
        <f t="shared" si="0"/>
        <v>921.028882981116</v>
      </c>
    </row>
    <row r="39" spans="1:7" x14ac:dyDescent="0.2">
      <c r="A39" s="107" t="s">
        <v>132</v>
      </c>
      <c r="B39" s="108"/>
      <c r="C39" s="110">
        <f>IF(C38&gt;0, 1-(C37/C38), C37/C38-1)</f>
        <v>2.8632207793967135E-3</v>
      </c>
      <c r="D39" s="110">
        <f>IF(D38&gt;0, 1-(D37/D38), D37/D38-1)</f>
        <v>2.6531599535650763E-4</v>
      </c>
      <c r="E39" s="110">
        <f>IF(E38&gt;0, 1-(E37/E38), E37/E38-1)</f>
        <v>3.0581443530407482E-3</v>
      </c>
      <c r="F39" s="110">
        <f>IF(F38&gt;0, 1-(F37/F38), F37/F38-1)</f>
        <v>-1.9344427830403355E-3</v>
      </c>
      <c r="G39" s="110">
        <f>IF(G38&gt;0, 1-(G37/G38), G37/G38-1)</f>
        <v>3.1359473790293357E-5</v>
      </c>
    </row>
    <row r="40" spans="1:7" hidden="1" x14ac:dyDescent="0.2">
      <c r="A40" s="107" t="s">
        <v>203</v>
      </c>
      <c r="B40" s="108"/>
      <c r="C40" s="110">
        <f>ABS(C39)</f>
        <v>2.8632207793967135E-3</v>
      </c>
      <c r="D40" s="110">
        <f t="shared" ref="D40:G40" si="1">ABS(D39)</f>
        <v>2.6531599535650763E-4</v>
      </c>
      <c r="E40" s="110">
        <f t="shared" si="1"/>
        <v>3.0581443530407482E-3</v>
      </c>
      <c r="F40" s="110">
        <f t="shared" si="1"/>
        <v>1.9344427830403355E-3</v>
      </c>
      <c r="G40" s="110">
        <f t="shared" si="1"/>
        <v>3.1359473790293357E-5</v>
      </c>
    </row>
    <row r="41" spans="1:7" ht="16" thickBot="1" x14ac:dyDescent="0.25">
      <c r="A41" s="107" t="s">
        <v>52</v>
      </c>
      <c r="B41" s="108"/>
      <c r="C41" s="191">
        <f>C38-C37</f>
        <v>2.6345483587014087</v>
      </c>
      <c r="D41" s="191">
        <f>D38-D37</f>
        <v>0.24375741447602195</v>
      </c>
      <c r="E41" s="191">
        <f>E38-E37</f>
        <v>2.8159882145479287</v>
      </c>
      <c r="F41" s="191">
        <f>F38-F37</f>
        <v>-1.7723898880034312</v>
      </c>
      <c r="G41" s="191">
        <f>G38-G37</f>
        <v>2.8882981115998518E-2</v>
      </c>
    </row>
    <row r="42" spans="1:7" ht="16" thickBot="1" x14ac:dyDescent="0.25">
      <c r="A42" s="312" t="s">
        <v>79</v>
      </c>
      <c r="B42" s="313"/>
      <c r="C42" s="204">
        <f>AVERAGE(C39,D39,E39,F39,G39)</f>
        <v>8.5671956370878541E-4</v>
      </c>
      <c r="D42" s="112"/>
      <c r="E42" s="112"/>
      <c r="F42" s="112"/>
      <c r="G42" s="201"/>
    </row>
    <row r="43" spans="1:7" ht="16" thickBot="1" x14ac:dyDescent="0.25">
      <c r="A43" s="312" t="s">
        <v>202</v>
      </c>
      <c r="B43" s="313"/>
      <c r="C43" s="285">
        <f>AVERAGE(C40,D40,E40,F40,G40)</f>
        <v>1.6304966769249197E-3</v>
      </c>
      <c r="D43" s="195"/>
      <c r="E43" s="195"/>
      <c r="F43" s="195"/>
      <c r="G43" s="311"/>
    </row>
    <row r="44" spans="1:7" ht="16" thickBot="1" x14ac:dyDescent="0.25"/>
    <row r="45" spans="1:7" ht="20" thickBot="1" x14ac:dyDescent="0.25">
      <c r="A45" s="295" t="s">
        <v>198</v>
      </c>
      <c r="B45" s="296"/>
      <c r="C45" s="296"/>
      <c r="D45" s="296"/>
      <c r="E45" s="296"/>
      <c r="F45" s="296"/>
      <c r="G45" s="297"/>
    </row>
    <row r="46" spans="1:7" ht="16" thickBot="1" x14ac:dyDescent="0.25">
      <c r="A46" s="283"/>
      <c r="B46" s="284"/>
      <c r="C46" s="281" t="s">
        <v>82</v>
      </c>
      <c r="D46" s="281" t="s">
        <v>44</v>
      </c>
      <c r="E46" s="281" t="s">
        <v>45</v>
      </c>
      <c r="F46" s="281" t="s">
        <v>46</v>
      </c>
      <c r="G46" s="281" t="s">
        <v>47</v>
      </c>
    </row>
    <row r="47" spans="1:7" x14ac:dyDescent="0.2">
      <c r="A47" s="197" t="s">
        <v>51</v>
      </c>
      <c r="B47" s="201"/>
      <c r="C47" s="282">
        <f>'30 point (2)'!K$15</f>
        <v>917.25</v>
      </c>
      <c r="D47" s="282">
        <f>'30 point (2)'!Y15</f>
        <v>919.14569451056809</v>
      </c>
      <c r="E47" s="282">
        <f>'30 point (2)'!AC15</f>
        <v>918.25</v>
      </c>
      <c r="F47" s="282">
        <f>'30 point (2)'!AC15</f>
        <v>918.25</v>
      </c>
      <c r="G47" s="282">
        <f>'30 point (2)'!AU15</f>
        <v>918.75</v>
      </c>
    </row>
    <row r="48" spans="1:7" x14ac:dyDescent="0.2">
      <c r="A48" s="107" t="s">
        <v>195</v>
      </c>
      <c r="B48" s="202"/>
      <c r="C48" s="191">
        <f>AVERAGE('30 point (2)'!P15,'20 point (2)'!P15,'10 point (2)'!P15)</f>
        <v>921.66514496609261</v>
      </c>
      <c r="D48" s="191">
        <f>AVERAGE('30 point (2)'!Y15,'20 point (2)'!Y15,'10 point (2)'!X15)</f>
        <v>918.14571649073071</v>
      </c>
      <c r="E48" s="191">
        <f>AVERAGE('30 point (2)'!AH15,'20 point (2)'!AH15,'10 point (2)'!AF15)</f>
        <v>920.72944682803211</v>
      </c>
      <c r="F48" s="191">
        <f>AVERAGE('30 point (2)'!AQ15,'20 point (2)'!AQ15,'10 point (2)'!AO15)</f>
        <v>916.75316076693173</v>
      </c>
      <c r="G48" s="191">
        <f>AVERAGE('30 point (2)'!AZ15,'20 point (2)'!AZ15,'10 point (2)'!AX15)</f>
        <v>921.11941621620315</v>
      </c>
    </row>
    <row r="49" spans="1:7" x14ac:dyDescent="0.2">
      <c r="A49" s="107" t="s">
        <v>132</v>
      </c>
      <c r="B49" s="202"/>
      <c r="C49" s="110">
        <f>IF(C48&gt;0, 1-(C47/C48), C47/C48-1)</f>
        <v>4.7904002773752064E-3</v>
      </c>
      <c r="D49" s="110">
        <f>IF(D48&gt;0, 1-(D47/D48), D47/D48-1)</f>
        <v>-1.0891277951603495E-3</v>
      </c>
      <c r="E49" s="110">
        <f>IF(E48&gt;0, 1-(E47/E48), E47/E48-1)</f>
        <v>2.6929157491095701E-3</v>
      </c>
      <c r="F49" s="110">
        <f>IF(F48&gt;0, 1-(F47/F48), F47/F48-1)</f>
        <v>-1.632761464183119E-3</v>
      </c>
      <c r="G49" s="110">
        <f>IF(G48&gt;0, 1-(G47/G48), G47/G48-1)</f>
        <v>2.5723225181120135E-3</v>
      </c>
    </row>
    <row r="50" spans="1:7" hidden="1" x14ac:dyDescent="0.2">
      <c r="A50" s="107" t="s">
        <v>203</v>
      </c>
      <c r="B50" s="202"/>
      <c r="C50" s="110">
        <f>ABS(C49)</f>
        <v>4.7904002773752064E-3</v>
      </c>
      <c r="D50" s="110">
        <f t="shared" ref="D50:G50" si="2">ABS(D49)</f>
        <v>1.0891277951603495E-3</v>
      </c>
      <c r="E50" s="110">
        <f t="shared" si="2"/>
        <v>2.6929157491095701E-3</v>
      </c>
      <c r="F50" s="110">
        <f t="shared" si="2"/>
        <v>1.632761464183119E-3</v>
      </c>
      <c r="G50" s="110">
        <f t="shared" si="2"/>
        <v>2.5723225181120135E-3</v>
      </c>
    </row>
    <row r="51" spans="1:7" ht="16" thickBot="1" x14ac:dyDescent="0.25">
      <c r="A51" s="107" t="s">
        <v>52</v>
      </c>
      <c r="B51" s="202"/>
      <c r="C51" s="203">
        <f>C48-C47</f>
        <v>4.4151449660926119</v>
      </c>
      <c r="D51" s="203">
        <f>D48-D47</f>
        <v>-0.99997801983738555</v>
      </c>
      <c r="E51" s="203">
        <f>E48-E47</f>
        <v>2.4794468280321098</v>
      </c>
      <c r="F51" s="203">
        <f>F48-F47</f>
        <v>-1.4968392330682718</v>
      </c>
      <c r="G51" s="203">
        <f>G48-G47</f>
        <v>2.3694162162031489</v>
      </c>
    </row>
    <row r="52" spans="1:7" ht="16" thickBot="1" x14ac:dyDescent="0.25">
      <c r="A52" s="312" t="s">
        <v>79</v>
      </c>
      <c r="B52" s="313"/>
      <c r="C52" s="204">
        <f>AVERAGE(C49,D49,E49,F49,G49)</f>
        <v>1.4667498570506642E-3</v>
      </c>
      <c r="D52" s="112"/>
      <c r="E52" s="112"/>
      <c r="F52" s="112"/>
      <c r="G52" s="201"/>
    </row>
    <row r="53" spans="1:7" ht="16" thickBot="1" x14ac:dyDescent="0.25">
      <c r="A53" s="312" t="s">
        <v>202</v>
      </c>
      <c r="B53" s="313"/>
      <c r="C53" s="285">
        <f>AVERAGE(C50,D50,E50,F50,G50)</f>
        <v>2.5555055607880519E-3</v>
      </c>
      <c r="D53" s="195"/>
      <c r="E53" s="195"/>
      <c r="F53" s="195"/>
      <c r="G53" s="311"/>
    </row>
    <row r="54" spans="1:7" ht="20" thickBot="1" x14ac:dyDescent="0.25">
      <c r="A54" s="295" t="s">
        <v>199</v>
      </c>
      <c r="B54" s="296"/>
      <c r="C54" s="296"/>
      <c r="D54" s="296"/>
      <c r="E54" s="296"/>
      <c r="F54" s="296"/>
      <c r="G54" s="297"/>
    </row>
    <row r="55" spans="1:7" ht="16" thickBot="1" x14ac:dyDescent="0.25">
      <c r="A55" s="283"/>
      <c r="B55" s="284"/>
      <c r="C55" s="281" t="s">
        <v>82</v>
      </c>
      <c r="D55" s="281" t="s">
        <v>44</v>
      </c>
      <c r="E55" s="281" t="s">
        <v>45</v>
      </c>
      <c r="F55" s="281" t="s">
        <v>46</v>
      </c>
      <c r="G55" s="281" t="s">
        <v>47</v>
      </c>
    </row>
    <row r="56" spans="1:7" x14ac:dyDescent="0.2">
      <c r="A56" s="197" t="s">
        <v>51</v>
      </c>
      <c r="B56" s="201"/>
      <c r="C56" s="282">
        <f>'30 point (2)'!K$14</f>
        <v>916.75</v>
      </c>
      <c r="D56" s="282">
        <f>'30 point (2)'!Y14</f>
        <v>919.28007305642222</v>
      </c>
      <c r="E56" s="282">
        <f>'30 point (2)'!AC14</f>
        <v>919</v>
      </c>
      <c r="F56" s="282">
        <f>'30 point (2)'!AC14</f>
        <v>919</v>
      </c>
      <c r="G56" s="282">
        <f>'30 point (2)'!AU14</f>
        <v>920.25</v>
      </c>
    </row>
    <row r="57" spans="1:7" x14ac:dyDescent="0.2">
      <c r="A57" s="107" t="s">
        <v>195</v>
      </c>
      <c r="B57" s="202"/>
      <c r="C57" s="191">
        <f>AVERAGE('30 point (2)'!P14,'20 point (2)'!P14,'10 point (2)'!P14)</f>
        <v>916.0148736828022</v>
      </c>
      <c r="D57" s="191">
        <f>AVERAGE('30 point (2)'!Y14,'20 point (2)'!Y14,'10 point (2)'!X14)</f>
        <v>918.6986908271947</v>
      </c>
      <c r="E57" s="191">
        <f>AVERAGE('30 point (2)'!AH14,'20 point (2)'!AH14,'10 point (2)'!AF14)</f>
        <v>922.8087842509168</v>
      </c>
      <c r="F57" s="191">
        <f>AVERAGE('30 point (2)'!AQ14,'20 point (2)'!AQ14,'10 point (2)'!AO14)</f>
        <v>915.97963830098081</v>
      </c>
      <c r="G57" s="191">
        <f>AVERAGE('30 point (2)'!AZ14,'20 point (2)'!AZ14,'10 point (2)'!AX14)</f>
        <v>898.57699067035321</v>
      </c>
    </row>
    <row r="58" spans="1:7" x14ac:dyDescent="0.2">
      <c r="A58" s="107" t="s">
        <v>132</v>
      </c>
      <c r="B58" s="202"/>
      <c r="C58" s="110">
        <f>IF(C57&gt;0, 1-(C56/C57), C56/C57-1)</f>
        <v>-8.0252661645352497E-4</v>
      </c>
      <c r="D58" s="110">
        <f>IF(D57&gt;0, 1-(D56/D57), D56/D57-1)</f>
        <v>-6.3283232580202409E-4</v>
      </c>
      <c r="E58" s="110">
        <f>IF(E57&gt;0, 1-(E56/E57), E56/E57-1)</f>
        <v>4.1273818757681102E-3</v>
      </c>
      <c r="F58" s="110">
        <f>IF(F57&gt;0, 1-(F56/F57), F56/F57-1)</f>
        <v>-3.2974113972898955E-3</v>
      </c>
      <c r="G58" s="110">
        <f>IF(G57&gt;0, 1-(G56/G57), G56/G57-1)</f>
        <v>-2.4119256952571666E-2</v>
      </c>
    </row>
    <row r="59" spans="1:7" hidden="1" x14ac:dyDescent="0.2">
      <c r="A59" s="107" t="s">
        <v>203</v>
      </c>
      <c r="B59" s="202"/>
      <c r="C59" s="110">
        <f>ABS(C58)</f>
        <v>8.0252661645352497E-4</v>
      </c>
      <c r="D59" s="110">
        <f t="shared" ref="D59" si="3">ABS(D58)</f>
        <v>6.3283232580202409E-4</v>
      </c>
      <c r="E59" s="110">
        <f t="shared" ref="E59" si="4">ABS(E58)</f>
        <v>4.1273818757681102E-3</v>
      </c>
      <c r="F59" s="110">
        <f t="shared" ref="F59" si="5">ABS(F58)</f>
        <v>3.2974113972898955E-3</v>
      </c>
      <c r="G59" s="110">
        <f t="shared" ref="G59" si="6">ABS(G58)</f>
        <v>2.4119256952571666E-2</v>
      </c>
    </row>
    <row r="60" spans="1:7" ht="16" thickBot="1" x14ac:dyDescent="0.25">
      <c r="A60" s="107" t="s">
        <v>52</v>
      </c>
      <c r="B60" s="202"/>
      <c r="C60" s="203">
        <f>C57-C56</f>
        <v>-0.7351263171977962</v>
      </c>
      <c r="D60" s="203">
        <f>D57-D56</f>
        <v>-0.58138222922752902</v>
      </c>
      <c r="E60" s="203">
        <f>E57-E56</f>
        <v>3.8087842509168013</v>
      </c>
      <c r="F60" s="203">
        <f>F57-F56</f>
        <v>-3.0203616990191904</v>
      </c>
      <c r="G60" s="203">
        <f>G57-G56</f>
        <v>-21.673009329646789</v>
      </c>
    </row>
    <row r="61" spans="1:7" ht="16" thickBot="1" x14ac:dyDescent="0.25">
      <c r="A61" s="312" t="s">
        <v>79</v>
      </c>
      <c r="B61" s="313"/>
      <c r="C61" s="204">
        <f>AVERAGE(C58,D58,E58,F58,G58)</f>
        <v>-4.9449290832697997E-3</v>
      </c>
      <c r="D61" s="112"/>
      <c r="E61" s="112"/>
      <c r="F61" s="112"/>
      <c r="G61" s="201"/>
    </row>
    <row r="62" spans="1:7" ht="16" thickBot="1" x14ac:dyDescent="0.25">
      <c r="A62" s="312" t="s">
        <v>202</v>
      </c>
      <c r="B62" s="313"/>
      <c r="C62" s="285">
        <f>AVERAGE(C59,D59,E59,F59,G59)</f>
        <v>6.5958818335770438E-3</v>
      </c>
      <c r="D62" s="195"/>
      <c r="E62" s="195"/>
      <c r="F62" s="195"/>
      <c r="G62" s="311"/>
    </row>
    <row r="63" spans="1:7" ht="20" thickBot="1" x14ac:dyDescent="0.25">
      <c r="A63" s="295" t="s">
        <v>200</v>
      </c>
      <c r="B63" s="296"/>
      <c r="C63" s="296"/>
      <c r="D63" s="296"/>
      <c r="E63" s="296"/>
      <c r="F63" s="296"/>
      <c r="G63" s="297"/>
    </row>
    <row r="64" spans="1:7" ht="16" thickBot="1" x14ac:dyDescent="0.25">
      <c r="A64" s="283"/>
      <c r="B64" s="284"/>
      <c r="C64" s="281" t="s">
        <v>82</v>
      </c>
      <c r="D64" s="281" t="s">
        <v>44</v>
      </c>
      <c r="E64" s="281" t="s">
        <v>45</v>
      </c>
      <c r="F64" s="281" t="s">
        <v>46</v>
      </c>
      <c r="G64" s="281" t="s">
        <v>47</v>
      </c>
    </row>
    <row r="65" spans="1:7" x14ac:dyDescent="0.2">
      <c r="A65" s="197" t="s">
        <v>51</v>
      </c>
      <c r="B65" s="201"/>
      <c r="C65" s="282">
        <f>'30 point (2)'!K$13</f>
        <v>917</v>
      </c>
      <c r="D65" s="282">
        <f>'30 point (2)'!Y13</f>
        <v>918.45543611035259</v>
      </c>
      <c r="E65" s="282">
        <f>'30 point (2)'!AC13</f>
        <v>918.5</v>
      </c>
      <c r="F65" s="282">
        <f>'30 point (2)'!AC13</f>
        <v>918.5</v>
      </c>
      <c r="G65" s="282">
        <f>'30 point (2)'!AU13</f>
        <v>921.75</v>
      </c>
    </row>
    <row r="66" spans="1:7" x14ac:dyDescent="0.2">
      <c r="A66" s="107" t="s">
        <v>195</v>
      </c>
      <c r="B66" s="202"/>
      <c r="C66" s="191">
        <f>AVERAGE('30 point (2)'!P13,'20 point (2)'!P13,'10 point (2)'!P13)</f>
        <v>919.92785990182256</v>
      </c>
      <c r="D66" s="191">
        <f>AVERAGE('30 point (2)'!Y13,'20 point (2)'!Y13,'10 point (2)'!X13)</f>
        <v>918.09084746946075</v>
      </c>
      <c r="E66" s="191">
        <f>AVERAGE('30 point (2)'!AH13,'20 point (2)'!AH13,'10 point (2)'!AF13)</f>
        <v>925.91683619865546</v>
      </c>
      <c r="F66" s="191">
        <f>AVERAGE('30 point (2)'!AQ13,'20 point (2)'!AQ13,'10 point (2)'!AO13)</f>
        <v>916.35459075301878</v>
      </c>
      <c r="G66" s="191">
        <f>AVERAGE('30 point (2)'!AZ13,'20 point (2)'!AZ13,'10 point (2)'!AX13)</f>
        <v>915.61138692234056</v>
      </c>
    </row>
    <row r="67" spans="1:7" x14ac:dyDescent="0.2">
      <c r="A67" s="107" t="s">
        <v>132</v>
      </c>
      <c r="B67" s="202"/>
      <c r="C67" s="110">
        <f>IF(C66&gt;0, 1-(C65/C66), C65/C66-1)</f>
        <v>3.1827059810266567E-3</v>
      </c>
      <c r="D67" s="110">
        <f>IF(D66&gt;0, 1-(D65/D66), D65/D66-1)</f>
        <v>-3.9711608268033771E-4</v>
      </c>
      <c r="E67" s="110">
        <f>IF(E66&gt;0, 1-(E65/E66), E65/E66-1)</f>
        <v>8.0102617305299884E-3</v>
      </c>
      <c r="F67" s="110">
        <f>IF(F66&gt;0, 1-(F65/F66), F65/F66-1)</f>
        <v>-2.3412435192999848E-3</v>
      </c>
      <c r="G67" s="110">
        <f>IF(G66&gt;0, 1-(G65/G66), G65/G66-1)</f>
        <v>-6.7043869979526161E-3</v>
      </c>
    </row>
    <row r="68" spans="1:7" hidden="1" x14ac:dyDescent="0.2">
      <c r="A68" s="107" t="s">
        <v>203</v>
      </c>
      <c r="B68" s="202"/>
      <c r="C68" s="110">
        <f>ABS(C67)</f>
        <v>3.1827059810266567E-3</v>
      </c>
      <c r="D68" s="110">
        <f t="shared" ref="D68" si="7">ABS(D67)</f>
        <v>3.9711608268033771E-4</v>
      </c>
      <c r="E68" s="110">
        <f t="shared" ref="E68" si="8">ABS(E67)</f>
        <v>8.0102617305299884E-3</v>
      </c>
      <c r="F68" s="110">
        <f t="shared" ref="F68" si="9">ABS(F67)</f>
        <v>2.3412435192999848E-3</v>
      </c>
      <c r="G68" s="110">
        <f t="shared" ref="G68" si="10">ABS(G67)</f>
        <v>6.7043869979526161E-3</v>
      </c>
    </row>
    <row r="69" spans="1:7" ht="16" thickBot="1" x14ac:dyDescent="0.25">
      <c r="A69" s="107" t="s">
        <v>52</v>
      </c>
      <c r="B69" s="202"/>
      <c r="C69" s="203">
        <f>C66-C65</f>
        <v>2.9278599018225577</v>
      </c>
      <c r="D69" s="203">
        <f>D66-D65</f>
        <v>-0.36458864089183862</v>
      </c>
      <c r="E69" s="203">
        <f>E66-E65</f>
        <v>7.4168361986554601</v>
      </c>
      <c r="F69" s="203">
        <f>F66-F65</f>
        <v>-2.1454092469812167</v>
      </c>
      <c r="G69" s="203">
        <f>G66-G65</f>
        <v>-6.1386130776594428</v>
      </c>
    </row>
    <row r="70" spans="1:7" ht="16" thickBot="1" x14ac:dyDescent="0.25">
      <c r="A70" s="312" t="s">
        <v>79</v>
      </c>
      <c r="B70" s="313"/>
      <c r="C70" s="204">
        <f>AVERAGE(C67,D67,E67,F67,G67)</f>
        <v>3.5004422232474128E-4</v>
      </c>
      <c r="D70" s="112"/>
      <c r="E70" s="112"/>
      <c r="F70" s="112"/>
      <c r="G70" s="201"/>
    </row>
    <row r="71" spans="1:7" ht="16" thickBot="1" x14ac:dyDescent="0.25">
      <c r="A71" s="312" t="s">
        <v>202</v>
      </c>
      <c r="B71" s="313"/>
      <c r="C71" s="285">
        <f>AVERAGE(C68,D68,E68,F68,G68)</f>
        <v>4.1271428622979165E-3</v>
      </c>
      <c r="D71" s="195"/>
      <c r="E71" s="195"/>
      <c r="F71" s="195"/>
      <c r="G71" s="311"/>
    </row>
    <row r="72" spans="1:7" ht="20" thickBot="1" x14ac:dyDescent="0.25">
      <c r="A72" s="295" t="s">
        <v>201</v>
      </c>
      <c r="B72" s="296"/>
      <c r="C72" s="296"/>
      <c r="D72" s="296"/>
      <c r="E72" s="296"/>
      <c r="F72" s="296"/>
      <c r="G72" s="297"/>
    </row>
    <row r="73" spans="1:7" ht="16" thickBot="1" x14ac:dyDescent="0.25">
      <c r="A73" s="283"/>
      <c r="B73" s="284"/>
      <c r="C73" s="281" t="s">
        <v>82</v>
      </c>
      <c r="D73" s="281" t="s">
        <v>44</v>
      </c>
      <c r="E73" s="281" t="s">
        <v>45</v>
      </c>
      <c r="F73" s="281" t="s">
        <v>46</v>
      </c>
      <c r="G73" s="281" t="s">
        <v>47</v>
      </c>
    </row>
    <row r="74" spans="1:7" x14ac:dyDescent="0.2">
      <c r="A74" s="197" t="s">
        <v>51</v>
      </c>
      <c r="B74" s="201"/>
      <c r="C74" s="282">
        <f>'30 point (2)'!K$12</f>
        <v>916.5</v>
      </c>
      <c r="D74" s="282">
        <f>'30 point (2)'!Y12</f>
        <v>917.49675737337077</v>
      </c>
      <c r="E74" s="282">
        <f>'30 point (2)'!AC12</f>
        <v>917.5</v>
      </c>
      <c r="F74" s="282">
        <f>'30 point (2)'!AC12</f>
        <v>917.5</v>
      </c>
      <c r="G74" s="282">
        <f>'30 point (2)'!AU12</f>
        <v>922.75</v>
      </c>
    </row>
    <row r="75" spans="1:7" x14ac:dyDescent="0.2">
      <c r="A75" s="107" t="s">
        <v>195</v>
      </c>
      <c r="B75" s="202"/>
      <c r="C75" s="191">
        <f>AVERAGE('30 point (2)'!P12,'20 point (2)'!P12,'10 point (2)'!P12)</f>
        <v>918.71129651840056</v>
      </c>
      <c r="D75" s="191">
        <f>AVERAGE('30 point (2)'!Y12,'20 point (2)'!Y12,'10 point (2)'!X12)</f>
        <v>917.43823973105009</v>
      </c>
      <c r="E75" s="191">
        <f>AVERAGE('30 point (2)'!AH12,'20 point (2)'!AH12,'10 point (2)'!AF12)</f>
        <v>926.16817207161569</v>
      </c>
      <c r="F75" s="191">
        <f>AVERAGE('30 point (2)'!AQ12,'20 point (2)'!AQ12,'10 point (2)'!AO12)</f>
        <v>916.08494421338708</v>
      </c>
      <c r="G75" s="191">
        <f>AVERAGE('30 point (2)'!AZ12,'20 point (2)'!AZ12,'10 point (2)'!AX12)</f>
        <v>919.13682883249419</v>
      </c>
    </row>
    <row r="76" spans="1:7" x14ac:dyDescent="0.2">
      <c r="A76" s="107" t="s">
        <v>132</v>
      </c>
      <c r="B76" s="202"/>
      <c r="C76" s="110">
        <f>IF(C75&gt;0, 1-(C74/C75), C74/C75-1)</f>
        <v>2.4069547493109633E-3</v>
      </c>
      <c r="D76" s="110">
        <f>IF(D75&gt;0, 1-(D74/D75), D74/D75-1)</f>
        <v>-6.3783740187117743E-5</v>
      </c>
      <c r="E76" s="110">
        <f>IF(E75&gt;0, 1-(E74/E75), E74/E75-1)</f>
        <v>9.3591772347639823E-3</v>
      </c>
      <c r="F76" s="110">
        <f>IF(F75&gt;0, 1-(F74/F75), F74/F75-1)</f>
        <v>-1.5446774838419053E-3</v>
      </c>
      <c r="G76" s="110">
        <f>IF(G75&gt;0, 1-(G74/G75), G74/G75-1)</f>
        <v>-3.9310481901757566E-3</v>
      </c>
    </row>
    <row r="77" spans="1:7" hidden="1" x14ac:dyDescent="0.2">
      <c r="A77" s="107" t="s">
        <v>203</v>
      </c>
      <c r="B77" s="202"/>
      <c r="C77" s="110">
        <f>ABS(C76)</f>
        <v>2.4069547493109633E-3</v>
      </c>
      <c r="D77" s="110">
        <f t="shared" ref="D77" si="11">ABS(D76)</f>
        <v>6.3783740187117743E-5</v>
      </c>
      <c r="E77" s="110">
        <f t="shared" ref="E77" si="12">ABS(E76)</f>
        <v>9.3591772347639823E-3</v>
      </c>
      <c r="F77" s="110">
        <f t="shared" ref="F77" si="13">ABS(F76)</f>
        <v>1.5446774838419053E-3</v>
      </c>
      <c r="G77" s="110">
        <f t="shared" ref="G77" si="14">ABS(G76)</f>
        <v>3.9310481901757566E-3</v>
      </c>
    </row>
    <row r="78" spans="1:7" ht="16" thickBot="1" x14ac:dyDescent="0.25">
      <c r="A78" s="107" t="s">
        <v>52</v>
      </c>
      <c r="B78" s="202"/>
      <c r="C78" s="203">
        <f>C75-C74</f>
        <v>2.2112965184005589</v>
      </c>
      <c r="D78" s="203">
        <f>D75-D74</f>
        <v>-5.8517642320680352E-2</v>
      </c>
      <c r="E78" s="203">
        <f>E75-E74</f>
        <v>8.668172071615686</v>
      </c>
      <c r="F78" s="203">
        <f>F75-F74</f>
        <v>-1.4150557866129247</v>
      </c>
      <c r="G78" s="203">
        <f>G75-G74</f>
        <v>-3.6131711675058114</v>
      </c>
    </row>
    <row r="79" spans="1:7" ht="16" thickBot="1" x14ac:dyDescent="0.25">
      <c r="A79" s="312" t="s">
        <v>79</v>
      </c>
      <c r="B79" s="313"/>
      <c r="C79" s="204">
        <f>AVERAGE(C76,D76,E76,F76,G76)</f>
        <v>1.2453245139740332E-3</v>
      </c>
      <c r="D79" s="112"/>
      <c r="E79" s="112"/>
      <c r="F79" s="112"/>
      <c r="G79" s="201"/>
    </row>
    <row r="80" spans="1:7" ht="16" thickBot="1" x14ac:dyDescent="0.25">
      <c r="A80" s="312" t="s">
        <v>202</v>
      </c>
      <c r="B80" s="313"/>
      <c r="C80" s="285">
        <f>AVERAGE(C77,D77,E77,F77,G77)</f>
        <v>3.4611282796559451E-3</v>
      </c>
      <c r="D80" s="195"/>
      <c r="E80" s="195"/>
      <c r="F80" s="195"/>
      <c r="G80" s="311"/>
    </row>
  </sheetData>
  <mergeCells count="18">
    <mergeCell ref="A71:B71"/>
    <mergeCell ref="A80:B80"/>
    <mergeCell ref="A43:B43"/>
    <mergeCell ref="A79:B79"/>
    <mergeCell ref="A61:B61"/>
    <mergeCell ref="A63:G63"/>
    <mergeCell ref="A1:G1"/>
    <mergeCell ref="A12:G12"/>
    <mergeCell ref="A23:G23"/>
    <mergeCell ref="A35:G35"/>
    <mergeCell ref="A42:B42"/>
    <mergeCell ref="A45:G45"/>
    <mergeCell ref="A52:B52"/>
    <mergeCell ref="A70:B70"/>
    <mergeCell ref="A72:G72"/>
    <mergeCell ref="A54:G54"/>
    <mergeCell ref="A53:B53"/>
    <mergeCell ref="A62:B62"/>
  </mergeCells>
  <pageMargins left="0.7" right="0.7" top="0.75" bottom="0.75" header="0.3" footer="0.3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7"/>
  <sheetViews>
    <sheetView topLeftCell="Z15" workbookViewId="0">
      <selection activeCell="K29" sqref="K29"/>
    </sheetView>
  </sheetViews>
  <sheetFormatPr baseColWidth="10" defaultColWidth="8.83203125" defaultRowHeight="15" x14ac:dyDescent="0.2"/>
  <cols>
    <col min="1" max="1" width="15.5" customWidth="1"/>
    <col min="2" max="2" width="12.6640625" customWidth="1"/>
    <col min="3" max="3" width="14.5" customWidth="1"/>
    <col min="4" max="4" width="19.83203125" customWidth="1"/>
    <col min="7" max="7" width="13" customWidth="1"/>
    <col min="8" max="8" width="16.6640625" customWidth="1"/>
    <col min="10" max="10" width="13" customWidth="1"/>
    <col min="11" max="11" width="20.5" customWidth="1"/>
    <col min="12" max="12" width="5.1640625" customWidth="1"/>
    <col min="14" max="14" width="13" customWidth="1"/>
    <col min="15" max="15" width="16.6640625" customWidth="1"/>
    <col min="17" max="17" width="13" customWidth="1"/>
    <col min="18" max="18" width="17.5" customWidth="1"/>
    <col min="19" max="19" width="4" customWidth="1"/>
    <col min="21" max="21" width="13" customWidth="1"/>
    <col min="22" max="22" width="18" customWidth="1"/>
    <col min="24" max="24" width="13" customWidth="1"/>
    <col min="25" max="25" width="20.1640625" customWidth="1"/>
    <col min="26" max="26" width="8" customWidth="1"/>
    <col min="28" max="28" width="13" customWidth="1"/>
    <col min="29" max="29" width="18" customWidth="1"/>
    <col min="31" max="31" width="13" customWidth="1"/>
    <col min="32" max="32" width="20.1640625" customWidth="1"/>
    <col min="35" max="35" width="13" customWidth="1"/>
    <col min="36" max="36" width="18" customWidth="1"/>
    <col min="38" max="38" width="13" customWidth="1"/>
    <col min="39" max="39" width="20.1640625" customWidth="1"/>
  </cols>
  <sheetData>
    <row r="1" spans="1:39" ht="60.75" customHeight="1" thickBot="1" x14ac:dyDescent="0.25">
      <c r="A1" s="286" t="s">
        <v>0</v>
      </c>
      <c r="B1" s="287"/>
      <c r="C1" s="287"/>
      <c r="D1" s="288"/>
      <c r="F1" s="286" t="s">
        <v>1</v>
      </c>
      <c r="G1" s="287"/>
      <c r="H1" s="288"/>
      <c r="I1" s="286" t="s">
        <v>2</v>
      </c>
      <c r="J1" s="287"/>
      <c r="K1" s="288"/>
      <c r="M1" s="286" t="s">
        <v>3</v>
      </c>
      <c r="N1" s="287"/>
      <c r="O1" s="288"/>
      <c r="P1" s="286" t="s">
        <v>4</v>
      </c>
      <c r="Q1" s="287"/>
      <c r="R1" s="288"/>
      <c r="T1" s="286" t="s">
        <v>5</v>
      </c>
      <c r="U1" s="287"/>
      <c r="V1" s="288"/>
      <c r="W1" s="286" t="s">
        <v>6</v>
      </c>
      <c r="X1" s="287"/>
      <c r="Y1" s="288"/>
      <c r="AA1" s="286" t="s">
        <v>7</v>
      </c>
      <c r="AB1" s="287"/>
      <c r="AC1" s="288"/>
      <c r="AD1" s="286" t="s">
        <v>8</v>
      </c>
      <c r="AE1" s="287"/>
      <c r="AF1" s="288"/>
      <c r="AH1" s="286" t="s">
        <v>9</v>
      </c>
      <c r="AI1" s="287"/>
      <c r="AJ1" s="288"/>
      <c r="AK1" s="286" t="s">
        <v>10</v>
      </c>
      <c r="AL1" s="287"/>
      <c r="AM1" s="288"/>
    </row>
    <row r="2" spans="1:39" ht="16" thickBot="1" x14ac:dyDescent="0.25">
      <c r="A2" s="1" t="s">
        <v>11</v>
      </c>
      <c r="B2" s="2" t="s">
        <v>12</v>
      </c>
      <c r="C2" s="2" t="s">
        <v>13</v>
      </c>
      <c r="D2" s="3" t="s">
        <v>14</v>
      </c>
      <c r="F2" s="4" t="s">
        <v>15</v>
      </c>
      <c r="G2" s="1" t="s">
        <v>16</v>
      </c>
      <c r="H2" s="5" t="s">
        <v>14</v>
      </c>
      <c r="I2" s="4" t="s">
        <v>15</v>
      </c>
      <c r="J2" s="1" t="s">
        <v>16</v>
      </c>
      <c r="K2" s="6" t="s">
        <v>14</v>
      </c>
      <c r="M2" s="4" t="s">
        <v>15</v>
      </c>
      <c r="N2" s="1" t="s">
        <v>16</v>
      </c>
      <c r="O2" s="6" t="s">
        <v>14</v>
      </c>
      <c r="P2" s="4" t="s">
        <v>15</v>
      </c>
      <c r="Q2" s="1" t="s">
        <v>16</v>
      </c>
      <c r="R2" s="6" t="s">
        <v>14</v>
      </c>
      <c r="T2" s="4" t="s">
        <v>15</v>
      </c>
      <c r="U2" s="1" t="s">
        <v>16</v>
      </c>
      <c r="V2" s="5" t="s">
        <v>14</v>
      </c>
      <c r="W2" s="4" t="s">
        <v>15</v>
      </c>
      <c r="X2" s="1" t="s">
        <v>16</v>
      </c>
      <c r="Y2" s="6" t="s">
        <v>14</v>
      </c>
      <c r="AA2" s="4" t="s">
        <v>15</v>
      </c>
      <c r="AB2" s="1" t="s">
        <v>16</v>
      </c>
      <c r="AC2" s="5" t="s">
        <v>14</v>
      </c>
      <c r="AD2" s="4" t="s">
        <v>15</v>
      </c>
      <c r="AE2" s="1" t="s">
        <v>16</v>
      </c>
      <c r="AF2" s="6" t="s">
        <v>14</v>
      </c>
      <c r="AH2" s="4" t="s">
        <v>15</v>
      </c>
      <c r="AI2" s="1" t="s">
        <v>16</v>
      </c>
      <c r="AJ2" s="5" t="s">
        <v>14</v>
      </c>
      <c r="AK2" s="4" t="s">
        <v>15</v>
      </c>
      <c r="AL2" s="1" t="s">
        <v>16</v>
      </c>
      <c r="AM2" s="6" t="s">
        <v>14</v>
      </c>
    </row>
    <row r="3" spans="1:39" ht="16" thickBot="1" x14ac:dyDescent="0.25">
      <c r="A3" s="7" t="s">
        <v>17</v>
      </c>
      <c r="B3" s="8">
        <v>0.875</v>
      </c>
      <c r="C3" s="9">
        <v>1</v>
      </c>
      <c r="D3" s="10">
        <v>-5.0799999999999999E-4</v>
      </c>
      <c r="F3" s="11">
        <v>44</v>
      </c>
      <c r="G3" s="12">
        <v>2.0833333333333332E-2</v>
      </c>
      <c r="H3" s="13">
        <v>1.8240000000000001E-3</v>
      </c>
      <c r="I3" s="11"/>
      <c r="J3" s="12">
        <v>2.0833333333333332E-2</v>
      </c>
      <c r="K3" s="14">
        <f t="shared" ref="K3:K35" si="0" xml:space="preserve"> 0.0020201832600003 - 0.000218108079089791*I3 - 0.000922202291329357*COS(6.15207952171637 - 0.341261730241631*I3)</f>
        <v>1.1058953640933045E-3</v>
      </c>
      <c r="M3" s="15">
        <v>44</v>
      </c>
      <c r="N3" s="16">
        <v>2.0833333333333332E-2</v>
      </c>
      <c r="O3" s="17">
        <f>D170</f>
        <v>-9.9599999999999992E-4</v>
      </c>
      <c r="P3" s="18"/>
      <c r="Q3" s="16">
        <v>2.0833333333333332E-2</v>
      </c>
      <c r="R3" s="19">
        <f t="shared" ref="R3:R15" si="1" xml:space="preserve"> 0.00139394431318221 + 0.000578461301201547*P3 + 5.36254861990635E-07*P3^4 - 1.73451390207541E-08*P3^5 - 0.000107267496084358*P3^2</f>
        <v>1.39394431318221E-3</v>
      </c>
      <c r="T3" s="20">
        <v>44</v>
      </c>
      <c r="U3" s="21">
        <v>2.0833333333333332E-2</v>
      </c>
      <c r="V3" s="22">
        <v>2.2490000000000001E-3</v>
      </c>
      <c r="W3" s="20">
        <v>44</v>
      </c>
      <c r="X3" s="21">
        <v>2.0833333333333332E-2</v>
      </c>
      <c r="Y3" s="23">
        <f t="shared" ref="Y3:Y36" si="2" xml:space="preserve"> SIN(12*W3)/(1982*W3 - 378) + (6 + W3 + W3*SIN(144*W3))/(21091 + 12*W3^2*SIN(144*W3)*SIN(5*W3) - W3*SIN(144*W3)*SIN(5*W3) - 220*W3*SIN(5*W3))</f>
        <v>3.4901592694481214E-3</v>
      </c>
      <c r="AA3" s="24">
        <v>44</v>
      </c>
      <c r="AB3" s="25">
        <v>2.0833333333333332E-2</v>
      </c>
      <c r="AC3" s="26">
        <v>-3.8790000000000001E-3</v>
      </c>
      <c r="AD3" s="24">
        <v>44</v>
      </c>
      <c r="AE3" s="25">
        <v>2.0833333333333332E-2</v>
      </c>
      <c r="AF3" s="27">
        <f t="shared" ref="AF3:AF35" si="3" xml:space="preserve"> (27*AD3 + AD3^3 - 12*AD3*COS((13/15)*AD3))/(AD3^4 - 115931*AD3 - 115931*SIN(SIN(1507103/15)*AD3 + SIN((13/15)*AD3^2)))</f>
        <v>-6.7720046687332447E-2</v>
      </c>
      <c r="AH3" s="28">
        <v>44</v>
      </c>
      <c r="AI3" s="29">
        <v>2.0833333333333332E-2</v>
      </c>
      <c r="AJ3" s="30" t="s">
        <v>18</v>
      </c>
      <c r="AK3" s="28">
        <v>44</v>
      </c>
      <c r="AL3" s="29">
        <v>2.0833333333333332E-2</v>
      </c>
      <c r="AM3" s="31" t="s">
        <v>18</v>
      </c>
    </row>
    <row r="4" spans="1:39" ht="16" thickBot="1" x14ac:dyDescent="0.25">
      <c r="A4" s="7" t="s">
        <v>17</v>
      </c>
      <c r="B4" s="8">
        <v>0.85416666666666663</v>
      </c>
      <c r="C4" s="9">
        <v>1</v>
      </c>
      <c r="D4" s="10">
        <v>-4.8299999999999998E-4</v>
      </c>
      <c r="F4" s="32">
        <v>43</v>
      </c>
      <c r="G4" s="33">
        <v>0</v>
      </c>
      <c r="H4" s="34">
        <v>1.8060000000000001E-3</v>
      </c>
      <c r="I4" s="32"/>
      <c r="J4" s="33">
        <v>0</v>
      </c>
      <c r="K4" s="14">
        <f t="shared" si="0"/>
        <v>1.1058953640933045E-3</v>
      </c>
      <c r="M4" s="35">
        <v>43</v>
      </c>
      <c r="N4" s="36">
        <v>0</v>
      </c>
      <c r="O4" s="35">
        <f>D171</f>
        <v>-1.0640000000000001E-3</v>
      </c>
      <c r="P4" s="37"/>
      <c r="Q4" s="36">
        <v>0</v>
      </c>
      <c r="R4" s="19">
        <f t="shared" si="1"/>
        <v>1.39394431318221E-3</v>
      </c>
      <c r="T4" s="38">
        <v>43</v>
      </c>
      <c r="U4" s="39">
        <v>0</v>
      </c>
      <c r="V4" s="38">
        <v>2.6020000000000001E-3</v>
      </c>
      <c r="W4" s="38">
        <v>43</v>
      </c>
      <c r="X4" s="39">
        <v>0</v>
      </c>
      <c r="Y4" s="23">
        <f t="shared" si="2"/>
        <v>3.8800244207408169E-3</v>
      </c>
      <c r="AA4" s="40">
        <v>43</v>
      </c>
      <c r="AB4" s="41">
        <v>0</v>
      </c>
      <c r="AC4" s="26">
        <v>-4.267E-3</v>
      </c>
      <c r="AD4" s="40">
        <v>43</v>
      </c>
      <c r="AE4" s="41">
        <v>0</v>
      </c>
      <c r="AF4" s="27">
        <f t="shared" si="3"/>
        <v>-5.5297887341879681E-2</v>
      </c>
      <c r="AH4" s="42">
        <v>43</v>
      </c>
      <c r="AI4" s="43">
        <v>0</v>
      </c>
      <c r="AJ4" s="30" t="s">
        <v>18</v>
      </c>
      <c r="AK4" s="42">
        <v>43</v>
      </c>
      <c r="AL4" s="43">
        <v>0</v>
      </c>
      <c r="AM4" s="31" t="s">
        <v>18</v>
      </c>
    </row>
    <row r="5" spans="1:39" ht="16" thickBot="1" x14ac:dyDescent="0.25">
      <c r="A5" s="7" t="s">
        <v>17</v>
      </c>
      <c r="B5" s="8">
        <v>0.83333333333333337</v>
      </c>
      <c r="C5" s="9">
        <v>1</v>
      </c>
      <c r="D5" s="10">
        <v>-5.0900000000000001E-4</v>
      </c>
      <c r="F5" s="44">
        <v>42</v>
      </c>
      <c r="G5" s="33">
        <v>0.97916666666666663</v>
      </c>
      <c r="H5" s="34">
        <v>1.544E-3</v>
      </c>
      <c r="I5" s="44"/>
      <c r="J5" s="33">
        <v>0.97916666666666663</v>
      </c>
      <c r="K5" s="14">
        <f t="shared" si="0"/>
        <v>1.1058953640933045E-3</v>
      </c>
      <c r="M5" s="45">
        <v>42</v>
      </c>
      <c r="N5" s="36">
        <v>0.97916666666666663</v>
      </c>
      <c r="O5" s="35">
        <f t="shared" ref="O5:O46" si="4">D172</f>
        <v>-9.8799999999999995E-4</v>
      </c>
      <c r="P5" s="46"/>
      <c r="Q5" s="36">
        <v>0.97916666666666663</v>
      </c>
      <c r="R5" s="19">
        <f t="shared" si="1"/>
        <v>1.39394431318221E-3</v>
      </c>
      <c r="T5" s="47">
        <v>42</v>
      </c>
      <c r="U5" s="39">
        <v>0.97916666666666663</v>
      </c>
      <c r="V5" s="38">
        <v>2.8639999999999998E-3</v>
      </c>
      <c r="W5" s="47">
        <v>42</v>
      </c>
      <c r="X5" s="39">
        <v>0.97916666666666663</v>
      </c>
      <c r="Y5" s="23">
        <f t="shared" si="2"/>
        <v>2.4166963239232592E-3</v>
      </c>
      <c r="AA5" s="48">
        <v>42</v>
      </c>
      <c r="AB5" s="41">
        <v>0.97916666666666663</v>
      </c>
      <c r="AC5" s="26">
        <v>-4.731E-3</v>
      </c>
      <c r="AD5" s="48">
        <v>42</v>
      </c>
      <c r="AE5" s="41">
        <v>0.97916666666666663</v>
      </c>
      <c r="AF5" s="27">
        <f t="shared" si="3"/>
        <v>-4.3060012504990024E-2</v>
      </c>
      <c r="AH5" s="49">
        <v>42</v>
      </c>
      <c r="AI5" s="43">
        <v>0.97916666666666663</v>
      </c>
      <c r="AJ5" s="30">
        <v>2.3540000000000002E-3</v>
      </c>
      <c r="AK5" s="49">
        <v>42</v>
      </c>
      <c r="AL5" s="43">
        <v>0.97916666666666663</v>
      </c>
      <c r="AM5" s="31"/>
    </row>
    <row r="6" spans="1:39" ht="16" thickBot="1" x14ac:dyDescent="0.25">
      <c r="A6" s="7" t="s">
        <v>17</v>
      </c>
      <c r="B6" s="8">
        <v>0.8125</v>
      </c>
      <c r="C6" s="9">
        <v>1</v>
      </c>
      <c r="D6" s="10">
        <v>-2.02E-4</v>
      </c>
      <c r="F6" s="44">
        <v>41</v>
      </c>
      <c r="G6" s="33">
        <v>0.95833333333333337</v>
      </c>
      <c r="H6" s="34">
        <v>1.2949999999999999E-3</v>
      </c>
      <c r="I6" s="44"/>
      <c r="J6" s="33">
        <v>0.95833333333333337</v>
      </c>
      <c r="K6" s="14">
        <f t="shared" si="0"/>
        <v>1.1058953640933045E-3</v>
      </c>
      <c r="M6" s="45">
        <v>41</v>
      </c>
      <c r="N6" s="36">
        <v>0.95833333333333337</v>
      </c>
      <c r="O6" s="35">
        <f t="shared" si="4"/>
        <v>-7.7899999999999996E-4</v>
      </c>
      <c r="P6" s="46"/>
      <c r="Q6" s="36">
        <v>0.95833333333333337</v>
      </c>
      <c r="R6" s="19">
        <f t="shared" si="1"/>
        <v>1.39394431318221E-3</v>
      </c>
      <c r="T6" s="47">
        <v>41</v>
      </c>
      <c r="U6" s="39">
        <v>0.95833333333333337</v>
      </c>
      <c r="V6" s="38">
        <v>3.0500000000000002E-3</v>
      </c>
      <c r="W6" s="47">
        <v>41</v>
      </c>
      <c r="X6" s="39">
        <v>0.95833333333333337</v>
      </c>
      <c r="Y6" s="23">
        <f t="shared" si="2"/>
        <v>3.6123459985243681E-4</v>
      </c>
      <c r="AA6" s="48">
        <v>41</v>
      </c>
      <c r="AB6" s="41">
        <v>0.95833333333333337</v>
      </c>
      <c r="AC6" s="26">
        <v>-5.208E-3</v>
      </c>
      <c r="AD6" s="48">
        <v>41</v>
      </c>
      <c r="AE6" s="41">
        <v>0.95833333333333337</v>
      </c>
      <c r="AF6" s="27">
        <f t="shared" si="3"/>
        <v>-3.8420150950912502E-2</v>
      </c>
      <c r="AH6" s="49">
        <v>41</v>
      </c>
      <c r="AI6" s="43">
        <v>0.95833333333333337</v>
      </c>
      <c r="AJ6" s="30">
        <v>2.8340000000000001E-3</v>
      </c>
      <c r="AK6" s="49">
        <v>41</v>
      </c>
      <c r="AL6" s="43">
        <v>0.95833333333333337</v>
      </c>
      <c r="AM6" s="31"/>
    </row>
    <row r="7" spans="1:39" ht="16" thickBot="1" x14ac:dyDescent="0.25">
      <c r="A7" s="7" t="s">
        <v>17</v>
      </c>
      <c r="B7" s="8">
        <v>0.79166666666666663</v>
      </c>
      <c r="C7" s="9">
        <v>1</v>
      </c>
      <c r="D7" s="10">
        <v>-6.6000000000000005E-5</v>
      </c>
      <c r="F7" s="32">
        <v>40</v>
      </c>
      <c r="G7" s="33">
        <v>0.9375</v>
      </c>
      <c r="H7" s="34">
        <v>9.1399999999999999E-4</v>
      </c>
      <c r="I7" s="32"/>
      <c r="J7" s="33">
        <v>0.9375</v>
      </c>
      <c r="K7" s="14">
        <f t="shared" si="0"/>
        <v>1.1058953640933045E-3</v>
      </c>
      <c r="M7" s="35">
        <v>40</v>
      </c>
      <c r="N7" s="36">
        <v>0.9375</v>
      </c>
      <c r="O7" s="35">
        <f t="shared" si="4"/>
        <v>-8.8900000000000003E-4</v>
      </c>
      <c r="P7" s="37"/>
      <c r="Q7" s="36">
        <v>0.9375</v>
      </c>
      <c r="R7" s="19">
        <f t="shared" si="1"/>
        <v>1.39394431318221E-3</v>
      </c>
      <c r="T7" s="38">
        <v>40</v>
      </c>
      <c r="U7" s="39">
        <v>0.9375</v>
      </c>
      <c r="V7" s="38">
        <v>3.372E-3</v>
      </c>
      <c r="W7" s="38">
        <v>40</v>
      </c>
      <c r="X7" s="39">
        <v>0.9375</v>
      </c>
      <c r="Y7" s="23">
        <f t="shared" si="2"/>
        <v>1.4528232557390057E-4</v>
      </c>
      <c r="AA7" s="40">
        <v>40</v>
      </c>
      <c r="AB7" s="41">
        <v>0.9375</v>
      </c>
      <c r="AC7" s="26">
        <v>-5.5690000000000002E-3</v>
      </c>
      <c r="AD7" s="40">
        <v>40</v>
      </c>
      <c r="AE7" s="41">
        <v>0.9375</v>
      </c>
      <c r="AF7" s="27">
        <f t="shared" si="3"/>
        <v>-3.2308675650253471E-2</v>
      </c>
      <c r="AH7" s="42">
        <v>40</v>
      </c>
      <c r="AI7" s="43">
        <v>0.9375</v>
      </c>
      <c r="AJ7" s="30">
        <v>3.1960000000000001E-3</v>
      </c>
      <c r="AK7" s="42">
        <v>40</v>
      </c>
      <c r="AL7" s="43">
        <v>0.9375</v>
      </c>
      <c r="AM7" s="31"/>
    </row>
    <row r="8" spans="1:39" ht="16" thickBot="1" x14ac:dyDescent="0.25">
      <c r="A8" s="7" t="s">
        <v>17</v>
      </c>
      <c r="B8" s="8">
        <v>0.77083333333333337</v>
      </c>
      <c r="C8" s="9">
        <v>1</v>
      </c>
      <c r="D8" s="10">
        <v>1.26E-4</v>
      </c>
      <c r="F8" s="44">
        <v>39</v>
      </c>
      <c r="G8" s="33">
        <v>0.91666666666666663</v>
      </c>
      <c r="H8" s="34">
        <v>7.9000000000000001E-4</v>
      </c>
      <c r="I8" s="44"/>
      <c r="J8" s="33">
        <v>0.91666666666666663</v>
      </c>
      <c r="K8" s="14">
        <f t="shared" si="0"/>
        <v>1.1058953640933045E-3</v>
      </c>
      <c r="M8" s="45">
        <v>39</v>
      </c>
      <c r="N8" s="36">
        <v>0.91666666666666663</v>
      </c>
      <c r="O8" s="35">
        <f t="shared" si="4"/>
        <v>-6.9200000000000002E-4</v>
      </c>
      <c r="P8" s="46"/>
      <c r="Q8" s="36">
        <v>0.91666666666666663</v>
      </c>
      <c r="R8" s="19">
        <f t="shared" si="1"/>
        <v>1.39394431318221E-3</v>
      </c>
      <c r="T8" s="47">
        <v>39</v>
      </c>
      <c r="U8" s="39">
        <v>0.91666666666666663</v>
      </c>
      <c r="V8" s="38">
        <v>3.5850000000000001E-3</v>
      </c>
      <c r="W8" s="47">
        <v>39</v>
      </c>
      <c r="X8" s="39">
        <v>0.91666666666666663</v>
      </c>
      <c r="Y8" s="23">
        <f t="shared" si="2"/>
        <v>5.8886409493033815E-4</v>
      </c>
      <c r="AA8" s="48">
        <v>39</v>
      </c>
      <c r="AB8" s="41">
        <v>0.91666666666666663</v>
      </c>
      <c r="AC8" s="26">
        <v>-5.9940000000000002E-3</v>
      </c>
      <c r="AD8" s="48">
        <v>39</v>
      </c>
      <c r="AE8" s="41">
        <v>0.91666666666666663</v>
      </c>
      <c r="AF8" s="27">
        <f t="shared" si="3"/>
        <v>-2.703790952202282E-2</v>
      </c>
      <c r="AH8" s="49">
        <v>39</v>
      </c>
      <c r="AI8" s="43">
        <v>0.91666666666666663</v>
      </c>
      <c r="AJ8" s="30">
        <v>3.2820000000000002E-3</v>
      </c>
      <c r="AK8" s="49">
        <v>39</v>
      </c>
      <c r="AL8" s="43">
        <v>0.91666666666666663</v>
      </c>
      <c r="AM8" s="31"/>
    </row>
    <row r="9" spans="1:39" ht="16" thickBot="1" x14ac:dyDescent="0.25">
      <c r="A9" s="7" t="s">
        <v>17</v>
      </c>
      <c r="B9" s="8">
        <v>0.75</v>
      </c>
      <c r="C9" s="9">
        <v>1</v>
      </c>
      <c r="D9" s="10">
        <v>3.59E-4</v>
      </c>
      <c r="F9" s="44">
        <v>38</v>
      </c>
      <c r="G9" s="33">
        <v>0.89583333333333337</v>
      </c>
      <c r="H9" s="34">
        <v>5.8200000000000005E-4</v>
      </c>
      <c r="I9" s="44"/>
      <c r="J9" s="33">
        <v>0.89583333333333337</v>
      </c>
      <c r="K9" s="14">
        <f t="shared" si="0"/>
        <v>1.1058953640933045E-3</v>
      </c>
      <c r="M9" s="45">
        <v>38</v>
      </c>
      <c r="N9" s="36">
        <v>0.89583333333333337</v>
      </c>
      <c r="O9" s="35">
        <f t="shared" si="4"/>
        <v>-3.8900000000000002E-4</v>
      </c>
      <c r="P9" s="46"/>
      <c r="Q9" s="36">
        <v>0.89583333333333337</v>
      </c>
      <c r="R9" s="19">
        <f t="shared" si="1"/>
        <v>1.39394431318221E-3</v>
      </c>
      <c r="T9" s="47">
        <v>38</v>
      </c>
      <c r="U9" s="39">
        <v>0.89583333333333337</v>
      </c>
      <c r="V9" s="38">
        <v>3.8509999999999998E-3</v>
      </c>
      <c r="W9" s="47">
        <v>38</v>
      </c>
      <c r="X9" s="39">
        <v>0.89583333333333337</v>
      </c>
      <c r="Y9" s="23">
        <f t="shared" si="2"/>
        <v>9.2761485731910273E-3</v>
      </c>
      <c r="AA9" s="48">
        <v>38</v>
      </c>
      <c r="AB9" s="41">
        <v>0.89583333333333337</v>
      </c>
      <c r="AC9" s="26">
        <v>-6.0990000000000003E-3</v>
      </c>
      <c r="AD9" s="48">
        <v>38</v>
      </c>
      <c r="AE9" s="41">
        <v>0.89583333333333337</v>
      </c>
      <c r="AF9" s="27">
        <f t="shared" si="3"/>
        <v>-2.3859065336208442E-2</v>
      </c>
      <c r="AH9" s="49">
        <v>38</v>
      </c>
      <c r="AI9" s="43">
        <v>0.89583333333333337</v>
      </c>
      <c r="AJ9" s="30">
        <v>3.2699999999999999E-3</v>
      </c>
      <c r="AK9" s="49">
        <v>38</v>
      </c>
      <c r="AL9" s="43">
        <v>0.89583333333333337</v>
      </c>
      <c r="AM9" s="31"/>
    </row>
    <row r="10" spans="1:39" ht="16" thickBot="1" x14ac:dyDescent="0.25">
      <c r="A10" s="7" t="s">
        <v>17</v>
      </c>
      <c r="B10" s="8">
        <v>0.72916666666666663</v>
      </c>
      <c r="C10" s="9">
        <v>1</v>
      </c>
      <c r="D10" s="10">
        <v>2.9599999999999998E-4</v>
      </c>
      <c r="F10" s="32">
        <v>37</v>
      </c>
      <c r="G10" s="33">
        <v>0.875</v>
      </c>
      <c r="H10" s="34">
        <v>1.4899999999999999E-4</v>
      </c>
      <c r="I10" s="32"/>
      <c r="J10" s="33">
        <v>0.875</v>
      </c>
      <c r="K10" s="14">
        <f t="shared" si="0"/>
        <v>1.1058953640933045E-3</v>
      </c>
      <c r="M10" s="35">
        <v>37</v>
      </c>
      <c r="N10" s="36">
        <v>0.875</v>
      </c>
      <c r="O10" s="35">
        <f t="shared" si="4"/>
        <v>-1.3899999999999999E-4</v>
      </c>
      <c r="P10" s="37"/>
      <c r="Q10" s="36">
        <v>0.875</v>
      </c>
      <c r="R10" s="19">
        <f t="shared" si="1"/>
        <v>1.39394431318221E-3</v>
      </c>
      <c r="T10" s="38">
        <v>37</v>
      </c>
      <c r="U10" s="39">
        <v>0.875</v>
      </c>
      <c r="V10" s="38">
        <v>4.1310000000000001E-3</v>
      </c>
      <c r="W10" s="38">
        <v>37</v>
      </c>
      <c r="X10" s="39">
        <v>0.875</v>
      </c>
      <c r="Y10" s="23">
        <f t="shared" si="2"/>
        <v>2.151606513032E-3</v>
      </c>
      <c r="AA10" s="40">
        <v>37</v>
      </c>
      <c r="AB10" s="41">
        <v>0.875</v>
      </c>
      <c r="AC10" s="26">
        <v>-6.3359999999999996E-3</v>
      </c>
      <c r="AD10" s="40">
        <v>37</v>
      </c>
      <c r="AE10" s="41">
        <v>0.875</v>
      </c>
      <c r="AF10" s="27">
        <f t="shared" si="3"/>
        <v>-2.033606992536045E-2</v>
      </c>
      <c r="AH10" s="42">
        <v>37</v>
      </c>
      <c r="AI10" s="43">
        <v>0.875</v>
      </c>
      <c r="AJ10" s="30">
        <v>3.1340000000000001E-3</v>
      </c>
      <c r="AK10" s="42">
        <v>37</v>
      </c>
      <c r="AL10" s="43">
        <v>0.875</v>
      </c>
      <c r="AM10" s="31"/>
    </row>
    <row r="11" spans="1:39" ht="16" thickBot="1" x14ac:dyDescent="0.25">
      <c r="A11" s="7" t="s">
        <v>17</v>
      </c>
      <c r="B11" s="8">
        <v>0.70833333333333337</v>
      </c>
      <c r="C11" s="9">
        <v>1</v>
      </c>
      <c r="D11" s="10">
        <v>2.3499999999999999E-4</v>
      </c>
      <c r="F11" s="44">
        <v>36</v>
      </c>
      <c r="G11" s="33">
        <v>0.85416666666666663</v>
      </c>
      <c r="H11" s="34">
        <v>-3.88E-4</v>
      </c>
      <c r="I11" s="44"/>
      <c r="J11" s="33">
        <v>0.85416666666666663</v>
      </c>
      <c r="K11" s="14">
        <f t="shared" si="0"/>
        <v>1.1058953640933045E-3</v>
      </c>
      <c r="M11" s="45">
        <v>36</v>
      </c>
      <c r="N11" s="36">
        <v>0.85416666666666663</v>
      </c>
      <c r="O11" s="35">
        <f t="shared" si="4"/>
        <v>1.66E-4</v>
      </c>
      <c r="P11" s="46"/>
      <c r="Q11" s="36">
        <v>0.85416666666666663</v>
      </c>
      <c r="R11" s="19">
        <f t="shared" si="1"/>
        <v>1.39394431318221E-3</v>
      </c>
      <c r="T11" s="47">
        <v>36</v>
      </c>
      <c r="U11" s="39">
        <v>0.85416666666666663</v>
      </c>
      <c r="V11" s="38">
        <v>4.2989999999999999E-3</v>
      </c>
      <c r="W11" s="47">
        <v>36</v>
      </c>
      <c r="X11" s="39">
        <v>0.85416666666666663</v>
      </c>
      <c r="Y11" s="23">
        <f t="shared" si="2"/>
        <v>2.3898408103594604E-3</v>
      </c>
      <c r="AA11" s="48">
        <v>36</v>
      </c>
      <c r="AB11" s="41">
        <v>0.85416666666666663</v>
      </c>
      <c r="AC11" s="26">
        <v>-6.5849999999999997E-3</v>
      </c>
      <c r="AD11" s="48">
        <v>36</v>
      </c>
      <c r="AE11" s="41">
        <v>0.85416666666666663</v>
      </c>
      <c r="AF11" s="27">
        <f t="shared" si="3"/>
        <v>-1.8489839705438622E-2</v>
      </c>
      <c r="AH11" s="49">
        <v>36</v>
      </c>
      <c r="AI11" s="43">
        <v>0.85416666666666663</v>
      </c>
      <c r="AJ11" s="30">
        <v>2.8059999999999999E-3</v>
      </c>
      <c r="AK11" s="49">
        <v>36</v>
      </c>
      <c r="AL11" s="43">
        <v>0.85416666666666663</v>
      </c>
      <c r="AM11" s="31"/>
    </row>
    <row r="12" spans="1:39" ht="16" thickBot="1" x14ac:dyDescent="0.25">
      <c r="A12" s="7" t="s">
        <v>17</v>
      </c>
      <c r="B12" s="8">
        <v>0.6875</v>
      </c>
      <c r="C12" s="9">
        <v>1</v>
      </c>
      <c r="D12" s="10">
        <v>-2.5000000000000001E-5</v>
      </c>
      <c r="F12" s="44">
        <v>35</v>
      </c>
      <c r="G12" s="33">
        <v>0.83333333333333337</v>
      </c>
      <c r="H12" s="34">
        <v>-7.1699999999999997E-4</v>
      </c>
      <c r="I12" s="44"/>
      <c r="J12" s="33">
        <v>0.83333333333333337</v>
      </c>
      <c r="K12" s="14">
        <f t="shared" si="0"/>
        <v>1.1058953640933045E-3</v>
      </c>
      <c r="M12" s="45">
        <v>35</v>
      </c>
      <c r="N12" s="36">
        <v>0.83333333333333337</v>
      </c>
      <c r="O12" s="35">
        <f t="shared" si="4"/>
        <v>4.1199999999999999E-4</v>
      </c>
      <c r="P12" s="46"/>
      <c r="Q12" s="36">
        <v>0.83333333333333337</v>
      </c>
      <c r="R12" s="19">
        <f t="shared" si="1"/>
        <v>1.39394431318221E-3</v>
      </c>
      <c r="T12" s="47">
        <v>35</v>
      </c>
      <c r="U12" s="39">
        <v>0.83333333333333337</v>
      </c>
      <c r="V12" s="38">
        <v>4.1929999999999997E-3</v>
      </c>
      <c r="W12" s="47">
        <v>35</v>
      </c>
      <c r="X12" s="39">
        <v>0.83333333333333337</v>
      </c>
      <c r="Y12" s="23">
        <f t="shared" si="2"/>
        <v>3.7368539403460133E-3</v>
      </c>
      <c r="AA12" s="48">
        <v>35</v>
      </c>
      <c r="AB12" s="41">
        <v>0.83333333333333337</v>
      </c>
      <c r="AC12" s="26">
        <v>-6.3759999999999997E-3</v>
      </c>
      <c r="AD12" s="48">
        <v>35</v>
      </c>
      <c r="AE12" s="41">
        <v>0.83333333333333337</v>
      </c>
      <c r="AF12" s="27">
        <f t="shared" si="3"/>
        <v>-1.7756044336719901E-2</v>
      </c>
      <c r="AH12" s="49">
        <v>35</v>
      </c>
      <c r="AI12" s="43">
        <v>0.83333333333333337</v>
      </c>
      <c r="AJ12" s="30">
        <v>2.7060000000000001E-3</v>
      </c>
      <c r="AK12" s="49">
        <v>35</v>
      </c>
      <c r="AL12" s="43">
        <v>0.83333333333333337</v>
      </c>
      <c r="AM12" s="31"/>
    </row>
    <row r="13" spans="1:39" ht="16" thickBot="1" x14ac:dyDescent="0.25">
      <c r="A13" s="7" t="s">
        <v>17</v>
      </c>
      <c r="B13" s="8">
        <v>0.66666666666666663</v>
      </c>
      <c r="C13" s="9">
        <v>1</v>
      </c>
      <c r="D13" s="10">
        <v>-4.5600000000000003E-4</v>
      </c>
      <c r="F13" s="32">
        <v>34</v>
      </c>
      <c r="G13" s="33">
        <v>0.8125</v>
      </c>
      <c r="H13" s="34">
        <v>-1.152E-3</v>
      </c>
      <c r="I13" s="32"/>
      <c r="J13" s="33">
        <v>0.8125</v>
      </c>
      <c r="K13" s="14">
        <f t="shared" si="0"/>
        <v>1.1058953640933045E-3</v>
      </c>
      <c r="M13" s="35">
        <v>34</v>
      </c>
      <c r="N13" s="36">
        <v>0.8125</v>
      </c>
      <c r="O13" s="35">
        <f t="shared" si="4"/>
        <v>3.6699999999999998E-4</v>
      </c>
      <c r="P13" s="37"/>
      <c r="Q13" s="36">
        <v>0.8125</v>
      </c>
      <c r="R13" s="19">
        <f t="shared" si="1"/>
        <v>1.39394431318221E-3</v>
      </c>
      <c r="T13" s="38">
        <v>34</v>
      </c>
      <c r="U13" s="39">
        <v>0.8125</v>
      </c>
      <c r="V13" s="38">
        <v>3.7100000000000002E-3</v>
      </c>
      <c r="W13" s="38">
        <v>34</v>
      </c>
      <c r="X13" s="39">
        <v>0.8125</v>
      </c>
      <c r="Y13" s="23">
        <f t="shared" si="2"/>
        <v>3.1587984140280098E-3</v>
      </c>
      <c r="AA13" s="40">
        <v>34</v>
      </c>
      <c r="AB13" s="41">
        <v>0.8125</v>
      </c>
      <c r="AC13" s="26">
        <v>-6.1279999999999998E-3</v>
      </c>
      <c r="AD13" s="40">
        <v>34</v>
      </c>
      <c r="AE13" s="41">
        <v>0.8125</v>
      </c>
      <c r="AF13" s="27">
        <f t="shared" si="3"/>
        <v>-1.6026634725406053E-2</v>
      </c>
      <c r="AH13" s="42">
        <v>34</v>
      </c>
      <c r="AI13" s="43">
        <v>0.8125</v>
      </c>
      <c r="AJ13" s="30">
        <v>2.6120000000000002E-3</v>
      </c>
      <c r="AK13" s="42">
        <v>34</v>
      </c>
      <c r="AL13" s="43">
        <v>0.8125</v>
      </c>
      <c r="AM13" s="31"/>
    </row>
    <row r="14" spans="1:39" ht="16" thickBot="1" x14ac:dyDescent="0.25">
      <c r="A14" s="7" t="s">
        <v>17</v>
      </c>
      <c r="B14" s="8">
        <v>0.64583333333333337</v>
      </c>
      <c r="C14" s="9">
        <v>1</v>
      </c>
      <c r="D14" s="10">
        <v>-1.119E-3</v>
      </c>
      <c r="F14" s="44">
        <v>33</v>
      </c>
      <c r="G14" s="33">
        <v>0.79166666666666663</v>
      </c>
      <c r="H14" s="34">
        <v>-1.619E-3</v>
      </c>
      <c r="I14" s="44"/>
      <c r="J14" s="33">
        <v>0.79166666666666663</v>
      </c>
      <c r="K14" s="14">
        <f t="shared" si="0"/>
        <v>1.1058953640933045E-3</v>
      </c>
      <c r="M14" s="45">
        <v>33</v>
      </c>
      <c r="N14" s="36">
        <v>0.79166666666666663</v>
      </c>
      <c r="O14" s="35">
        <f t="shared" si="4"/>
        <v>1.76E-4</v>
      </c>
      <c r="P14" s="46"/>
      <c r="Q14" s="36">
        <v>0.79166666666666663</v>
      </c>
      <c r="R14" s="19">
        <f t="shared" si="1"/>
        <v>1.39394431318221E-3</v>
      </c>
      <c r="T14" s="47">
        <v>33</v>
      </c>
      <c r="U14" s="39">
        <v>0.79166666666666663</v>
      </c>
      <c r="V14" s="38">
        <v>3.3340000000000002E-3</v>
      </c>
      <c r="W14" s="47">
        <v>33</v>
      </c>
      <c r="X14" s="39">
        <v>0.79166666666666663</v>
      </c>
      <c r="Y14" s="23">
        <f t="shared" si="2"/>
        <v>2.6878104802993403E-3</v>
      </c>
      <c r="AA14" s="48">
        <v>33</v>
      </c>
      <c r="AB14" s="41">
        <v>0.79166666666666663</v>
      </c>
      <c r="AC14" s="26">
        <v>-5.6480000000000002E-3</v>
      </c>
      <c r="AD14" s="48">
        <v>33</v>
      </c>
      <c r="AE14" s="41">
        <v>0.79166666666666663</v>
      </c>
      <c r="AF14" s="27">
        <f t="shared" si="3"/>
        <v>-1.3749023399305591E-2</v>
      </c>
      <c r="AH14" s="49">
        <v>33</v>
      </c>
      <c r="AI14" s="43">
        <v>0.79166666666666663</v>
      </c>
      <c r="AJ14" s="30">
        <v>2.5839999999999999E-3</v>
      </c>
      <c r="AK14" s="49">
        <v>33</v>
      </c>
      <c r="AL14" s="43">
        <v>0.79166666666666663</v>
      </c>
      <c r="AM14" s="31"/>
    </row>
    <row r="15" spans="1:39" ht="16" thickBot="1" x14ac:dyDescent="0.25">
      <c r="A15" s="7" t="s">
        <v>17</v>
      </c>
      <c r="B15" s="8">
        <v>0.625</v>
      </c>
      <c r="C15" s="9">
        <v>1</v>
      </c>
      <c r="D15" s="10">
        <v>-1.1429999999999999E-3</v>
      </c>
      <c r="F15" s="44">
        <v>32</v>
      </c>
      <c r="G15" s="33">
        <v>0.77083333333333337</v>
      </c>
      <c r="H15" s="34">
        <v>-2.529E-3</v>
      </c>
      <c r="I15" s="44"/>
      <c r="J15" s="33">
        <v>0.77083333333333337</v>
      </c>
      <c r="K15" s="14">
        <f t="shared" si="0"/>
        <v>1.1058953640933045E-3</v>
      </c>
      <c r="M15" s="45">
        <v>32</v>
      </c>
      <c r="N15" s="36">
        <v>0.77083333333333337</v>
      </c>
      <c r="O15" s="35">
        <f t="shared" si="4"/>
        <v>6.2000000000000003E-5</v>
      </c>
      <c r="P15" s="46"/>
      <c r="Q15" s="36">
        <v>0.77083333333333337</v>
      </c>
      <c r="R15" s="19">
        <f t="shared" si="1"/>
        <v>1.39394431318221E-3</v>
      </c>
      <c r="T15" s="47">
        <v>32</v>
      </c>
      <c r="U15" s="39">
        <v>0.77083333333333337</v>
      </c>
      <c r="V15" s="38">
        <v>2.9030000000000002E-3</v>
      </c>
      <c r="W15" s="47">
        <v>32</v>
      </c>
      <c r="X15" s="39">
        <v>0.77083333333333337</v>
      </c>
      <c r="Y15" s="23">
        <f t="shared" si="2"/>
        <v>2.7795472110594107E-3</v>
      </c>
      <c r="AA15" s="48">
        <v>32</v>
      </c>
      <c r="AB15" s="41">
        <v>0.77083333333333337</v>
      </c>
      <c r="AC15" s="26">
        <v>-4.9709999999999997E-3</v>
      </c>
      <c r="AD15" s="48">
        <v>32</v>
      </c>
      <c r="AE15" s="41">
        <v>0.77083333333333337</v>
      </c>
      <c r="AF15" s="27">
        <f t="shared" si="3"/>
        <v>-1.2235446460523502E-2</v>
      </c>
      <c r="AH15" s="49">
        <v>32</v>
      </c>
      <c r="AI15" s="43">
        <v>0.77083333333333337</v>
      </c>
      <c r="AJ15" s="30">
        <v>2.8240000000000001E-3</v>
      </c>
      <c r="AK15" s="49">
        <v>32</v>
      </c>
      <c r="AL15" s="43">
        <v>0.77083333333333337</v>
      </c>
      <c r="AM15" s="31"/>
    </row>
    <row r="16" spans="1:39" ht="16" thickBot="1" x14ac:dyDescent="0.25">
      <c r="A16" s="7" t="s">
        <v>17</v>
      </c>
      <c r="B16" s="8">
        <v>0.60416666666666663</v>
      </c>
      <c r="C16" s="9">
        <v>1</v>
      </c>
      <c r="D16" s="10">
        <v>-1.1620000000000001E-3</v>
      </c>
      <c r="F16" s="32">
        <v>31</v>
      </c>
      <c r="G16" s="33">
        <v>0.75</v>
      </c>
      <c r="H16" s="34">
        <v>-3.4650000000000002E-3</v>
      </c>
      <c r="I16" s="32">
        <v>21</v>
      </c>
      <c r="J16" s="33">
        <v>0.75</v>
      </c>
      <c r="K16" s="14">
        <f t="shared" si="0"/>
        <v>-3.0471154922225444E-3</v>
      </c>
      <c r="M16" s="35">
        <v>31</v>
      </c>
      <c r="N16" s="36">
        <v>0.75</v>
      </c>
      <c r="O16" s="35">
        <f t="shared" si="4"/>
        <v>-1.4300000000000001E-4</v>
      </c>
      <c r="P16" s="51">
        <v>21</v>
      </c>
      <c r="Q16" s="36">
        <v>0.75</v>
      </c>
      <c r="R16" s="19">
        <f t="shared" ref="R16:R35" si="5" xml:space="preserve"> -0.000632290394390048*SIN(0.570891006426749 + 12943.5933012134*P16) - 0.000135563517508869*P16*SIN(0.341920479605186 + 26923.1462805313*P16)</f>
        <v>-2.7670450115801034E-4</v>
      </c>
      <c r="T16" s="38">
        <v>31</v>
      </c>
      <c r="U16" s="39">
        <v>0.75</v>
      </c>
      <c r="V16" s="38">
        <v>2.6220000000000002E-3</v>
      </c>
      <c r="W16" s="53">
        <v>21</v>
      </c>
      <c r="X16" s="39">
        <v>0.75</v>
      </c>
      <c r="Y16" s="23">
        <f t="shared" si="2"/>
        <v>2.3236064912302212E-3</v>
      </c>
      <c r="AA16" s="40">
        <v>31</v>
      </c>
      <c r="AB16" s="41">
        <v>0.75</v>
      </c>
      <c r="AC16" s="26">
        <v>-4.6420000000000003E-3</v>
      </c>
      <c r="AD16" s="40">
        <v>21</v>
      </c>
      <c r="AE16" s="41">
        <v>0.75</v>
      </c>
      <c r="AF16" s="27">
        <f t="shared" si="3"/>
        <v>-4.0893724479301461E-3</v>
      </c>
      <c r="AH16" s="42">
        <v>31</v>
      </c>
      <c r="AI16" s="43">
        <v>0.75</v>
      </c>
      <c r="AJ16" s="30">
        <v>3.0219999999999999E-3</v>
      </c>
      <c r="AK16" s="56">
        <v>21</v>
      </c>
      <c r="AL16" s="43">
        <v>0.75</v>
      </c>
      <c r="AM16" s="57">
        <f t="shared" ref="AM16:AM35" si="6" xml:space="preserve"> (1/12)*COS(COS(-72201/380 + SIN(3/16)*AK16))^2/(37 + 3*COS(37*AK16) - AK16*COS(COS(-72201/380 + SIN(3/16)*AK16)))</f>
        <v>2.2655000184406584E-3</v>
      </c>
    </row>
    <row r="17" spans="1:39" s="62" customFormat="1" ht="16" thickBot="1" x14ac:dyDescent="0.25">
      <c r="A17" s="58" t="s">
        <v>17</v>
      </c>
      <c r="B17" s="59">
        <v>0.58333333333333337</v>
      </c>
      <c r="C17" s="60">
        <v>1</v>
      </c>
      <c r="D17" s="61">
        <v>-1.0660000000000001E-3</v>
      </c>
      <c r="F17" s="63">
        <v>30</v>
      </c>
      <c r="G17" s="64">
        <v>0.72916666666666663</v>
      </c>
      <c r="H17" s="65">
        <v>-3.3670000000000002E-3</v>
      </c>
      <c r="I17" s="66">
        <v>20</v>
      </c>
      <c r="J17" s="64">
        <v>0.72916666666666663</v>
      </c>
      <c r="K17" s="14">
        <f t="shared" si="0"/>
        <v>-3.0630100270037422E-3</v>
      </c>
      <c r="M17" s="67">
        <v>30</v>
      </c>
      <c r="N17" s="68">
        <v>0.72916666666666663</v>
      </c>
      <c r="O17" s="52">
        <f t="shared" si="4"/>
        <v>-7.4899999999999999E-4</v>
      </c>
      <c r="P17" s="46">
        <v>20</v>
      </c>
      <c r="Q17" s="68">
        <v>0.72916666666666663</v>
      </c>
      <c r="R17" s="19">
        <f t="shared" si="5"/>
        <v>-9.0491071467080429E-4</v>
      </c>
      <c r="T17" s="53">
        <v>30</v>
      </c>
      <c r="U17" s="69">
        <v>0.72916666666666663</v>
      </c>
      <c r="V17" s="54">
        <v>1.9250000000000001E-3</v>
      </c>
      <c r="W17" s="47">
        <v>20</v>
      </c>
      <c r="X17" s="69">
        <v>0.72916666666666663</v>
      </c>
      <c r="Y17" s="23">
        <f t="shared" si="2"/>
        <v>1.9249553681382229E-3</v>
      </c>
      <c r="AA17" s="55">
        <v>30</v>
      </c>
      <c r="AB17" s="70">
        <v>0.72916666666666663</v>
      </c>
      <c r="AC17" s="71">
        <v>-4.1570000000000001E-3</v>
      </c>
      <c r="AD17" s="48">
        <v>20</v>
      </c>
      <c r="AE17" s="70">
        <v>0.72916666666666663</v>
      </c>
      <c r="AF17" s="27">
        <f t="shared" si="3"/>
        <v>-4.1531552569601645E-3</v>
      </c>
      <c r="AH17" s="56">
        <v>30</v>
      </c>
      <c r="AI17" s="72">
        <v>0.72916666666666663</v>
      </c>
      <c r="AJ17" s="73">
        <v>2.9150000000000001E-3</v>
      </c>
      <c r="AK17" s="49">
        <v>20</v>
      </c>
      <c r="AL17" s="72">
        <v>0.72916666666666663</v>
      </c>
      <c r="AM17" s="57">
        <f t="shared" si="6"/>
        <v>2.6811423863355491E-3</v>
      </c>
    </row>
    <row r="18" spans="1:39" ht="16" thickBot="1" x14ac:dyDescent="0.25">
      <c r="A18" s="7" t="s">
        <v>17</v>
      </c>
      <c r="B18" s="8">
        <v>0.5625</v>
      </c>
      <c r="C18" s="9">
        <v>1</v>
      </c>
      <c r="D18" s="10">
        <v>-1.2099999999999999E-3</v>
      </c>
      <c r="F18" s="44">
        <v>29</v>
      </c>
      <c r="G18" s="33">
        <v>0.70833333333333337</v>
      </c>
      <c r="H18" s="34">
        <v>-2.9629999999999999E-3</v>
      </c>
      <c r="I18" s="74">
        <v>19</v>
      </c>
      <c r="J18" s="33">
        <v>0.70833333333333337</v>
      </c>
      <c r="K18" s="14">
        <f t="shared" si="0"/>
        <v>-2.9957452994391022E-3</v>
      </c>
      <c r="M18" s="45">
        <v>29</v>
      </c>
      <c r="N18" s="36">
        <v>0.70833333333333337</v>
      </c>
      <c r="O18" s="35">
        <f t="shared" si="4"/>
        <v>-1.281E-3</v>
      </c>
      <c r="P18" s="51">
        <v>19</v>
      </c>
      <c r="Q18" s="36">
        <v>0.70833333333333337</v>
      </c>
      <c r="R18" s="19">
        <f t="shared" si="5"/>
        <v>-1.3617705457758468E-3</v>
      </c>
      <c r="T18" s="47">
        <v>29</v>
      </c>
      <c r="U18" s="39">
        <v>0.70833333333333337</v>
      </c>
      <c r="V18" s="38">
        <v>1.6509999999999999E-3</v>
      </c>
      <c r="W18" s="53">
        <v>19</v>
      </c>
      <c r="X18" s="39">
        <v>0.70833333333333337</v>
      </c>
      <c r="Y18" s="23">
        <f t="shared" si="2"/>
        <v>1.6477323443581636E-3</v>
      </c>
      <c r="AA18" s="48">
        <v>29</v>
      </c>
      <c r="AB18" s="41">
        <v>0.70833333333333337</v>
      </c>
      <c r="AC18" s="26">
        <v>-3.6649999999999999E-3</v>
      </c>
      <c r="AD18" s="55">
        <v>19</v>
      </c>
      <c r="AE18" s="41">
        <v>0.70833333333333337</v>
      </c>
      <c r="AF18" s="27">
        <f t="shared" si="3"/>
        <v>-3.6508334040990468E-3</v>
      </c>
      <c r="AH18" s="49">
        <v>29</v>
      </c>
      <c r="AI18" s="43">
        <v>0.70833333333333337</v>
      </c>
      <c r="AJ18" s="30">
        <v>3.0539999999999999E-3</v>
      </c>
      <c r="AK18" s="56">
        <v>19</v>
      </c>
      <c r="AL18" s="43">
        <v>0.70833333333333337</v>
      </c>
      <c r="AM18" s="57">
        <f t="shared" si="6"/>
        <v>3.0608060764878374E-3</v>
      </c>
    </row>
    <row r="19" spans="1:39" ht="16" thickBot="1" x14ac:dyDescent="0.25">
      <c r="A19" s="7" t="s">
        <v>17</v>
      </c>
      <c r="B19" s="8">
        <v>0.54166666666666663</v>
      </c>
      <c r="C19" s="9">
        <v>1</v>
      </c>
      <c r="D19" s="10">
        <v>-1.2830000000000001E-3</v>
      </c>
      <c r="F19" s="32">
        <v>28</v>
      </c>
      <c r="G19" s="33">
        <v>0.6875</v>
      </c>
      <c r="H19" s="34">
        <v>-2.7290000000000001E-3</v>
      </c>
      <c r="I19" s="44">
        <v>18</v>
      </c>
      <c r="J19" s="33">
        <v>0.6875</v>
      </c>
      <c r="K19" s="14">
        <f t="shared" si="0"/>
        <v>-2.8279239860101212E-3</v>
      </c>
      <c r="M19" s="35">
        <v>28</v>
      </c>
      <c r="N19" s="36">
        <v>0.6875</v>
      </c>
      <c r="O19" s="35">
        <f t="shared" si="4"/>
        <v>-1.7949999999999999E-3</v>
      </c>
      <c r="P19" s="46">
        <v>18</v>
      </c>
      <c r="Q19" s="36">
        <v>0.6875</v>
      </c>
      <c r="R19" s="19">
        <f t="shared" si="5"/>
        <v>-1.6198189427830355E-3</v>
      </c>
      <c r="T19" s="38">
        <v>28</v>
      </c>
      <c r="U19" s="39">
        <v>0.6875</v>
      </c>
      <c r="V19" s="38">
        <v>1.242E-3</v>
      </c>
      <c r="W19" s="47">
        <v>18</v>
      </c>
      <c r="X19" s="39">
        <v>0.6875</v>
      </c>
      <c r="Y19" s="23">
        <f t="shared" si="2"/>
        <v>1.2420302109948319E-3</v>
      </c>
      <c r="AA19" s="40">
        <v>28</v>
      </c>
      <c r="AB19" s="41">
        <v>0.6875</v>
      </c>
      <c r="AC19" s="26">
        <v>-3.64E-3</v>
      </c>
      <c r="AD19" s="48">
        <v>18</v>
      </c>
      <c r="AE19" s="41">
        <v>0.6875</v>
      </c>
      <c r="AF19" s="27">
        <f t="shared" si="3"/>
        <v>-3.4506714704822523E-3</v>
      </c>
      <c r="AH19" s="42">
        <v>28</v>
      </c>
      <c r="AI19" s="43">
        <v>0.6875</v>
      </c>
      <c r="AJ19" s="30">
        <v>3.2880000000000001E-3</v>
      </c>
      <c r="AK19" s="49">
        <v>18</v>
      </c>
      <c r="AL19" s="43">
        <v>0.6875</v>
      </c>
      <c r="AM19" s="57">
        <f t="shared" si="6"/>
        <v>3.4070480693304578E-3</v>
      </c>
    </row>
    <row r="20" spans="1:39" ht="16" thickBot="1" x14ac:dyDescent="0.25">
      <c r="A20" s="7" t="s">
        <v>17</v>
      </c>
      <c r="B20" s="8">
        <v>0.52083333333333337</v>
      </c>
      <c r="C20" s="9">
        <v>1</v>
      </c>
      <c r="D20" s="10">
        <v>-1.266E-3</v>
      </c>
      <c r="F20" s="44">
        <v>27</v>
      </c>
      <c r="G20" s="33">
        <v>0.66666666666666663</v>
      </c>
      <c r="H20" s="34">
        <v>-2.6250000000000002E-3</v>
      </c>
      <c r="I20" s="74">
        <v>17</v>
      </c>
      <c r="J20" s="33">
        <v>0.66666666666666663</v>
      </c>
      <c r="K20" s="14">
        <f t="shared" si="0"/>
        <v>-2.5537463274164732E-3</v>
      </c>
      <c r="M20" s="45">
        <v>27</v>
      </c>
      <c r="N20" s="36">
        <v>0.66666666666666663</v>
      </c>
      <c r="O20" s="35">
        <f t="shared" si="4"/>
        <v>-1.7279999999999999E-3</v>
      </c>
      <c r="P20" s="51">
        <v>17</v>
      </c>
      <c r="Q20" s="36">
        <v>0.66666666666666663</v>
      </c>
      <c r="R20" s="19">
        <f t="shared" si="5"/>
        <v>-1.6756292294438143E-3</v>
      </c>
      <c r="T20" s="47">
        <v>27</v>
      </c>
      <c r="U20" s="39">
        <v>0.66666666666666663</v>
      </c>
      <c r="V20" s="38">
        <v>5.5599999999999996E-4</v>
      </c>
      <c r="W20" s="53">
        <v>17</v>
      </c>
      <c r="X20" s="39">
        <v>0.66666666666666663</v>
      </c>
      <c r="Y20" s="23">
        <f t="shared" si="2"/>
        <v>5.506353155237683E-4</v>
      </c>
      <c r="AA20" s="48">
        <v>27</v>
      </c>
      <c r="AB20" s="41">
        <v>0.66666666666666663</v>
      </c>
      <c r="AC20" s="26">
        <v>-3.0760000000000002E-3</v>
      </c>
      <c r="AD20" s="55">
        <v>17</v>
      </c>
      <c r="AE20" s="41">
        <v>0.66666666666666663</v>
      </c>
      <c r="AF20" s="27">
        <f t="shared" si="3"/>
        <v>-3.0913038966572767E-3</v>
      </c>
      <c r="AH20" s="49">
        <v>27</v>
      </c>
      <c r="AI20" s="43">
        <v>0.66666666666666663</v>
      </c>
      <c r="AJ20" s="30">
        <v>3.771E-3</v>
      </c>
      <c r="AK20" s="56">
        <v>17</v>
      </c>
      <c r="AL20" s="43">
        <v>0.66666666666666663</v>
      </c>
      <c r="AM20" s="57">
        <f t="shared" si="6"/>
        <v>3.6895970447375502E-3</v>
      </c>
    </row>
    <row r="21" spans="1:39" ht="16" thickBot="1" x14ac:dyDescent="0.25">
      <c r="A21" s="7" t="s">
        <v>17</v>
      </c>
      <c r="B21" s="8">
        <v>0.5</v>
      </c>
      <c r="C21" s="9">
        <v>1</v>
      </c>
      <c r="D21" s="10">
        <v>-1.114E-3</v>
      </c>
      <c r="F21" s="44">
        <v>26</v>
      </c>
      <c r="G21" s="33">
        <v>0.64583333333333337</v>
      </c>
      <c r="H21" s="34">
        <v>-2.3709999999999998E-3</v>
      </c>
      <c r="I21" s="44">
        <v>16</v>
      </c>
      <c r="J21" s="33">
        <v>0.64583333333333337</v>
      </c>
      <c r="K21" s="14">
        <f t="shared" si="0"/>
        <v>-2.1796790363393099E-3</v>
      </c>
      <c r="M21" s="45">
        <v>26</v>
      </c>
      <c r="N21" s="36">
        <v>0.64583333333333337</v>
      </c>
      <c r="O21" s="35">
        <f t="shared" si="4"/>
        <v>-1.572E-3</v>
      </c>
      <c r="P21" s="46">
        <v>16</v>
      </c>
      <c r="Q21" s="36">
        <v>0.64583333333333337</v>
      </c>
      <c r="R21" s="19">
        <f t="shared" si="5"/>
        <v>-1.5482719173847096E-3</v>
      </c>
      <c r="T21" s="47">
        <v>26</v>
      </c>
      <c r="U21" s="39">
        <v>0.64583333333333337</v>
      </c>
      <c r="V21" s="38">
        <v>-7.3999999999999996E-5</v>
      </c>
      <c r="W21" s="47">
        <v>16</v>
      </c>
      <c r="X21" s="39">
        <v>0.64583333333333337</v>
      </c>
      <c r="Y21" s="23">
        <f t="shared" si="2"/>
        <v>2.4439848189347857E-4</v>
      </c>
      <c r="AA21" s="48">
        <v>26</v>
      </c>
      <c r="AB21" s="41">
        <v>0.64583333333333337</v>
      </c>
      <c r="AC21" s="26">
        <v>-2.4729999999999999E-3</v>
      </c>
      <c r="AD21" s="48">
        <v>16</v>
      </c>
      <c r="AE21" s="41">
        <v>0.64583333333333337</v>
      </c>
      <c r="AF21" s="27">
        <f t="shared" si="3"/>
        <v>-2.363239401983983E-3</v>
      </c>
      <c r="AH21" s="49">
        <v>26</v>
      </c>
      <c r="AI21" s="43">
        <v>0.64583333333333337</v>
      </c>
      <c r="AJ21" s="30">
        <v>3.8839999999999999E-3</v>
      </c>
      <c r="AK21" s="49">
        <v>16</v>
      </c>
      <c r="AL21" s="43">
        <v>0.64583333333333337</v>
      </c>
      <c r="AM21" s="57">
        <f t="shared" si="6"/>
        <v>3.8160867911586072E-3</v>
      </c>
    </row>
    <row r="22" spans="1:39" ht="16" thickBot="1" x14ac:dyDescent="0.25">
      <c r="A22" s="7" t="s">
        <v>17</v>
      </c>
      <c r="B22" s="8">
        <v>0.47916666666666669</v>
      </c>
      <c r="C22" s="9">
        <v>1</v>
      </c>
      <c r="D22" s="10">
        <v>-1.031E-3</v>
      </c>
      <c r="F22" s="32">
        <v>25</v>
      </c>
      <c r="G22" s="33">
        <v>0.625</v>
      </c>
      <c r="H22" s="34">
        <v>-1.6440000000000001E-3</v>
      </c>
      <c r="I22" s="74">
        <v>15</v>
      </c>
      <c r="J22" s="33">
        <v>0.625</v>
      </c>
      <c r="K22" s="14">
        <f t="shared" si="0"/>
        <v>-1.7237094674694533E-3</v>
      </c>
      <c r="M22" s="35">
        <v>25</v>
      </c>
      <c r="N22" s="36">
        <v>0.625</v>
      </c>
      <c r="O22" s="35">
        <f t="shared" si="4"/>
        <v>-1.1460000000000001E-3</v>
      </c>
      <c r="P22" s="51">
        <v>15</v>
      </c>
      <c r="Q22" s="36">
        <v>0.625</v>
      </c>
      <c r="R22" s="19">
        <f t="shared" si="5"/>
        <v>-1.2754016996976291E-3</v>
      </c>
      <c r="T22" s="38">
        <v>25</v>
      </c>
      <c r="U22" s="39">
        <v>0.625</v>
      </c>
      <c r="V22" s="38">
        <v>1.8000000000000001E-4</v>
      </c>
      <c r="W22" s="53">
        <v>15</v>
      </c>
      <c r="X22" s="39">
        <v>0.625</v>
      </c>
      <c r="Y22" s="23">
        <f t="shared" si="2"/>
        <v>2.368125022222356E-4</v>
      </c>
      <c r="AA22" s="40">
        <v>25</v>
      </c>
      <c r="AB22" s="41">
        <v>0.625</v>
      </c>
      <c r="AC22" s="26">
        <v>-1.9849999999999998E-3</v>
      </c>
      <c r="AD22" s="55">
        <v>15</v>
      </c>
      <c r="AE22" s="41">
        <v>0.625</v>
      </c>
      <c r="AF22" s="27">
        <f t="shared" si="3"/>
        <v>-2.0134350797894381E-3</v>
      </c>
      <c r="AH22" s="42">
        <v>25</v>
      </c>
      <c r="AI22" s="43">
        <v>0.625</v>
      </c>
      <c r="AJ22" s="30">
        <v>3.6080000000000001E-3</v>
      </c>
      <c r="AK22" s="56">
        <v>15</v>
      </c>
      <c r="AL22" s="43">
        <v>0.625</v>
      </c>
      <c r="AM22" s="57">
        <f t="shared" si="6"/>
        <v>3.6492437730022502E-3</v>
      </c>
    </row>
    <row r="23" spans="1:39" ht="16" thickBot="1" x14ac:dyDescent="0.25">
      <c r="A23" s="7" t="s">
        <v>17</v>
      </c>
      <c r="B23" s="8">
        <v>0.45833333333333331</v>
      </c>
      <c r="C23" s="9">
        <v>1</v>
      </c>
      <c r="D23" s="10">
        <v>-9.2000000000000003E-4</v>
      </c>
      <c r="F23" s="44">
        <v>24</v>
      </c>
      <c r="G23" s="33">
        <v>0.60416666666666663</v>
      </c>
      <c r="H23" s="34">
        <v>-1.0660000000000001E-3</v>
      </c>
      <c r="I23" s="44">
        <v>14</v>
      </c>
      <c r="J23" s="33">
        <v>0.60416666666666663</v>
      </c>
      <c r="K23" s="14">
        <f t="shared" si="0"/>
        <v>-1.2132710691389421E-3</v>
      </c>
      <c r="M23" s="45">
        <v>24</v>
      </c>
      <c r="N23" s="36">
        <v>0.60416666666666663</v>
      </c>
      <c r="O23" s="35">
        <f t="shared" si="4"/>
        <v>-7.1500000000000003E-4</v>
      </c>
      <c r="P23" s="46">
        <v>14</v>
      </c>
      <c r="Q23" s="36">
        <v>0.60416666666666663</v>
      </c>
      <c r="R23" s="19">
        <f t="shared" si="5"/>
        <v>-9.0752574156572285E-4</v>
      </c>
      <c r="T23" s="47">
        <v>24</v>
      </c>
      <c r="U23" s="39">
        <v>0.60416666666666663</v>
      </c>
      <c r="V23" s="38">
        <v>4.0499999999999998E-4</v>
      </c>
      <c r="W23" s="47">
        <v>14</v>
      </c>
      <c r="X23" s="39">
        <v>0.60416666666666663</v>
      </c>
      <c r="Y23" s="23">
        <f t="shared" si="2"/>
        <v>4.8486511085159587E-4</v>
      </c>
      <c r="AA23" s="48">
        <v>24</v>
      </c>
      <c r="AB23" s="41">
        <v>0.60416666666666663</v>
      </c>
      <c r="AC23" s="26">
        <v>-1.818E-3</v>
      </c>
      <c r="AD23" s="48">
        <v>14</v>
      </c>
      <c r="AE23" s="41">
        <v>0.60416666666666663</v>
      </c>
      <c r="AF23" s="27">
        <f t="shared" si="3"/>
        <v>-1.7555670638694869E-3</v>
      </c>
      <c r="AH23" s="49">
        <v>24</v>
      </c>
      <c r="AI23" s="43">
        <v>0.60416666666666663</v>
      </c>
      <c r="AJ23" s="30">
        <v>2.9610000000000001E-3</v>
      </c>
      <c r="AK23" s="49">
        <v>14</v>
      </c>
      <c r="AL23" s="43">
        <v>0.60416666666666663</v>
      </c>
      <c r="AM23" s="57">
        <f t="shared" si="6"/>
        <v>3.1246130724442447E-3</v>
      </c>
    </row>
    <row r="24" spans="1:39" ht="16" thickBot="1" x14ac:dyDescent="0.25">
      <c r="A24" s="7" t="s">
        <v>17</v>
      </c>
      <c r="B24" s="8">
        <v>0.4375</v>
      </c>
      <c r="C24" s="9">
        <v>1</v>
      </c>
      <c r="D24" s="10">
        <v>-6.5099999999999999E-4</v>
      </c>
      <c r="F24" s="44">
        <v>23</v>
      </c>
      <c r="G24" s="33">
        <v>0.58333333333333337</v>
      </c>
      <c r="H24" s="34">
        <v>-6.8400000000000004E-4</v>
      </c>
      <c r="I24" s="74">
        <v>13</v>
      </c>
      <c r="J24" s="33">
        <v>0.58333333333333337</v>
      </c>
      <c r="K24" s="14">
        <f t="shared" si="0"/>
        <v>-6.8207938191802275E-4</v>
      </c>
      <c r="M24" s="45">
        <v>23</v>
      </c>
      <c r="N24" s="36">
        <v>0.58333333333333337</v>
      </c>
      <c r="O24" s="35">
        <f t="shared" si="4"/>
        <v>-4.6000000000000001E-4</v>
      </c>
      <c r="P24" s="51">
        <v>13</v>
      </c>
      <c r="Q24" s="36">
        <v>0.58333333333333337</v>
      </c>
      <c r="R24" s="19">
        <f t="shared" si="5"/>
        <v>-5.0118099241740341E-4</v>
      </c>
      <c r="T24" s="47">
        <v>23</v>
      </c>
      <c r="U24" s="39">
        <v>0.58333333333333337</v>
      </c>
      <c r="V24" s="38">
        <v>7.3499999999999998E-4</v>
      </c>
      <c r="W24" s="53">
        <v>13</v>
      </c>
      <c r="X24" s="39">
        <v>0.58333333333333337</v>
      </c>
      <c r="Y24" s="23">
        <f t="shared" si="2"/>
        <v>7.4270056034274529E-4</v>
      </c>
      <c r="AA24" s="48">
        <v>23</v>
      </c>
      <c r="AB24" s="41">
        <v>0.58333333333333337</v>
      </c>
      <c r="AC24" s="26">
        <v>-1.6169999999999999E-3</v>
      </c>
      <c r="AD24" s="55">
        <v>13</v>
      </c>
      <c r="AE24" s="41">
        <v>0.58333333333333337</v>
      </c>
      <c r="AF24" s="27">
        <f t="shared" si="3"/>
        <v>-1.7364411892490249E-3</v>
      </c>
      <c r="AH24" s="49">
        <v>23</v>
      </c>
      <c r="AI24" s="43">
        <v>0.58333333333333337</v>
      </c>
      <c r="AJ24" s="30">
        <v>2.3960000000000001E-3</v>
      </c>
      <c r="AK24" s="56">
        <v>13</v>
      </c>
      <c r="AL24" s="43">
        <v>0.58333333333333337</v>
      </c>
      <c r="AM24" s="57">
        <f t="shared" si="6"/>
        <v>2.3857119521058737E-3</v>
      </c>
    </row>
    <row r="25" spans="1:39" ht="16" thickBot="1" x14ac:dyDescent="0.25">
      <c r="A25" s="7" t="s">
        <v>17</v>
      </c>
      <c r="B25" s="8">
        <v>0.41666666666666669</v>
      </c>
      <c r="C25" s="9">
        <v>1</v>
      </c>
      <c r="D25" s="10">
        <v>-3.2200000000000002E-4</v>
      </c>
      <c r="F25" s="32">
        <v>22</v>
      </c>
      <c r="G25" s="33">
        <v>0.5625</v>
      </c>
      <c r="H25" s="34">
        <v>-3.2699999999999998E-4</v>
      </c>
      <c r="I25" s="44">
        <v>12</v>
      </c>
      <c r="J25" s="33">
        <v>0.5625</v>
      </c>
      <c r="K25" s="14">
        <f t="shared" si="0"/>
        <v>-1.6624350020114954E-4</v>
      </c>
      <c r="M25" s="35">
        <v>22</v>
      </c>
      <c r="N25" s="36">
        <v>0.5625</v>
      </c>
      <c r="O25" s="35">
        <f t="shared" si="4"/>
        <v>-1.05E-4</v>
      </c>
      <c r="P25" s="46">
        <v>12</v>
      </c>
      <c r="Q25" s="36">
        <v>0.5625</v>
      </c>
      <c r="R25" s="19">
        <f t="shared" si="5"/>
        <v>-1.1183806968940795E-4</v>
      </c>
      <c r="T25" s="38">
        <v>22</v>
      </c>
      <c r="U25" s="39">
        <v>0.5625</v>
      </c>
      <c r="V25" s="38">
        <v>8.7799999999999998E-4</v>
      </c>
      <c r="W25" s="47">
        <v>12</v>
      </c>
      <c r="X25" s="39">
        <v>0.5625</v>
      </c>
      <c r="Y25" s="23">
        <f t="shared" si="2"/>
        <v>8.7154523279144361E-4</v>
      </c>
      <c r="AA25" s="40">
        <v>22</v>
      </c>
      <c r="AB25" s="41">
        <v>0.5625</v>
      </c>
      <c r="AC25" s="26">
        <v>-1.477E-3</v>
      </c>
      <c r="AD25" s="48">
        <v>12</v>
      </c>
      <c r="AE25" s="41">
        <v>0.5625</v>
      </c>
      <c r="AF25" s="27">
        <f t="shared" si="3"/>
        <v>-1.4846822791705792E-3</v>
      </c>
      <c r="AH25" s="42">
        <v>22</v>
      </c>
      <c r="AI25" s="43">
        <v>0.5625</v>
      </c>
      <c r="AJ25" s="30">
        <v>1.709E-3</v>
      </c>
      <c r="AK25" s="49">
        <v>12</v>
      </c>
      <c r="AL25" s="43">
        <v>0.5625</v>
      </c>
      <c r="AM25" s="57">
        <f t="shared" si="6"/>
        <v>1.6885611948456484E-3</v>
      </c>
    </row>
    <row r="26" spans="1:39" ht="16" thickBot="1" x14ac:dyDescent="0.25">
      <c r="A26" s="7" t="s">
        <v>17</v>
      </c>
      <c r="B26" s="8">
        <v>0.39583333333333331</v>
      </c>
      <c r="C26" s="9">
        <v>1</v>
      </c>
      <c r="D26" s="10">
        <v>-1.1E-5</v>
      </c>
      <c r="F26" s="44">
        <v>21</v>
      </c>
      <c r="G26" s="33">
        <v>0.54166666666666663</v>
      </c>
      <c r="H26" s="34">
        <v>1.54E-4</v>
      </c>
      <c r="I26" s="74">
        <v>11</v>
      </c>
      <c r="J26" s="33">
        <v>0.54166666666666663</v>
      </c>
      <c r="K26" s="14">
        <f t="shared" si="0"/>
        <v>2.9989852365215543E-4</v>
      </c>
      <c r="M26" s="45">
        <v>21</v>
      </c>
      <c r="N26" s="36">
        <v>0.54166666666666663</v>
      </c>
      <c r="O26" s="35">
        <f t="shared" si="4"/>
        <v>1.8599999999999999E-4</v>
      </c>
      <c r="P26" s="51">
        <v>11</v>
      </c>
      <c r="Q26" s="36">
        <v>0.54166666666666663</v>
      </c>
      <c r="R26" s="19">
        <f t="shared" si="5"/>
        <v>2.1265288415857315E-4</v>
      </c>
      <c r="T26" s="47">
        <v>21</v>
      </c>
      <c r="U26" s="39">
        <v>0.54166666666666663</v>
      </c>
      <c r="V26" s="38">
        <v>1.0549999999999999E-3</v>
      </c>
      <c r="W26" s="53">
        <v>11</v>
      </c>
      <c r="X26" s="39">
        <v>0.54166666666666663</v>
      </c>
      <c r="Y26" s="23">
        <f t="shared" si="2"/>
        <v>1.0418606199126077E-3</v>
      </c>
      <c r="AA26" s="48">
        <v>21</v>
      </c>
      <c r="AB26" s="41">
        <v>0.54166666666666663</v>
      </c>
      <c r="AC26" s="26">
        <v>-1.2960000000000001E-3</v>
      </c>
      <c r="AD26" s="55">
        <v>11</v>
      </c>
      <c r="AE26" s="41">
        <v>0.54166666666666663</v>
      </c>
      <c r="AF26" s="27">
        <f t="shared" si="3"/>
        <v>-1.3950792768031813E-3</v>
      </c>
      <c r="AH26" s="49">
        <v>21</v>
      </c>
      <c r="AI26" s="43">
        <v>0.54166666666666663</v>
      </c>
      <c r="AJ26" s="30">
        <v>1.2030000000000001E-3</v>
      </c>
      <c r="AK26" s="56">
        <v>11</v>
      </c>
      <c r="AL26" s="43">
        <v>0.54166666666666663</v>
      </c>
      <c r="AM26" s="57">
        <f t="shared" si="6"/>
        <v>1.182506929896179E-3</v>
      </c>
    </row>
    <row r="27" spans="1:39" ht="16" thickBot="1" x14ac:dyDescent="0.25">
      <c r="A27" s="7" t="s">
        <v>17</v>
      </c>
      <c r="B27" s="8">
        <v>0.375</v>
      </c>
      <c r="C27" s="9">
        <v>1</v>
      </c>
      <c r="D27" s="10">
        <v>2.33E-4</v>
      </c>
      <c r="F27" s="44">
        <v>20</v>
      </c>
      <c r="G27" s="33">
        <v>0.52083333333333337</v>
      </c>
      <c r="H27" s="34">
        <v>8.4000000000000003E-4</v>
      </c>
      <c r="I27" s="44">
        <v>10</v>
      </c>
      <c r="J27" s="33">
        <v>0.52083333333333337</v>
      </c>
      <c r="K27" s="14">
        <f t="shared" si="0"/>
        <v>6.8774001432612996E-4</v>
      </c>
      <c r="M27" s="45">
        <v>20</v>
      </c>
      <c r="N27" s="36">
        <v>0.52083333333333337</v>
      </c>
      <c r="O27" s="35">
        <f t="shared" si="4"/>
        <v>3.4200000000000002E-4</v>
      </c>
      <c r="P27" s="46">
        <v>10</v>
      </c>
      <c r="Q27" s="36">
        <v>0.52083333333333337</v>
      </c>
      <c r="R27" s="19">
        <f t="shared" si="5"/>
        <v>4.3735033013570749E-4</v>
      </c>
      <c r="T27" s="47">
        <v>20</v>
      </c>
      <c r="U27" s="39">
        <v>0.52083333333333337</v>
      </c>
      <c r="V27" s="38">
        <v>1.181E-3</v>
      </c>
      <c r="W27" s="47">
        <v>10</v>
      </c>
      <c r="X27" s="39">
        <v>0.52083333333333337</v>
      </c>
      <c r="Y27" s="23">
        <f t="shared" si="2"/>
        <v>1.2050848100618953E-3</v>
      </c>
      <c r="AA27" s="48">
        <v>20</v>
      </c>
      <c r="AB27" s="41">
        <v>0.52083333333333337</v>
      </c>
      <c r="AC27" s="26">
        <v>-1.2849999999999999E-3</v>
      </c>
      <c r="AD27" s="48">
        <v>10</v>
      </c>
      <c r="AE27" s="41">
        <v>0.52083333333333337</v>
      </c>
      <c r="AF27" s="27">
        <f t="shared" si="3"/>
        <v>-1.2665824291821556E-3</v>
      </c>
      <c r="AH27" s="49">
        <v>20</v>
      </c>
      <c r="AI27" s="43">
        <v>0.52083333333333337</v>
      </c>
      <c r="AJ27" s="30">
        <v>7.0299999999999996E-4</v>
      </c>
      <c r="AK27" s="49">
        <v>10</v>
      </c>
      <c r="AL27" s="43">
        <v>0.52083333333333337</v>
      </c>
      <c r="AM27" s="57">
        <f t="shared" si="6"/>
        <v>8.7624826699341657E-4</v>
      </c>
    </row>
    <row r="28" spans="1:39" ht="16" thickBot="1" x14ac:dyDescent="0.25">
      <c r="A28" s="7" t="s">
        <v>17</v>
      </c>
      <c r="B28" s="8">
        <v>0.35416666666666669</v>
      </c>
      <c r="C28" s="9">
        <v>1</v>
      </c>
      <c r="D28" s="10">
        <v>4.3399999999999998E-4</v>
      </c>
      <c r="F28" s="32">
        <v>19</v>
      </c>
      <c r="G28" s="33">
        <v>0.5</v>
      </c>
      <c r="H28" s="34">
        <v>1.3060000000000001E-3</v>
      </c>
      <c r="I28" s="74">
        <v>9</v>
      </c>
      <c r="J28" s="33">
        <v>0.5</v>
      </c>
      <c r="K28" s="14">
        <f t="shared" si="0"/>
        <v>9.7770498757371945E-4</v>
      </c>
      <c r="M28" s="35">
        <v>19</v>
      </c>
      <c r="N28" s="36">
        <v>0.5</v>
      </c>
      <c r="O28" s="35">
        <f t="shared" si="4"/>
        <v>5.4600000000000004E-4</v>
      </c>
      <c r="P28" s="51">
        <v>9</v>
      </c>
      <c r="Q28" s="36">
        <v>0.5</v>
      </c>
      <c r="R28" s="19">
        <f t="shared" si="5"/>
        <v>5.4368776160871961E-4</v>
      </c>
      <c r="T28" s="38">
        <v>19</v>
      </c>
      <c r="U28" s="39">
        <v>0.5</v>
      </c>
      <c r="V28" s="38">
        <v>1.2509999999999999E-3</v>
      </c>
      <c r="W28" s="53">
        <v>9</v>
      </c>
      <c r="X28" s="39">
        <v>0.5</v>
      </c>
      <c r="Y28" s="23">
        <f t="shared" si="2"/>
        <v>1.2379789435685842E-3</v>
      </c>
      <c r="AA28" s="40">
        <v>19</v>
      </c>
      <c r="AB28" s="41">
        <v>0.5</v>
      </c>
      <c r="AC28" s="26">
        <v>-9.7099999999999997E-4</v>
      </c>
      <c r="AD28" s="55">
        <v>9</v>
      </c>
      <c r="AE28" s="41">
        <v>0.5</v>
      </c>
      <c r="AF28" s="27">
        <f t="shared" si="3"/>
        <v>-9.1023490933383208E-4</v>
      </c>
      <c r="AH28" s="42">
        <v>19</v>
      </c>
      <c r="AI28" s="43">
        <v>0.5</v>
      </c>
      <c r="AJ28" s="30">
        <v>3.1799999999999998E-4</v>
      </c>
      <c r="AK28" s="56">
        <v>9</v>
      </c>
      <c r="AL28" s="43">
        <v>0.5</v>
      </c>
      <c r="AM28" s="57">
        <f t="shared" si="6"/>
        <v>7.2610422841352246E-4</v>
      </c>
    </row>
    <row r="29" spans="1:39" ht="16" thickBot="1" x14ac:dyDescent="0.25">
      <c r="A29" s="7" t="s">
        <v>17</v>
      </c>
      <c r="B29" s="8">
        <v>0.33333333333333331</v>
      </c>
      <c r="C29" s="9">
        <v>1</v>
      </c>
      <c r="D29" s="10">
        <v>5.1400000000000003E-4</v>
      </c>
      <c r="F29" s="44">
        <v>18</v>
      </c>
      <c r="G29" s="33">
        <v>0.47916666666666669</v>
      </c>
      <c r="H29" s="34">
        <v>1.1509999999999999E-3</v>
      </c>
      <c r="I29" s="44">
        <v>8</v>
      </c>
      <c r="J29" s="33">
        <v>0.47916666666666669</v>
      </c>
      <c r="K29" s="14">
        <f t="shared" si="0"/>
        <v>1.1615059211272311E-3</v>
      </c>
      <c r="M29" s="45">
        <v>18</v>
      </c>
      <c r="N29" s="36">
        <v>0.47916666666666669</v>
      </c>
      <c r="O29" s="35">
        <f t="shared" si="4"/>
        <v>5.7200000000000003E-4</v>
      </c>
      <c r="P29" s="46">
        <v>8</v>
      </c>
      <c r="Q29" s="36">
        <v>0.47916666666666669</v>
      </c>
      <c r="R29" s="19">
        <f t="shared" si="5"/>
        <v>5.3078788029364723E-4</v>
      </c>
      <c r="T29" s="47">
        <v>18</v>
      </c>
      <c r="U29" s="39">
        <v>0.47916666666666669</v>
      </c>
      <c r="V29" s="38">
        <v>9.77E-4</v>
      </c>
      <c r="W29" s="47">
        <v>8</v>
      </c>
      <c r="X29" s="39">
        <v>0.47916666666666669</v>
      </c>
      <c r="Y29" s="23">
        <f t="shared" si="2"/>
        <v>1.0798070701506987E-3</v>
      </c>
      <c r="AA29" s="48">
        <v>18</v>
      </c>
      <c r="AB29" s="41">
        <v>0.47916666666666669</v>
      </c>
      <c r="AC29" s="26">
        <v>-7.5100000000000004E-4</v>
      </c>
      <c r="AD29" s="48">
        <v>8</v>
      </c>
      <c r="AE29" s="41">
        <v>0.47916666666666669</v>
      </c>
      <c r="AF29" s="27">
        <f t="shared" si="3"/>
        <v>-7.7405291488459626E-4</v>
      </c>
      <c r="AH29" s="49">
        <v>18</v>
      </c>
      <c r="AI29" s="43">
        <v>0.47916666666666669</v>
      </c>
      <c r="AJ29" s="30">
        <v>2.0699999999999999E-4</v>
      </c>
      <c r="AK29" s="49">
        <v>8</v>
      </c>
      <c r="AL29" s="43">
        <v>0.47916666666666669</v>
      </c>
      <c r="AM29" s="57">
        <f t="shared" si="6"/>
        <v>6.9553543322642495E-4</v>
      </c>
    </row>
    <row r="30" spans="1:39" ht="16" thickBot="1" x14ac:dyDescent="0.25">
      <c r="A30" s="7" t="s">
        <v>17</v>
      </c>
      <c r="B30" s="8">
        <v>0.3125</v>
      </c>
      <c r="C30" s="9">
        <v>1</v>
      </c>
      <c r="D30" s="10">
        <v>8.83E-4</v>
      </c>
      <c r="F30" s="44">
        <v>17</v>
      </c>
      <c r="G30" s="33">
        <v>0.45833333333333331</v>
      </c>
      <c r="H30" s="34">
        <v>1.243E-3</v>
      </c>
      <c r="I30" s="74">
        <v>7</v>
      </c>
      <c r="J30" s="33">
        <v>0.45833333333333331</v>
      </c>
      <c r="K30" s="14">
        <f t="shared" si="0"/>
        <v>1.2430995853968708E-3</v>
      </c>
      <c r="M30" s="45">
        <v>17</v>
      </c>
      <c r="N30" s="36">
        <v>0.45833333333333331</v>
      </c>
      <c r="O30" s="35">
        <f t="shared" si="4"/>
        <v>7.45E-4</v>
      </c>
      <c r="P30" s="51">
        <v>7</v>
      </c>
      <c r="Q30" s="36">
        <v>0.45833333333333331</v>
      </c>
      <c r="R30" s="19">
        <f t="shared" si="5"/>
        <v>4.1454997277766002E-4</v>
      </c>
      <c r="T30" s="47">
        <v>17</v>
      </c>
      <c r="U30" s="39">
        <v>0.45833333333333331</v>
      </c>
      <c r="V30" s="38">
        <v>7.94E-4</v>
      </c>
      <c r="W30" s="53">
        <v>7</v>
      </c>
      <c r="X30" s="39">
        <v>0.45833333333333331</v>
      </c>
      <c r="Y30" s="23">
        <f t="shared" si="2"/>
        <v>7.9606231200214802E-4</v>
      </c>
      <c r="AA30" s="48">
        <v>17</v>
      </c>
      <c r="AB30" s="41">
        <v>0.45833333333333331</v>
      </c>
      <c r="AC30" s="26">
        <v>-6.0499999999999996E-4</v>
      </c>
      <c r="AD30" s="55">
        <v>7</v>
      </c>
      <c r="AE30" s="41">
        <v>0.45833333333333331</v>
      </c>
      <c r="AF30" s="27">
        <f t="shared" si="3"/>
        <v>-5.661015636434975E-4</v>
      </c>
      <c r="AH30" s="49">
        <v>17</v>
      </c>
      <c r="AI30" s="43">
        <v>0.45833333333333331</v>
      </c>
      <c r="AJ30" s="30">
        <v>4.8200000000000001E-4</v>
      </c>
      <c r="AK30" s="56">
        <v>7</v>
      </c>
      <c r="AL30" s="43">
        <v>0.45833333333333331</v>
      </c>
      <c r="AM30" s="57">
        <f t="shared" si="6"/>
        <v>7.6949558360460315E-4</v>
      </c>
    </row>
    <row r="31" spans="1:39" ht="16" thickBot="1" x14ac:dyDescent="0.25">
      <c r="A31" s="7" t="s">
        <v>17</v>
      </c>
      <c r="B31" s="8">
        <v>0.29166666666666669</v>
      </c>
      <c r="C31" s="9">
        <v>1</v>
      </c>
      <c r="D31" s="10">
        <v>1.2769999999999999E-3</v>
      </c>
      <c r="F31" s="32">
        <v>16</v>
      </c>
      <c r="G31" s="33">
        <v>0.4375</v>
      </c>
      <c r="H31" s="34">
        <v>1.0920000000000001E-3</v>
      </c>
      <c r="I31" s="44">
        <v>6</v>
      </c>
      <c r="J31" s="33">
        <v>0.4375</v>
      </c>
      <c r="K31" s="14">
        <f t="shared" si="0"/>
        <v>1.2382306944555648E-3</v>
      </c>
      <c r="M31" s="35">
        <v>16</v>
      </c>
      <c r="N31" s="36">
        <v>0.4375</v>
      </c>
      <c r="O31" s="35">
        <f t="shared" si="4"/>
        <v>3.57E-4</v>
      </c>
      <c r="P31" s="46">
        <v>6</v>
      </c>
      <c r="Q31" s="36">
        <v>0.4375</v>
      </c>
      <c r="R31" s="19">
        <f t="shared" si="5"/>
        <v>2.2469404830633821E-4</v>
      </c>
      <c r="T31" s="38">
        <v>16</v>
      </c>
      <c r="U31" s="39">
        <v>0.4375</v>
      </c>
      <c r="V31" s="38">
        <v>7.5299999999999998E-4</v>
      </c>
      <c r="W31" s="47">
        <v>6</v>
      </c>
      <c r="X31" s="39">
        <v>0.4375</v>
      </c>
      <c r="Y31" s="23">
        <f t="shared" si="2"/>
        <v>5.4066421615881497E-4</v>
      </c>
      <c r="AA31" s="40">
        <v>16</v>
      </c>
      <c r="AB31" s="41">
        <v>0.4375</v>
      </c>
      <c r="AC31" s="26">
        <v>-3.77E-4</v>
      </c>
      <c r="AD31" s="48">
        <v>6</v>
      </c>
      <c r="AE31" s="41">
        <v>0.4375</v>
      </c>
      <c r="AF31" s="27">
        <f t="shared" si="3"/>
        <v>-4.2547871024089325E-4</v>
      </c>
      <c r="AH31" s="42">
        <v>16</v>
      </c>
      <c r="AI31" s="43">
        <v>0.4375</v>
      </c>
      <c r="AJ31" s="30">
        <v>7.6400000000000003E-4</v>
      </c>
      <c r="AK31" s="49">
        <v>6</v>
      </c>
      <c r="AL31" s="43">
        <v>0.4375</v>
      </c>
      <c r="AM31" s="57">
        <f t="shared" si="6"/>
        <v>9.4495594846151477E-4</v>
      </c>
    </row>
    <row r="32" spans="1:39" ht="16" thickBot="1" x14ac:dyDescent="0.25">
      <c r="A32" s="7" t="s">
        <v>17</v>
      </c>
      <c r="B32" s="8">
        <v>0.27083333333333331</v>
      </c>
      <c r="C32" s="9">
        <v>1</v>
      </c>
      <c r="D32" s="10">
        <v>1.5120000000000001E-3</v>
      </c>
      <c r="F32" s="44">
        <v>15</v>
      </c>
      <c r="G32" s="33">
        <v>0.41666666666666669</v>
      </c>
      <c r="H32" s="34">
        <v>1.225E-3</v>
      </c>
      <c r="I32" s="74">
        <v>5</v>
      </c>
      <c r="J32" s="33">
        <v>0.41666666666666669</v>
      </c>
      <c r="K32" s="14">
        <f t="shared" si="0"/>
        <v>1.1726160097355178E-3</v>
      </c>
      <c r="M32" s="45">
        <v>15</v>
      </c>
      <c r="N32" s="36">
        <v>0.41666666666666669</v>
      </c>
      <c r="O32" s="35">
        <f t="shared" si="4"/>
        <v>-6.3E-5</v>
      </c>
      <c r="P32" s="51">
        <v>5</v>
      </c>
      <c r="Q32" s="36">
        <v>0.41666666666666669</v>
      </c>
      <c r="R32" s="19">
        <f t="shared" si="5"/>
        <v>1.7701660634918473E-7</v>
      </c>
      <c r="T32" s="47">
        <v>15</v>
      </c>
      <c r="U32" s="39">
        <v>0.41666666666666669</v>
      </c>
      <c r="V32" s="38">
        <v>4.4299999999999998E-4</v>
      </c>
      <c r="W32" s="53">
        <v>5</v>
      </c>
      <c r="X32" s="39">
        <v>0.41666666666666669</v>
      </c>
      <c r="Y32" s="23">
        <f t="shared" si="2"/>
        <v>3.575090687735751E-4</v>
      </c>
      <c r="AA32" s="48">
        <v>15</v>
      </c>
      <c r="AB32" s="41">
        <v>0.41666666666666669</v>
      </c>
      <c r="AC32" s="26">
        <v>-4.5800000000000002E-4</v>
      </c>
      <c r="AD32" s="55">
        <v>5</v>
      </c>
      <c r="AE32" s="41">
        <v>0.41666666666666669</v>
      </c>
      <c r="AF32" s="27">
        <f t="shared" si="3"/>
        <v>-4.5192342958395333E-4</v>
      </c>
      <c r="AH32" s="49">
        <v>15</v>
      </c>
      <c r="AI32" s="43">
        <v>0.41666666666666669</v>
      </c>
      <c r="AJ32" s="30">
        <v>1.1720000000000001E-3</v>
      </c>
      <c r="AK32" s="56">
        <v>5</v>
      </c>
      <c r="AL32" s="43">
        <v>0.41666666666666669</v>
      </c>
      <c r="AM32" s="57">
        <f t="shared" si="6"/>
        <v>1.2058459558307194E-3</v>
      </c>
    </row>
    <row r="33" spans="1:39" ht="16" thickBot="1" x14ac:dyDescent="0.25">
      <c r="A33" s="7" t="s">
        <v>17</v>
      </c>
      <c r="B33" s="8">
        <v>0.25</v>
      </c>
      <c r="C33" s="9">
        <v>1</v>
      </c>
      <c r="D33" s="10">
        <v>1.624E-3</v>
      </c>
      <c r="F33" s="44">
        <v>14</v>
      </c>
      <c r="G33" s="33">
        <v>0.39583333333333331</v>
      </c>
      <c r="H33" s="34">
        <v>1.085E-3</v>
      </c>
      <c r="I33" s="44">
        <v>4</v>
      </c>
      <c r="J33" s="33">
        <v>0.39583333333333331</v>
      </c>
      <c r="K33" s="14">
        <f t="shared" si="0"/>
        <v>1.0789783304960706E-3</v>
      </c>
      <c r="M33" s="45">
        <v>14</v>
      </c>
      <c r="N33" s="36">
        <v>0.39583333333333331</v>
      </c>
      <c r="O33" s="35">
        <f t="shared" si="4"/>
        <v>-5.53E-4</v>
      </c>
      <c r="P33" s="46">
        <v>4</v>
      </c>
      <c r="Q33" s="36">
        <v>0.39583333333333331</v>
      </c>
      <c r="R33" s="19">
        <f t="shared" si="5"/>
        <v>-2.1642367606598481E-4</v>
      </c>
      <c r="T33" s="47">
        <v>14</v>
      </c>
      <c r="U33" s="39">
        <v>0.39583333333333331</v>
      </c>
      <c r="V33" s="38">
        <v>1.05E-4</v>
      </c>
      <c r="W33" s="47">
        <v>4</v>
      </c>
      <c r="X33" s="39">
        <v>0.39583333333333331</v>
      </c>
      <c r="Y33" s="23">
        <f t="shared" si="2"/>
        <v>2.1888076607898128E-4</v>
      </c>
      <c r="AA33" s="48">
        <v>14</v>
      </c>
      <c r="AB33" s="41">
        <v>0.39583333333333331</v>
      </c>
      <c r="AC33" s="26">
        <v>-5.3700000000000004E-4</v>
      </c>
      <c r="AD33" s="48">
        <v>4</v>
      </c>
      <c r="AE33" s="41">
        <v>0.39583333333333331</v>
      </c>
      <c r="AF33" s="27">
        <f t="shared" si="3"/>
        <v>-5.958599337197336E-4</v>
      </c>
      <c r="AH33" s="49">
        <v>14</v>
      </c>
      <c r="AI33" s="43">
        <v>0.39583333333333331</v>
      </c>
      <c r="AJ33" s="30">
        <v>1.5790000000000001E-3</v>
      </c>
      <c r="AK33" s="49">
        <v>4</v>
      </c>
      <c r="AL33" s="43">
        <v>0.39583333333333331</v>
      </c>
      <c r="AM33" s="57">
        <f t="shared" si="6"/>
        <v>1.5004701674880714E-3</v>
      </c>
    </row>
    <row r="34" spans="1:39" ht="16" thickBot="1" x14ac:dyDescent="0.25">
      <c r="A34" s="7" t="s">
        <v>17</v>
      </c>
      <c r="B34" s="8">
        <v>0.22916666666666666</v>
      </c>
      <c r="C34" s="9">
        <v>1</v>
      </c>
      <c r="D34" s="10">
        <v>1.604E-3</v>
      </c>
      <c r="F34" s="32">
        <v>13</v>
      </c>
      <c r="G34" s="33">
        <v>0.375</v>
      </c>
      <c r="H34" s="34">
        <v>9.6100000000000005E-4</v>
      </c>
      <c r="I34" s="74">
        <v>3</v>
      </c>
      <c r="J34" s="33">
        <v>0.375</v>
      </c>
      <c r="K34" s="14">
        <f t="shared" si="0"/>
        <v>9.9327245194919846E-4</v>
      </c>
      <c r="M34" s="35">
        <v>13</v>
      </c>
      <c r="N34" s="36">
        <v>0.375</v>
      </c>
      <c r="O34" s="35">
        <f t="shared" si="4"/>
        <v>-5.1500000000000005E-4</v>
      </c>
      <c r="P34" s="51">
        <v>3</v>
      </c>
      <c r="Q34" s="36">
        <v>0.375</v>
      </c>
      <c r="R34" s="19">
        <f t="shared" si="5"/>
        <v>-3.8485418568331075E-4</v>
      </c>
      <c r="T34" s="38">
        <v>13</v>
      </c>
      <c r="U34" s="39">
        <v>0.375</v>
      </c>
      <c r="V34" s="38">
        <v>1.93E-4</v>
      </c>
      <c r="W34" s="53">
        <v>3</v>
      </c>
      <c r="X34" s="39">
        <v>0.375</v>
      </c>
      <c r="Y34" s="23">
        <f t="shared" si="2"/>
        <v>1.1330201757947427E-4</v>
      </c>
      <c r="AA34" s="40">
        <v>13</v>
      </c>
      <c r="AB34" s="41">
        <v>0.375</v>
      </c>
      <c r="AC34" s="26">
        <v>-6.1200000000000002E-4</v>
      </c>
      <c r="AD34" s="55">
        <v>3</v>
      </c>
      <c r="AE34" s="41">
        <v>0.375</v>
      </c>
      <c r="AF34" s="27">
        <f t="shared" si="3"/>
        <v>-5.8976341624103067E-4</v>
      </c>
      <c r="AH34" s="42">
        <v>13</v>
      </c>
      <c r="AI34" s="43">
        <v>0.375</v>
      </c>
      <c r="AJ34" s="30">
        <v>1.825E-3</v>
      </c>
      <c r="AK34" s="56">
        <v>3</v>
      </c>
      <c r="AL34" s="43">
        <v>0.375</v>
      </c>
      <c r="AM34" s="57">
        <f t="shared" si="6"/>
        <v>1.7595191163016122E-3</v>
      </c>
    </row>
    <row r="35" spans="1:39" ht="16" thickBot="1" x14ac:dyDescent="0.25">
      <c r="A35" s="7" t="s">
        <v>17</v>
      </c>
      <c r="B35" s="8">
        <v>0.20833333333333334</v>
      </c>
      <c r="C35" s="9">
        <v>1</v>
      </c>
      <c r="D35" s="10">
        <v>1.639E-3</v>
      </c>
      <c r="F35" s="44">
        <v>12</v>
      </c>
      <c r="G35" s="33">
        <v>0.35416666666666669</v>
      </c>
      <c r="H35" s="34">
        <v>1.0150000000000001E-3</v>
      </c>
      <c r="I35" s="44">
        <v>2</v>
      </c>
      <c r="J35" s="33">
        <v>0.35416666666666669</v>
      </c>
      <c r="K35" s="14">
        <f t="shared" si="0"/>
        <v>9.5053836529769955E-4</v>
      </c>
      <c r="M35" s="45">
        <v>12</v>
      </c>
      <c r="N35" s="36">
        <v>0.35416666666666669</v>
      </c>
      <c r="O35" s="35">
        <f t="shared" si="4"/>
        <v>-4.2700000000000002E-4</v>
      </c>
      <c r="P35" s="46">
        <v>2</v>
      </c>
      <c r="Q35" s="36">
        <v>0.35416666666666669</v>
      </c>
      <c r="R35" s="19">
        <f t="shared" si="5"/>
        <v>-4.7272409763502766E-4</v>
      </c>
      <c r="T35" s="47">
        <v>12</v>
      </c>
      <c r="U35" s="39">
        <v>0.35416666666666669</v>
      </c>
      <c r="V35" s="38">
        <v>4.1999999999999998E-5</v>
      </c>
      <c r="W35" s="47">
        <v>2</v>
      </c>
      <c r="X35" s="39">
        <v>0.35416666666666669</v>
      </c>
      <c r="Y35" s="23">
        <f t="shared" si="2"/>
        <v>4.201019025431538E-5</v>
      </c>
      <c r="AA35" s="48">
        <v>12</v>
      </c>
      <c r="AB35" s="41">
        <v>0.35416666666666669</v>
      </c>
      <c r="AC35" s="26">
        <v>-5.1000000000000004E-4</v>
      </c>
      <c r="AD35" s="48">
        <v>2</v>
      </c>
      <c r="AE35" s="41">
        <v>0.35416666666666669</v>
      </c>
      <c r="AF35" s="27">
        <f t="shared" si="3"/>
        <v>-5.4502748752827969E-4</v>
      </c>
      <c r="AH35" s="49">
        <v>12</v>
      </c>
      <c r="AI35" s="43">
        <v>0.35416666666666669</v>
      </c>
      <c r="AJ35" s="30">
        <v>1.9940000000000001E-3</v>
      </c>
      <c r="AK35" s="49">
        <v>2</v>
      </c>
      <c r="AL35" s="43">
        <v>0.35416666666666669</v>
      </c>
      <c r="AM35" s="57">
        <f t="shared" si="6"/>
        <v>1.9417514566654676E-3</v>
      </c>
    </row>
    <row r="36" spans="1:39" s="62" customFormat="1" ht="16" thickBot="1" x14ac:dyDescent="0.25">
      <c r="A36" s="58" t="s">
        <v>17</v>
      </c>
      <c r="B36" s="59">
        <v>0.1875</v>
      </c>
      <c r="C36" s="60">
        <v>1</v>
      </c>
      <c r="D36" s="61">
        <v>1.694E-3</v>
      </c>
      <c r="F36" s="63">
        <v>11</v>
      </c>
      <c r="G36" s="64">
        <v>0.33333333333333331</v>
      </c>
      <c r="H36" s="75">
        <v>9.3000000000000005E-4</v>
      </c>
      <c r="I36" s="74">
        <v>1</v>
      </c>
      <c r="J36" s="64">
        <v>0.33333333333333331</v>
      </c>
      <c r="K36" s="14">
        <f xml:space="preserve"> 0.0020201832600003 - 0.000218108079089791*I36 - 0.000922202291329357*COS(6.15207952171637 - 0.341261730241631*I36)</f>
        <v>9.8085996551464192E-4</v>
      </c>
      <c r="M36" s="67">
        <v>11</v>
      </c>
      <c r="N36" s="68">
        <v>0.33333333333333331</v>
      </c>
      <c r="O36" s="52">
        <f t="shared" si="4"/>
        <v>-1.6000000000000001E-4</v>
      </c>
      <c r="P36" s="51">
        <v>1</v>
      </c>
      <c r="Q36" s="68">
        <v>0.33333333333333331</v>
      </c>
      <c r="R36" s="19">
        <f xml:space="preserve"> -0.000632290394390048*SIN(0.570891006426749 + 12943.5933012134*P36) - 0.000135563517508869*P36*SIN(0.341920479605186 + 26923.1462805313*P36)</f>
        <v>-4.5996669943548709E-4</v>
      </c>
      <c r="T36" s="53">
        <v>11</v>
      </c>
      <c r="U36" s="69">
        <v>0.33333333333333331</v>
      </c>
      <c r="V36" s="54">
        <v>-2.9E-5</v>
      </c>
      <c r="W36" s="53">
        <v>1</v>
      </c>
      <c r="X36" s="69">
        <v>0.33333333333333331</v>
      </c>
      <c r="Y36" s="23">
        <f t="shared" si="2"/>
        <v>-2.9038369127130177E-5</v>
      </c>
      <c r="AA36" s="55">
        <v>11</v>
      </c>
      <c r="AB36" s="70">
        <v>0.33333333333333331</v>
      </c>
      <c r="AC36" s="71">
        <v>-2.0699999999999999E-4</v>
      </c>
      <c r="AD36" s="55">
        <v>1</v>
      </c>
      <c r="AE36" s="70">
        <v>0.33333333333333331</v>
      </c>
      <c r="AF36" s="27">
        <f xml:space="preserve"> (27*AD36 + AD36^3 - 12*AD36*COS((13/15)*AD36))/(AD36^4 - 115931*AD36 - 115931*SIN(SIN(1507103/15)*AD36 + SIN((13/15)*AD36^2)))</f>
        <v>-1.7635225313859462E-4</v>
      </c>
      <c r="AH36" s="56">
        <v>11</v>
      </c>
      <c r="AI36" s="72">
        <v>0.33333333333333331</v>
      </c>
      <c r="AJ36" s="73">
        <v>1.9139999999999999E-3</v>
      </c>
      <c r="AK36" s="56">
        <v>1</v>
      </c>
      <c r="AL36" s="72">
        <v>0.33333333333333331</v>
      </c>
      <c r="AM36" s="57">
        <f xml:space="preserve"> (1/12)*COS(COS(-72201/380 + SIN(3/16)*AK36))^2/(37 + 3*COS(37*AK36) - AK36*COS(COS(-72201/380 + SIN(3/16)*AK36)))</f>
        <v>2.0437686413903354E-3</v>
      </c>
    </row>
    <row r="37" spans="1:39" ht="16" thickBot="1" x14ac:dyDescent="0.25">
      <c r="A37" s="7" t="s">
        <v>17</v>
      </c>
      <c r="B37" s="8">
        <v>0.16666666666666666</v>
      </c>
      <c r="C37" s="9">
        <v>1</v>
      </c>
      <c r="D37" s="10">
        <v>1.853E-3</v>
      </c>
      <c r="E37">
        <v>20</v>
      </c>
      <c r="F37" s="32">
        <v>10</v>
      </c>
      <c r="G37" s="33">
        <v>0.3125</v>
      </c>
      <c r="H37" s="34">
        <v>8.7699999999999996E-4</v>
      </c>
      <c r="I37" s="32">
        <v>10</v>
      </c>
      <c r="J37" s="33">
        <v>0.3125</v>
      </c>
      <c r="K37" s="14"/>
      <c r="M37" s="35">
        <v>10</v>
      </c>
      <c r="N37" s="36">
        <v>0.3125</v>
      </c>
      <c r="O37" s="35">
        <f t="shared" si="4"/>
        <v>2.32E-4</v>
      </c>
      <c r="P37" s="37"/>
      <c r="Q37" s="36">
        <v>0.3125</v>
      </c>
      <c r="R37" s="19">
        <f t="shared" ref="R37:R46" si="7" xml:space="preserve"> 0.0000840200737567894*SIN(t) + 0.000179228300262919*t^2 + 4.43644750783326E-07*t^4 - 0.000533324180607075*t - 0.0000165902267186601*t^3</f>
        <v>1.4985012790699748E-4</v>
      </c>
      <c r="T37" s="38">
        <v>10</v>
      </c>
      <c r="U37" s="39">
        <v>0.3125</v>
      </c>
      <c r="V37" s="38">
        <v>-1.4799999999999999E-4</v>
      </c>
      <c r="W37" s="38">
        <v>10</v>
      </c>
      <c r="X37" s="39">
        <v>0.3125</v>
      </c>
      <c r="Y37" s="23"/>
      <c r="AA37" s="40">
        <v>10</v>
      </c>
      <c r="AB37" s="41">
        <v>0.3125</v>
      </c>
      <c r="AC37" s="26">
        <v>-1.0900000000000001E-4</v>
      </c>
      <c r="AD37" s="40">
        <v>10</v>
      </c>
      <c r="AE37" s="41">
        <v>0.3125</v>
      </c>
      <c r="AF37" s="27"/>
      <c r="AH37" s="42">
        <v>10</v>
      </c>
      <c r="AI37" s="43">
        <v>0.3125</v>
      </c>
      <c r="AJ37" s="30">
        <v>1.7619999999999999E-3</v>
      </c>
      <c r="AK37" s="42">
        <v>10</v>
      </c>
      <c r="AL37" s="43">
        <v>0.3125</v>
      </c>
      <c r="AM37" s="42"/>
    </row>
    <row r="38" spans="1:39" ht="16" thickBot="1" x14ac:dyDescent="0.25">
      <c r="A38" s="7" t="s">
        <v>17</v>
      </c>
      <c r="B38" s="8">
        <v>0.14583333333333334</v>
      </c>
      <c r="C38" s="9">
        <v>1</v>
      </c>
      <c r="D38" s="10">
        <v>1.9729999999999999E-3</v>
      </c>
      <c r="E38">
        <v>19</v>
      </c>
      <c r="F38" s="44">
        <v>9</v>
      </c>
      <c r="G38" s="33">
        <v>0.29166666666666669</v>
      </c>
      <c r="H38" s="34">
        <v>9.7300000000000002E-4</v>
      </c>
      <c r="I38" s="44">
        <v>9</v>
      </c>
      <c r="J38" s="33">
        <v>0.29166666666666669</v>
      </c>
      <c r="K38" s="14"/>
      <c r="M38" s="45">
        <v>9</v>
      </c>
      <c r="N38" s="36">
        <v>0.29166666666666669</v>
      </c>
      <c r="O38" s="35">
        <f t="shared" si="4"/>
        <v>6.6799999999999997E-4</v>
      </c>
      <c r="P38" s="46"/>
      <c r="Q38" s="36">
        <v>0.29166666666666669</v>
      </c>
      <c r="R38" s="19">
        <f t="shared" si="7"/>
        <v>1.4985012790699748E-4</v>
      </c>
      <c r="T38" s="47">
        <v>9</v>
      </c>
      <c r="U38" s="39">
        <v>0.29166666666666669</v>
      </c>
      <c r="V38" s="38">
        <v>-3.6499999999999998E-4</v>
      </c>
      <c r="W38" s="47">
        <v>9</v>
      </c>
      <c r="X38" s="39">
        <v>0.29166666666666669</v>
      </c>
      <c r="Y38" s="23"/>
      <c r="AA38" s="48">
        <v>9</v>
      </c>
      <c r="AB38" s="41">
        <v>0.29166666666666669</v>
      </c>
      <c r="AC38" s="26">
        <v>2.8E-5</v>
      </c>
      <c r="AD38" s="48">
        <v>9</v>
      </c>
      <c r="AE38" s="41">
        <v>0.29166666666666669</v>
      </c>
      <c r="AF38" s="27"/>
      <c r="AH38" s="49">
        <v>9</v>
      </c>
      <c r="AI38" s="43">
        <v>0.29166666666666669</v>
      </c>
      <c r="AJ38" s="30">
        <v>1.456E-3</v>
      </c>
      <c r="AK38" s="49">
        <v>9</v>
      </c>
      <c r="AL38" s="43">
        <v>0.29166666666666669</v>
      </c>
      <c r="AM38" s="31"/>
    </row>
    <row r="39" spans="1:39" ht="16" thickBot="1" x14ac:dyDescent="0.25">
      <c r="A39" s="7" t="s">
        <v>17</v>
      </c>
      <c r="B39" s="8">
        <v>0.125</v>
      </c>
      <c r="C39" s="9">
        <v>1</v>
      </c>
      <c r="D39" s="10">
        <v>2.176E-3</v>
      </c>
      <c r="E39">
        <v>18</v>
      </c>
      <c r="F39" s="44">
        <v>8</v>
      </c>
      <c r="G39" s="33">
        <v>0.27083333333333331</v>
      </c>
      <c r="H39" s="34">
        <v>9.5399999999999999E-4</v>
      </c>
      <c r="I39" s="44">
        <v>8</v>
      </c>
      <c r="J39" s="33">
        <v>0.27083333333333331</v>
      </c>
      <c r="K39" s="14"/>
      <c r="M39" s="45">
        <v>8</v>
      </c>
      <c r="N39" s="36">
        <v>0.27083333333333331</v>
      </c>
      <c r="O39" s="35">
        <f t="shared" si="4"/>
        <v>9.9200000000000004E-4</v>
      </c>
      <c r="P39" s="46"/>
      <c r="Q39" s="36">
        <v>0.27083333333333331</v>
      </c>
      <c r="R39" s="19">
        <f t="shared" si="7"/>
        <v>1.4985012790699748E-4</v>
      </c>
      <c r="T39" s="47">
        <v>8</v>
      </c>
      <c r="U39" s="39">
        <v>0.27083333333333331</v>
      </c>
      <c r="V39" s="38">
        <v>-5.1999999999999995E-4</v>
      </c>
      <c r="W39" s="47">
        <v>8</v>
      </c>
      <c r="X39" s="39">
        <v>0.27083333333333331</v>
      </c>
      <c r="Y39" s="23"/>
      <c r="AA39" s="48">
        <v>8</v>
      </c>
      <c r="AB39" s="41">
        <v>0.27083333333333331</v>
      </c>
      <c r="AC39" s="26">
        <v>1.21E-4</v>
      </c>
      <c r="AD39" s="48">
        <v>8</v>
      </c>
      <c r="AE39" s="41">
        <v>0.27083333333333331</v>
      </c>
      <c r="AF39" s="27"/>
      <c r="AH39" s="49">
        <v>8</v>
      </c>
      <c r="AI39" s="43">
        <v>0.27083333333333331</v>
      </c>
      <c r="AJ39" s="30">
        <v>1.0169999999999999E-3</v>
      </c>
      <c r="AK39" s="49">
        <v>8</v>
      </c>
      <c r="AL39" s="43">
        <v>0.27083333333333331</v>
      </c>
      <c r="AM39" s="31"/>
    </row>
    <row r="40" spans="1:39" ht="16" thickBot="1" x14ac:dyDescent="0.25">
      <c r="A40" s="7" t="s">
        <v>19</v>
      </c>
      <c r="B40" s="8">
        <v>0.97916666666666663</v>
      </c>
      <c r="C40" s="9">
        <v>5</v>
      </c>
      <c r="D40" s="10">
        <v>2.3540000000000002E-3</v>
      </c>
      <c r="E40">
        <v>17</v>
      </c>
      <c r="F40" s="32">
        <v>7</v>
      </c>
      <c r="G40" s="33">
        <v>0.25</v>
      </c>
      <c r="H40" s="34">
        <v>9.7999999999999997E-4</v>
      </c>
      <c r="I40" s="32">
        <v>7</v>
      </c>
      <c r="J40" s="33">
        <v>0.25</v>
      </c>
      <c r="K40" s="14"/>
      <c r="M40" s="35">
        <v>7</v>
      </c>
      <c r="N40" s="36">
        <v>0.25</v>
      </c>
      <c r="O40" s="35">
        <f t="shared" si="4"/>
        <v>1.207E-3</v>
      </c>
      <c r="P40" s="37"/>
      <c r="Q40" s="36">
        <v>0.25</v>
      </c>
      <c r="R40" s="19">
        <f t="shared" si="7"/>
        <v>1.4985012790699748E-4</v>
      </c>
      <c r="T40" s="38">
        <v>7</v>
      </c>
      <c r="U40" s="39">
        <v>0.25</v>
      </c>
      <c r="V40" s="38">
        <v>-5.0799999999999999E-4</v>
      </c>
      <c r="W40" s="38">
        <v>7</v>
      </c>
      <c r="X40" s="39">
        <v>0.25</v>
      </c>
      <c r="Y40" s="23"/>
      <c r="AA40" s="40">
        <v>7</v>
      </c>
      <c r="AB40" s="41">
        <v>0.25</v>
      </c>
      <c r="AC40" s="26">
        <v>1.6799999999999999E-4</v>
      </c>
      <c r="AD40" s="40">
        <v>7</v>
      </c>
      <c r="AE40" s="41">
        <v>0.25</v>
      </c>
      <c r="AF40" s="27"/>
      <c r="AH40" s="42">
        <v>7</v>
      </c>
      <c r="AI40" s="43">
        <v>0.25</v>
      </c>
      <c r="AJ40" s="30">
        <v>6.3299999999999999E-4</v>
      </c>
      <c r="AK40" s="42">
        <v>7</v>
      </c>
      <c r="AL40" s="43">
        <v>0.25</v>
      </c>
      <c r="AM40" s="31"/>
    </row>
    <row r="41" spans="1:39" ht="16" thickBot="1" x14ac:dyDescent="0.25">
      <c r="A41" s="7" t="s">
        <v>19</v>
      </c>
      <c r="B41" s="8">
        <v>0.95833333333333337</v>
      </c>
      <c r="C41" s="9">
        <v>5</v>
      </c>
      <c r="D41" s="10">
        <v>2.8340000000000001E-3</v>
      </c>
      <c r="E41">
        <v>16</v>
      </c>
      <c r="F41" s="44">
        <v>6</v>
      </c>
      <c r="G41" s="33">
        <v>0.22916666666666666</v>
      </c>
      <c r="H41" s="34">
        <v>5.5500000000000005E-4</v>
      </c>
      <c r="I41" s="44">
        <v>6</v>
      </c>
      <c r="J41" s="33">
        <v>0.22916666666666666</v>
      </c>
      <c r="K41" s="14"/>
      <c r="M41" s="45">
        <v>6</v>
      </c>
      <c r="N41" s="36">
        <v>0.22916666666666666</v>
      </c>
      <c r="O41" s="35">
        <f t="shared" si="4"/>
        <v>1.5120000000000001E-3</v>
      </c>
      <c r="P41" s="46"/>
      <c r="Q41" s="36">
        <v>0.22916666666666666</v>
      </c>
      <c r="R41" s="19">
        <f t="shared" si="7"/>
        <v>1.4985012790699748E-4</v>
      </c>
      <c r="T41" s="47">
        <v>6</v>
      </c>
      <c r="U41" s="39">
        <v>0.22916666666666666</v>
      </c>
      <c r="V41" s="38">
        <v>-4.4900000000000002E-4</v>
      </c>
      <c r="W41" s="47">
        <v>6</v>
      </c>
      <c r="X41" s="39">
        <v>0.22916666666666666</v>
      </c>
      <c r="Y41" s="23"/>
      <c r="AA41" s="48">
        <v>6</v>
      </c>
      <c r="AB41" s="41">
        <v>0.22916666666666666</v>
      </c>
      <c r="AC41" s="26">
        <v>3.0200000000000002E-4</v>
      </c>
      <c r="AD41" s="48">
        <v>6</v>
      </c>
      <c r="AE41" s="41">
        <v>0.22916666666666666</v>
      </c>
      <c r="AF41" s="27"/>
      <c r="AH41" s="49">
        <v>6</v>
      </c>
      <c r="AI41" s="43">
        <v>0.22916666666666666</v>
      </c>
      <c r="AJ41" s="30">
        <v>2.1000000000000001E-4</v>
      </c>
      <c r="AK41" s="49">
        <v>6</v>
      </c>
      <c r="AL41" s="43">
        <v>0.22916666666666666</v>
      </c>
      <c r="AM41" s="31"/>
    </row>
    <row r="42" spans="1:39" ht="16" thickBot="1" x14ac:dyDescent="0.25">
      <c r="A42" s="7" t="s">
        <v>19</v>
      </c>
      <c r="B42" s="8">
        <v>0.9375</v>
      </c>
      <c r="C42" s="9">
        <v>5</v>
      </c>
      <c r="D42" s="10">
        <v>3.1960000000000001E-3</v>
      </c>
      <c r="E42">
        <v>15</v>
      </c>
      <c r="F42" s="44">
        <v>5</v>
      </c>
      <c r="G42" s="33">
        <v>0.20833333333333334</v>
      </c>
      <c r="H42" s="34">
        <v>9.5000000000000005E-5</v>
      </c>
      <c r="I42" s="44">
        <v>5</v>
      </c>
      <c r="J42" s="33">
        <v>0.20833333333333334</v>
      </c>
      <c r="K42" s="14"/>
      <c r="M42" s="45">
        <v>5</v>
      </c>
      <c r="N42" s="36">
        <v>0.20833333333333334</v>
      </c>
      <c r="O42" s="35">
        <f t="shared" si="4"/>
        <v>1.823E-3</v>
      </c>
      <c r="P42" s="46"/>
      <c r="Q42" s="36">
        <v>0.20833333333333334</v>
      </c>
      <c r="R42" s="19">
        <f t="shared" si="7"/>
        <v>1.4985012790699748E-4</v>
      </c>
      <c r="T42" s="47">
        <v>5</v>
      </c>
      <c r="U42" s="39">
        <v>0.20833333333333334</v>
      </c>
      <c r="V42" s="38">
        <v>-4.1899999999999999E-4</v>
      </c>
      <c r="W42" s="47">
        <v>5</v>
      </c>
      <c r="X42" s="39">
        <v>0.20833333333333334</v>
      </c>
      <c r="Y42" s="23"/>
      <c r="AA42" s="48">
        <v>5</v>
      </c>
      <c r="AB42" s="41">
        <v>0.20833333333333334</v>
      </c>
      <c r="AC42" s="26">
        <v>7.2400000000000003E-4</v>
      </c>
      <c r="AD42" s="48">
        <v>5</v>
      </c>
      <c r="AE42" s="41">
        <v>0.20833333333333334</v>
      </c>
      <c r="AF42" s="27"/>
      <c r="AH42" s="49">
        <v>5</v>
      </c>
      <c r="AI42" s="43">
        <v>0.20833333333333334</v>
      </c>
      <c r="AJ42" s="30">
        <v>-2.0799999999999999E-4</v>
      </c>
      <c r="AK42" s="49">
        <v>5</v>
      </c>
      <c r="AL42" s="43">
        <v>0.20833333333333334</v>
      </c>
      <c r="AM42" s="31"/>
    </row>
    <row r="43" spans="1:39" ht="16" thickBot="1" x14ac:dyDescent="0.25">
      <c r="A43" s="7" t="s">
        <v>19</v>
      </c>
      <c r="B43" s="8">
        <v>0.91666666666666663</v>
      </c>
      <c r="C43" s="9">
        <v>5</v>
      </c>
      <c r="D43" s="10">
        <v>3.2820000000000002E-3</v>
      </c>
      <c r="E43">
        <v>14</v>
      </c>
      <c r="F43" s="32">
        <v>4</v>
      </c>
      <c r="G43" s="33">
        <v>0.1875</v>
      </c>
      <c r="H43" s="34">
        <v>-5.04E-4</v>
      </c>
      <c r="I43" s="32">
        <v>4</v>
      </c>
      <c r="J43" s="33">
        <v>0.1875</v>
      </c>
      <c r="K43" s="14"/>
      <c r="M43" s="35">
        <v>4</v>
      </c>
      <c r="N43" s="36">
        <v>0.1875</v>
      </c>
      <c r="O43" s="35">
        <f t="shared" si="4"/>
        <v>2.0400000000000001E-3</v>
      </c>
      <c r="P43" s="37"/>
      <c r="Q43" s="36">
        <v>0.1875</v>
      </c>
      <c r="R43" s="19">
        <f t="shared" si="7"/>
        <v>1.4985012790699748E-4</v>
      </c>
      <c r="T43" s="38">
        <v>4</v>
      </c>
      <c r="U43" s="39">
        <v>0.1875</v>
      </c>
      <c r="V43" s="38">
        <v>-3.59E-4</v>
      </c>
      <c r="W43" s="38">
        <v>4</v>
      </c>
      <c r="X43" s="39">
        <v>0.1875</v>
      </c>
      <c r="Y43" s="23"/>
      <c r="AA43" s="40">
        <v>4</v>
      </c>
      <c r="AB43" s="41">
        <v>0.1875</v>
      </c>
      <c r="AC43" s="26">
        <v>1.0709999999999999E-3</v>
      </c>
      <c r="AD43" s="40">
        <v>4</v>
      </c>
      <c r="AE43" s="41">
        <v>0.1875</v>
      </c>
      <c r="AF43" s="27"/>
      <c r="AH43" s="42">
        <v>4</v>
      </c>
      <c r="AI43" s="43">
        <v>0.1875</v>
      </c>
      <c r="AJ43" s="30">
        <v>-8.5899999999999995E-4</v>
      </c>
      <c r="AK43" s="42">
        <v>4</v>
      </c>
      <c r="AL43" s="43">
        <v>0.1875</v>
      </c>
      <c r="AM43" s="31"/>
    </row>
    <row r="44" spans="1:39" ht="16" thickBot="1" x14ac:dyDescent="0.25">
      <c r="A44" s="7" t="s">
        <v>19</v>
      </c>
      <c r="B44" s="8">
        <v>0.89583333333333337</v>
      </c>
      <c r="C44" s="9">
        <v>5</v>
      </c>
      <c r="D44" s="10">
        <v>3.2699999999999999E-3</v>
      </c>
      <c r="E44">
        <v>13</v>
      </c>
      <c r="F44" s="44">
        <v>3</v>
      </c>
      <c r="G44" s="33">
        <v>0.16666666666666666</v>
      </c>
      <c r="H44" s="34">
        <v>-7.3499999999999998E-4</v>
      </c>
      <c r="I44" s="44">
        <v>3</v>
      </c>
      <c r="J44" s="33">
        <v>0.16666666666666666</v>
      </c>
      <c r="K44" s="14"/>
      <c r="M44" s="45">
        <v>3</v>
      </c>
      <c r="N44" s="36">
        <v>0.16666666666666666</v>
      </c>
      <c r="O44" s="35">
        <f t="shared" si="4"/>
        <v>2.1180000000000001E-3</v>
      </c>
      <c r="P44" s="46"/>
      <c r="Q44" s="36">
        <v>0.16666666666666666</v>
      </c>
      <c r="R44" s="19">
        <f t="shared" si="7"/>
        <v>1.4985012790699748E-4</v>
      </c>
      <c r="T44" s="47">
        <v>3</v>
      </c>
      <c r="U44" s="39">
        <v>0.16666666666666666</v>
      </c>
      <c r="V44" s="38">
        <v>-4.46E-4</v>
      </c>
      <c r="W44" s="47">
        <v>3</v>
      </c>
      <c r="X44" s="39">
        <v>0.16666666666666666</v>
      </c>
      <c r="Y44" s="23"/>
      <c r="AA44" s="48">
        <v>3</v>
      </c>
      <c r="AB44" s="41">
        <v>0.16666666666666666</v>
      </c>
      <c r="AC44" s="26">
        <v>1.536E-3</v>
      </c>
      <c r="AD44" s="48">
        <v>3</v>
      </c>
      <c r="AE44" s="41">
        <v>0.16666666666666666</v>
      </c>
      <c r="AF44" s="27"/>
      <c r="AH44" s="49">
        <v>3</v>
      </c>
      <c r="AI44" s="43">
        <v>0.16666666666666666</v>
      </c>
      <c r="AJ44" s="30">
        <v>-1.6590000000000001E-3</v>
      </c>
      <c r="AK44" s="49">
        <v>3</v>
      </c>
      <c r="AL44" s="43">
        <v>0.16666666666666666</v>
      </c>
      <c r="AM44" s="31"/>
    </row>
    <row r="45" spans="1:39" ht="16" thickBot="1" x14ac:dyDescent="0.25">
      <c r="A45" s="7" t="s">
        <v>19</v>
      </c>
      <c r="B45" s="8">
        <v>0.875</v>
      </c>
      <c r="C45" s="9">
        <v>5</v>
      </c>
      <c r="D45" s="10">
        <v>3.1340000000000001E-3</v>
      </c>
      <c r="E45">
        <v>12</v>
      </c>
      <c r="F45" s="44">
        <v>2</v>
      </c>
      <c r="G45" s="33">
        <v>0.14583333333333334</v>
      </c>
      <c r="H45" s="34">
        <v>-1.01E-3</v>
      </c>
      <c r="I45" s="44">
        <v>2</v>
      </c>
      <c r="J45" s="33">
        <v>0.14583333333333334</v>
      </c>
      <c r="K45" s="14"/>
      <c r="M45" s="45">
        <v>2</v>
      </c>
      <c r="N45" s="36">
        <v>0.14583333333333334</v>
      </c>
      <c r="O45" s="35">
        <f t="shared" si="4"/>
        <v>2.0830000000000002E-3</v>
      </c>
      <c r="P45" s="46"/>
      <c r="Q45" s="36">
        <v>0.14583333333333334</v>
      </c>
      <c r="R45" s="19">
        <f t="shared" si="7"/>
        <v>1.4985012790699748E-4</v>
      </c>
      <c r="T45" s="47">
        <v>2</v>
      </c>
      <c r="U45" s="39">
        <v>0.14583333333333334</v>
      </c>
      <c r="V45" s="38">
        <v>-5.5199999999999997E-4</v>
      </c>
      <c r="W45" s="47">
        <v>2</v>
      </c>
      <c r="X45" s="39">
        <v>0.14583333333333334</v>
      </c>
      <c r="Y45" s="23"/>
      <c r="AA45" s="48">
        <v>2</v>
      </c>
      <c r="AB45" s="41">
        <v>0.14583333333333334</v>
      </c>
      <c r="AC45" s="26">
        <v>1.7459999999999999E-3</v>
      </c>
      <c r="AD45" s="48">
        <v>2</v>
      </c>
      <c r="AE45" s="41">
        <v>0.14583333333333334</v>
      </c>
      <c r="AF45" s="27"/>
      <c r="AH45" s="49">
        <v>2</v>
      </c>
      <c r="AI45" s="43">
        <v>0.14583333333333334</v>
      </c>
      <c r="AJ45" s="30">
        <v>-2.5100000000000001E-3</v>
      </c>
      <c r="AK45" s="49">
        <v>2</v>
      </c>
      <c r="AL45" s="43">
        <v>0.14583333333333334</v>
      </c>
      <c r="AM45" s="31"/>
    </row>
    <row r="46" spans="1:39" ht="16" thickBot="1" x14ac:dyDescent="0.25">
      <c r="A46" s="7" t="s">
        <v>19</v>
      </c>
      <c r="B46" s="8">
        <v>0.85416666666666663</v>
      </c>
      <c r="C46" s="9">
        <v>5</v>
      </c>
      <c r="D46" s="10">
        <v>2.8059999999999999E-3</v>
      </c>
      <c r="E46">
        <v>11</v>
      </c>
      <c r="F46" s="14">
        <v>1</v>
      </c>
      <c r="G46" s="88">
        <v>0.125</v>
      </c>
      <c r="H46" s="89">
        <v>-1.2030000000000001E-3</v>
      </c>
      <c r="I46" s="14">
        <v>1</v>
      </c>
      <c r="J46" s="88">
        <v>0.125</v>
      </c>
      <c r="K46" s="14"/>
      <c r="M46" s="19">
        <v>1</v>
      </c>
      <c r="N46" s="90">
        <v>0.125</v>
      </c>
      <c r="O46" s="19">
        <f t="shared" si="4"/>
        <v>1.9589999999999998E-3</v>
      </c>
      <c r="P46" s="91"/>
      <c r="Q46" s="90">
        <v>0.125</v>
      </c>
      <c r="R46" s="19">
        <f t="shared" si="7"/>
        <v>1.4985012790699748E-4</v>
      </c>
      <c r="T46" s="76">
        <v>1</v>
      </c>
      <c r="U46" s="92">
        <v>0.125</v>
      </c>
      <c r="V46" s="76">
        <v>-6.4199999999999999E-4</v>
      </c>
      <c r="W46" s="76">
        <v>1</v>
      </c>
      <c r="X46" s="92">
        <v>0.125</v>
      </c>
      <c r="Y46" s="23"/>
      <c r="AA46" s="93">
        <v>1</v>
      </c>
      <c r="AB46" s="94">
        <v>0.125</v>
      </c>
      <c r="AC46" s="26">
        <v>2.019E-3</v>
      </c>
      <c r="AD46" s="93">
        <v>1</v>
      </c>
      <c r="AE46" s="94">
        <v>0.125</v>
      </c>
      <c r="AF46" s="27"/>
      <c r="AH46" s="95">
        <v>1</v>
      </c>
      <c r="AI46" s="96">
        <v>0.125</v>
      </c>
      <c r="AJ46" s="30">
        <v>-3.1640000000000001E-3</v>
      </c>
      <c r="AK46" s="95">
        <v>1</v>
      </c>
      <c r="AL46" s="96">
        <v>0.125</v>
      </c>
      <c r="AM46" s="31"/>
    </row>
    <row r="47" spans="1:39" x14ac:dyDescent="0.2">
      <c r="A47" s="7" t="s">
        <v>19</v>
      </c>
      <c r="B47" s="8">
        <v>0.83333333333333337</v>
      </c>
      <c r="C47" s="9">
        <v>5</v>
      </c>
      <c r="D47" s="10">
        <v>2.7060000000000001E-3</v>
      </c>
    </row>
    <row r="48" spans="1:39" ht="15" customHeight="1" x14ac:dyDescent="0.2">
      <c r="A48" s="7" t="s">
        <v>19</v>
      </c>
      <c r="B48" s="8">
        <v>0.8125</v>
      </c>
      <c r="C48" s="9">
        <v>5</v>
      </c>
      <c r="D48" s="10">
        <v>2.6120000000000002E-3</v>
      </c>
      <c r="F48" t="s">
        <v>20</v>
      </c>
      <c r="H48" s="289" t="s">
        <v>29</v>
      </c>
      <c r="I48" s="289"/>
      <c r="J48" s="289"/>
      <c r="K48" s="289"/>
      <c r="M48" t="s">
        <v>20</v>
      </c>
      <c r="O48" s="289" t="s">
        <v>30</v>
      </c>
      <c r="P48" s="289"/>
      <c r="Q48" s="289"/>
      <c r="R48" s="289"/>
      <c r="T48" t="s">
        <v>20</v>
      </c>
      <c r="V48" s="289" t="s">
        <v>31</v>
      </c>
      <c r="W48" s="289"/>
      <c r="X48" s="289"/>
      <c r="Y48" s="289"/>
      <c r="AA48" t="s">
        <v>20</v>
      </c>
      <c r="AC48" s="289" t="s">
        <v>32</v>
      </c>
      <c r="AD48" s="289"/>
      <c r="AE48" s="289"/>
      <c r="AF48" s="289"/>
      <c r="AH48" t="s">
        <v>20</v>
      </c>
      <c r="AJ48" s="290" t="s">
        <v>33</v>
      </c>
      <c r="AK48" s="290"/>
      <c r="AL48" s="290"/>
      <c r="AM48" s="290"/>
    </row>
    <row r="49" spans="1:39" x14ac:dyDescent="0.2">
      <c r="A49" s="7" t="s">
        <v>19</v>
      </c>
      <c r="B49" s="8">
        <v>0.79166666666666663</v>
      </c>
      <c r="C49" s="9">
        <v>5</v>
      </c>
      <c r="D49" s="10">
        <v>2.5839999999999999E-3</v>
      </c>
      <c r="H49" s="289"/>
      <c r="I49" s="289"/>
      <c r="J49" s="289"/>
      <c r="K49" s="289"/>
      <c r="O49" s="289"/>
      <c r="P49" s="289"/>
      <c r="Q49" s="289"/>
      <c r="R49" s="289"/>
      <c r="V49" s="289"/>
      <c r="W49" s="289"/>
      <c r="X49" s="289"/>
      <c r="Y49" s="289"/>
      <c r="AC49" s="289"/>
      <c r="AD49" s="289"/>
      <c r="AE49" s="289"/>
      <c r="AF49" s="289"/>
      <c r="AJ49" s="290"/>
      <c r="AK49" s="290"/>
      <c r="AL49" s="290"/>
      <c r="AM49" s="290"/>
    </row>
    <row r="50" spans="1:39" x14ac:dyDescent="0.2">
      <c r="A50" s="7" t="s">
        <v>19</v>
      </c>
      <c r="B50" s="8">
        <v>0.77083333333333337</v>
      </c>
      <c r="C50" s="9">
        <v>5</v>
      </c>
      <c r="D50" s="10">
        <v>2.8240000000000001E-3</v>
      </c>
      <c r="H50" s="289"/>
      <c r="I50" s="289"/>
      <c r="J50" s="289"/>
      <c r="K50" s="289"/>
      <c r="O50" s="289"/>
      <c r="P50" s="289"/>
      <c r="Q50" s="289"/>
      <c r="R50" s="289"/>
      <c r="V50" s="289"/>
      <c r="W50" s="289"/>
      <c r="X50" s="289"/>
      <c r="Y50" s="289"/>
      <c r="AC50" s="289"/>
      <c r="AD50" s="289"/>
      <c r="AE50" s="289"/>
      <c r="AF50" s="289"/>
      <c r="AJ50" s="290"/>
      <c r="AK50" s="290"/>
      <c r="AL50" s="290"/>
      <c r="AM50" s="290"/>
    </row>
    <row r="51" spans="1:39" x14ac:dyDescent="0.2">
      <c r="A51" s="7" t="s">
        <v>19</v>
      </c>
      <c r="B51" s="8">
        <v>0.75</v>
      </c>
      <c r="C51" s="9">
        <v>5</v>
      </c>
      <c r="D51" s="10">
        <v>3.0219999999999999E-3</v>
      </c>
      <c r="H51" s="289"/>
      <c r="I51" s="289"/>
      <c r="J51" s="289"/>
      <c r="K51" s="289"/>
      <c r="O51" s="289"/>
      <c r="P51" s="289"/>
      <c r="Q51" s="289"/>
      <c r="R51" s="289"/>
      <c r="V51" s="289"/>
      <c r="W51" s="289"/>
      <c r="X51" s="289"/>
      <c r="Y51" s="289"/>
      <c r="AC51" s="289"/>
      <c r="AD51" s="289"/>
      <c r="AE51" s="289"/>
      <c r="AF51" s="289"/>
      <c r="AJ51" s="290"/>
      <c r="AK51" s="290"/>
      <c r="AL51" s="290"/>
      <c r="AM51" s="290"/>
    </row>
    <row r="52" spans="1:39" x14ac:dyDescent="0.2">
      <c r="A52" s="7" t="s">
        <v>19</v>
      </c>
      <c r="B52" s="8">
        <v>0.72916666666666663</v>
      </c>
      <c r="C52" s="9">
        <v>5</v>
      </c>
      <c r="D52" s="10">
        <v>2.9150000000000001E-3</v>
      </c>
    </row>
    <row r="53" spans="1:39" x14ac:dyDescent="0.2">
      <c r="A53" s="7" t="s">
        <v>19</v>
      </c>
      <c r="B53" s="8">
        <v>0.70833333333333337</v>
      </c>
      <c r="C53" s="9">
        <v>5</v>
      </c>
      <c r="D53" s="10">
        <v>3.0539999999999999E-3</v>
      </c>
      <c r="H53">
        <f>(2.672*1 - 12.9)/(8065 + 4.303*1^3 + 3749*COS(0.8674 + 710.4*180/PI()))</f>
        <v>-1.1340779778076797E-3</v>
      </c>
      <c r="K53">
        <f>PI()</f>
        <v>3.1415926535897931</v>
      </c>
    </row>
    <row r="54" spans="1:39" x14ac:dyDescent="0.2">
      <c r="A54" s="7" t="s">
        <v>19</v>
      </c>
      <c r="B54" s="8">
        <v>0.6875</v>
      </c>
      <c r="C54" s="9">
        <v>5</v>
      </c>
      <c r="D54" s="10">
        <v>3.2880000000000001E-3</v>
      </c>
      <c r="H54">
        <f xml:space="preserve"> 0.00149630259 + -0.005662173447/(1 + SIN(1))</f>
        <v>-1.5785074361762646E-3</v>
      </c>
      <c r="J54">
        <f>0.001496-0.005662/(1+SIN(1))</f>
        <v>-1.5787158368018839E-3</v>
      </c>
    </row>
    <row r="55" spans="1:39" x14ac:dyDescent="0.2">
      <c r="A55" s="7" t="s">
        <v>19</v>
      </c>
      <c r="B55" s="8">
        <v>0.66666666666666663</v>
      </c>
      <c r="C55" s="9">
        <v>5</v>
      </c>
      <c r="D55" s="10">
        <v>3.771E-3</v>
      </c>
      <c r="H55">
        <f>PI()</f>
        <v>3.1415926535897931</v>
      </c>
    </row>
    <row r="56" spans="1:39" x14ac:dyDescent="0.2">
      <c r="A56" s="7" t="s">
        <v>19</v>
      </c>
      <c r="B56" s="8">
        <v>0.64583333333333337</v>
      </c>
      <c r="C56" s="9">
        <v>5</v>
      </c>
      <c r="D56" s="10">
        <v>3.8839999999999999E-3</v>
      </c>
    </row>
    <row r="57" spans="1:39" x14ac:dyDescent="0.2">
      <c r="A57" s="7" t="s">
        <v>19</v>
      </c>
      <c r="B57" s="8">
        <v>0.625</v>
      </c>
      <c r="C57" s="9">
        <v>5</v>
      </c>
      <c r="D57" s="10">
        <v>3.6080000000000001E-3</v>
      </c>
    </row>
    <row r="58" spans="1:39" x14ac:dyDescent="0.2">
      <c r="A58" s="7" t="s">
        <v>19</v>
      </c>
      <c r="B58" s="8">
        <v>0.60416666666666663</v>
      </c>
      <c r="C58" s="9">
        <v>5</v>
      </c>
      <c r="D58" s="10">
        <v>2.9610000000000001E-3</v>
      </c>
    </row>
    <row r="59" spans="1:39" x14ac:dyDescent="0.2">
      <c r="A59" s="7" t="s">
        <v>19</v>
      </c>
      <c r="B59" s="8">
        <v>0.58333333333333337</v>
      </c>
      <c r="C59" s="9">
        <v>5</v>
      </c>
      <c r="D59" s="10">
        <v>2.3960000000000001E-3</v>
      </c>
    </row>
    <row r="60" spans="1:39" x14ac:dyDescent="0.2">
      <c r="A60" s="7" t="s">
        <v>19</v>
      </c>
      <c r="B60" s="8">
        <v>0.5625</v>
      </c>
      <c r="C60" s="9">
        <v>5</v>
      </c>
      <c r="D60" s="10">
        <v>1.709E-3</v>
      </c>
    </row>
    <row r="61" spans="1:39" x14ac:dyDescent="0.2">
      <c r="A61" s="7" t="s">
        <v>19</v>
      </c>
      <c r="B61" s="8">
        <v>0.54166666666666663</v>
      </c>
      <c r="C61" s="9">
        <v>5</v>
      </c>
      <c r="D61" s="10">
        <v>1.2030000000000001E-3</v>
      </c>
    </row>
    <row r="62" spans="1:39" x14ac:dyDescent="0.2">
      <c r="A62" s="7" t="s">
        <v>19</v>
      </c>
      <c r="B62" s="8">
        <v>0.52083333333333337</v>
      </c>
      <c r="C62" s="9">
        <v>5</v>
      </c>
      <c r="D62" s="10">
        <v>7.0299999999999996E-4</v>
      </c>
    </row>
    <row r="63" spans="1:39" x14ac:dyDescent="0.2">
      <c r="A63" s="7" t="s">
        <v>19</v>
      </c>
      <c r="B63" s="8">
        <v>0.5</v>
      </c>
      <c r="C63" s="9">
        <v>5</v>
      </c>
      <c r="D63" s="10">
        <v>3.1799999999999998E-4</v>
      </c>
    </row>
    <row r="64" spans="1:39" x14ac:dyDescent="0.2">
      <c r="A64" s="7" t="s">
        <v>19</v>
      </c>
      <c r="B64" s="8">
        <v>0.47916666666666669</v>
      </c>
      <c r="C64" s="9">
        <v>5</v>
      </c>
      <c r="D64" s="10">
        <v>2.0699999999999999E-4</v>
      </c>
    </row>
    <row r="65" spans="1:4" x14ac:dyDescent="0.2">
      <c r="A65" s="7" t="s">
        <v>19</v>
      </c>
      <c r="B65" s="8">
        <v>0.45833333333333331</v>
      </c>
      <c r="C65" s="9">
        <v>5</v>
      </c>
      <c r="D65" s="10">
        <v>4.8200000000000001E-4</v>
      </c>
    </row>
    <row r="66" spans="1:4" x14ac:dyDescent="0.2">
      <c r="A66" s="7" t="s">
        <v>19</v>
      </c>
      <c r="B66" s="8">
        <v>0.4375</v>
      </c>
      <c r="C66" s="9">
        <v>5</v>
      </c>
      <c r="D66" s="10">
        <v>7.6400000000000003E-4</v>
      </c>
    </row>
    <row r="67" spans="1:4" x14ac:dyDescent="0.2">
      <c r="A67" s="7" t="s">
        <v>19</v>
      </c>
      <c r="B67" s="8">
        <v>0.41666666666666669</v>
      </c>
      <c r="C67" s="9">
        <v>5</v>
      </c>
      <c r="D67" s="10">
        <v>1.1720000000000001E-3</v>
      </c>
    </row>
    <row r="68" spans="1:4" x14ac:dyDescent="0.2">
      <c r="A68" s="7" t="s">
        <v>19</v>
      </c>
      <c r="B68" s="8">
        <v>0.39583333333333331</v>
      </c>
      <c r="C68" s="9">
        <v>5</v>
      </c>
      <c r="D68" s="10">
        <v>1.5790000000000001E-3</v>
      </c>
    </row>
    <row r="69" spans="1:4" x14ac:dyDescent="0.2">
      <c r="A69" s="7" t="s">
        <v>19</v>
      </c>
      <c r="B69" s="8">
        <v>0.375</v>
      </c>
      <c r="C69" s="9">
        <v>5</v>
      </c>
      <c r="D69" s="10">
        <v>1.825E-3</v>
      </c>
    </row>
    <row r="70" spans="1:4" x14ac:dyDescent="0.2">
      <c r="A70" s="7" t="s">
        <v>19</v>
      </c>
      <c r="B70" s="8">
        <v>0.35416666666666669</v>
      </c>
      <c r="C70" s="9">
        <v>5</v>
      </c>
      <c r="D70" s="10">
        <v>1.9940000000000001E-3</v>
      </c>
    </row>
    <row r="71" spans="1:4" x14ac:dyDescent="0.2">
      <c r="A71" s="7" t="s">
        <v>19</v>
      </c>
      <c r="B71" s="8">
        <v>0.33333333333333331</v>
      </c>
      <c r="C71" s="9">
        <v>5</v>
      </c>
      <c r="D71" s="10">
        <v>1.9139999999999999E-3</v>
      </c>
    </row>
    <row r="72" spans="1:4" x14ac:dyDescent="0.2">
      <c r="A72" s="7" t="s">
        <v>19</v>
      </c>
      <c r="B72" s="8">
        <v>0.3125</v>
      </c>
      <c r="C72" s="9">
        <v>5</v>
      </c>
      <c r="D72" s="10">
        <v>1.7619999999999999E-3</v>
      </c>
    </row>
    <row r="73" spans="1:4" x14ac:dyDescent="0.2">
      <c r="A73" s="7" t="s">
        <v>19</v>
      </c>
      <c r="B73" s="8">
        <v>0.29166666666666669</v>
      </c>
      <c r="C73" s="9">
        <v>5</v>
      </c>
      <c r="D73" s="10">
        <v>1.456E-3</v>
      </c>
    </row>
    <row r="74" spans="1:4" x14ac:dyDescent="0.2">
      <c r="A74" s="7" t="s">
        <v>19</v>
      </c>
      <c r="B74" s="8">
        <v>0.27083333333333331</v>
      </c>
      <c r="C74" s="9">
        <v>5</v>
      </c>
      <c r="D74" s="10">
        <v>1.0169999999999999E-3</v>
      </c>
    </row>
    <row r="75" spans="1:4" x14ac:dyDescent="0.2">
      <c r="A75" s="7" t="s">
        <v>19</v>
      </c>
      <c r="B75" s="8">
        <v>0.25</v>
      </c>
      <c r="C75" s="9">
        <v>5</v>
      </c>
      <c r="D75" s="10">
        <v>6.3299999999999999E-4</v>
      </c>
    </row>
    <row r="76" spans="1:4" x14ac:dyDescent="0.2">
      <c r="A76" s="7" t="s">
        <v>19</v>
      </c>
      <c r="B76" s="8">
        <v>0.22916666666666666</v>
      </c>
      <c r="C76" s="9">
        <v>5</v>
      </c>
      <c r="D76" s="10">
        <v>2.1000000000000001E-4</v>
      </c>
    </row>
    <row r="77" spans="1:4" x14ac:dyDescent="0.2">
      <c r="A77" s="7" t="s">
        <v>19</v>
      </c>
      <c r="B77" s="8">
        <v>0.20833333333333334</v>
      </c>
      <c r="C77" s="9">
        <v>5</v>
      </c>
      <c r="D77" s="10">
        <v>-2.0799999999999999E-4</v>
      </c>
    </row>
    <row r="78" spans="1:4" x14ac:dyDescent="0.2">
      <c r="A78" s="7" t="s">
        <v>19</v>
      </c>
      <c r="B78" s="8">
        <v>0.1875</v>
      </c>
      <c r="C78" s="9">
        <v>5</v>
      </c>
      <c r="D78" s="10">
        <v>-8.5899999999999995E-4</v>
      </c>
    </row>
    <row r="79" spans="1:4" x14ac:dyDescent="0.2">
      <c r="A79" s="7" t="s">
        <v>19</v>
      </c>
      <c r="B79" s="8">
        <v>0.16666666666666666</v>
      </c>
      <c r="C79" s="9">
        <v>5</v>
      </c>
      <c r="D79" s="10">
        <v>-1.6590000000000001E-3</v>
      </c>
    </row>
    <row r="80" spans="1:4" x14ac:dyDescent="0.2">
      <c r="A80" s="7" t="s">
        <v>19</v>
      </c>
      <c r="B80" s="8">
        <v>0.14583333333333334</v>
      </c>
      <c r="C80" s="9">
        <v>5</v>
      </c>
      <c r="D80" s="10">
        <v>-2.5100000000000001E-3</v>
      </c>
    </row>
    <row r="81" spans="1:4" x14ac:dyDescent="0.2">
      <c r="A81" s="7" t="s">
        <v>19</v>
      </c>
      <c r="B81" s="8">
        <v>0.125</v>
      </c>
      <c r="C81" s="9">
        <v>5</v>
      </c>
      <c r="D81" s="10">
        <v>-3.1640000000000001E-3</v>
      </c>
    </row>
    <row r="82" spans="1:4" x14ac:dyDescent="0.2">
      <c r="A82" s="7" t="s">
        <v>19</v>
      </c>
      <c r="B82" s="8">
        <v>2.0833333333333332E-2</v>
      </c>
      <c r="C82" s="9">
        <v>5</v>
      </c>
      <c r="D82" s="10">
        <v>-3.8790000000000001E-3</v>
      </c>
    </row>
    <row r="83" spans="1:4" x14ac:dyDescent="0.2">
      <c r="A83" s="7" t="s">
        <v>19</v>
      </c>
      <c r="B83" s="8">
        <v>0</v>
      </c>
      <c r="C83" s="9">
        <v>5</v>
      </c>
      <c r="D83" s="10">
        <v>-4.267E-3</v>
      </c>
    </row>
    <row r="84" spans="1:4" x14ac:dyDescent="0.2">
      <c r="A84" s="7" t="s">
        <v>25</v>
      </c>
      <c r="B84" s="8">
        <v>0.97916666666666663</v>
      </c>
      <c r="C84" s="9">
        <v>4</v>
      </c>
      <c r="D84" s="10">
        <v>-4.731E-3</v>
      </c>
    </row>
    <row r="85" spans="1:4" x14ac:dyDescent="0.2">
      <c r="A85" s="7" t="s">
        <v>25</v>
      </c>
      <c r="B85" s="8">
        <v>0.95833333333333337</v>
      </c>
      <c r="C85" s="9">
        <v>4</v>
      </c>
      <c r="D85" s="10">
        <v>-5.208E-3</v>
      </c>
    </row>
    <row r="86" spans="1:4" x14ac:dyDescent="0.2">
      <c r="A86" s="7" t="s">
        <v>25</v>
      </c>
      <c r="B86" s="8">
        <v>0.9375</v>
      </c>
      <c r="C86" s="9">
        <v>4</v>
      </c>
      <c r="D86" s="10">
        <v>-5.5690000000000002E-3</v>
      </c>
    </row>
    <row r="87" spans="1:4" x14ac:dyDescent="0.2">
      <c r="A87" s="7" t="s">
        <v>25</v>
      </c>
      <c r="B87" s="8">
        <v>0.91666666666666663</v>
      </c>
      <c r="C87" s="9">
        <v>4</v>
      </c>
      <c r="D87" s="10">
        <v>-5.9940000000000002E-3</v>
      </c>
    </row>
    <row r="88" spans="1:4" x14ac:dyDescent="0.2">
      <c r="A88" s="7" t="s">
        <v>25</v>
      </c>
      <c r="B88" s="8">
        <v>0.89583333333333337</v>
      </c>
      <c r="C88" s="9">
        <v>4</v>
      </c>
      <c r="D88" s="10">
        <v>-6.0990000000000003E-3</v>
      </c>
    </row>
    <row r="89" spans="1:4" x14ac:dyDescent="0.2">
      <c r="A89" s="7" t="s">
        <v>25</v>
      </c>
      <c r="B89" s="8">
        <v>0.875</v>
      </c>
      <c r="C89" s="9">
        <v>4</v>
      </c>
      <c r="D89" s="10">
        <v>-6.3359999999999996E-3</v>
      </c>
    </row>
    <row r="90" spans="1:4" x14ac:dyDescent="0.2">
      <c r="A90" s="7" t="s">
        <v>25</v>
      </c>
      <c r="B90" s="8">
        <v>0.85416666666666663</v>
      </c>
      <c r="C90" s="9">
        <v>4</v>
      </c>
      <c r="D90" s="10">
        <v>-6.5849999999999997E-3</v>
      </c>
    </row>
    <row r="91" spans="1:4" x14ac:dyDescent="0.2">
      <c r="A91" s="7" t="s">
        <v>25</v>
      </c>
      <c r="B91" s="8">
        <v>0.83333333333333337</v>
      </c>
      <c r="C91" s="9">
        <v>4</v>
      </c>
      <c r="D91" s="10">
        <v>-6.3759999999999997E-3</v>
      </c>
    </row>
    <row r="92" spans="1:4" x14ac:dyDescent="0.2">
      <c r="A92" s="7" t="s">
        <v>25</v>
      </c>
      <c r="B92" s="8">
        <v>0.8125</v>
      </c>
      <c r="C92" s="9">
        <v>4</v>
      </c>
      <c r="D92" s="10">
        <v>-6.1279999999999998E-3</v>
      </c>
    </row>
    <row r="93" spans="1:4" x14ac:dyDescent="0.2">
      <c r="A93" s="7" t="s">
        <v>25</v>
      </c>
      <c r="B93" s="8">
        <v>0.79166666666666663</v>
      </c>
      <c r="C93" s="9">
        <v>4</v>
      </c>
      <c r="D93" s="10">
        <v>-5.6480000000000002E-3</v>
      </c>
    </row>
    <row r="94" spans="1:4" x14ac:dyDescent="0.2">
      <c r="A94" s="7" t="s">
        <v>25</v>
      </c>
      <c r="B94" s="8">
        <v>0.77083333333333337</v>
      </c>
      <c r="C94" s="9">
        <v>4</v>
      </c>
      <c r="D94" s="10">
        <v>-4.9709999999999997E-3</v>
      </c>
    </row>
    <row r="95" spans="1:4" x14ac:dyDescent="0.2">
      <c r="A95" s="7" t="s">
        <v>25</v>
      </c>
      <c r="B95" s="8">
        <v>0.75</v>
      </c>
      <c r="C95" s="9">
        <v>4</v>
      </c>
      <c r="D95" s="10">
        <v>-4.6420000000000003E-3</v>
      </c>
    </row>
    <row r="96" spans="1:4" x14ac:dyDescent="0.2">
      <c r="A96" s="7" t="s">
        <v>25</v>
      </c>
      <c r="B96" s="8">
        <v>0.72916666666666663</v>
      </c>
      <c r="C96" s="9">
        <v>4</v>
      </c>
      <c r="D96" s="10">
        <v>-4.1570000000000001E-3</v>
      </c>
    </row>
    <row r="97" spans="1:4" x14ac:dyDescent="0.2">
      <c r="A97" s="7" t="s">
        <v>25</v>
      </c>
      <c r="B97" s="8">
        <v>0.70833333333333337</v>
      </c>
      <c r="C97" s="9">
        <v>4</v>
      </c>
      <c r="D97" s="10">
        <v>-3.6649999999999999E-3</v>
      </c>
    </row>
    <row r="98" spans="1:4" x14ac:dyDescent="0.2">
      <c r="A98" s="7" t="s">
        <v>25</v>
      </c>
      <c r="B98" s="8">
        <v>0.6875</v>
      </c>
      <c r="C98" s="9">
        <v>4</v>
      </c>
      <c r="D98" s="10">
        <v>-3.64E-3</v>
      </c>
    </row>
    <row r="99" spans="1:4" x14ac:dyDescent="0.2">
      <c r="A99" s="7" t="s">
        <v>25</v>
      </c>
      <c r="B99" s="8">
        <v>0.66666666666666663</v>
      </c>
      <c r="C99" s="9">
        <v>4</v>
      </c>
      <c r="D99" s="10">
        <v>-3.0760000000000002E-3</v>
      </c>
    </row>
    <row r="100" spans="1:4" x14ac:dyDescent="0.2">
      <c r="A100" s="7" t="s">
        <v>25</v>
      </c>
      <c r="B100" s="8">
        <v>0.64583333333333337</v>
      </c>
      <c r="C100" s="9">
        <v>4</v>
      </c>
      <c r="D100" s="10">
        <v>-2.4729999999999999E-3</v>
      </c>
    </row>
    <row r="101" spans="1:4" x14ac:dyDescent="0.2">
      <c r="A101" s="7" t="s">
        <v>25</v>
      </c>
      <c r="B101" s="8">
        <v>0.625</v>
      </c>
      <c r="C101" s="9">
        <v>4</v>
      </c>
      <c r="D101" s="10">
        <v>-1.9849999999999998E-3</v>
      </c>
    </row>
    <row r="102" spans="1:4" x14ac:dyDescent="0.2">
      <c r="A102" s="7" t="s">
        <v>25</v>
      </c>
      <c r="B102" s="8">
        <v>0.60416666666666663</v>
      </c>
      <c r="C102" s="9">
        <v>4</v>
      </c>
      <c r="D102" s="10">
        <v>-1.818E-3</v>
      </c>
    </row>
    <row r="103" spans="1:4" x14ac:dyDescent="0.2">
      <c r="A103" s="7" t="s">
        <v>25</v>
      </c>
      <c r="B103" s="8">
        <v>0.58333333333333337</v>
      </c>
      <c r="C103" s="9">
        <v>4</v>
      </c>
      <c r="D103" s="10">
        <v>-1.6169999999999999E-3</v>
      </c>
    </row>
    <row r="104" spans="1:4" x14ac:dyDescent="0.2">
      <c r="A104" s="7" t="s">
        <v>25</v>
      </c>
      <c r="B104" s="8">
        <v>0.5625</v>
      </c>
      <c r="C104" s="9">
        <v>4</v>
      </c>
      <c r="D104" s="10">
        <v>-1.477E-3</v>
      </c>
    </row>
    <row r="105" spans="1:4" x14ac:dyDescent="0.2">
      <c r="A105" s="7" t="s">
        <v>25</v>
      </c>
      <c r="B105" s="8">
        <v>0.54166666666666663</v>
      </c>
      <c r="C105" s="9">
        <v>4</v>
      </c>
      <c r="D105" s="10">
        <v>-1.2960000000000001E-3</v>
      </c>
    </row>
    <row r="106" spans="1:4" x14ac:dyDescent="0.2">
      <c r="A106" s="7" t="s">
        <v>25</v>
      </c>
      <c r="B106" s="8">
        <v>0.52083333333333337</v>
      </c>
      <c r="C106" s="9">
        <v>4</v>
      </c>
      <c r="D106" s="10">
        <v>-1.2849999999999999E-3</v>
      </c>
    </row>
    <row r="107" spans="1:4" x14ac:dyDescent="0.2">
      <c r="A107" s="7" t="s">
        <v>25</v>
      </c>
      <c r="B107" s="8">
        <v>0.5</v>
      </c>
      <c r="C107" s="9">
        <v>4</v>
      </c>
      <c r="D107" s="10">
        <v>-9.7099999999999997E-4</v>
      </c>
    </row>
    <row r="108" spans="1:4" x14ac:dyDescent="0.2">
      <c r="A108" s="7" t="s">
        <v>25</v>
      </c>
      <c r="B108" s="8">
        <v>0.47916666666666669</v>
      </c>
      <c r="C108" s="9">
        <v>4</v>
      </c>
      <c r="D108" s="10">
        <v>-7.5100000000000004E-4</v>
      </c>
    </row>
    <row r="109" spans="1:4" x14ac:dyDescent="0.2">
      <c r="A109" s="7" t="s">
        <v>25</v>
      </c>
      <c r="B109" s="8">
        <v>0.45833333333333331</v>
      </c>
      <c r="C109" s="9">
        <v>4</v>
      </c>
      <c r="D109" s="10">
        <v>-6.0499999999999996E-4</v>
      </c>
    </row>
    <row r="110" spans="1:4" x14ac:dyDescent="0.2">
      <c r="A110" s="7" t="s">
        <v>25</v>
      </c>
      <c r="B110" s="8">
        <v>0.4375</v>
      </c>
      <c r="C110" s="9">
        <v>4</v>
      </c>
      <c r="D110" s="10">
        <v>-3.77E-4</v>
      </c>
    </row>
    <row r="111" spans="1:4" x14ac:dyDescent="0.2">
      <c r="A111" s="7" t="s">
        <v>25</v>
      </c>
      <c r="B111" s="8">
        <v>0.41666666666666669</v>
      </c>
      <c r="C111" s="9">
        <v>4</v>
      </c>
      <c r="D111" s="10">
        <v>-4.5800000000000002E-4</v>
      </c>
    </row>
    <row r="112" spans="1:4" x14ac:dyDescent="0.2">
      <c r="A112" s="7" t="s">
        <v>25</v>
      </c>
      <c r="B112" s="8">
        <v>0.39583333333333331</v>
      </c>
      <c r="C112" s="9">
        <v>4</v>
      </c>
      <c r="D112" s="10">
        <v>-5.3700000000000004E-4</v>
      </c>
    </row>
    <row r="113" spans="1:4" x14ac:dyDescent="0.2">
      <c r="A113" s="7" t="s">
        <v>25</v>
      </c>
      <c r="B113" s="8">
        <v>0.375</v>
      </c>
      <c r="C113" s="9">
        <v>4</v>
      </c>
      <c r="D113" s="10">
        <v>-6.1200000000000002E-4</v>
      </c>
    </row>
    <row r="114" spans="1:4" x14ac:dyDescent="0.2">
      <c r="A114" s="7" t="s">
        <v>25</v>
      </c>
      <c r="B114" s="8">
        <v>0.35416666666666669</v>
      </c>
      <c r="C114" s="9">
        <v>4</v>
      </c>
      <c r="D114" s="10">
        <v>-5.1000000000000004E-4</v>
      </c>
    </row>
    <row r="115" spans="1:4" x14ac:dyDescent="0.2">
      <c r="A115" s="7" t="s">
        <v>25</v>
      </c>
      <c r="B115" s="8">
        <v>0.33333333333333331</v>
      </c>
      <c r="C115" s="9">
        <v>4</v>
      </c>
      <c r="D115" s="10">
        <v>-2.0699999999999999E-4</v>
      </c>
    </row>
    <row r="116" spans="1:4" x14ac:dyDescent="0.2">
      <c r="A116" s="7" t="s">
        <v>25</v>
      </c>
      <c r="B116" s="8">
        <v>0.3125</v>
      </c>
      <c r="C116" s="9">
        <v>4</v>
      </c>
      <c r="D116" s="10">
        <v>-1.0900000000000001E-4</v>
      </c>
    </row>
    <row r="117" spans="1:4" x14ac:dyDescent="0.2">
      <c r="A117" s="7" t="s">
        <v>25</v>
      </c>
      <c r="B117" s="8">
        <v>0.29166666666666669</v>
      </c>
      <c r="C117" s="9">
        <v>4</v>
      </c>
      <c r="D117" s="10">
        <v>2.8E-5</v>
      </c>
    </row>
    <row r="118" spans="1:4" x14ac:dyDescent="0.2">
      <c r="A118" s="7" t="s">
        <v>25</v>
      </c>
      <c r="B118" s="8">
        <v>0.27083333333333331</v>
      </c>
      <c r="C118" s="9">
        <v>4</v>
      </c>
      <c r="D118" s="10">
        <v>1.21E-4</v>
      </c>
    </row>
    <row r="119" spans="1:4" x14ac:dyDescent="0.2">
      <c r="A119" s="7" t="s">
        <v>25</v>
      </c>
      <c r="B119" s="8">
        <v>0.25</v>
      </c>
      <c r="C119" s="9">
        <v>4</v>
      </c>
      <c r="D119" s="10">
        <v>1.6799999999999999E-4</v>
      </c>
    </row>
    <row r="120" spans="1:4" x14ac:dyDescent="0.2">
      <c r="A120" s="7" t="s">
        <v>25</v>
      </c>
      <c r="B120" s="8">
        <v>0.22916666666666666</v>
      </c>
      <c r="C120" s="9">
        <v>4</v>
      </c>
      <c r="D120" s="10">
        <v>3.0200000000000002E-4</v>
      </c>
    </row>
    <row r="121" spans="1:4" x14ac:dyDescent="0.2">
      <c r="A121" s="7" t="s">
        <v>25</v>
      </c>
      <c r="B121" s="8">
        <v>0.20833333333333334</v>
      </c>
      <c r="C121" s="9">
        <v>4</v>
      </c>
      <c r="D121" s="10">
        <v>7.2400000000000003E-4</v>
      </c>
    </row>
    <row r="122" spans="1:4" x14ac:dyDescent="0.2">
      <c r="A122" s="7" t="s">
        <v>25</v>
      </c>
      <c r="B122" s="8">
        <v>0.1875</v>
      </c>
      <c r="C122" s="9">
        <v>4</v>
      </c>
      <c r="D122" s="10">
        <v>1.0709999999999999E-3</v>
      </c>
    </row>
    <row r="123" spans="1:4" x14ac:dyDescent="0.2">
      <c r="A123" s="7" t="s">
        <v>25</v>
      </c>
      <c r="B123" s="8">
        <v>0.16666666666666666</v>
      </c>
      <c r="C123" s="9">
        <v>4</v>
      </c>
      <c r="D123" s="10">
        <v>1.536E-3</v>
      </c>
    </row>
    <row r="124" spans="1:4" x14ac:dyDescent="0.2">
      <c r="A124" s="7" t="s">
        <v>25</v>
      </c>
      <c r="B124" s="8">
        <v>0.14583333333333334</v>
      </c>
      <c r="C124" s="9">
        <v>4</v>
      </c>
      <c r="D124" s="10">
        <v>1.7459999999999999E-3</v>
      </c>
    </row>
    <row r="125" spans="1:4" x14ac:dyDescent="0.2">
      <c r="A125" s="7" t="s">
        <v>25</v>
      </c>
      <c r="B125" s="8">
        <v>0.125</v>
      </c>
      <c r="C125" s="9">
        <v>4</v>
      </c>
      <c r="D125" s="10">
        <v>2.019E-3</v>
      </c>
    </row>
    <row r="126" spans="1:4" x14ac:dyDescent="0.2">
      <c r="A126" s="7" t="s">
        <v>25</v>
      </c>
      <c r="B126" s="8">
        <v>2.0833333333333332E-2</v>
      </c>
      <c r="C126" s="9">
        <v>4</v>
      </c>
      <c r="D126" s="10">
        <v>2.2490000000000001E-3</v>
      </c>
    </row>
    <row r="127" spans="1:4" x14ac:dyDescent="0.2">
      <c r="A127" s="7" t="s">
        <v>25</v>
      </c>
      <c r="B127" s="8">
        <v>0</v>
      </c>
      <c r="C127" s="9">
        <v>4</v>
      </c>
      <c r="D127" s="10">
        <v>2.6020000000000001E-3</v>
      </c>
    </row>
    <row r="128" spans="1:4" x14ac:dyDescent="0.2">
      <c r="A128" s="7" t="s">
        <v>26</v>
      </c>
      <c r="B128" s="8">
        <v>0.97916666666666663</v>
      </c>
      <c r="C128" s="9">
        <v>3</v>
      </c>
      <c r="D128" s="10">
        <v>2.8639999999999998E-3</v>
      </c>
    </row>
    <row r="129" spans="1:4" x14ac:dyDescent="0.2">
      <c r="A129" s="7" t="s">
        <v>26</v>
      </c>
      <c r="B129" s="8">
        <v>0.95833333333333337</v>
      </c>
      <c r="C129" s="9">
        <v>3</v>
      </c>
      <c r="D129" s="10">
        <v>3.0500000000000002E-3</v>
      </c>
    </row>
    <row r="130" spans="1:4" x14ac:dyDescent="0.2">
      <c r="A130" s="7" t="s">
        <v>26</v>
      </c>
      <c r="B130" s="8">
        <v>0.9375</v>
      </c>
      <c r="C130" s="9">
        <v>3</v>
      </c>
      <c r="D130" s="10">
        <v>3.372E-3</v>
      </c>
    </row>
    <row r="131" spans="1:4" x14ac:dyDescent="0.2">
      <c r="A131" s="7" t="s">
        <v>26</v>
      </c>
      <c r="B131" s="8">
        <v>0.91666666666666663</v>
      </c>
      <c r="C131" s="9">
        <v>3</v>
      </c>
      <c r="D131" s="10">
        <v>3.5850000000000001E-3</v>
      </c>
    </row>
    <row r="132" spans="1:4" x14ac:dyDescent="0.2">
      <c r="A132" s="7" t="s">
        <v>26</v>
      </c>
      <c r="B132" s="8">
        <v>0.89583333333333337</v>
      </c>
      <c r="C132" s="9">
        <v>3</v>
      </c>
      <c r="D132" s="10">
        <v>3.8509999999999998E-3</v>
      </c>
    </row>
    <row r="133" spans="1:4" x14ac:dyDescent="0.2">
      <c r="A133" s="7" t="s">
        <v>26</v>
      </c>
      <c r="B133" s="8">
        <v>0.875</v>
      </c>
      <c r="C133" s="9">
        <v>3</v>
      </c>
      <c r="D133" s="10">
        <v>4.1310000000000001E-3</v>
      </c>
    </row>
    <row r="134" spans="1:4" x14ac:dyDescent="0.2">
      <c r="A134" s="7" t="s">
        <v>26</v>
      </c>
      <c r="B134" s="8">
        <v>0.85416666666666663</v>
      </c>
      <c r="C134" s="9">
        <v>3</v>
      </c>
      <c r="D134" s="10">
        <v>4.2989999999999999E-3</v>
      </c>
    </row>
    <row r="135" spans="1:4" x14ac:dyDescent="0.2">
      <c r="A135" s="7" t="s">
        <v>26</v>
      </c>
      <c r="B135" s="8">
        <v>0.83333333333333337</v>
      </c>
      <c r="C135" s="9">
        <v>3</v>
      </c>
      <c r="D135" s="10">
        <v>4.1929999999999997E-3</v>
      </c>
    </row>
    <row r="136" spans="1:4" x14ac:dyDescent="0.2">
      <c r="A136" s="7" t="s">
        <v>26</v>
      </c>
      <c r="B136" s="8">
        <v>0.8125</v>
      </c>
      <c r="C136" s="9">
        <v>3</v>
      </c>
      <c r="D136" s="10">
        <v>3.7100000000000002E-3</v>
      </c>
    </row>
    <row r="137" spans="1:4" x14ac:dyDescent="0.2">
      <c r="A137" s="7" t="s">
        <v>26</v>
      </c>
      <c r="B137" s="8">
        <v>0.79166666666666663</v>
      </c>
      <c r="C137" s="9">
        <v>3</v>
      </c>
      <c r="D137" s="10">
        <v>3.3340000000000002E-3</v>
      </c>
    </row>
    <row r="138" spans="1:4" x14ac:dyDescent="0.2">
      <c r="A138" s="7" t="s">
        <v>26</v>
      </c>
      <c r="B138" s="8">
        <v>0.77083333333333337</v>
      </c>
      <c r="C138" s="9">
        <v>3</v>
      </c>
      <c r="D138" s="10">
        <v>2.9030000000000002E-3</v>
      </c>
    </row>
    <row r="139" spans="1:4" x14ac:dyDescent="0.2">
      <c r="A139" s="7" t="s">
        <v>26</v>
      </c>
      <c r="B139" s="8">
        <v>0.75</v>
      </c>
      <c r="C139" s="9">
        <v>3</v>
      </c>
      <c r="D139" s="10">
        <v>2.6220000000000002E-3</v>
      </c>
    </row>
    <row r="140" spans="1:4" x14ac:dyDescent="0.2">
      <c r="A140" s="7" t="s">
        <v>26</v>
      </c>
      <c r="B140" s="8">
        <v>0.72916666666666663</v>
      </c>
      <c r="C140" s="9">
        <v>3</v>
      </c>
      <c r="D140" s="10">
        <v>1.9250000000000001E-3</v>
      </c>
    </row>
    <row r="141" spans="1:4" x14ac:dyDescent="0.2">
      <c r="A141" s="7" t="s">
        <v>26</v>
      </c>
      <c r="B141" s="8">
        <v>0.70833333333333337</v>
      </c>
      <c r="C141" s="9">
        <v>3</v>
      </c>
      <c r="D141" s="10">
        <v>1.6509999999999999E-3</v>
      </c>
    </row>
    <row r="142" spans="1:4" x14ac:dyDescent="0.2">
      <c r="A142" s="7" t="s">
        <v>26</v>
      </c>
      <c r="B142" s="8">
        <v>0.6875</v>
      </c>
      <c r="C142" s="9">
        <v>3</v>
      </c>
      <c r="D142" s="10">
        <v>1.242E-3</v>
      </c>
    </row>
    <row r="143" spans="1:4" x14ac:dyDescent="0.2">
      <c r="A143" s="7" t="s">
        <v>26</v>
      </c>
      <c r="B143" s="8">
        <v>0.66666666666666663</v>
      </c>
      <c r="C143" s="9">
        <v>3</v>
      </c>
      <c r="D143" s="10">
        <v>5.5599999999999996E-4</v>
      </c>
    </row>
    <row r="144" spans="1:4" x14ac:dyDescent="0.2">
      <c r="A144" s="7" t="s">
        <v>26</v>
      </c>
      <c r="B144" s="8">
        <v>0.64583333333333337</v>
      </c>
      <c r="C144" s="9">
        <v>3</v>
      </c>
      <c r="D144" s="10">
        <v>-7.3999999999999996E-5</v>
      </c>
    </row>
    <row r="145" spans="1:4" x14ac:dyDescent="0.2">
      <c r="A145" s="7" t="s">
        <v>26</v>
      </c>
      <c r="B145" s="8">
        <v>0.625</v>
      </c>
      <c r="C145" s="9">
        <v>3</v>
      </c>
      <c r="D145" s="10">
        <v>1.8000000000000001E-4</v>
      </c>
    </row>
    <row r="146" spans="1:4" x14ac:dyDescent="0.2">
      <c r="A146" s="7" t="s">
        <v>26</v>
      </c>
      <c r="B146" s="8">
        <v>0.60416666666666663</v>
      </c>
      <c r="C146" s="9">
        <v>3</v>
      </c>
      <c r="D146" s="10">
        <v>4.0499999999999998E-4</v>
      </c>
    </row>
    <row r="147" spans="1:4" x14ac:dyDescent="0.2">
      <c r="A147" s="7" t="s">
        <v>26</v>
      </c>
      <c r="B147" s="8">
        <v>0.58333333333333337</v>
      </c>
      <c r="C147" s="9">
        <v>3</v>
      </c>
      <c r="D147" s="10">
        <v>7.3499999999999998E-4</v>
      </c>
    </row>
    <row r="148" spans="1:4" x14ac:dyDescent="0.2">
      <c r="A148" s="7" t="s">
        <v>26</v>
      </c>
      <c r="B148" s="8">
        <v>0.5625</v>
      </c>
      <c r="C148" s="9">
        <v>3</v>
      </c>
      <c r="D148" s="10">
        <v>8.7799999999999998E-4</v>
      </c>
    </row>
    <row r="149" spans="1:4" x14ac:dyDescent="0.2">
      <c r="A149" s="7" t="s">
        <v>26</v>
      </c>
      <c r="B149" s="8">
        <v>0.54166666666666663</v>
      </c>
      <c r="C149" s="9">
        <v>3</v>
      </c>
      <c r="D149" s="10">
        <v>1.0549999999999999E-3</v>
      </c>
    </row>
    <row r="150" spans="1:4" x14ac:dyDescent="0.2">
      <c r="A150" s="7" t="s">
        <v>26</v>
      </c>
      <c r="B150" s="8">
        <v>0.52083333333333337</v>
      </c>
      <c r="C150" s="9">
        <v>3</v>
      </c>
      <c r="D150" s="10">
        <v>1.181E-3</v>
      </c>
    </row>
    <row r="151" spans="1:4" x14ac:dyDescent="0.2">
      <c r="A151" s="7" t="s">
        <v>26</v>
      </c>
      <c r="B151" s="8">
        <v>0.5</v>
      </c>
      <c r="C151" s="9">
        <v>3</v>
      </c>
      <c r="D151" s="10">
        <v>1.2509999999999999E-3</v>
      </c>
    </row>
    <row r="152" spans="1:4" x14ac:dyDescent="0.2">
      <c r="A152" s="7" t="s">
        <v>26</v>
      </c>
      <c r="B152" s="8">
        <v>0.47916666666666669</v>
      </c>
      <c r="C152" s="9">
        <v>3</v>
      </c>
      <c r="D152" s="10">
        <v>9.77E-4</v>
      </c>
    </row>
    <row r="153" spans="1:4" x14ac:dyDescent="0.2">
      <c r="A153" s="7" t="s">
        <v>26</v>
      </c>
      <c r="B153" s="8">
        <v>0.45833333333333331</v>
      </c>
      <c r="C153" s="9">
        <v>3</v>
      </c>
      <c r="D153" s="10">
        <v>7.94E-4</v>
      </c>
    </row>
    <row r="154" spans="1:4" x14ac:dyDescent="0.2">
      <c r="A154" s="7" t="s">
        <v>26</v>
      </c>
      <c r="B154" s="8">
        <v>0.4375</v>
      </c>
      <c r="C154" s="9">
        <v>3</v>
      </c>
      <c r="D154" s="10">
        <v>7.5299999999999998E-4</v>
      </c>
    </row>
    <row r="155" spans="1:4" x14ac:dyDescent="0.2">
      <c r="A155" s="7" t="s">
        <v>26</v>
      </c>
      <c r="B155" s="8">
        <v>0.41666666666666669</v>
      </c>
      <c r="C155" s="9">
        <v>3</v>
      </c>
      <c r="D155" s="10">
        <v>4.4299999999999998E-4</v>
      </c>
    </row>
    <row r="156" spans="1:4" x14ac:dyDescent="0.2">
      <c r="A156" s="7" t="s">
        <v>26</v>
      </c>
      <c r="B156" s="8">
        <v>0.39583333333333331</v>
      </c>
      <c r="C156" s="9">
        <v>3</v>
      </c>
      <c r="D156" s="10">
        <v>1.05E-4</v>
      </c>
    </row>
    <row r="157" spans="1:4" x14ac:dyDescent="0.2">
      <c r="A157" s="7" t="s">
        <v>26</v>
      </c>
      <c r="B157" s="8">
        <v>0.375</v>
      </c>
      <c r="C157" s="9">
        <v>3</v>
      </c>
      <c r="D157" s="10">
        <v>1.93E-4</v>
      </c>
    </row>
    <row r="158" spans="1:4" x14ac:dyDescent="0.2">
      <c r="A158" s="7" t="s">
        <v>26</v>
      </c>
      <c r="B158" s="8">
        <v>0.35416666666666669</v>
      </c>
      <c r="C158" s="9">
        <v>3</v>
      </c>
      <c r="D158" s="10">
        <v>4.1999999999999998E-5</v>
      </c>
    </row>
    <row r="159" spans="1:4" x14ac:dyDescent="0.2">
      <c r="A159" s="7" t="s">
        <v>26</v>
      </c>
      <c r="B159" s="8">
        <v>0.33333333333333331</v>
      </c>
      <c r="C159" s="9">
        <v>3</v>
      </c>
      <c r="D159" s="10">
        <v>-2.9E-5</v>
      </c>
    </row>
    <row r="160" spans="1:4" x14ac:dyDescent="0.2">
      <c r="A160" s="7" t="s">
        <v>26</v>
      </c>
      <c r="B160" s="8">
        <v>0.3125</v>
      </c>
      <c r="C160" s="9">
        <v>3</v>
      </c>
      <c r="D160" s="10">
        <v>-1.4799999999999999E-4</v>
      </c>
    </row>
    <row r="161" spans="1:4" x14ac:dyDescent="0.2">
      <c r="A161" s="7" t="s">
        <v>26</v>
      </c>
      <c r="B161" s="8">
        <v>0.29166666666666669</v>
      </c>
      <c r="C161" s="9">
        <v>3</v>
      </c>
      <c r="D161" s="10">
        <v>-3.6499999999999998E-4</v>
      </c>
    </row>
    <row r="162" spans="1:4" x14ac:dyDescent="0.2">
      <c r="A162" s="7" t="s">
        <v>26</v>
      </c>
      <c r="B162" s="8">
        <v>0.27083333333333331</v>
      </c>
      <c r="C162" s="9">
        <v>3</v>
      </c>
      <c r="D162" s="10">
        <v>-5.1999999999999995E-4</v>
      </c>
    </row>
    <row r="163" spans="1:4" x14ac:dyDescent="0.2">
      <c r="A163" s="7" t="s">
        <v>26</v>
      </c>
      <c r="B163" s="8">
        <v>0.25</v>
      </c>
      <c r="C163" s="9">
        <v>3</v>
      </c>
      <c r="D163" s="10">
        <v>-5.0799999999999999E-4</v>
      </c>
    </row>
    <row r="164" spans="1:4" x14ac:dyDescent="0.2">
      <c r="A164" s="7" t="s">
        <v>26</v>
      </c>
      <c r="B164" s="8">
        <v>0.22916666666666666</v>
      </c>
      <c r="C164" s="9">
        <v>3</v>
      </c>
      <c r="D164" s="10">
        <v>-4.4900000000000002E-4</v>
      </c>
    </row>
    <row r="165" spans="1:4" x14ac:dyDescent="0.2">
      <c r="A165" s="7" t="s">
        <v>26</v>
      </c>
      <c r="B165" s="8">
        <v>0.20833333333333334</v>
      </c>
      <c r="C165" s="9">
        <v>3</v>
      </c>
      <c r="D165" s="10">
        <v>-4.1899999999999999E-4</v>
      </c>
    </row>
    <row r="166" spans="1:4" x14ac:dyDescent="0.2">
      <c r="A166" s="7" t="s">
        <v>26</v>
      </c>
      <c r="B166" s="8">
        <v>0.1875</v>
      </c>
      <c r="C166" s="9">
        <v>3</v>
      </c>
      <c r="D166" s="10">
        <v>-3.59E-4</v>
      </c>
    </row>
    <row r="167" spans="1:4" x14ac:dyDescent="0.2">
      <c r="A167" s="7" t="s">
        <v>26</v>
      </c>
      <c r="B167" s="8">
        <v>0.16666666666666666</v>
      </c>
      <c r="C167" s="9">
        <v>3</v>
      </c>
      <c r="D167" s="10">
        <v>-4.46E-4</v>
      </c>
    </row>
    <row r="168" spans="1:4" x14ac:dyDescent="0.2">
      <c r="A168" s="7" t="s">
        <v>26</v>
      </c>
      <c r="B168" s="8">
        <v>0.14583333333333334</v>
      </c>
      <c r="C168" s="9">
        <v>3</v>
      </c>
      <c r="D168" s="10">
        <v>-5.5199999999999997E-4</v>
      </c>
    </row>
    <row r="169" spans="1:4" x14ac:dyDescent="0.2">
      <c r="A169" s="7" t="s">
        <v>26</v>
      </c>
      <c r="B169" s="8">
        <v>0.125</v>
      </c>
      <c r="C169" s="9">
        <v>3</v>
      </c>
      <c r="D169" s="10">
        <v>-6.4199999999999999E-4</v>
      </c>
    </row>
    <row r="170" spans="1:4" x14ac:dyDescent="0.2">
      <c r="A170" s="7" t="s">
        <v>26</v>
      </c>
      <c r="B170" s="8">
        <v>2.0833333333333332E-2</v>
      </c>
      <c r="C170" s="9">
        <v>3</v>
      </c>
      <c r="D170" s="10">
        <v>-9.9599999999999992E-4</v>
      </c>
    </row>
    <row r="171" spans="1:4" x14ac:dyDescent="0.2">
      <c r="A171" s="7" t="s">
        <v>26</v>
      </c>
      <c r="B171" s="8">
        <v>0</v>
      </c>
      <c r="C171" s="9">
        <v>3</v>
      </c>
      <c r="D171" s="10">
        <v>-1.0640000000000001E-3</v>
      </c>
    </row>
    <row r="172" spans="1:4" x14ac:dyDescent="0.2">
      <c r="A172" s="7" t="s">
        <v>27</v>
      </c>
      <c r="B172" s="8">
        <v>0.97916666666666663</v>
      </c>
      <c r="C172" s="9">
        <v>2</v>
      </c>
      <c r="D172" s="10">
        <v>-9.8799999999999995E-4</v>
      </c>
    </row>
    <row r="173" spans="1:4" x14ac:dyDescent="0.2">
      <c r="A173" s="7" t="s">
        <v>27</v>
      </c>
      <c r="B173" s="8">
        <v>0.95833333333333337</v>
      </c>
      <c r="C173" s="9">
        <v>2</v>
      </c>
      <c r="D173" s="10">
        <v>-7.7899999999999996E-4</v>
      </c>
    </row>
    <row r="174" spans="1:4" x14ac:dyDescent="0.2">
      <c r="A174" s="7" t="s">
        <v>27</v>
      </c>
      <c r="B174" s="8">
        <v>0.9375</v>
      </c>
      <c r="C174" s="9">
        <v>2</v>
      </c>
      <c r="D174" s="10">
        <v>-8.8900000000000003E-4</v>
      </c>
    </row>
    <row r="175" spans="1:4" x14ac:dyDescent="0.2">
      <c r="A175" s="7" t="s">
        <v>27</v>
      </c>
      <c r="B175" s="8">
        <v>0.91666666666666663</v>
      </c>
      <c r="C175" s="9">
        <v>2</v>
      </c>
      <c r="D175" s="10">
        <v>-6.9200000000000002E-4</v>
      </c>
    </row>
    <row r="176" spans="1:4" x14ac:dyDescent="0.2">
      <c r="A176" s="7" t="s">
        <v>27</v>
      </c>
      <c r="B176" s="8">
        <v>0.89583333333333337</v>
      </c>
      <c r="C176" s="9">
        <v>2</v>
      </c>
      <c r="D176" s="10">
        <v>-3.8900000000000002E-4</v>
      </c>
    </row>
    <row r="177" spans="1:4" x14ac:dyDescent="0.2">
      <c r="A177" s="7" t="s">
        <v>27</v>
      </c>
      <c r="B177" s="8">
        <v>0.875</v>
      </c>
      <c r="C177" s="9">
        <v>2</v>
      </c>
      <c r="D177" s="10">
        <v>-1.3899999999999999E-4</v>
      </c>
    </row>
    <row r="178" spans="1:4" x14ac:dyDescent="0.2">
      <c r="A178" s="7" t="s">
        <v>27</v>
      </c>
      <c r="B178" s="8">
        <v>0.85416666666666663</v>
      </c>
      <c r="C178" s="9">
        <v>2</v>
      </c>
      <c r="D178" s="10">
        <v>1.66E-4</v>
      </c>
    </row>
    <row r="179" spans="1:4" x14ac:dyDescent="0.2">
      <c r="A179" s="7" t="s">
        <v>27</v>
      </c>
      <c r="B179" s="8">
        <v>0.83333333333333337</v>
      </c>
      <c r="C179" s="9">
        <v>2</v>
      </c>
      <c r="D179" s="10">
        <v>4.1199999999999999E-4</v>
      </c>
    </row>
    <row r="180" spans="1:4" x14ac:dyDescent="0.2">
      <c r="A180" s="7" t="s">
        <v>27</v>
      </c>
      <c r="B180" s="8">
        <v>0.8125</v>
      </c>
      <c r="C180" s="9">
        <v>2</v>
      </c>
      <c r="D180" s="10">
        <v>3.6699999999999998E-4</v>
      </c>
    </row>
    <row r="181" spans="1:4" x14ac:dyDescent="0.2">
      <c r="A181" s="7" t="s">
        <v>27</v>
      </c>
      <c r="B181" s="8">
        <v>0.79166666666666663</v>
      </c>
      <c r="C181" s="9">
        <v>2</v>
      </c>
      <c r="D181" s="10">
        <v>1.76E-4</v>
      </c>
    </row>
    <row r="182" spans="1:4" x14ac:dyDescent="0.2">
      <c r="A182" s="7" t="s">
        <v>27</v>
      </c>
      <c r="B182" s="8">
        <v>0.77083333333333337</v>
      </c>
      <c r="C182" s="9">
        <v>2</v>
      </c>
      <c r="D182" s="10">
        <v>6.2000000000000003E-5</v>
      </c>
    </row>
    <row r="183" spans="1:4" x14ac:dyDescent="0.2">
      <c r="A183" s="7" t="s">
        <v>27</v>
      </c>
      <c r="B183" s="8">
        <v>0.75</v>
      </c>
      <c r="C183" s="9">
        <v>2</v>
      </c>
      <c r="D183" s="10">
        <v>-1.4300000000000001E-4</v>
      </c>
    </row>
    <row r="184" spans="1:4" x14ac:dyDescent="0.2">
      <c r="A184" s="7" t="s">
        <v>27</v>
      </c>
      <c r="B184" s="8">
        <v>0.72916666666666663</v>
      </c>
      <c r="C184" s="9">
        <v>2</v>
      </c>
      <c r="D184" s="10">
        <v>-7.4899999999999999E-4</v>
      </c>
    </row>
    <row r="185" spans="1:4" x14ac:dyDescent="0.2">
      <c r="A185" s="7" t="s">
        <v>27</v>
      </c>
      <c r="B185" s="8">
        <v>0.70833333333333337</v>
      </c>
      <c r="C185" s="9">
        <v>2</v>
      </c>
      <c r="D185" s="10">
        <v>-1.281E-3</v>
      </c>
    </row>
    <row r="186" spans="1:4" x14ac:dyDescent="0.2">
      <c r="A186" s="7" t="s">
        <v>27</v>
      </c>
      <c r="B186" s="8">
        <v>0.6875</v>
      </c>
      <c r="C186" s="9">
        <v>2</v>
      </c>
      <c r="D186" s="10">
        <v>-1.7949999999999999E-3</v>
      </c>
    </row>
    <row r="187" spans="1:4" x14ac:dyDescent="0.2">
      <c r="A187" s="7" t="s">
        <v>27</v>
      </c>
      <c r="B187" s="8">
        <v>0.66666666666666663</v>
      </c>
      <c r="C187" s="9">
        <v>2</v>
      </c>
      <c r="D187" s="10">
        <v>-1.7279999999999999E-3</v>
      </c>
    </row>
    <row r="188" spans="1:4" x14ac:dyDescent="0.2">
      <c r="A188" s="7" t="s">
        <v>27</v>
      </c>
      <c r="B188" s="8">
        <v>0.64583333333333337</v>
      </c>
      <c r="C188" s="9">
        <v>2</v>
      </c>
      <c r="D188" s="10">
        <v>-1.572E-3</v>
      </c>
    </row>
    <row r="189" spans="1:4" x14ac:dyDescent="0.2">
      <c r="A189" s="7" t="s">
        <v>27</v>
      </c>
      <c r="B189" s="8">
        <v>0.625</v>
      </c>
      <c r="C189" s="9">
        <v>2</v>
      </c>
      <c r="D189" s="10">
        <v>-1.1460000000000001E-3</v>
      </c>
    </row>
    <row r="190" spans="1:4" x14ac:dyDescent="0.2">
      <c r="A190" s="7" t="s">
        <v>27</v>
      </c>
      <c r="B190" s="8">
        <v>0.60416666666666663</v>
      </c>
      <c r="C190" s="9">
        <v>2</v>
      </c>
      <c r="D190" s="10">
        <v>-7.1500000000000003E-4</v>
      </c>
    </row>
    <row r="191" spans="1:4" x14ac:dyDescent="0.2">
      <c r="A191" s="7" t="s">
        <v>27</v>
      </c>
      <c r="B191" s="8">
        <v>0.58333333333333337</v>
      </c>
      <c r="C191" s="9">
        <v>2</v>
      </c>
      <c r="D191" s="10">
        <v>-4.6000000000000001E-4</v>
      </c>
    </row>
    <row r="192" spans="1:4" x14ac:dyDescent="0.2">
      <c r="A192" s="7" t="s">
        <v>27</v>
      </c>
      <c r="B192" s="8">
        <v>0.5625</v>
      </c>
      <c r="C192" s="9">
        <v>2</v>
      </c>
      <c r="D192" s="10">
        <v>-1.05E-4</v>
      </c>
    </row>
    <row r="193" spans="1:4" x14ac:dyDescent="0.2">
      <c r="A193" s="7" t="s">
        <v>27</v>
      </c>
      <c r="B193" s="8">
        <v>0.54166666666666663</v>
      </c>
      <c r="C193" s="9">
        <v>2</v>
      </c>
      <c r="D193" s="10">
        <v>1.8599999999999999E-4</v>
      </c>
    </row>
    <row r="194" spans="1:4" x14ac:dyDescent="0.2">
      <c r="A194" s="7" t="s">
        <v>27</v>
      </c>
      <c r="B194" s="8">
        <v>0.52083333333333337</v>
      </c>
      <c r="C194" s="9">
        <v>2</v>
      </c>
      <c r="D194" s="10">
        <v>3.4200000000000002E-4</v>
      </c>
    </row>
    <row r="195" spans="1:4" x14ac:dyDescent="0.2">
      <c r="A195" s="7" t="s">
        <v>27</v>
      </c>
      <c r="B195" s="8">
        <v>0.5</v>
      </c>
      <c r="C195" s="9">
        <v>2</v>
      </c>
      <c r="D195" s="10">
        <v>5.4600000000000004E-4</v>
      </c>
    </row>
    <row r="196" spans="1:4" x14ac:dyDescent="0.2">
      <c r="A196" s="7" t="s">
        <v>27</v>
      </c>
      <c r="B196" s="8">
        <v>0.47916666666666669</v>
      </c>
      <c r="C196" s="9">
        <v>2</v>
      </c>
      <c r="D196" s="10">
        <v>5.7200000000000003E-4</v>
      </c>
    </row>
    <row r="197" spans="1:4" x14ac:dyDescent="0.2">
      <c r="A197" s="7" t="s">
        <v>27</v>
      </c>
      <c r="B197" s="8">
        <v>0.45833333333333331</v>
      </c>
      <c r="C197" s="9">
        <v>2</v>
      </c>
      <c r="D197" s="10">
        <v>7.45E-4</v>
      </c>
    </row>
    <row r="198" spans="1:4" x14ac:dyDescent="0.2">
      <c r="A198" s="7" t="s">
        <v>27</v>
      </c>
      <c r="B198" s="8">
        <v>0.4375</v>
      </c>
      <c r="C198" s="9">
        <v>2</v>
      </c>
      <c r="D198" s="10">
        <v>3.57E-4</v>
      </c>
    </row>
    <row r="199" spans="1:4" x14ac:dyDescent="0.2">
      <c r="A199" s="7" t="s">
        <v>27</v>
      </c>
      <c r="B199" s="8">
        <v>0.41666666666666669</v>
      </c>
      <c r="C199" s="9">
        <v>2</v>
      </c>
      <c r="D199" s="10">
        <v>-6.3E-5</v>
      </c>
    </row>
    <row r="200" spans="1:4" x14ac:dyDescent="0.2">
      <c r="A200" s="7" t="s">
        <v>27</v>
      </c>
      <c r="B200" s="8">
        <v>0.39583333333333331</v>
      </c>
      <c r="C200" s="9">
        <v>2</v>
      </c>
      <c r="D200" s="10">
        <v>-5.53E-4</v>
      </c>
    </row>
    <row r="201" spans="1:4" x14ac:dyDescent="0.2">
      <c r="A201" s="7" t="s">
        <v>27</v>
      </c>
      <c r="B201" s="8">
        <v>0.375</v>
      </c>
      <c r="C201" s="9">
        <v>2</v>
      </c>
      <c r="D201" s="10">
        <v>-5.1500000000000005E-4</v>
      </c>
    </row>
    <row r="202" spans="1:4" x14ac:dyDescent="0.2">
      <c r="A202" s="7" t="s">
        <v>27</v>
      </c>
      <c r="B202" s="8">
        <v>0.35416666666666669</v>
      </c>
      <c r="C202" s="9">
        <v>2</v>
      </c>
      <c r="D202" s="10">
        <v>-4.2700000000000002E-4</v>
      </c>
    </row>
    <row r="203" spans="1:4" x14ac:dyDescent="0.2">
      <c r="A203" s="7" t="s">
        <v>27</v>
      </c>
      <c r="B203" s="8">
        <v>0.33333333333333331</v>
      </c>
      <c r="C203" s="9">
        <v>2</v>
      </c>
      <c r="D203" s="10">
        <v>-1.6000000000000001E-4</v>
      </c>
    </row>
    <row r="204" spans="1:4" x14ac:dyDescent="0.2">
      <c r="A204" s="7" t="s">
        <v>27</v>
      </c>
      <c r="B204" s="8">
        <v>0.3125</v>
      </c>
      <c r="C204" s="9">
        <v>2</v>
      </c>
      <c r="D204" s="10">
        <v>2.32E-4</v>
      </c>
    </row>
    <row r="205" spans="1:4" x14ac:dyDescent="0.2">
      <c r="A205" s="7" t="s">
        <v>27</v>
      </c>
      <c r="B205" s="8">
        <v>0.29166666666666669</v>
      </c>
      <c r="C205" s="9">
        <v>2</v>
      </c>
      <c r="D205" s="10">
        <v>6.6799999999999997E-4</v>
      </c>
    </row>
    <row r="206" spans="1:4" x14ac:dyDescent="0.2">
      <c r="A206" s="7" t="s">
        <v>27</v>
      </c>
      <c r="B206" s="8">
        <v>0.27083333333333331</v>
      </c>
      <c r="C206" s="9">
        <v>2</v>
      </c>
      <c r="D206" s="10">
        <v>9.9200000000000004E-4</v>
      </c>
    </row>
    <row r="207" spans="1:4" x14ac:dyDescent="0.2">
      <c r="A207" s="7" t="s">
        <v>27</v>
      </c>
      <c r="B207" s="8">
        <v>0.25</v>
      </c>
      <c r="C207" s="9">
        <v>2</v>
      </c>
      <c r="D207" s="10">
        <v>1.207E-3</v>
      </c>
    </row>
    <row r="208" spans="1:4" x14ac:dyDescent="0.2">
      <c r="A208" s="7" t="s">
        <v>27</v>
      </c>
      <c r="B208" s="8">
        <v>0.22916666666666666</v>
      </c>
      <c r="C208" s="9">
        <v>2</v>
      </c>
      <c r="D208" s="10">
        <v>1.5120000000000001E-3</v>
      </c>
    </row>
    <row r="209" spans="1:4" x14ac:dyDescent="0.2">
      <c r="A209" s="7" t="s">
        <v>27</v>
      </c>
      <c r="B209" s="8">
        <v>0.20833333333333334</v>
      </c>
      <c r="C209" s="9">
        <v>2</v>
      </c>
      <c r="D209" s="10">
        <v>1.823E-3</v>
      </c>
    </row>
    <row r="210" spans="1:4" x14ac:dyDescent="0.2">
      <c r="A210" s="7" t="s">
        <v>27</v>
      </c>
      <c r="B210" s="8">
        <v>0.1875</v>
      </c>
      <c r="C210" s="9">
        <v>2</v>
      </c>
      <c r="D210" s="10">
        <v>2.0400000000000001E-3</v>
      </c>
    </row>
    <row r="211" spans="1:4" x14ac:dyDescent="0.2">
      <c r="A211" s="7" t="s">
        <v>27</v>
      </c>
      <c r="B211" s="8">
        <v>0.16666666666666666</v>
      </c>
      <c r="C211" s="9">
        <v>2</v>
      </c>
      <c r="D211" s="10">
        <v>2.1180000000000001E-3</v>
      </c>
    </row>
    <row r="212" spans="1:4" x14ac:dyDescent="0.2">
      <c r="A212" s="7" t="s">
        <v>27</v>
      </c>
      <c r="B212" s="8">
        <v>0.14583333333333334</v>
      </c>
      <c r="C212" s="9">
        <v>2</v>
      </c>
      <c r="D212" s="10">
        <v>2.0830000000000002E-3</v>
      </c>
    </row>
    <row r="213" spans="1:4" x14ac:dyDescent="0.2">
      <c r="A213" s="7" t="s">
        <v>27</v>
      </c>
      <c r="B213" s="8">
        <v>0.125</v>
      </c>
      <c r="C213" s="9">
        <v>2</v>
      </c>
      <c r="D213" s="10">
        <v>1.9589999999999998E-3</v>
      </c>
    </row>
    <row r="214" spans="1:4" x14ac:dyDescent="0.2">
      <c r="A214" s="7" t="s">
        <v>27</v>
      </c>
      <c r="B214" s="8">
        <v>2.0833333333333332E-2</v>
      </c>
      <c r="C214" s="9">
        <v>2</v>
      </c>
      <c r="D214" s="10">
        <v>1.8240000000000001E-3</v>
      </c>
    </row>
    <row r="215" spans="1:4" x14ac:dyDescent="0.2">
      <c r="A215" s="7" t="s">
        <v>27</v>
      </c>
      <c r="B215" s="8">
        <v>0</v>
      </c>
      <c r="C215" s="9">
        <v>2</v>
      </c>
      <c r="D215" s="10">
        <v>1.8060000000000001E-3</v>
      </c>
    </row>
    <row r="216" spans="1:4" x14ac:dyDescent="0.2">
      <c r="A216" s="7" t="s">
        <v>28</v>
      </c>
      <c r="B216" s="8">
        <v>0.97916666666666663</v>
      </c>
      <c r="C216" s="9">
        <v>1</v>
      </c>
      <c r="D216" s="10">
        <v>1.544E-3</v>
      </c>
    </row>
    <row r="217" spans="1:4" x14ac:dyDescent="0.2">
      <c r="A217" s="7" t="s">
        <v>28</v>
      </c>
      <c r="B217" s="8">
        <v>0.95833333333333337</v>
      </c>
      <c r="C217" s="9">
        <v>1</v>
      </c>
      <c r="D217" s="10">
        <v>1.2949999999999999E-3</v>
      </c>
    </row>
    <row r="218" spans="1:4" x14ac:dyDescent="0.2">
      <c r="A218" s="7" t="s">
        <v>28</v>
      </c>
      <c r="B218" s="8">
        <v>0.9375</v>
      </c>
      <c r="C218" s="9">
        <v>1</v>
      </c>
      <c r="D218" s="10">
        <v>9.1399999999999999E-4</v>
      </c>
    </row>
    <row r="219" spans="1:4" x14ac:dyDescent="0.2">
      <c r="A219" s="7" t="s">
        <v>28</v>
      </c>
      <c r="B219" s="8">
        <v>0.91666666666666663</v>
      </c>
      <c r="C219" s="9">
        <v>1</v>
      </c>
      <c r="D219" s="10">
        <v>7.9000000000000001E-4</v>
      </c>
    </row>
    <row r="220" spans="1:4" x14ac:dyDescent="0.2">
      <c r="A220" s="7" t="s">
        <v>28</v>
      </c>
      <c r="B220" s="8">
        <v>0.89583333333333337</v>
      </c>
      <c r="C220" s="9">
        <v>1</v>
      </c>
      <c r="D220" s="10">
        <v>5.8200000000000005E-4</v>
      </c>
    </row>
    <row r="221" spans="1:4" x14ac:dyDescent="0.2">
      <c r="A221" s="7" t="s">
        <v>28</v>
      </c>
      <c r="B221" s="8">
        <v>0.875</v>
      </c>
      <c r="C221" s="9">
        <v>1</v>
      </c>
      <c r="D221" s="10">
        <v>1.4899999999999999E-4</v>
      </c>
    </row>
    <row r="222" spans="1:4" x14ac:dyDescent="0.2">
      <c r="A222" s="7" t="s">
        <v>28</v>
      </c>
      <c r="B222" s="8">
        <v>0.85416666666666663</v>
      </c>
      <c r="C222" s="9">
        <v>1</v>
      </c>
      <c r="D222" s="10">
        <v>-3.88E-4</v>
      </c>
    </row>
    <row r="223" spans="1:4" x14ac:dyDescent="0.2">
      <c r="A223" s="7" t="s">
        <v>28</v>
      </c>
      <c r="B223" s="8">
        <v>0.83333333333333337</v>
      </c>
      <c r="C223" s="9">
        <v>1</v>
      </c>
      <c r="D223" s="10">
        <v>-7.1699999999999997E-4</v>
      </c>
    </row>
    <row r="224" spans="1:4" x14ac:dyDescent="0.2">
      <c r="A224" s="7" t="s">
        <v>28</v>
      </c>
      <c r="B224" s="8">
        <v>0.8125</v>
      </c>
      <c r="C224" s="9">
        <v>1</v>
      </c>
      <c r="D224" s="10">
        <v>-1.152E-3</v>
      </c>
    </row>
    <row r="225" spans="1:4" x14ac:dyDescent="0.2">
      <c r="A225" s="7" t="s">
        <v>28</v>
      </c>
      <c r="B225" s="8">
        <v>0.79166666666666663</v>
      </c>
      <c r="C225" s="9">
        <v>1</v>
      </c>
      <c r="D225" s="10">
        <v>-1.619E-3</v>
      </c>
    </row>
    <row r="226" spans="1:4" x14ac:dyDescent="0.2">
      <c r="A226" s="7" t="s">
        <v>28</v>
      </c>
      <c r="B226" s="8">
        <v>0.77083333333333337</v>
      </c>
      <c r="C226" s="9">
        <v>1</v>
      </c>
      <c r="D226" s="10">
        <v>-2.529E-3</v>
      </c>
    </row>
    <row r="227" spans="1:4" x14ac:dyDescent="0.2">
      <c r="A227" s="7" t="s">
        <v>28</v>
      </c>
      <c r="B227" s="8">
        <v>0.75</v>
      </c>
      <c r="C227" s="9">
        <v>1</v>
      </c>
      <c r="D227" s="10">
        <v>-3.4650000000000002E-3</v>
      </c>
    </row>
    <row r="228" spans="1:4" x14ac:dyDescent="0.2">
      <c r="A228" s="7" t="s">
        <v>28</v>
      </c>
      <c r="B228" s="8">
        <v>0.72916666666666663</v>
      </c>
      <c r="C228" s="9">
        <v>1</v>
      </c>
      <c r="D228" s="10">
        <v>-3.3670000000000002E-3</v>
      </c>
    </row>
    <row r="229" spans="1:4" x14ac:dyDescent="0.2">
      <c r="A229" s="7" t="s">
        <v>28</v>
      </c>
      <c r="B229" s="8">
        <v>0.70833333333333337</v>
      </c>
      <c r="C229" s="9">
        <v>1</v>
      </c>
      <c r="D229" s="10">
        <v>-2.9629999999999999E-3</v>
      </c>
    </row>
    <row r="230" spans="1:4" x14ac:dyDescent="0.2">
      <c r="A230" s="7" t="s">
        <v>28</v>
      </c>
      <c r="B230" s="8">
        <v>0.6875</v>
      </c>
      <c r="C230" s="9">
        <v>1</v>
      </c>
      <c r="D230" s="10">
        <v>-2.7290000000000001E-3</v>
      </c>
    </row>
    <row r="231" spans="1:4" x14ac:dyDescent="0.2">
      <c r="A231" s="7" t="s">
        <v>28</v>
      </c>
      <c r="B231" s="8">
        <v>0.66666666666666663</v>
      </c>
      <c r="C231" s="9">
        <v>1</v>
      </c>
      <c r="D231" s="10">
        <v>-2.6250000000000002E-3</v>
      </c>
    </row>
    <row r="232" spans="1:4" x14ac:dyDescent="0.2">
      <c r="A232" s="7" t="s">
        <v>28</v>
      </c>
      <c r="B232" s="8">
        <v>0.64583333333333337</v>
      </c>
      <c r="C232" s="9">
        <v>1</v>
      </c>
      <c r="D232" s="10">
        <v>-2.3709999999999998E-3</v>
      </c>
    </row>
    <row r="233" spans="1:4" x14ac:dyDescent="0.2">
      <c r="A233" s="7" t="s">
        <v>28</v>
      </c>
      <c r="B233" s="8">
        <v>0.625</v>
      </c>
      <c r="C233" s="9">
        <v>1</v>
      </c>
      <c r="D233" s="10">
        <v>-1.6440000000000001E-3</v>
      </c>
    </row>
    <row r="234" spans="1:4" x14ac:dyDescent="0.2">
      <c r="A234" s="7" t="s">
        <v>28</v>
      </c>
      <c r="B234" s="8">
        <v>0.60416666666666663</v>
      </c>
      <c r="C234" s="9">
        <v>1</v>
      </c>
      <c r="D234" s="10">
        <v>-1.0660000000000001E-3</v>
      </c>
    </row>
    <row r="235" spans="1:4" x14ac:dyDescent="0.2">
      <c r="A235" s="7" t="s">
        <v>28</v>
      </c>
      <c r="B235" s="8">
        <v>0.58333333333333337</v>
      </c>
      <c r="C235" s="9">
        <v>1</v>
      </c>
      <c r="D235" s="10">
        <v>-6.8400000000000004E-4</v>
      </c>
    </row>
    <row r="236" spans="1:4" x14ac:dyDescent="0.2">
      <c r="A236" s="7" t="s">
        <v>28</v>
      </c>
      <c r="B236" s="8">
        <v>0.5625</v>
      </c>
      <c r="C236" s="9">
        <v>1</v>
      </c>
      <c r="D236" s="10">
        <v>-3.2699999999999998E-4</v>
      </c>
    </row>
    <row r="237" spans="1:4" x14ac:dyDescent="0.2">
      <c r="A237" s="7" t="s">
        <v>28</v>
      </c>
      <c r="B237" s="8">
        <v>0.54166666666666663</v>
      </c>
      <c r="C237" s="9">
        <v>1</v>
      </c>
      <c r="D237" s="10">
        <v>1.54E-4</v>
      </c>
    </row>
    <row r="238" spans="1:4" x14ac:dyDescent="0.2">
      <c r="A238" s="7" t="s">
        <v>28</v>
      </c>
      <c r="B238" s="8">
        <v>0.52083333333333337</v>
      </c>
      <c r="C238" s="9">
        <v>1</v>
      </c>
      <c r="D238" s="10">
        <v>8.4000000000000003E-4</v>
      </c>
    </row>
    <row r="239" spans="1:4" x14ac:dyDescent="0.2">
      <c r="A239" s="7" t="s">
        <v>28</v>
      </c>
      <c r="B239" s="8">
        <v>0.5</v>
      </c>
      <c r="C239" s="9">
        <v>1</v>
      </c>
      <c r="D239" s="10">
        <v>1.3060000000000001E-3</v>
      </c>
    </row>
    <row r="240" spans="1:4" x14ac:dyDescent="0.2">
      <c r="A240" s="7" t="s">
        <v>28</v>
      </c>
      <c r="B240" s="8">
        <v>0.47916666666666669</v>
      </c>
      <c r="C240" s="9">
        <v>1</v>
      </c>
      <c r="D240" s="10">
        <v>1.1509999999999999E-3</v>
      </c>
    </row>
    <row r="241" spans="1:4" x14ac:dyDescent="0.2">
      <c r="A241" s="7" t="s">
        <v>28</v>
      </c>
      <c r="B241" s="8">
        <v>0.45833333333333331</v>
      </c>
      <c r="C241" s="9">
        <v>1</v>
      </c>
      <c r="D241" s="10">
        <v>1.243E-3</v>
      </c>
    </row>
    <row r="242" spans="1:4" x14ac:dyDescent="0.2">
      <c r="A242" s="7" t="s">
        <v>28</v>
      </c>
      <c r="B242" s="8">
        <v>0.4375</v>
      </c>
      <c r="C242" s="9">
        <v>1</v>
      </c>
      <c r="D242" s="10">
        <v>1.0920000000000001E-3</v>
      </c>
    </row>
    <row r="243" spans="1:4" x14ac:dyDescent="0.2">
      <c r="A243" s="7" t="s">
        <v>28</v>
      </c>
      <c r="B243" s="8">
        <v>0.41666666666666669</v>
      </c>
      <c r="C243" s="9">
        <v>1</v>
      </c>
      <c r="D243" s="10">
        <v>1.225E-3</v>
      </c>
    </row>
    <row r="244" spans="1:4" x14ac:dyDescent="0.2">
      <c r="A244" s="7" t="s">
        <v>28</v>
      </c>
      <c r="B244" s="8">
        <v>0.39583333333333331</v>
      </c>
      <c r="C244" s="9">
        <v>1</v>
      </c>
      <c r="D244" s="10">
        <v>1.085E-3</v>
      </c>
    </row>
    <row r="245" spans="1:4" x14ac:dyDescent="0.2">
      <c r="A245" s="7" t="s">
        <v>28</v>
      </c>
      <c r="B245" s="8">
        <v>0.375</v>
      </c>
      <c r="C245" s="9">
        <v>1</v>
      </c>
      <c r="D245" s="10">
        <v>9.6100000000000005E-4</v>
      </c>
    </row>
    <row r="246" spans="1:4" x14ac:dyDescent="0.2">
      <c r="A246" s="7" t="s">
        <v>28</v>
      </c>
      <c r="B246" s="8">
        <v>0.35416666666666669</v>
      </c>
      <c r="C246" s="9">
        <v>1</v>
      </c>
      <c r="D246" s="10">
        <v>1.0150000000000001E-3</v>
      </c>
    </row>
    <row r="247" spans="1:4" x14ac:dyDescent="0.2">
      <c r="A247" s="7" t="s">
        <v>28</v>
      </c>
      <c r="B247" s="8">
        <v>0.33333333333333331</v>
      </c>
      <c r="C247" s="9">
        <v>1</v>
      </c>
      <c r="D247" s="10">
        <v>9.3000000000000005E-4</v>
      </c>
    </row>
    <row r="248" spans="1:4" x14ac:dyDescent="0.2">
      <c r="A248" s="7" t="s">
        <v>28</v>
      </c>
      <c r="B248" s="8">
        <v>0.3125</v>
      </c>
      <c r="C248" s="9">
        <v>1</v>
      </c>
      <c r="D248" s="10">
        <v>8.7699999999999996E-4</v>
      </c>
    </row>
    <row r="249" spans="1:4" x14ac:dyDescent="0.2">
      <c r="A249" s="7" t="s">
        <v>28</v>
      </c>
      <c r="B249" s="8">
        <v>0.29166666666666669</v>
      </c>
      <c r="C249" s="9">
        <v>1</v>
      </c>
      <c r="D249" s="10">
        <v>9.7300000000000002E-4</v>
      </c>
    </row>
    <row r="250" spans="1:4" x14ac:dyDescent="0.2">
      <c r="A250" s="7" t="s">
        <v>28</v>
      </c>
      <c r="B250" s="8">
        <v>0.27083333333333331</v>
      </c>
      <c r="C250" s="9">
        <v>1</v>
      </c>
      <c r="D250" s="10">
        <v>9.5399999999999999E-4</v>
      </c>
    </row>
    <row r="251" spans="1:4" x14ac:dyDescent="0.2">
      <c r="A251" s="7" t="s">
        <v>28</v>
      </c>
      <c r="B251" s="8">
        <v>0.25</v>
      </c>
      <c r="C251" s="9">
        <v>1</v>
      </c>
      <c r="D251" s="10">
        <v>9.7999999999999997E-4</v>
      </c>
    </row>
    <row r="252" spans="1:4" x14ac:dyDescent="0.2">
      <c r="A252" s="7" t="s">
        <v>28</v>
      </c>
      <c r="B252" s="8">
        <v>0.22916666666666666</v>
      </c>
      <c r="C252" s="9">
        <v>1</v>
      </c>
      <c r="D252" s="10">
        <v>5.5500000000000005E-4</v>
      </c>
    </row>
    <row r="253" spans="1:4" x14ac:dyDescent="0.2">
      <c r="A253" s="7" t="s">
        <v>28</v>
      </c>
      <c r="B253" s="8">
        <v>0.20833333333333334</v>
      </c>
      <c r="C253" s="9">
        <v>1</v>
      </c>
      <c r="D253" s="10">
        <v>9.5000000000000005E-5</v>
      </c>
    </row>
    <row r="254" spans="1:4" x14ac:dyDescent="0.2">
      <c r="A254" s="7" t="s">
        <v>28</v>
      </c>
      <c r="B254" s="8">
        <v>0.1875</v>
      </c>
      <c r="C254" s="9">
        <v>1</v>
      </c>
      <c r="D254" s="10">
        <v>-5.04E-4</v>
      </c>
    </row>
    <row r="255" spans="1:4" x14ac:dyDescent="0.2">
      <c r="A255" s="7" t="s">
        <v>28</v>
      </c>
      <c r="B255" s="8">
        <v>0.16666666666666666</v>
      </c>
      <c r="C255" s="9">
        <v>1</v>
      </c>
      <c r="D255" s="10">
        <v>-7.3499999999999998E-4</v>
      </c>
    </row>
    <row r="256" spans="1:4" x14ac:dyDescent="0.2">
      <c r="A256" s="7" t="s">
        <v>28</v>
      </c>
      <c r="B256" s="8">
        <v>0.14583333333333334</v>
      </c>
      <c r="C256" s="9">
        <v>1</v>
      </c>
      <c r="D256" s="10">
        <v>-1.01E-3</v>
      </c>
    </row>
    <row r="257" spans="1:4" ht="16" thickBot="1" x14ac:dyDescent="0.25">
      <c r="A257" s="97" t="s">
        <v>28</v>
      </c>
      <c r="B257" s="98">
        <v>0.125</v>
      </c>
      <c r="C257" s="99">
        <v>1</v>
      </c>
      <c r="D257" s="100">
        <v>-1.2030000000000001E-3</v>
      </c>
    </row>
  </sheetData>
  <mergeCells count="16">
    <mergeCell ref="T1:V1"/>
    <mergeCell ref="A1:D1"/>
    <mergeCell ref="F1:H1"/>
    <mergeCell ref="I1:K1"/>
    <mergeCell ref="M1:O1"/>
    <mergeCell ref="P1:R1"/>
    <mergeCell ref="H48:K51"/>
    <mergeCell ref="O48:R51"/>
    <mergeCell ref="V48:Y51"/>
    <mergeCell ref="AC48:AF51"/>
    <mergeCell ref="AJ48:AM51"/>
    <mergeCell ref="W1:Y1"/>
    <mergeCell ref="AA1:AC1"/>
    <mergeCell ref="AD1:AF1"/>
    <mergeCell ref="AH1:AJ1"/>
    <mergeCell ref="AK1:A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7"/>
  <sheetViews>
    <sheetView topLeftCell="H31" workbookViewId="0">
      <selection activeCell="O48" sqref="O48:R51"/>
    </sheetView>
  </sheetViews>
  <sheetFormatPr baseColWidth="10" defaultColWidth="8.83203125" defaultRowHeight="15" x14ac:dyDescent="0.2"/>
  <cols>
    <col min="1" max="1" width="15.5" customWidth="1"/>
    <col min="2" max="2" width="12.6640625" customWidth="1"/>
    <col min="3" max="3" width="14.5" customWidth="1"/>
    <col min="4" max="4" width="19.83203125" customWidth="1"/>
    <col min="7" max="7" width="13" customWidth="1"/>
    <col min="8" max="8" width="16.6640625" customWidth="1"/>
    <col min="10" max="10" width="13" customWidth="1"/>
    <col min="11" max="11" width="20.1640625" customWidth="1"/>
    <col min="12" max="12" width="5.1640625" customWidth="1"/>
    <col min="14" max="14" width="13" customWidth="1"/>
    <col min="15" max="15" width="16.6640625" customWidth="1"/>
    <col min="17" max="17" width="13" customWidth="1"/>
    <col min="18" max="18" width="17.5" customWidth="1"/>
    <col min="19" max="19" width="4" customWidth="1"/>
    <col min="21" max="21" width="13" customWidth="1"/>
    <col min="22" max="22" width="18" customWidth="1"/>
    <col min="24" max="24" width="13" customWidth="1"/>
    <col min="25" max="25" width="20.1640625" customWidth="1"/>
    <col min="26" max="26" width="8" customWidth="1"/>
    <col min="28" max="28" width="13" customWidth="1"/>
    <col min="29" max="29" width="18" customWidth="1"/>
    <col min="31" max="31" width="13" customWidth="1"/>
    <col min="32" max="32" width="20.1640625" customWidth="1"/>
    <col min="35" max="35" width="13" customWidth="1"/>
    <col min="36" max="36" width="18" customWidth="1"/>
    <col min="37" max="37" width="11.5" customWidth="1"/>
    <col min="38" max="38" width="13" customWidth="1"/>
    <col min="39" max="39" width="20.1640625" customWidth="1"/>
  </cols>
  <sheetData>
    <row r="1" spans="1:39" ht="16" thickBot="1" x14ac:dyDescent="0.25">
      <c r="A1" s="286" t="s">
        <v>0</v>
      </c>
      <c r="B1" s="287"/>
      <c r="C1" s="287"/>
      <c r="D1" s="288"/>
      <c r="F1" s="286" t="s">
        <v>1</v>
      </c>
      <c r="G1" s="287"/>
      <c r="H1" s="288"/>
      <c r="I1" s="286" t="s">
        <v>2</v>
      </c>
      <c r="J1" s="287"/>
      <c r="K1" s="288"/>
      <c r="M1" s="286" t="s">
        <v>3</v>
      </c>
      <c r="N1" s="287"/>
      <c r="O1" s="288"/>
      <c r="P1" s="286" t="s">
        <v>4</v>
      </c>
      <c r="Q1" s="287"/>
      <c r="R1" s="288"/>
      <c r="T1" s="286" t="s">
        <v>5</v>
      </c>
      <c r="U1" s="287"/>
      <c r="V1" s="288"/>
      <c r="W1" s="286" t="s">
        <v>6</v>
      </c>
      <c r="X1" s="287"/>
      <c r="Y1" s="288"/>
      <c r="AA1" s="286" t="s">
        <v>7</v>
      </c>
      <c r="AB1" s="287"/>
      <c r="AC1" s="288"/>
      <c r="AD1" s="286" t="s">
        <v>8</v>
      </c>
      <c r="AE1" s="287"/>
      <c r="AF1" s="288"/>
      <c r="AH1" s="286" t="s">
        <v>9</v>
      </c>
      <c r="AI1" s="287"/>
      <c r="AJ1" s="288"/>
      <c r="AK1" s="286" t="s">
        <v>10</v>
      </c>
      <c r="AL1" s="287"/>
      <c r="AM1" s="288"/>
    </row>
    <row r="2" spans="1:39" ht="16" thickBot="1" x14ac:dyDescent="0.25">
      <c r="A2" s="1" t="s">
        <v>11</v>
      </c>
      <c r="B2" s="2" t="s">
        <v>12</v>
      </c>
      <c r="C2" s="2" t="s">
        <v>13</v>
      </c>
      <c r="D2" s="3" t="s">
        <v>14</v>
      </c>
      <c r="F2" s="4" t="s">
        <v>15</v>
      </c>
      <c r="G2" s="1" t="s">
        <v>16</v>
      </c>
      <c r="H2" s="5" t="s">
        <v>14</v>
      </c>
      <c r="I2" s="4" t="s">
        <v>15</v>
      </c>
      <c r="J2" s="1" t="s">
        <v>16</v>
      </c>
      <c r="K2" s="6" t="s">
        <v>14</v>
      </c>
      <c r="M2" s="4" t="s">
        <v>15</v>
      </c>
      <c r="N2" s="1" t="s">
        <v>16</v>
      </c>
      <c r="O2" s="6" t="s">
        <v>14</v>
      </c>
      <c r="P2" s="4" t="s">
        <v>15</v>
      </c>
      <c r="Q2" s="1" t="s">
        <v>16</v>
      </c>
      <c r="R2" s="6" t="s">
        <v>14</v>
      </c>
      <c r="T2" s="4" t="s">
        <v>15</v>
      </c>
      <c r="U2" s="1" t="s">
        <v>16</v>
      </c>
      <c r="V2" s="5" t="s">
        <v>14</v>
      </c>
      <c r="W2" s="4" t="s">
        <v>15</v>
      </c>
      <c r="X2" s="1" t="s">
        <v>16</v>
      </c>
      <c r="Y2" s="6" t="s">
        <v>14</v>
      </c>
      <c r="AA2" s="4" t="s">
        <v>15</v>
      </c>
      <c r="AB2" s="1" t="s">
        <v>16</v>
      </c>
      <c r="AC2" s="5" t="s">
        <v>14</v>
      </c>
      <c r="AD2" s="4" t="s">
        <v>15</v>
      </c>
      <c r="AE2" s="1" t="s">
        <v>16</v>
      </c>
      <c r="AF2" s="6" t="s">
        <v>14</v>
      </c>
      <c r="AH2" s="4" t="s">
        <v>15</v>
      </c>
      <c r="AI2" s="1" t="s">
        <v>16</v>
      </c>
      <c r="AJ2" s="5" t="s">
        <v>14</v>
      </c>
      <c r="AK2" s="4" t="s">
        <v>15</v>
      </c>
      <c r="AL2" s="1" t="s">
        <v>16</v>
      </c>
      <c r="AM2" s="6" t="s">
        <v>14</v>
      </c>
    </row>
    <row r="3" spans="1:39" ht="16" thickBot="1" x14ac:dyDescent="0.25">
      <c r="A3" s="7" t="s">
        <v>17</v>
      </c>
      <c r="B3" s="8">
        <v>0.875</v>
      </c>
      <c r="C3" s="9">
        <v>1</v>
      </c>
      <c r="D3" s="10">
        <v>-5.0799999999999999E-4</v>
      </c>
      <c r="F3" s="11">
        <v>44</v>
      </c>
      <c r="G3" s="12">
        <v>2.0833333333333332E-2</v>
      </c>
      <c r="H3" s="13">
        <v>1.8240000000000001E-3</v>
      </c>
      <c r="I3" s="11">
        <v>44</v>
      </c>
      <c r="J3" s="12">
        <v>2.0833333333333332E-2</v>
      </c>
      <c r="K3" s="14">
        <f t="shared" ref="K3:K45" si="0" xml:space="preserve"> 0.00316952659314565*SIN(-37.5781211237436*I3) - 0.00182617172002467</f>
        <v>-4.4218823204061055E-3</v>
      </c>
      <c r="M3" s="15">
        <v>44</v>
      </c>
      <c r="N3" s="16">
        <v>2.0833333333333332E-2</v>
      </c>
      <c r="O3" s="17">
        <f>D170</f>
        <v>-9.9599999999999992E-4</v>
      </c>
      <c r="P3" s="18">
        <v>44</v>
      </c>
      <c r="Q3" s="16">
        <v>2.0833333333333332E-2</v>
      </c>
      <c r="R3" s="19">
        <f t="shared" ref="R3:R45" si="1" xml:space="preserve"> 0.00178881416085258 + 1.27114697684842E-06*P3^2 + 0.000205469905145198*SIN(13.4041838798084*P3 + 1.44000678880361E-06*P3^4) - 0.000128599950639095*P3 - 0.000815144125282658*SIN(0.374729306460954 - 0.426868058109339*P3)</f>
        <v>-1.9605356602722447E-3</v>
      </c>
      <c r="T3" s="20">
        <v>44</v>
      </c>
      <c r="U3" s="21">
        <v>2.0833333333333332E-2</v>
      </c>
      <c r="V3" s="22">
        <v>2.2490000000000001E-3</v>
      </c>
      <c r="W3" s="20">
        <v>44</v>
      </c>
      <c r="X3" s="21">
        <v>2.0833333333333332E-2</v>
      </c>
      <c r="Y3" s="23">
        <f t="shared" ref="Y3:Y45" si="2" xml:space="preserve"> 0.00085985101272285 + 1.7197008935985E-07*W3^3 + 0.0000414980948630275*W3*COS(0.511173746272033 + 0.000341362131548616*W3^3) - 0.000107920593074906*SIN(W3) - 4.52317918163531E-06*W3^2 - 0.00164756949043625*COS(0.511173746272033 + 0.000341362131548616*W3^3)</f>
        <v>6.7051157468199464E-3</v>
      </c>
      <c r="AA3" s="24">
        <v>44</v>
      </c>
      <c r="AB3" s="25">
        <v>2.0833333333333332E-2</v>
      </c>
      <c r="AC3" s="26">
        <v>-3.8790000000000001E-3</v>
      </c>
      <c r="AD3" s="24">
        <v>44</v>
      </c>
      <c r="AE3" s="25">
        <v>2.0833333333333332E-2</v>
      </c>
      <c r="AF3" s="101">
        <f t="shared" ref="AF3:AF45" si="3" xml:space="preserve"> 0.00274877801158109 + 0.0000399070502109818*AD3^2 + 8.34239249600514E-09*AD3^4 + 1.48872383536297E-12*AD3^5 - 0.000574665000789226*AD3 - 1.19912922081889E-06*AD3^3</f>
        <v>-1.5909453702706688E-2</v>
      </c>
      <c r="AH3" s="28">
        <v>44</v>
      </c>
      <c r="AI3" s="29">
        <v>2.0833333333333332E-2</v>
      </c>
      <c r="AJ3" s="30" t="s">
        <v>18</v>
      </c>
      <c r="AK3" s="28">
        <v>44</v>
      </c>
      <c r="AL3" s="29">
        <v>2.0833333333333332E-2</v>
      </c>
      <c r="AM3" s="31" t="s">
        <v>18</v>
      </c>
    </row>
    <row r="4" spans="1:39" ht="16" thickBot="1" x14ac:dyDescent="0.25">
      <c r="A4" s="7" t="s">
        <v>17</v>
      </c>
      <c r="B4" s="8">
        <v>0.85416666666666663</v>
      </c>
      <c r="C4" s="9">
        <v>1</v>
      </c>
      <c r="D4" s="10">
        <v>-4.8299999999999998E-4</v>
      </c>
      <c r="F4" s="32">
        <v>43</v>
      </c>
      <c r="G4" s="33">
        <v>0</v>
      </c>
      <c r="H4" s="34">
        <v>1.8060000000000001E-3</v>
      </c>
      <c r="I4" s="32">
        <v>43</v>
      </c>
      <c r="J4" s="33">
        <v>0</v>
      </c>
      <c r="K4" s="14">
        <f t="shared" si="0"/>
        <v>-4.6224329575241391E-3</v>
      </c>
      <c r="M4" s="35">
        <v>43</v>
      </c>
      <c r="N4" s="36">
        <v>0</v>
      </c>
      <c r="O4" s="35">
        <f>D171</f>
        <v>-1.0640000000000001E-3</v>
      </c>
      <c r="P4" s="37">
        <v>43</v>
      </c>
      <c r="Q4" s="36">
        <v>0</v>
      </c>
      <c r="R4" s="19">
        <f t="shared" si="1"/>
        <v>-2.0353452392642625E-3</v>
      </c>
      <c r="T4" s="38">
        <v>43</v>
      </c>
      <c r="U4" s="39">
        <v>0</v>
      </c>
      <c r="V4" s="38">
        <v>2.6020000000000001E-3</v>
      </c>
      <c r="W4" s="38">
        <v>43</v>
      </c>
      <c r="X4" s="39">
        <v>0</v>
      </c>
      <c r="Y4" s="23">
        <f t="shared" si="2"/>
        <v>6.1479037338304952E-3</v>
      </c>
      <c r="AA4" s="40">
        <v>43</v>
      </c>
      <c r="AB4" s="41">
        <v>0</v>
      </c>
      <c r="AC4" s="26">
        <v>-4.267E-3</v>
      </c>
      <c r="AD4" s="40">
        <v>43</v>
      </c>
      <c r="AE4" s="41">
        <v>0</v>
      </c>
      <c r="AF4" s="101">
        <f t="shared" si="3"/>
        <v>-1.4773013361069204E-2</v>
      </c>
      <c r="AH4" s="42">
        <v>43</v>
      </c>
      <c r="AI4" s="43">
        <v>0</v>
      </c>
      <c r="AJ4" s="30" t="s">
        <v>18</v>
      </c>
      <c r="AK4" s="42">
        <v>43</v>
      </c>
      <c r="AL4" s="43">
        <v>0</v>
      </c>
      <c r="AM4" s="31" t="s">
        <v>18</v>
      </c>
    </row>
    <row r="5" spans="1:39" ht="16" thickBot="1" x14ac:dyDescent="0.25">
      <c r="A5" s="7" t="s">
        <v>17</v>
      </c>
      <c r="B5" s="8">
        <v>0.83333333333333337</v>
      </c>
      <c r="C5" s="9">
        <v>1</v>
      </c>
      <c r="D5" s="10">
        <v>-5.0900000000000001E-4</v>
      </c>
      <c r="F5" s="44">
        <v>42</v>
      </c>
      <c r="G5" s="33">
        <v>0.97916666666666663</v>
      </c>
      <c r="H5" s="34">
        <v>1.544E-3</v>
      </c>
      <c r="I5" s="44">
        <v>42</v>
      </c>
      <c r="J5" s="33">
        <v>0.97916666666666663</v>
      </c>
      <c r="K5" s="14">
        <f t="shared" si="0"/>
        <v>-4.7820997244085329E-3</v>
      </c>
      <c r="M5" s="45">
        <v>42</v>
      </c>
      <c r="N5" s="36">
        <v>0.97916666666666663</v>
      </c>
      <c r="O5" s="35">
        <f t="shared" ref="O5:O46" si="4">D172</f>
        <v>-9.8799999999999995E-4</v>
      </c>
      <c r="P5" s="46">
        <v>42</v>
      </c>
      <c r="Q5" s="36">
        <v>0.97916666666666663</v>
      </c>
      <c r="R5" s="19">
        <f t="shared" si="1"/>
        <v>-1.9652812215756213E-3</v>
      </c>
      <c r="T5" s="47">
        <v>42</v>
      </c>
      <c r="U5" s="39">
        <v>0.97916666666666663</v>
      </c>
      <c r="V5" s="38">
        <v>2.8639999999999998E-3</v>
      </c>
      <c r="W5" s="47">
        <v>42</v>
      </c>
      <c r="X5" s="39">
        <v>0.97916666666666663</v>
      </c>
      <c r="Y5" s="23">
        <f t="shared" si="2"/>
        <v>5.7955754459927053E-3</v>
      </c>
      <c r="AA5" s="48">
        <v>42</v>
      </c>
      <c r="AB5" s="41">
        <v>0.97916666666666663</v>
      </c>
      <c r="AC5" s="26">
        <v>-4.731E-3</v>
      </c>
      <c r="AD5" s="48">
        <v>42</v>
      </c>
      <c r="AE5" s="41">
        <v>0.97916666666666663</v>
      </c>
      <c r="AF5" s="101">
        <f t="shared" si="3"/>
        <v>-1.3678648649023878E-2</v>
      </c>
      <c r="AH5" s="49">
        <v>42</v>
      </c>
      <c r="AI5" s="43">
        <v>0.97916666666666663</v>
      </c>
      <c r="AJ5" s="30">
        <v>2.3540000000000002E-3</v>
      </c>
      <c r="AK5" s="49">
        <v>42</v>
      </c>
      <c r="AL5" s="43">
        <v>0.97916666666666663</v>
      </c>
      <c r="AM5" s="31">
        <f t="shared" ref="AM5:AM45" si="5" xml:space="preserve"> 0.000107426613348732*AK5 - 0.000392816369387796 - 0.00130485802642043*COS(1.03337610227046 + 87.5674684446597*AK5)</f>
        <v>5.4214479626432076E-3</v>
      </c>
    </row>
    <row r="6" spans="1:39" ht="16" thickBot="1" x14ac:dyDescent="0.25">
      <c r="A6" s="7" t="s">
        <v>17</v>
      </c>
      <c r="B6" s="8">
        <v>0.8125</v>
      </c>
      <c r="C6" s="9">
        <v>1</v>
      </c>
      <c r="D6" s="10">
        <v>-2.02E-4</v>
      </c>
      <c r="F6" s="44">
        <v>41</v>
      </c>
      <c r="G6" s="33">
        <v>0.95833333333333337</v>
      </c>
      <c r="H6" s="34">
        <v>1.2949999999999999E-3</v>
      </c>
      <c r="I6" s="44">
        <v>41</v>
      </c>
      <c r="J6" s="33">
        <v>0.95833333333333337</v>
      </c>
      <c r="K6" s="14">
        <f t="shared" si="0"/>
        <v>-4.8985481484104558E-3</v>
      </c>
      <c r="M6" s="45">
        <v>41</v>
      </c>
      <c r="N6" s="36">
        <v>0.95833333333333337</v>
      </c>
      <c r="O6" s="35">
        <f t="shared" si="4"/>
        <v>-7.7899999999999996E-4</v>
      </c>
      <c r="P6" s="46">
        <v>41</v>
      </c>
      <c r="Q6" s="36">
        <v>0.95833333333333337</v>
      </c>
      <c r="R6" s="19">
        <f t="shared" si="1"/>
        <v>-2.0172066548616802E-3</v>
      </c>
      <c r="T6" s="47">
        <v>41</v>
      </c>
      <c r="U6" s="39">
        <v>0.95833333333333337</v>
      </c>
      <c r="V6" s="38">
        <v>3.0500000000000002E-3</v>
      </c>
      <c r="W6" s="47">
        <v>41</v>
      </c>
      <c r="X6" s="39">
        <v>0.95833333333333337</v>
      </c>
      <c r="Y6" s="23">
        <f t="shared" si="2"/>
        <v>5.1505445253461016E-3</v>
      </c>
      <c r="AA6" s="48">
        <v>41</v>
      </c>
      <c r="AB6" s="41">
        <v>0.95833333333333337</v>
      </c>
      <c r="AC6" s="26">
        <v>-5.208E-3</v>
      </c>
      <c r="AD6" s="48">
        <v>41</v>
      </c>
      <c r="AE6" s="41">
        <v>0.95833333333333337</v>
      </c>
      <c r="AF6" s="101">
        <f t="shared" si="3"/>
        <v>-1.2627835394368223E-2</v>
      </c>
      <c r="AH6" s="49">
        <v>41</v>
      </c>
      <c r="AI6" s="43">
        <v>0.95833333333333337</v>
      </c>
      <c r="AJ6" s="30">
        <v>2.8340000000000001E-3</v>
      </c>
      <c r="AK6" s="49">
        <v>41</v>
      </c>
      <c r="AL6" s="43">
        <v>0.95833333333333337</v>
      </c>
      <c r="AM6" s="31">
        <f t="shared" si="5"/>
        <v>5.1813711117317442E-3</v>
      </c>
    </row>
    <row r="7" spans="1:39" ht="16" thickBot="1" x14ac:dyDescent="0.25">
      <c r="A7" s="7" t="s">
        <v>17</v>
      </c>
      <c r="B7" s="8">
        <v>0.79166666666666663</v>
      </c>
      <c r="C7" s="9">
        <v>1</v>
      </c>
      <c r="D7" s="10">
        <v>-6.6000000000000005E-5</v>
      </c>
      <c r="F7" s="32">
        <v>40</v>
      </c>
      <c r="G7" s="33">
        <v>0.9375</v>
      </c>
      <c r="H7" s="34">
        <v>9.1399999999999999E-4</v>
      </c>
      <c r="I7" s="32">
        <v>40</v>
      </c>
      <c r="J7" s="33">
        <v>0.9375</v>
      </c>
      <c r="K7" s="14">
        <f t="shared" si="0"/>
        <v>-4.970075648171552E-3</v>
      </c>
      <c r="M7" s="35">
        <v>40</v>
      </c>
      <c r="N7" s="36">
        <v>0.9375</v>
      </c>
      <c r="O7" s="35">
        <f t="shared" si="4"/>
        <v>-8.8900000000000003E-4</v>
      </c>
      <c r="P7" s="37">
        <v>40</v>
      </c>
      <c r="Q7" s="36">
        <v>0.9375</v>
      </c>
      <c r="R7" s="19">
        <f t="shared" si="1"/>
        <v>-2.1022738537634774E-3</v>
      </c>
      <c r="T7" s="38">
        <v>40</v>
      </c>
      <c r="U7" s="39">
        <v>0.9375</v>
      </c>
      <c r="V7" s="38">
        <v>3.372E-3</v>
      </c>
      <c r="W7" s="38">
        <v>40</v>
      </c>
      <c r="X7" s="39">
        <v>0.9375</v>
      </c>
      <c r="Y7" s="23">
        <f t="shared" si="2"/>
        <v>4.5369062746170958E-3</v>
      </c>
      <c r="AA7" s="40">
        <v>40</v>
      </c>
      <c r="AB7" s="41">
        <v>0.9375</v>
      </c>
      <c r="AC7" s="26">
        <v>-5.5690000000000002E-3</v>
      </c>
      <c r="AD7" s="40">
        <v>40</v>
      </c>
      <c r="AE7" s="41">
        <v>0.9375</v>
      </c>
      <c r="AF7" s="101">
        <f t="shared" si="3"/>
        <v>-1.16218417043117E-2</v>
      </c>
      <c r="AH7" s="42">
        <v>40</v>
      </c>
      <c r="AI7" s="43">
        <v>0.9375</v>
      </c>
      <c r="AJ7" s="30">
        <v>3.1960000000000001E-3</v>
      </c>
      <c r="AK7" s="42">
        <v>40</v>
      </c>
      <c r="AL7" s="43">
        <v>0.9375</v>
      </c>
      <c r="AM7" s="31">
        <f t="shared" si="5"/>
        <v>4.7592343778906547E-3</v>
      </c>
    </row>
    <row r="8" spans="1:39" ht="16" thickBot="1" x14ac:dyDescent="0.25">
      <c r="A8" s="7" t="s">
        <v>17</v>
      </c>
      <c r="B8" s="8">
        <v>0.77083333333333337</v>
      </c>
      <c r="C8" s="9">
        <v>1</v>
      </c>
      <c r="D8" s="10">
        <v>1.26E-4</v>
      </c>
      <c r="F8" s="44">
        <v>39</v>
      </c>
      <c r="G8" s="33">
        <v>0.91666666666666663</v>
      </c>
      <c r="H8" s="34">
        <v>7.9000000000000001E-4</v>
      </c>
      <c r="I8" s="44">
        <v>39</v>
      </c>
      <c r="J8" s="33">
        <v>0.91666666666666663</v>
      </c>
      <c r="K8" s="14">
        <f t="shared" si="0"/>
        <v>-4.9956364269048825E-3</v>
      </c>
      <c r="M8" s="45">
        <v>39</v>
      </c>
      <c r="N8" s="36">
        <v>0.91666666666666663</v>
      </c>
      <c r="O8" s="35">
        <f t="shared" si="4"/>
        <v>-6.9200000000000002E-4</v>
      </c>
      <c r="P8" s="46">
        <v>39</v>
      </c>
      <c r="Q8" s="36">
        <v>0.91666666666666663</v>
      </c>
      <c r="R8" s="19">
        <f t="shared" si="1"/>
        <v>-1.9336587340529213E-3</v>
      </c>
      <c r="T8" s="47">
        <v>39</v>
      </c>
      <c r="U8" s="39">
        <v>0.91666666666666663</v>
      </c>
      <c r="V8" s="38">
        <v>3.5850000000000001E-3</v>
      </c>
      <c r="W8" s="47">
        <v>39</v>
      </c>
      <c r="X8" s="39">
        <v>0.91666666666666663</v>
      </c>
      <c r="Y8" s="23">
        <f t="shared" si="2"/>
        <v>4.086897163431755E-3</v>
      </c>
      <c r="AA8" s="48">
        <v>39</v>
      </c>
      <c r="AB8" s="41">
        <v>0.91666666666666663</v>
      </c>
      <c r="AC8" s="26">
        <v>-5.9940000000000002E-3</v>
      </c>
      <c r="AD8" s="48">
        <v>39</v>
      </c>
      <c r="AE8" s="41">
        <v>0.91666666666666663</v>
      </c>
      <c r="AF8" s="101">
        <f t="shared" si="3"/>
        <v>-1.0661728144122695E-2</v>
      </c>
      <c r="AH8" s="49">
        <v>39</v>
      </c>
      <c r="AI8" s="43">
        <v>0.91666666666666663</v>
      </c>
      <c r="AJ8" s="30">
        <v>3.2820000000000002E-3</v>
      </c>
      <c r="AK8" s="49">
        <v>39</v>
      </c>
      <c r="AL8" s="43">
        <v>0.91666666666666663</v>
      </c>
      <c r="AM8" s="31">
        <f t="shared" si="5"/>
        <v>4.2040214896634891E-3</v>
      </c>
    </row>
    <row r="9" spans="1:39" ht="16" thickBot="1" x14ac:dyDescent="0.25">
      <c r="A9" s="7" t="s">
        <v>17</v>
      </c>
      <c r="B9" s="8">
        <v>0.75</v>
      </c>
      <c r="C9" s="9">
        <v>1</v>
      </c>
      <c r="D9" s="10">
        <v>3.59E-4</v>
      </c>
      <c r="F9" s="44">
        <v>38</v>
      </c>
      <c r="G9" s="33">
        <v>0.89583333333333337</v>
      </c>
      <c r="H9" s="34">
        <v>5.8200000000000005E-4</v>
      </c>
      <c r="I9" s="44">
        <v>38</v>
      </c>
      <c r="J9" s="33">
        <v>0.89583333333333337</v>
      </c>
      <c r="K9" s="14">
        <f t="shared" si="0"/>
        <v>-4.9748567628897121E-3</v>
      </c>
      <c r="M9" s="45">
        <v>38</v>
      </c>
      <c r="N9" s="36">
        <v>0.89583333333333337</v>
      </c>
      <c r="O9" s="35">
        <f t="shared" si="4"/>
        <v>-3.8900000000000002E-4</v>
      </c>
      <c r="P9" s="46">
        <v>38</v>
      </c>
      <c r="Q9" s="36">
        <v>0.89583333333333337</v>
      </c>
      <c r="R9" s="19">
        <f t="shared" si="1"/>
        <v>-1.4319945716904897E-3</v>
      </c>
      <c r="T9" s="47">
        <v>38</v>
      </c>
      <c r="U9" s="39">
        <v>0.89583333333333337</v>
      </c>
      <c r="V9" s="38">
        <v>3.8509999999999998E-3</v>
      </c>
      <c r="W9" s="47">
        <v>38</v>
      </c>
      <c r="X9" s="39">
        <v>0.89583333333333337</v>
      </c>
      <c r="Y9" s="23">
        <f t="shared" si="2"/>
        <v>3.6674779820111835E-3</v>
      </c>
      <c r="AA9" s="48">
        <v>38</v>
      </c>
      <c r="AB9" s="41">
        <v>0.89583333333333337</v>
      </c>
      <c r="AC9" s="26">
        <v>-6.0990000000000003E-3</v>
      </c>
      <c r="AD9" s="48">
        <v>38</v>
      </c>
      <c r="AE9" s="41">
        <v>0.89583333333333337</v>
      </c>
      <c r="AF9" s="101">
        <f t="shared" si="3"/>
        <v>-9.7483479157751407E-3</v>
      </c>
      <c r="AH9" s="49">
        <v>38</v>
      </c>
      <c r="AI9" s="43">
        <v>0.89583333333333337</v>
      </c>
      <c r="AJ9" s="30">
        <v>3.2699999999999999E-3</v>
      </c>
      <c r="AK9" s="49">
        <v>38</v>
      </c>
      <c r="AL9" s="43">
        <v>0.89583333333333337</v>
      </c>
      <c r="AM9" s="31">
        <f t="shared" si="5"/>
        <v>3.5854290977307799E-3</v>
      </c>
    </row>
    <row r="10" spans="1:39" ht="16" thickBot="1" x14ac:dyDescent="0.25">
      <c r="A10" s="7" t="s">
        <v>17</v>
      </c>
      <c r="B10" s="8">
        <v>0.72916666666666663</v>
      </c>
      <c r="C10" s="9">
        <v>1</v>
      </c>
      <c r="D10" s="10">
        <v>2.9599999999999998E-4</v>
      </c>
      <c r="F10" s="32">
        <v>37</v>
      </c>
      <c r="G10" s="33">
        <v>0.875</v>
      </c>
      <c r="H10" s="34">
        <v>1.4899999999999999E-4</v>
      </c>
      <c r="I10" s="32">
        <v>37</v>
      </c>
      <c r="J10" s="33">
        <v>0.875</v>
      </c>
      <c r="K10" s="14">
        <f t="shared" si="0"/>
        <v>-4.9080404736219557E-3</v>
      </c>
      <c r="M10" s="35">
        <v>37</v>
      </c>
      <c r="N10" s="36">
        <v>0.875</v>
      </c>
      <c r="O10" s="35">
        <f t="shared" si="4"/>
        <v>-1.3899999999999999E-4</v>
      </c>
      <c r="P10" s="37">
        <v>37</v>
      </c>
      <c r="Q10" s="36">
        <v>0.875</v>
      </c>
      <c r="R10" s="19">
        <f t="shared" si="1"/>
        <v>-8.4154189133521973E-4</v>
      </c>
      <c r="T10" s="38">
        <v>37</v>
      </c>
      <c r="U10" s="39">
        <v>0.875</v>
      </c>
      <c r="V10" s="38">
        <v>4.1310000000000001E-3</v>
      </c>
      <c r="W10" s="38">
        <v>37</v>
      </c>
      <c r="X10" s="39">
        <v>0.875</v>
      </c>
      <c r="Y10" s="23">
        <f t="shared" si="2"/>
        <v>3.3918170482876717E-3</v>
      </c>
      <c r="AA10" s="40">
        <v>37</v>
      </c>
      <c r="AB10" s="41">
        <v>0.875</v>
      </c>
      <c r="AC10" s="26">
        <v>-6.3359999999999996E-3</v>
      </c>
      <c r="AD10" s="40">
        <v>37</v>
      </c>
      <c r="AE10" s="41">
        <v>0.875</v>
      </c>
      <c r="AF10" s="101">
        <f t="shared" si="3"/>
        <v>-8.8823470365956489E-3</v>
      </c>
      <c r="AH10" s="42">
        <v>37</v>
      </c>
      <c r="AI10" s="43">
        <v>0.875</v>
      </c>
      <c r="AJ10" s="30">
        <v>3.1340000000000001E-3</v>
      </c>
      <c r="AK10" s="42">
        <v>37</v>
      </c>
      <c r="AL10" s="43">
        <v>0.875</v>
      </c>
      <c r="AM10" s="31">
        <f t="shared" si="5"/>
        <v>2.9830186909310073E-3</v>
      </c>
    </row>
    <row r="11" spans="1:39" ht="16" thickBot="1" x14ac:dyDescent="0.25">
      <c r="A11" s="7" t="s">
        <v>17</v>
      </c>
      <c r="B11" s="8">
        <v>0.70833333333333337</v>
      </c>
      <c r="C11" s="9">
        <v>1</v>
      </c>
      <c r="D11" s="10">
        <v>2.3499999999999999E-4</v>
      </c>
      <c r="F11" s="44">
        <v>36</v>
      </c>
      <c r="G11" s="33">
        <v>0.85416666666666663</v>
      </c>
      <c r="H11" s="34">
        <v>-3.88E-4</v>
      </c>
      <c r="I11" s="44">
        <v>36</v>
      </c>
      <c r="J11" s="33">
        <v>0.85416666666666663</v>
      </c>
      <c r="K11" s="14">
        <f t="shared" si="0"/>
        <v>-4.7961644737272132E-3</v>
      </c>
      <c r="M11" s="45">
        <v>36</v>
      </c>
      <c r="N11" s="36">
        <v>0.85416666666666663</v>
      </c>
      <c r="O11" s="35">
        <f t="shared" si="4"/>
        <v>1.66E-4</v>
      </c>
      <c r="P11" s="46">
        <v>36</v>
      </c>
      <c r="Q11" s="36">
        <v>0.85416666666666663</v>
      </c>
      <c r="R11" s="19">
        <f t="shared" si="1"/>
        <v>-4.6997967628029384E-4</v>
      </c>
      <c r="T11" s="47">
        <v>36</v>
      </c>
      <c r="U11" s="39">
        <v>0.85416666666666663</v>
      </c>
      <c r="V11" s="38">
        <v>4.2989999999999999E-3</v>
      </c>
      <c r="W11" s="47">
        <v>36</v>
      </c>
      <c r="X11" s="39">
        <v>0.85416666666666663</v>
      </c>
      <c r="Y11" s="23">
        <f t="shared" si="2"/>
        <v>3.2427880807052389E-3</v>
      </c>
      <c r="AA11" s="48">
        <v>36</v>
      </c>
      <c r="AB11" s="41">
        <v>0.85416666666666663</v>
      </c>
      <c r="AC11" s="26">
        <v>-6.5849999999999997E-3</v>
      </c>
      <c r="AD11" s="48">
        <v>36</v>
      </c>
      <c r="AE11" s="41">
        <v>0.85416666666666663</v>
      </c>
      <c r="AF11" s="101">
        <f t="shared" si="3"/>
        <v>-8.064164517910144E-3</v>
      </c>
      <c r="AH11" s="49">
        <v>36</v>
      </c>
      <c r="AI11" s="43">
        <v>0.85416666666666663</v>
      </c>
      <c r="AJ11" s="30">
        <v>2.8059999999999999E-3</v>
      </c>
      <c r="AK11" s="49">
        <v>36</v>
      </c>
      <c r="AL11" s="43">
        <v>0.85416666666666663</v>
      </c>
      <c r="AM11" s="31">
        <f t="shared" si="5"/>
        <v>2.4738330784798397E-3</v>
      </c>
    </row>
    <row r="12" spans="1:39" ht="16" thickBot="1" x14ac:dyDescent="0.25">
      <c r="A12" s="7" t="s">
        <v>17</v>
      </c>
      <c r="B12" s="8">
        <v>0.6875</v>
      </c>
      <c r="C12" s="9">
        <v>1</v>
      </c>
      <c r="D12" s="10">
        <v>-2.5000000000000001E-5</v>
      </c>
      <c r="F12" s="44">
        <v>35</v>
      </c>
      <c r="G12" s="33">
        <v>0.83333333333333337</v>
      </c>
      <c r="H12" s="34">
        <v>-7.1699999999999997E-4</v>
      </c>
      <c r="I12" s="44">
        <v>35</v>
      </c>
      <c r="J12" s="33">
        <v>0.83333333333333337</v>
      </c>
      <c r="K12" s="14">
        <f t="shared" si="0"/>
        <v>-4.6408644915847293E-3</v>
      </c>
      <c r="M12" s="45">
        <v>35</v>
      </c>
      <c r="N12" s="36">
        <v>0.83333333333333337</v>
      </c>
      <c r="O12" s="35">
        <f t="shared" si="4"/>
        <v>4.1199999999999999E-4</v>
      </c>
      <c r="P12" s="46">
        <v>35</v>
      </c>
      <c r="Q12" s="36">
        <v>0.83333333333333337</v>
      </c>
      <c r="R12" s="19">
        <f t="shared" si="1"/>
        <v>-3.9952426604553603E-4</v>
      </c>
      <c r="T12" s="47">
        <v>35</v>
      </c>
      <c r="U12" s="39">
        <v>0.83333333333333337</v>
      </c>
      <c r="V12" s="38">
        <v>4.1929999999999997E-3</v>
      </c>
      <c r="W12" s="47">
        <v>35</v>
      </c>
      <c r="X12" s="39">
        <v>0.83333333333333337</v>
      </c>
      <c r="Y12" s="23">
        <f t="shared" si="2"/>
        <v>2.9036218184723506E-3</v>
      </c>
      <c r="AA12" s="48">
        <v>35</v>
      </c>
      <c r="AB12" s="41">
        <v>0.83333333333333337</v>
      </c>
      <c r="AC12" s="26">
        <v>-6.3759999999999997E-3</v>
      </c>
      <c r="AD12" s="48">
        <v>35</v>
      </c>
      <c r="AE12" s="41">
        <v>0.83333333333333337</v>
      </c>
      <c r="AF12" s="101">
        <f t="shared" si="3"/>
        <v>-7.2940325436908551E-3</v>
      </c>
      <c r="AH12" s="49">
        <v>35</v>
      </c>
      <c r="AI12" s="43">
        <v>0.83333333333333337</v>
      </c>
      <c r="AJ12" s="30">
        <v>2.7060000000000001E-3</v>
      </c>
      <c r="AK12" s="49">
        <v>35</v>
      </c>
      <c r="AL12" s="43">
        <v>0.83333333333333337</v>
      </c>
      <c r="AM12" s="31">
        <f t="shared" si="5"/>
        <v>2.1204048974619435E-3</v>
      </c>
    </row>
    <row r="13" spans="1:39" ht="16" thickBot="1" x14ac:dyDescent="0.25">
      <c r="A13" s="7" t="s">
        <v>17</v>
      </c>
      <c r="B13" s="8">
        <v>0.66666666666666663</v>
      </c>
      <c r="C13" s="9">
        <v>1</v>
      </c>
      <c r="D13" s="10">
        <v>-4.5600000000000003E-4</v>
      </c>
      <c r="F13" s="32">
        <v>34</v>
      </c>
      <c r="G13" s="33">
        <v>0.8125</v>
      </c>
      <c r="H13" s="34">
        <v>-1.152E-3</v>
      </c>
      <c r="I13" s="32">
        <v>34</v>
      </c>
      <c r="J13" s="33">
        <v>0.8125</v>
      </c>
      <c r="K13" s="14">
        <f t="shared" si="0"/>
        <v>-4.4444111534979588E-3</v>
      </c>
      <c r="M13" s="35">
        <v>34</v>
      </c>
      <c r="N13" s="36">
        <v>0.8125</v>
      </c>
      <c r="O13" s="35">
        <f t="shared" si="4"/>
        <v>3.6699999999999998E-4</v>
      </c>
      <c r="P13" s="37">
        <v>34</v>
      </c>
      <c r="Q13" s="36">
        <v>0.8125</v>
      </c>
      <c r="R13" s="19">
        <f t="shared" si="1"/>
        <v>-4.7254882636942519E-4</v>
      </c>
      <c r="T13" s="38">
        <v>34</v>
      </c>
      <c r="U13" s="39">
        <v>0.8125</v>
      </c>
      <c r="V13" s="38">
        <v>3.7100000000000002E-3</v>
      </c>
      <c r="W13" s="38">
        <v>34</v>
      </c>
      <c r="X13" s="39">
        <v>0.8125</v>
      </c>
      <c r="Y13" s="23">
        <f t="shared" si="2"/>
        <v>2.2839498418538206E-3</v>
      </c>
      <c r="AA13" s="40">
        <v>34</v>
      </c>
      <c r="AB13" s="41">
        <v>0.8125</v>
      </c>
      <c r="AC13" s="26">
        <v>-6.1279999999999998E-3</v>
      </c>
      <c r="AD13" s="40">
        <v>34</v>
      </c>
      <c r="AE13" s="41">
        <v>0.8125</v>
      </c>
      <c r="AF13" s="101">
        <f t="shared" si="3"/>
        <v>-6.5719766492031428E-3</v>
      </c>
      <c r="AH13" s="42">
        <v>34</v>
      </c>
      <c r="AI13" s="43">
        <v>0.8125</v>
      </c>
      <c r="AJ13" s="30">
        <v>2.6120000000000002E-3</v>
      </c>
      <c r="AK13" s="42">
        <v>34</v>
      </c>
      <c r="AL13" s="43">
        <v>0.8125</v>
      </c>
      <c r="AM13" s="31">
        <f t="shared" si="5"/>
        <v>1.9610235870384791E-3</v>
      </c>
    </row>
    <row r="14" spans="1:39" ht="16" thickBot="1" x14ac:dyDescent="0.25">
      <c r="A14" s="7" t="s">
        <v>17</v>
      </c>
      <c r="B14" s="8">
        <v>0.64583333333333337</v>
      </c>
      <c r="C14" s="9">
        <v>1</v>
      </c>
      <c r="D14" s="10">
        <v>-1.119E-3</v>
      </c>
      <c r="F14" s="44">
        <v>33</v>
      </c>
      <c r="G14" s="33">
        <v>0.79166666666666663</v>
      </c>
      <c r="H14" s="34">
        <v>-1.619E-3</v>
      </c>
      <c r="I14" s="44">
        <v>33</v>
      </c>
      <c r="J14" s="33">
        <v>0.79166666666666663</v>
      </c>
      <c r="K14" s="14">
        <f t="shared" si="0"/>
        <v>-4.2096767850828319E-3</v>
      </c>
      <c r="M14" s="45">
        <v>33</v>
      </c>
      <c r="N14" s="36">
        <v>0.79166666666666663</v>
      </c>
      <c r="O14" s="35">
        <f t="shared" si="4"/>
        <v>1.76E-4</v>
      </c>
      <c r="P14" s="46">
        <v>33</v>
      </c>
      <c r="Q14" s="36">
        <v>0.79166666666666663</v>
      </c>
      <c r="R14" s="19">
        <f t="shared" si="1"/>
        <v>-5.0949699769631772E-4</v>
      </c>
      <c r="T14" s="47">
        <v>33</v>
      </c>
      <c r="U14" s="39">
        <v>0.79166666666666663</v>
      </c>
      <c r="V14" s="38">
        <v>3.3340000000000002E-3</v>
      </c>
      <c r="W14" s="47">
        <v>33</v>
      </c>
      <c r="X14" s="39">
        <v>0.79166666666666663</v>
      </c>
      <c r="Y14" s="23">
        <f t="shared" si="2"/>
        <v>1.7344009258141186E-3</v>
      </c>
      <c r="AA14" s="48">
        <v>33</v>
      </c>
      <c r="AB14" s="41">
        <v>0.79166666666666663</v>
      </c>
      <c r="AC14" s="26">
        <v>-5.6480000000000002E-3</v>
      </c>
      <c r="AD14" s="48">
        <v>33</v>
      </c>
      <c r="AE14" s="41">
        <v>0.79166666666666663</v>
      </c>
      <c r="AF14" s="101">
        <f t="shared" si="3"/>
        <v>-5.8978158996523394E-3</v>
      </c>
      <c r="AH14" s="49">
        <v>33</v>
      </c>
      <c r="AI14" s="43">
        <v>0.79166666666666663</v>
      </c>
      <c r="AJ14" s="30">
        <v>2.5839999999999999E-3</v>
      </c>
      <c r="AK14" s="49">
        <v>33</v>
      </c>
      <c r="AL14" s="43">
        <v>0.79166666666666663</v>
      </c>
      <c r="AM14" s="31">
        <f t="shared" si="5"/>
        <v>2.0037757469477131E-3</v>
      </c>
    </row>
    <row r="15" spans="1:39" ht="16" thickBot="1" x14ac:dyDescent="0.25">
      <c r="A15" s="7" t="s">
        <v>17</v>
      </c>
      <c r="B15" s="8">
        <v>0.625</v>
      </c>
      <c r="C15" s="9">
        <v>1</v>
      </c>
      <c r="D15" s="10">
        <v>-1.1429999999999999E-3</v>
      </c>
      <c r="F15" s="44">
        <v>32</v>
      </c>
      <c r="G15" s="33">
        <v>0.77083333333333337</v>
      </c>
      <c r="H15" s="34">
        <v>-2.529E-3</v>
      </c>
      <c r="I15" s="44">
        <v>32</v>
      </c>
      <c r="J15" s="33">
        <v>0.77083333333333337</v>
      </c>
      <c r="K15" s="14">
        <f t="shared" si="0"/>
        <v>-3.9400934152674641E-3</v>
      </c>
      <c r="M15" s="45">
        <v>32</v>
      </c>
      <c r="N15" s="36">
        <v>0.77083333333333337</v>
      </c>
      <c r="O15" s="35">
        <f t="shared" si="4"/>
        <v>6.2000000000000003E-5</v>
      </c>
      <c r="P15" s="46">
        <v>32</v>
      </c>
      <c r="Q15" s="36">
        <v>0.77083333333333337</v>
      </c>
      <c r="R15" s="19">
        <f t="shared" si="1"/>
        <v>-4.9742274501477391E-4</v>
      </c>
      <c r="T15" s="47">
        <v>32</v>
      </c>
      <c r="U15" s="39">
        <v>0.77083333333333337</v>
      </c>
      <c r="V15" s="38">
        <v>2.9030000000000002E-3</v>
      </c>
      <c r="W15" s="47">
        <v>32</v>
      </c>
      <c r="X15" s="39">
        <v>0.77083333333333337</v>
      </c>
      <c r="Y15" s="23">
        <f t="shared" si="2"/>
        <v>1.5974787651776921E-3</v>
      </c>
      <c r="AA15" s="48">
        <v>32</v>
      </c>
      <c r="AB15" s="41">
        <v>0.77083333333333337</v>
      </c>
      <c r="AC15" s="26">
        <v>-4.9709999999999997E-3</v>
      </c>
      <c r="AD15" s="48">
        <v>32</v>
      </c>
      <c r="AE15" s="41">
        <v>0.77083333333333337</v>
      </c>
      <c r="AF15" s="101">
        <f t="shared" si="3"/>
        <v>-5.2711630688306171E-3</v>
      </c>
      <c r="AH15" s="49">
        <v>32</v>
      </c>
      <c r="AI15" s="43">
        <v>0.77083333333333337</v>
      </c>
      <c r="AJ15" s="30">
        <v>2.8240000000000001E-3</v>
      </c>
      <c r="AK15" s="49">
        <v>32</v>
      </c>
      <c r="AL15" s="43">
        <v>0.77083333333333337</v>
      </c>
      <c r="AM15" s="31">
        <f t="shared" si="5"/>
        <v>2.2252864814260053E-3</v>
      </c>
    </row>
    <row r="16" spans="1:39" ht="16" thickBot="1" x14ac:dyDescent="0.25">
      <c r="A16" s="7" t="s">
        <v>17</v>
      </c>
      <c r="B16" s="8">
        <v>0.60416666666666663</v>
      </c>
      <c r="C16" s="9">
        <v>1</v>
      </c>
      <c r="D16" s="10">
        <v>-1.1620000000000001E-3</v>
      </c>
      <c r="F16" s="32">
        <v>31</v>
      </c>
      <c r="G16" s="33">
        <v>0.75</v>
      </c>
      <c r="H16" s="34">
        <v>-3.4650000000000002E-3</v>
      </c>
      <c r="I16" s="32">
        <v>31</v>
      </c>
      <c r="J16" s="33">
        <v>0.75</v>
      </c>
      <c r="K16" s="14">
        <f t="shared" si="0"/>
        <v>-3.6396025969228345E-3</v>
      </c>
      <c r="M16" s="35">
        <v>31</v>
      </c>
      <c r="N16" s="36">
        <v>0.75</v>
      </c>
      <c r="O16" s="35">
        <f t="shared" si="4"/>
        <v>-1.4300000000000001E-4</v>
      </c>
      <c r="P16" s="37">
        <v>31</v>
      </c>
      <c r="Q16" s="36">
        <v>0.75</v>
      </c>
      <c r="R16" s="19">
        <f t="shared" si="1"/>
        <v>-5.7195680451123279E-4</v>
      </c>
      <c r="T16" s="38">
        <v>31</v>
      </c>
      <c r="U16" s="39">
        <v>0.75</v>
      </c>
      <c r="V16" s="38">
        <v>2.6220000000000002E-3</v>
      </c>
      <c r="W16" s="38">
        <v>31</v>
      </c>
      <c r="X16" s="39">
        <v>0.75</v>
      </c>
      <c r="Y16" s="23">
        <f t="shared" si="2"/>
        <v>1.7916835421790144E-3</v>
      </c>
      <c r="AA16" s="40">
        <v>31</v>
      </c>
      <c r="AB16" s="41">
        <v>0.75</v>
      </c>
      <c r="AC16" s="26">
        <v>-4.6420000000000003E-3</v>
      </c>
      <c r="AD16" s="40">
        <v>31</v>
      </c>
      <c r="AE16" s="41">
        <v>0.75</v>
      </c>
      <c r="AF16" s="101">
        <f t="shared" si="3"/>
        <v>-4.6914248177638944E-3</v>
      </c>
      <c r="AH16" s="42">
        <v>31</v>
      </c>
      <c r="AI16" s="43">
        <v>0.75</v>
      </c>
      <c r="AJ16" s="30">
        <v>3.0219999999999999E-3</v>
      </c>
      <c r="AK16" s="42">
        <v>31</v>
      </c>
      <c r="AL16" s="43">
        <v>0.75</v>
      </c>
      <c r="AM16" s="31">
        <f t="shared" si="5"/>
        <v>2.5743576347599835E-3</v>
      </c>
    </row>
    <row r="17" spans="1:39" ht="16" thickBot="1" x14ac:dyDescent="0.25">
      <c r="A17" s="7" t="s">
        <v>17</v>
      </c>
      <c r="B17" s="8">
        <v>0.58333333333333337</v>
      </c>
      <c r="C17" s="9">
        <v>1</v>
      </c>
      <c r="D17" s="10">
        <v>-1.0660000000000001E-3</v>
      </c>
      <c r="F17" s="44">
        <v>30</v>
      </c>
      <c r="G17" s="33">
        <v>0.72916666666666663</v>
      </c>
      <c r="H17" s="34">
        <v>-3.3670000000000002E-3</v>
      </c>
      <c r="I17" s="44">
        <v>30</v>
      </c>
      <c r="J17" s="33">
        <v>0.72916666666666663</v>
      </c>
      <c r="K17" s="14">
        <f t="shared" si="0"/>
        <v>-3.3125977777922547E-3</v>
      </c>
      <c r="M17" s="45">
        <v>30</v>
      </c>
      <c r="N17" s="36">
        <v>0.72916666666666663</v>
      </c>
      <c r="O17" s="35">
        <f t="shared" si="4"/>
        <v>-7.4899999999999999E-4</v>
      </c>
      <c r="P17" s="46">
        <v>30</v>
      </c>
      <c r="Q17" s="36">
        <v>0.72916666666666663</v>
      </c>
      <c r="R17" s="19">
        <f t="shared" si="1"/>
        <v>-8.4587872894788209E-4</v>
      </c>
      <c r="T17" s="47">
        <v>30</v>
      </c>
      <c r="U17" s="39">
        <v>0.72916666666666663</v>
      </c>
      <c r="V17" s="38">
        <v>1.9250000000000001E-3</v>
      </c>
      <c r="W17" s="47">
        <v>30</v>
      </c>
      <c r="X17" s="39">
        <v>0.72916666666666663</v>
      </c>
      <c r="Y17" s="23">
        <f t="shared" si="2"/>
        <v>1.9230755324357645E-3</v>
      </c>
      <c r="AA17" s="48">
        <v>30</v>
      </c>
      <c r="AB17" s="41">
        <v>0.72916666666666663</v>
      </c>
      <c r="AC17" s="26">
        <v>-4.1570000000000001E-3</v>
      </c>
      <c r="AD17" s="48">
        <v>30</v>
      </c>
      <c r="AE17" s="41">
        <v>0.72916666666666663</v>
      </c>
      <c r="AF17" s="101">
        <f t="shared" si="3"/>
        <v>-4.1578018733586242E-3</v>
      </c>
      <c r="AH17" s="49">
        <v>30</v>
      </c>
      <c r="AI17" s="43">
        <v>0.72916666666666663</v>
      </c>
      <c r="AJ17" s="30">
        <v>2.9150000000000001E-3</v>
      </c>
      <c r="AK17" s="49">
        <v>30</v>
      </c>
      <c r="AL17" s="43">
        <v>0.72916666666666663</v>
      </c>
      <c r="AM17" s="31">
        <f t="shared" si="5"/>
        <v>2.9799366375298001E-3</v>
      </c>
    </row>
    <row r="18" spans="1:39" ht="16" thickBot="1" x14ac:dyDescent="0.25">
      <c r="A18" s="7" t="s">
        <v>17</v>
      </c>
      <c r="B18" s="8">
        <v>0.5625</v>
      </c>
      <c r="C18" s="9">
        <v>1</v>
      </c>
      <c r="D18" s="10">
        <v>-1.2099999999999999E-3</v>
      </c>
      <c r="F18" s="44">
        <v>29</v>
      </c>
      <c r="G18" s="33">
        <v>0.70833333333333337</v>
      </c>
      <c r="H18" s="34">
        <v>-2.9629999999999999E-3</v>
      </c>
      <c r="I18" s="44">
        <v>29</v>
      </c>
      <c r="J18" s="33">
        <v>0.70833333333333337</v>
      </c>
      <c r="K18" s="14">
        <f t="shared" si="0"/>
        <v>-2.963860064308781E-3</v>
      </c>
      <c r="M18" s="45">
        <v>29</v>
      </c>
      <c r="N18" s="36">
        <v>0.70833333333333337</v>
      </c>
      <c r="O18" s="35">
        <f t="shared" si="4"/>
        <v>-1.281E-3</v>
      </c>
      <c r="P18" s="46">
        <v>29</v>
      </c>
      <c r="Q18" s="36">
        <v>0.70833333333333337</v>
      </c>
      <c r="R18" s="19">
        <f t="shared" si="1"/>
        <v>-1.2686159430082969E-3</v>
      </c>
      <c r="T18" s="47">
        <v>29</v>
      </c>
      <c r="U18" s="39">
        <v>0.70833333333333337</v>
      </c>
      <c r="V18" s="38">
        <v>1.6509999999999999E-3</v>
      </c>
      <c r="W18" s="47">
        <v>29</v>
      </c>
      <c r="X18" s="39">
        <v>0.70833333333333337</v>
      </c>
      <c r="Y18" s="23">
        <f t="shared" si="2"/>
        <v>1.6911600034427794E-3</v>
      </c>
      <c r="AA18" s="48">
        <v>29</v>
      </c>
      <c r="AB18" s="41">
        <v>0.70833333333333337</v>
      </c>
      <c r="AC18" s="26">
        <v>-3.6649999999999999E-3</v>
      </c>
      <c r="AD18" s="48">
        <v>29</v>
      </c>
      <c r="AE18" s="41">
        <v>0.70833333333333337</v>
      </c>
      <c r="AF18" s="101">
        <f t="shared" si="3"/>
        <v>-3.6692892070486934E-3</v>
      </c>
      <c r="AH18" s="49">
        <v>29</v>
      </c>
      <c r="AI18" s="43">
        <v>0.70833333333333337</v>
      </c>
      <c r="AJ18" s="30">
        <v>3.0539999999999999E-3</v>
      </c>
      <c r="AK18" s="49">
        <v>29</v>
      </c>
      <c r="AL18" s="43">
        <v>0.70833333333333337</v>
      </c>
      <c r="AM18" s="31">
        <f t="shared" si="5"/>
        <v>3.3621756354562434E-3</v>
      </c>
    </row>
    <row r="19" spans="1:39" ht="16" thickBot="1" x14ac:dyDescent="0.25">
      <c r="A19" s="7" t="s">
        <v>17</v>
      </c>
      <c r="B19" s="8">
        <v>0.54166666666666663</v>
      </c>
      <c r="C19" s="9">
        <v>1</v>
      </c>
      <c r="D19" s="10">
        <v>-1.2830000000000001E-3</v>
      </c>
      <c r="F19" s="32">
        <v>28</v>
      </c>
      <c r="G19" s="33">
        <v>0.6875</v>
      </c>
      <c r="H19" s="34">
        <v>-2.7290000000000001E-3</v>
      </c>
      <c r="I19" s="32">
        <v>28</v>
      </c>
      <c r="J19" s="33">
        <v>0.6875</v>
      </c>
      <c r="K19" s="14">
        <f t="shared" si="0"/>
        <v>-2.5984883174917004E-3</v>
      </c>
      <c r="M19" s="35">
        <v>28</v>
      </c>
      <c r="N19" s="36">
        <v>0.6875</v>
      </c>
      <c r="O19" s="35">
        <f t="shared" si="4"/>
        <v>-1.7949999999999999E-3</v>
      </c>
      <c r="P19" s="37">
        <v>28</v>
      </c>
      <c r="Q19" s="36">
        <v>0.6875</v>
      </c>
      <c r="R19" s="19">
        <f t="shared" si="1"/>
        <v>-1.6421385326367399E-3</v>
      </c>
      <c r="T19" s="38">
        <v>28</v>
      </c>
      <c r="U19" s="39">
        <v>0.6875</v>
      </c>
      <c r="V19" s="38">
        <v>1.242E-3</v>
      </c>
      <c r="W19" s="38">
        <v>28</v>
      </c>
      <c r="X19" s="39">
        <v>0.6875</v>
      </c>
      <c r="Y19" s="23">
        <f t="shared" si="2"/>
        <v>1.1324716412100581E-3</v>
      </c>
      <c r="AA19" s="40">
        <v>28</v>
      </c>
      <c r="AB19" s="41">
        <v>0.6875</v>
      </c>
      <c r="AC19" s="26">
        <v>-3.64E-3</v>
      </c>
      <c r="AD19" s="40">
        <v>28</v>
      </c>
      <c r="AE19" s="41">
        <v>0.6875</v>
      </c>
      <c r="AF19" s="101">
        <f t="shared" si="3"/>
        <v>-3.2246762134422839E-3</v>
      </c>
      <c r="AH19" s="42">
        <v>28</v>
      </c>
      <c r="AI19" s="43">
        <v>0.6875</v>
      </c>
      <c r="AJ19" s="30">
        <v>3.2880000000000001E-3</v>
      </c>
      <c r="AK19" s="42">
        <v>28</v>
      </c>
      <c r="AL19" s="43">
        <v>0.6875</v>
      </c>
      <c r="AM19" s="31">
        <f t="shared" si="5"/>
        <v>3.6448595791419608E-3</v>
      </c>
    </row>
    <row r="20" spans="1:39" ht="16" thickBot="1" x14ac:dyDescent="0.25">
      <c r="A20" s="7" t="s">
        <v>17</v>
      </c>
      <c r="B20" s="8">
        <v>0.52083333333333337</v>
      </c>
      <c r="C20" s="9">
        <v>1</v>
      </c>
      <c r="D20" s="10">
        <v>-1.266E-3</v>
      </c>
      <c r="F20" s="44">
        <v>27</v>
      </c>
      <c r="G20" s="33">
        <v>0.66666666666666663</v>
      </c>
      <c r="H20" s="34">
        <v>-2.6250000000000002E-3</v>
      </c>
      <c r="I20" s="44">
        <v>27</v>
      </c>
      <c r="J20" s="33">
        <v>0.66666666666666663</v>
      </c>
      <c r="K20" s="14">
        <f t="shared" si="0"/>
        <v>-2.2218246029837314E-3</v>
      </c>
      <c r="M20" s="45">
        <v>27</v>
      </c>
      <c r="N20" s="36">
        <v>0.66666666666666663</v>
      </c>
      <c r="O20" s="35">
        <f t="shared" si="4"/>
        <v>-1.7279999999999999E-3</v>
      </c>
      <c r="P20" s="46">
        <v>27</v>
      </c>
      <c r="Q20" s="36">
        <v>0.66666666666666663</v>
      </c>
      <c r="R20" s="19">
        <f t="shared" si="1"/>
        <v>-1.764379575129467E-3</v>
      </c>
      <c r="T20" s="47">
        <v>27</v>
      </c>
      <c r="U20" s="39">
        <v>0.66666666666666663</v>
      </c>
      <c r="V20" s="38">
        <v>5.5599999999999996E-4</v>
      </c>
      <c r="W20" s="47">
        <v>27</v>
      </c>
      <c r="X20" s="39">
        <v>0.66666666666666663</v>
      </c>
      <c r="Y20" s="23">
        <f t="shared" si="2"/>
        <v>5.3623399342846243E-4</v>
      </c>
      <c r="AA20" s="48">
        <v>27</v>
      </c>
      <c r="AB20" s="41">
        <v>0.66666666666666663</v>
      </c>
      <c r="AC20" s="26">
        <v>-3.0760000000000002E-3</v>
      </c>
      <c r="AD20" s="48">
        <v>27</v>
      </c>
      <c r="AE20" s="41">
        <v>0.66666666666666663</v>
      </c>
      <c r="AF20" s="101">
        <f t="shared" si="3"/>
        <v>-2.8225468889687237E-3</v>
      </c>
      <c r="AH20" s="49">
        <v>27</v>
      </c>
      <c r="AI20" s="43">
        <v>0.66666666666666663</v>
      </c>
      <c r="AJ20" s="30">
        <v>3.771E-3</v>
      </c>
      <c r="AK20" s="49">
        <v>27</v>
      </c>
      <c r="AL20" s="43">
        <v>0.66666666666666663</v>
      </c>
      <c r="AM20" s="31">
        <f t="shared" si="5"/>
        <v>3.7672688781338324E-3</v>
      </c>
    </row>
    <row r="21" spans="1:39" ht="16" thickBot="1" x14ac:dyDescent="0.25">
      <c r="A21" s="7" t="s">
        <v>17</v>
      </c>
      <c r="B21" s="8">
        <v>0.5</v>
      </c>
      <c r="C21" s="9">
        <v>1</v>
      </c>
      <c r="D21" s="10">
        <v>-1.114E-3</v>
      </c>
      <c r="F21" s="44">
        <v>26</v>
      </c>
      <c r="G21" s="33">
        <v>0.64583333333333337</v>
      </c>
      <c r="H21" s="34">
        <v>-2.3709999999999998E-3</v>
      </c>
      <c r="I21" s="44">
        <v>26</v>
      </c>
      <c r="J21" s="33">
        <v>0.64583333333333337</v>
      </c>
      <c r="K21" s="14">
        <f t="shared" si="0"/>
        <v>-1.8393760852147101E-3</v>
      </c>
      <c r="M21" s="45">
        <v>26</v>
      </c>
      <c r="N21" s="36">
        <v>0.64583333333333337</v>
      </c>
      <c r="O21" s="35">
        <f t="shared" si="4"/>
        <v>-1.572E-3</v>
      </c>
      <c r="P21" s="46">
        <v>26</v>
      </c>
      <c r="Q21" s="36">
        <v>0.64583333333333337</v>
      </c>
      <c r="R21" s="19">
        <f t="shared" si="1"/>
        <v>-1.5701037987797648E-3</v>
      </c>
      <c r="T21" s="47">
        <v>26</v>
      </c>
      <c r="U21" s="39">
        <v>0.64583333333333337</v>
      </c>
      <c r="V21" s="38">
        <v>-7.3999999999999996E-5</v>
      </c>
      <c r="W21" s="47">
        <v>26</v>
      </c>
      <c r="X21" s="39">
        <v>0.64583333333333337</v>
      </c>
      <c r="Y21" s="23">
        <f t="shared" si="2"/>
        <v>1.884993831589596E-4</v>
      </c>
      <c r="AA21" s="48">
        <v>26</v>
      </c>
      <c r="AB21" s="41">
        <v>0.64583333333333337</v>
      </c>
      <c r="AC21" s="26">
        <v>-2.4729999999999999E-3</v>
      </c>
      <c r="AD21" s="48">
        <v>26</v>
      </c>
      <c r="AE21" s="41">
        <v>0.64583333333333337</v>
      </c>
      <c r="AF21" s="101">
        <f t="shared" si="3"/>
        <v>-2.4612800105253442E-3</v>
      </c>
      <c r="AH21" s="49">
        <v>26</v>
      </c>
      <c r="AI21" s="43">
        <v>0.64583333333333337</v>
      </c>
      <c r="AJ21" s="30">
        <v>3.8839999999999999E-3</v>
      </c>
      <c r="AK21" s="49">
        <v>26</v>
      </c>
      <c r="AL21" s="43">
        <v>0.64583333333333337</v>
      </c>
      <c r="AM21" s="31">
        <f t="shared" si="5"/>
        <v>3.6936302312056014E-3</v>
      </c>
    </row>
    <row r="22" spans="1:39" ht="16" thickBot="1" x14ac:dyDescent="0.25">
      <c r="A22" s="7" t="s">
        <v>17</v>
      </c>
      <c r="B22" s="8">
        <v>0.47916666666666669</v>
      </c>
      <c r="C22" s="9">
        <v>1</v>
      </c>
      <c r="D22" s="10">
        <v>-1.031E-3</v>
      </c>
      <c r="F22" s="32">
        <v>25</v>
      </c>
      <c r="G22" s="33">
        <v>0.625</v>
      </c>
      <c r="H22" s="34">
        <v>-1.6440000000000001E-3</v>
      </c>
      <c r="I22" s="32">
        <v>25</v>
      </c>
      <c r="J22" s="33">
        <v>0.625</v>
      </c>
      <c r="K22" s="14">
        <f t="shared" si="0"/>
        <v>-1.4567345076751251E-3</v>
      </c>
      <c r="M22" s="35">
        <v>25</v>
      </c>
      <c r="N22" s="36">
        <v>0.625</v>
      </c>
      <c r="O22" s="35">
        <f t="shared" si="4"/>
        <v>-1.1460000000000001E-3</v>
      </c>
      <c r="P22" s="37">
        <v>25</v>
      </c>
      <c r="Q22" s="36">
        <v>0.625</v>
      </c>
      <c r="R22" s="19">
        <f t="shared" si="1"/>
        <v>-1.1604225763658547E-3</v>
      </c>
      <c r="T22" s="38">
        <v>25</v>
      </c>
      <c r="U22" s="39">
        <v>0.625</v>
      </c>
      <c r="V22" s="38">
        <v>1.8000000000000001E-4</v>
      </c>
      <c r="W22" s="38">
        <v>25</v>
      </c>
      <c r="X22" s="39">
        <v>0.625</v>
      </c>
      <c r="Y22" s="23">
        <f t="shared" si="2"/>
        <v>1.8171610990233133E-4</v>
      </c>
      <c r="AA22" s="40">
        <v>25</v>
      </c>
      <c r="AB22" s="41">
        <v>0.625</v>
      </c>
      <c r="AC22" s="26">
        <v>-1.9849999999999998E-3</v>
      </c>
      <c r="AD22" s="40">
        <v>25</v>
      </c>
      <c r="AE22" s="41">
        <v>0.625</v>
      </c>
      <c r="AF22" s="101">
        <f t="shared" si="3"/>
        <v>-2.1390493141243694E-3</v>
      </c>
      <c r="AH22" s="42">
        <v>25</v>
      </c>
      <c r="AI22" s="43">
        <v>0.625</v>
      </c>
      <c r="AJ22" s="30">
        <v>3.6080000000000001E-3</v>
      </c>
      <c r="AK22" s="42">
        <v>25</v>
      </c>
      <c r="AL22" s="43">
        <v>0.625</v>
      </c>
      <c r="AM22" s="31">
        <f t="shared" si="5"/>
        <v>3.4186846381933653E-3</v>
      </c>
    </row>
    <row r="23" spans="1:39" ht="16" thickBot="1" x14ac:dyDescent="0.25">
      <c r="A23" s="7" t="s">
        <v>17</v>
      </c>
      <c r="B23" s="8">
        <v>0.45833333333333331</v>
      </c>
      <c r="C23" s="9">
        <v>1</v>
      </c>
      <c r="D23" s="10">
        <v>-9.2000000000000003E-4</v>
      </c>
      <c r="F23" s="44">
        <v>24</v>
      </c>
      <c r="G23" s="33">
        <v>0.60416666666666663</v>
      </c>
      <c r="H23" s="34">
        <v>-1.0660000000000001E-3</v>
      </c>
      <c r="I23" s="44">
        <v>24</v>
      </c>
      <c r="J23" s="33">
        <v>0.60416666666666663</v>
      </c>
      <c r="K23" s="14">
        <f t="shared" si="0"/>
        <v>-1.0794944365637034E-3</v>
      </c>
      <c r="M23" s="45">
        <v>24</v>
      </c>
      <c r="N23" s="36">
        <v>0.60416666666666663</v>
      </c>
      <c r="O23" s="35">
        <f t="shared" si="4"/>
        <v>-7.1500000000000003E-4</v>
      </c>
      <c r="P23" s="46">
        <v>24</v>
      </c>
      <c r="Q23" s="36">
        <v>0.60416666666666663</v>
      </c>
      <c r="R23" s="19">
        <f t="shared" si="1"/>
        <v>-7.1384735121529847E-4</v>
      </c>
      <c r="T23" s="47">
        <v>24</v>
      </c>
      <c r="U23" s="39">
        <v>0.60416666666666663</v>
      </c>
      <c r="V23" s="38">
        <v>4.0499999999999998E-4</v>
      </c>
      <c r="W23" s="47">
        <v>24</v>
      </c>
      <c r="X23" s="39">
        <v>0.60416666666666663</v>
      </c>
      <c r="Y23" s="23">
        <f t="shared" si="2"/>
        <v>4.0702929104379307E-4</v>
      </c>
      <c r="AA23" s="48">
        <v>24</v>
      </c>
      <c r="AB23" s="41">
        <v>0.60416666666666663</v>
      </c>
      <c r="AC23" s="26">
        <v>-1.818E-3</v>
      </c>
      <c r="AD23" s="48">
        <v>24</v>
      </c>
      <c r="AE23" s="41">
        <v>0.60416666666666663</v>
      </c>
      <c r="AF23" s="101">
        <f t="shared" si="3"/>
        <v>-1.8538236735397215E-3</v>
      </c>
      <c r="AH23" s="49">
        <v>24</v>
      </c>
      <c r="AI23" s="43">
        <v>0.60416666666666663</v>
      </c>
      <c r="AJ23" s="30">
        <v>2.9610000000000001E-3</v>
      </c>
      <c r="AK23" s="49">
        <v>24</v>
      </c>
      <c r="AL23" s="43">
        <v>0.60416666666666663</v>
      </c>
      <c r="AM23" s="31">
        <f t="shared" si="5"/>
        <v>2.9685059483044261E-3</v>
      </c>
    </row>
    <row r="24" spans="1:39" ht="16" thickBot="1" x14ac:dyDescent="0.25">
      <c r="A24" s="7" t="s">
        <v>17</v>
      </c>
      <c r="B24" s="8">
        <v>0.4375</v>
      </c>
      <c r="C24" s="9">
        <v>1</v>
      </c>
      <c r="D24" s="10">
        <v>-6.5099999999999999E-4</v>
      </c>
      <c r="F24" s="44">
        <v>23</v>
      </c>
      <c r="G24" s="33">
        <v>0.58333333333333337</v>
      </c>
      <c r="H24" s="34">
        <v>-6.8400000000000004E-4</v>
      </c>
      <c r="I24" s="44">
        <v>23</v>
      </c>
      <c r="J24" s="33">
        <v>0.58333333333333337</v>
      </c>
      <c r="K24" s="14">
        <f t="shared" si="0"/>
        <v>-7.1317146316620013E-4</v>
      </c>
      <c r="M24" s="45">
        <v>23</v>
      </c>
      <c r="N24" s="36">
        <v>0.58333333333333337</v>
      </c>
      <c r="O24" s="35">
        <f t="shared" si="4"/>
        <v>-4.6000000000000001E-4</v>
      </c>
      <c r="P24" s="46">
        <v>23</v>
      </c>
      <c r="Q24" s="36">
        <v>0.58333333333333337</v>
      </c>
      <c r="R24" s="19">
        <f t="shared" si="1"/>
        <v>-3.6092770753821246E-4</v>
      </c>
      <c r="T24" s="47">
        <v>23</v>
      </c>
      <c r="U24" s="39">
        <v>0.58333333333333337</v>
      </c>
      <c r="V24" s="38">
        <v>7.3499999999999998E-4</v>
      </c>
      <c r="W24" s="47">
        <v>23</v>
      </c>
      <c r="X24" s="39">
        <v>0.58333333333333337</v>
      </c>
      <c r="Y24" s="23">
        <f t="shared" si="2"/>
        <v>6.8393516011666894E-4</v>
      </c>
      <c r="AA24" s="48">
        <v>23</v>
      </c>
      <c r="AB24" s="41">
        <v>0.58333333333333337</v>
      </c>
      <c r="AC24" s="26">
        <v>-1.6169999999999999E-3</v>
      </c>
      <c r="AD24" s="48">
        <v>23</v>
      </c>
      <c r="AE24" s="41">
        <v>0.58333333333333337</v>
      </c>
      <c r="AF24" s="101">
        <f t="shared" si="3"/>
        <v>-1.6033672789539256E-3</v>
      </c>
      <c r="AH24" s="49">
        <v>23</v>
      </c>
      <c r="AI24" s="43">
        <v>0.58333333333333337</v>
      </c>
      <c r="AJ24" s="30">
        <v>2.3960000000000001E-3</v>
      </c>
      <c r="AK24" s="49">
        <v>23</v>
      </c>
      <c r="AL24" s="43">
        <v>0.58333333333333337</v>
      </c>
      <c r="AM24" s="31">
        <f t="shared" si="5"/>
        <v>2.3964425401936146E-3</v>
      </c>
    </row>
    <row r="25" spans="1:39" ht="16" thickBot="1" x14ac:dyDescent="0.25">
      <c r="A25" s="7" t="s">
        <v>17</v>
      </c>
      <c r="B25" s="8">
        <v>0.41666666666666669</v>
      </c>
      <c r="C25" s="9">
        <v>1</v>
      </c>
      <c r="D25" s="10">
        <v>-3.2200000000000002E-4</v>
      </c>
      <c r="F25" s="32">
        <v>22</v>
      </c>
      <c r="G25" s="33">
        <v>0.5625</v>
      </c>
      <c r="H25" s="34">
        <v>-3.2699999999999998E-4</v>
      </c>
      <c r="I25" s="32">
        <v>22</v>
      </c>
      <c r="J25" s="33">
        <v>0.5625</v>
      </c>
      <c r="K25" s="14">
        <f t="shared" si="0"/>
        <v>-3.6312156091855194E-4</v>
      </c>
      <c r="M25" s="35">
        <v>22</v>
      </c>
      <c r="N25" s="36">
        <v>0.5625</v>
      </c>
      <c r="O25" s="35">
        <f t="shared" si="4"/>
        <v>-1.05E-4</v>
      </c>
      <c r="P25" s="37">
        <v>22</v>
      </c>
      <c r="Q25" s="36">
        <v>0.5625</v>
      </c>
      <c r="R25" s="19">
        <f t="shared" si="1"/>
        <v>-1.1790308487234205E-4</v>
      </c>
      <c r="T25" s="38">
        <v>22</v>
      </c>
      <c r="U25" s="39">
        <v>0.5625</v>
      </c>
      <c r="V25" s="38">
        <v>8.7799999999999998E-4</v>
      </c>
      <c r="W25" s="38">
        <v>22</v>
      </c>
      <c r="X25" s="39">
        <v>0.5625</v>
      </c>
      <c r="Y25" s="23">
        <f t="shared" si="2"/>
        <v>8.9691041983287084E-4</v>
      </c>
      <c r="AA25" s="40">
        <v>22</v>
      </c>
      <c r="AB25" s="41">
        <v>0.5625</v>
      </c>
      <c r="AC25" s="26">
        <v>-1.477E-3</v>
      </c>
      <c r="AD25" s="40">
        <v>22</v>
      </c>
      <c r="AE25" s="41">
        <v>0.5625</v>
      </c>
      <c r="AF25" s="101">
        <f t="shared" si="3"/>
        <v>-1.3852398156049637E-3</v>
      </c>
      <c r="AH25" s="42">
        <v>22</v>
      </c>
      <c r="AI25" s="43">
        <v>0.5625</v>
      </c>
      <c r="AJ25" s="30">
        <v>1.709E-3</v>
      </c>
      <c r="AK25" s="42">
        <v>22</v>
      </c>
      <c r="AL25" s="43">
        <v>0.5625</v>
      </c>
      <c r="AM25" s="31">
        <f t="shared" si="5"/>
        <v>1.7748137996826223E-3</v>
      </c>
    </row>
    <row r="26" spans="1:39" ht="16" thickBot="1" x14ac:dyDescent="0.25">
      <c r="A26" s="7" t="s">
        <v>17</v>
      </c>
      <c r="B26" s="8">
        <v>0.39583333333333331</v>
      </c>
      <c r="C26" s="9">
        <v>1</v>
      </c>
      <c r="D26" s="10">
        <v>-1.1E-5</v>
      </c>
      <c r="F26" s="44">
        <v>21</v>
      </c>
      <c r="G26" s="33">
        <v>0.54166666666666663</v>
      </c>
      <c r="H26" s="34">
        <v>1.54E-4</v>
      </c>
      <c r="I26" s="44">
        <v>21</v>
      </c>
      <c r="J26" s="33">
        <v>0.54166666666666663</v>
      </c>
      <c r="K26" s="14">
        <f t="shared" si="0"/>
        <v>-3.4462776227463243E-5</v>
      </c>
      <c r="M26" s="45">
        <v>21</v>
      </c>
      <c r="N26" s="36">
        <v>0.54166666666666663</v>
      </c>
      <c r="O26" s="35">
        <f t="shared" si="4"/>
        <v>1.8599999999999999E-4</v>
      </c>
      <c r="P26" s="46">
        <v>21</v>
      </c>
      <c r="Q26" s="36">
        <v>0.54166666666666663</v>
      </c>
      <c r="R26" s="19">
        <f t="shared" si="1"/>
        <v>8.3089977749109274E-5</v>
      </c>
      <c r="T26" s="47">
        <v>21</v>
      </c>
      <c r="U26" s="39">
        <v>0.54166666666666663</v>
      </c>
      <c r="V26" s="38">
        <v>1.0549999999999999E-3</v>
      </c>
      <c r="W26" s="47">
        <v>21</v>
      </c>
      <c r="X26" s="39">
        <v>0.54166666666666663</v>
      </c>
      <c r="Y26" s="23">
        <f t="shared" si="2"/>
        <v>1.0367169303199919E-3</v>
      </c>
      <c r="AA26" s="48">
        <v>21</v>
      </c>
      <c r="AB26" s="41">
        <v>0.54166666666666663</v>
      </c>
      <c r="AC26" s="26">
        <v>-1.2960000000000001E-3</v>
      </c>
      <c r="AD26" s="48">
        <v>21</v>
      </c>
      <c r="AE26" s="41">
        <v>0.54166666666666663</v>
      </c>
      <c r="AF26" s="101">
        <f t="shared" si="3"/>
        <v>-1.1967966424331171E-3</v>
      </c>
      <c r="AH26" s="49">
        <v>21</v>
      </c>
      <c r="AI26" s="43">
        <v>0.54166666666666663</v>
      </c>
      <c r="AJ26" s="30">
        <v>1.2030000000000001E-3</v>
      </c>
      <c r="AK26" s="49">
        <v>21</v>
      </c>
      <c r="AL26" s="43">
        <v>0.54166666666666663</v>
      </c>
      <c r="AM26" s="31">
        <f t="shared" si="5"/>
        <v>1.1836538145650484E-3</v>
      </c>
    </row>
    <row r="27" spans="1:39" ht="16" thickBot="1" x14ac:dyDescent="0.25">
      <c r="A27" s="7" t="s">
        <v>17</v>
      </c>
      <c r="B27" s="8">
        <v>0.375</v>
      </c>
      <c r="C27" s="9">
        <v>1</v>
      </c>
      <c r="D27" s="10">
        <v>2.33E-4</v>
      </c>
      <c r="F27" s="44">
        <v>20</v>
      </c>
      <c r="G27" s="33">
        <v>0.52083333333333337</v>
      </c>
      <c r="H27" s="34">
        <v>8.4000000000000003E-4</v>
      </c>
      <c r="I27" s="44">
        <v>20</v>
      </c>
      <c r="J27" s="33">
        <v>0.52083333333333337</v>
      </c>
      <c r="K27" s="14">
        <f t="shared" si="0"/>
        <v>2.6799960200021562E-4</v>
      </c>
      <c r="M27" s="45">
        <v>20</v>
      </c>
      <c r="N27" s="36">
        <v>0.52083333333333337</v>
      </c>
      <c r="O27" s="35">
        <f t="shared" si="4"/>
        <v>3.4200000000000002E-4</v>
      </c>
      <c r="P27" s="46">
        <v>20</v>
      </c>
      <c r="Q27" s="36">
        <v>0.52083333333333337</v>
      </c>
      <c r="R27" s="19">
        <f t="shared" si="1"/>
        <v>3.0513112941809597E-4</v>
      </c>
      <c r="T27" s="47">
        <v>20</v>
      </c>
      <c r="U27" s="39">
        <v>0.52083333333333337</v>
      </c>
      <c r="V27" s="38">
        <v>1.181E-3</v>
      </c>
      <c r="W27" s="47">
        <v>20</v>
      </c>
      <c r="X27" s="39">
        <v>0.52083333333333337</v>
      </c>
      <c r="Y27" s="23">
        <f t="shared" si="2"/>
        <v>1.1412983014426094E-3</v>
      </c>
      <c r="AA27" s="48">
        <v>20</v>
      </c>
      <c r="AB27" s="41">
        <v>0.52083333333333337</v>
      </c>
      <c r="AC27" s="26">
        <v>-1.2849999999999999E-3</v>
      </c>
      <c r="AD27" s="48">
        <v>20</v>
      </c>
      <c r="AE27" s="41">
        <v>0.52083333333333337</v>
      </c>
      <c r="AF27" s="101">
        <f t="shared" si="3"/>
        <v>-1.0351889707278464E-3</v>
      </c>
      <c r="AH27" s="49">
        <v>20</v>
      </c>
      <c r="AI27" s="43">
        <v>0.52083333333333337</v>
      </c>
      <c r="AJ27" s="30">
        <v>7.0299999999999996E-4</v>
      </c>
      <c r="AK27" s="49">
        <v>20</v>
      </c>
      <c r="AL27" s="43">
        <v>0.52083333333333337</v>
      </c>
      <c r="AM27" s="31">
        <f t="shared" si="5"/>
        <v>6.9825429815723841E-4</v>
      </c>
    </row>
    <row r="28" spans="1:39" ht="16" thickBot="1" x14ac:dyDescent="0.25">
      <c r="A28" s="7" t="s">
        <v>17</v>
      </c>
      <c r="B28" s="8">
        <v>0.35416666666666669</v>
      </c>
      <c r="C28" s="9">
        <v>1</v>
      </c>
      <c r="D28" s="10">
        <v>4.3399999999999998E-4</v>
      </c>
      <c r="F28" s="32">
        <v>19</v>
      </c>
      <c r="G28" s="33">
        <v>0.5</v>
      </c>
      <c r="H28" s="34">
        <v>1.3060000000000001E-3</v>
      </c>
      <c r="I28" s="32">
        <v>19</v>
      </c>
      <c r="J28" s="33">
        <v>0.5</v>
      </c>
      <c r="K28" s="14">
        <f t="shared" si="0"/>
        <v>5.3984330003175956E-4</v>
      </c>
      <c r="M28" s="35">
        <v>19</v>
      </c>
      <c r="N28" s="36">
        <v>0.5</v>
      </c>
      <c r="O28" s="35">
        <f t="shared" si="4"/>
        <v>5.4600000000000004E-4</v>
      </c>
      <c r="P28" s="37">
        <v>19</v>
      </c>
      <c r="Q28" s="36">
        <v>0.5</v>
      </c>
      <c r="R28" s="19">
        <f t="shared" si="1"/>
        <v>5.340900475034598E-4</v>
      </c>
      <c r="T28" s="38">
        <v>19</v>
      </c>
      <c r="U28" s="39">
        <v>0.5</v>
      </c>
      <c r="V28" s="38">
        <v>1.2509999999999999E-3</v>
      </c>
      <c r="W28" s="38">
        <v>19</v>
      </c>
      <c r="X28" s="39">
        <v>0.5</v>
      </c>
      <c r="Y28" s="23">
        <f t="shared" si="2"/>
        <v>1.213825420166455E-3</v>
      </c>
      <c r="AA28" s="40">
        <v>19</v>
      </c>
      <c r="AB28" s="41">
        <v>0.5</v>
      </c>
      <c r="AC28" s="26">
        <v>-9.7099999999999997E-4</v>
      </c>
      <c r="AD28" s="40">
        <v>19</v>
      </c>
      <c r="AE28" s="41">
        <v>0.5</v>
      </c>
      <c r="AF28" s="101">
        <f t="shared" si="3"/>
        <v>-8.9736404277463572E-4</v>
      </c>
      <c r="AH28" s="42">
        <v>19</v>
      </c>
      <c r="AI28" s="43">
        <v>0.5</v>
      </c>
      <c r="AJ28" s="30">
        <v>3.1799999999999998E-4</v>
      </c>
      <c r="AK28" s="42">
        <v>19</v>
      </c>
      <c r="AL28" s="43">
        <v>0.5</v>
      </c>
      <c r="AM28" s="31">
        <f t="shared" si="5"/>
        <v>3.7744564984720503E-4</v>
      </c>
    </row>
    <row r="29" spans="1:39" ht="16" thickBot="1" x14ac:dyDescent="0.25">
      <c r="A29" s="7" t="s">
        <v>17</v>
      </c>
      <c r="B29" s="8">
        <v>0.33333333333333331</v>
      </c>
      <c r="C29" s="9">
        <v>1</v>
      </c>
      <c r="D29" s="10">
        <v>5.1400000000000003E-4</v>
      </c>
      <c r="F29" s="44">
        <v>18</v>
      </c>
      <c r="G29" s="33">
        <v>0.47916666666666669</v>
      </c>
      <c r="H29" s="34">
        <v>1.1509999999999999E-3</v>
      </c>
      <c r="I29" s="44">
        <v>18</v>
      </c>
      <c r="J29" s="33">
        <v>0.47916666666666669</v>
      </c>
      <c r="K29" s="14">
        <f t="shared" si="0"/>
        <v>7.7709371695150963E-4</v>
      </c>
      <c r="M29" s="45">
        <v>18</v>
      </c>
      <c r="N29" s="36">
        <v>0.47916666666666669</v>
      </c>
      <c r="O29" s="35">
        <f t="shared" si="4"/>
        <v>5.7200000000000003E-4</v>
      </c>
      <c r="P29" s="46">
        <v>18</v>
      </c>
      <c r="Q29" s="36">
        <v>0.47916666666666669</v>
      </c>
      <c r="R29" s="19">
        <f t="shared" si="1"/>
        <v>6.7706323596673562E-4</v>
      </c>
      <c r="T29" s="47">
        <v>18</v>
      </c>
      <c r="U29" s="39">
        <v>0.47916666666666669</v>
      </c>
      <c r="V29" s="38">
        <v>9.77E-4</v>
      </c>
      <c r="W29" s="47">
        <v>18</v>
      </c>
      <c r="X29" s="39">
        <v>0.47916666666666669</v>
      </c>
      <c r="Y29" s="23">
        <f t="shared" si="2"/>
        <v>1.2009057699895183E-3</v>
      </c>
      <c r="AA29" s="48">
        <v>18</v>
      </c>
      <c r="AB29" s="41">
        <v>0.47916666666666669</v>
      </c>
      <c r="AC29" s="26">
        <v>-7.5100000000000004E-4</v>
      </c>
      <c r="AD29" s="48">
        <v>18</v>
      </c>
      <c r="AE29" s="41">
        <v>0.47916666666666669</v>
      </c>
      <c r="AF29" s="101">
        <f t="shared" si="3"/>
        <v>-7.800653105018672E-4</v>
      </c>
      <c r="AH29" s="49">
        <v>18</v>
      </c>
      <c r="AI29" s="43">
        <v>0.47916666666666669</v>
      </c>
      <c r="AJ29" s="30">
        <v>2.0699999999999999E-4</v>
      </c>
      <c r="AK29" s="49">
        <v>18</v>
      </c>
      <c r="AL29" s="43">
        <v>0.47916666666666669</v>
      </c>
      <c r="AM29" s="31">
        <f t="shared" si="5"/>
        <v>2.5444017199149991E-4</v>
      </c>
    </row>
    <row r="30" spans="1:39" ht="16" thickBot="1" x14ac:dyDescent="0.25">
      <c r="A30" s="7" t="s">
        <v>17</v>
      </c>
      <c r="B30" s="8">
        <v>0.3125</v>
      </c>
      <c r="C30" s="9">
        <v>1</v>
      </c>
      <c r="D30" s="10">
        <v>8.83E-4</v>
      </c>
      <c r="F30" s="44">
        <v>17</v>
      </c>
      <c r="G30" s="33">
        <v>0.45833333333333331</v>
      </c>
      <c r="H30" s="34">
        <v>1.243E-3</v>
      </c>
      <c r="I30" s="44">
        <v>17</v>
      </c>
      <c r="J30" s="33">
        <v>0.45833333333333331</v>
      </c>
      <c r="K30" s="14">
        <f t="shared" si="0"/>
        <v>9.7628203692489931E-4</v>
      </c>
      <c r="M30" s="45">
        <v>17</v>
      </c>
      <c r="N30" s="36">
        <v>0.45833333333333331</v>
      </c>
      <c r="O30" s="35">
        <f t="shared" si="4"/>
        <v>7.45E-4</v>
      </c>
      <c r="P30" s="46">
        <v>17</v>
      </c>
      <c r="Q30" s="36">
        <v>0.45833333333333331</v>
      </c>
      <c r="R30" s="19">
        <f t="shared" si="1"/>
        <v>6.2971051215127811E-4</v>
      </c>
      <c r="T30" s="47">
        <v>17</v>
      </c>
      <c r="U30" s="39">
        <v>0.45833333333333331</v>
      </c>
      <c r="V30" s="38">
        <v>7.94E-4</v>
      </c>
      <c r="W30" s="47">
        <v>17</v>
      </c>
      <c r="X30" s="39">
        <v>0.45833333333333331</v>
      </c>
      <c r="Y30" s="23">
        <f t="shared" si="2"/>
        <v>1.0467635717001413E-3</v>
      </c>
      <c r="AA30" s="48">
        <v>17</v>
      </c>
      <c r="AB30" s="41">
        <v>0.45833333333333331</v>
      </c>
      <c r="AC30" s="26">
        <v>-6.0499999999999996E-4</v>
      </c>
      <c r="AD30" s="48">
        <v>17</v>
      </c>
      <c r="AE30" s="41">
        <v>0.45833333333333331</v>
      </c>
      <c r="AF30" s="101">
        <f t="shared" si="3"/>
        <v>-6.7983261412766886E-4</v>
      </c>
      <c r="AH30" s="49">
        <v>17</v>
      </c>
      <c r="AI30" s="43">
        <v>0.45833333333333331</v>
      </c>
      <c r="AJ30" s="30">
        <v>4.8200000000000001E-4</v>
      </c>
      <c r="AK30" s="49">
        <v>17</v>
      </c>
      <c r="AL30" s="43">
        <v>0.45833333333333331</v>
      </c>
      <c r="AM30" s="31">
        <f t="shared" si="5"/>
        <v>3.3166267021383965E-4</v>
      </c>
    </row>
    <row r="31" spans="1:39" ht="16" thickBot="1" x14ac:dyDescent="0.25">
      <c r="A31" s="7" t="s">
        <v>17</v>
      </c>
      <c r="B31" s="8">
        <v>0.29166666666666669</v>
      </c>
      <c r="C31" s="9">
        <v>1</v>
      </c>
      <c r="D31" s="10">
        <v>1.2769999999999999E-3</v>
      </c>
      <c r="F31" s="32">
        <v>16</v>
      </c>
      <c r="G31" s="33">
        <v>0.4375</v>
      </c>
      <c r="H31" s="34">
        <v>1.0920000000000001E-3</v>
      </c>
      <c r="I31" s="32">
        <v>16</v>
      </c>
      <c r="J31" s="33">
        <v>0.4375</v>
      </c>
      <c r="K31" s="14">
        <f t="shared" si="0"/>
        <v>1.1344959464253386E-3</v>
      </c>
      <c r="M31" s="35">
        <v>16</v>
      </c>
      <c r="N31" s="36">
        <v>0.4375</v>
      </c>
      <c r="O31" s="35">
        <f t="shared" si="4"/>
        <v>3.57E-4</v>
      </c>
      <c r="P31" s="37">
        <v>16</v>
      </c>
      <c r="Q31" s="36">
        <v>0.4375</v>
      </c>
      <c r="R31" s="19">
        <f t="shared" si="1"/>
        <v>3.6120070268692704E-4</v>
      </c>
      <c r="T31" s="38">
        <v>16</v>
      </c>
      <c r="U31" s="39">
        <v>0.4375</v>
      </c>
      <c r="V31" s="38">
        <v>7.5299999999999998E-4</v>
      </c>
      <c r="W31" s="38">
        <v>16</v>
      </c>
      <c r="X31" s="39">
        <v>0.4375</v>
      </c>
      <c r="Y31" s="23">
        <f t="shared" si="2"/>
        <v>7.6409363571787372E-4</v>
      </c>
      <c r="AA31" s="40">
        <v>16</v>
      </c>
      <c r="AB31" s="41">
        <v>0.4375</v>
      </c>
      <c r="AC31" s="26">
        <v>-3.77E-4</v>
      </c>
      <c r="AD31" s="40">
        <v>16</v>
      </c>
      <c r="AE31" s="41">
        <v>0.4375</v>
      </c>
      <c r="AF31" s="101">
        <f t="shared" si="3"/>
        <v>-5.9300236080677728E-4</v>
      </c>
      <c r="AH31" s="42">
        <v>16</v>
      </c>
      <c r="AI31" s="43">
        <v>0.4375</v>
      </c>
      <c r="AJ31" s="30">
        <v>7.6400000000000003E-4</v>
      </c>
      <c r="AK31" s="42">
        <v>16</v>
      </c>
      <c r="AL31" s="43">
        <v>0.4375</v>
      </c>
      <c r="AM31" s="31">
        <f t="shared" si="5"/>
        <v>5.8037303935741514E-4</v>
      </c>
    </row>
    <row r="32" spans="1:39" ht="16" thickBot="1" x14ac:dyDescent="0.25">
      <c r="A32" s="7" t="s">
        <v>17</v>
      </c>
      <c r="B32" s="8">
        <v>0.27083333333333331</v>
      </c>
      <c r="C32" s="9">
        <v>1</v>
      </c>
      <c r="D32" s="10">
        <v>1.5120000000000001E-3</v>
      </c>
      <c r="F32" s="44">
        <v>15</v>
      </c>
      <c r="G32" s="33">
        <v>0.41666666666666669</v>
      </c>
      <c r="H32" s="34">
        <v>1.225E-3</v>
      </c>
      <c r="I32" s="44">
        <v>15</v>
      </c>
      <c r="J32" s="33">
        <v>0.41666666666666669</v>
      </c>
      <c r="K32" s="14">
        <f t="shared" si="0"/>
        <v>1.2494222148939553E-3</v>
      </c>
      <c r="M32" s="45">
        <v>15</v>
      </c>
      <c r="N32" s="36">
        <v>0.41666666666666669</v>
      </c>
      <c r="O32" s="35">
        <f t="shared" si="4"/>
        <v>-6.3E-5</v>
      </c>
      <c r="P32" s="46">
        <v>15</v>
      </c>
      <c r="Q32" s="36">
        <v>0.41666666666666669</v>
      </c>
      <c r="R32" s="19">
        <f t="shared" si="1"/>
        <v>-4.4574265867752209E-5</v>
      </c>
      <c r="T32" s="47">
        <v>15</v>
      </c>
      <c r="U32" s="39">
        <v>0.41666666666666669</v>
      </c>
      <c r="V32" s="38">
        <v>4.4299999999999998E-4</v>
      </c>
      <c r="W32" s="47">
        <v>15</v>
      </c>
      <c r="X32" s="39">
        <v>0.41666666666666669</v>
      </c>
      <c r="Y32" s="23">
        <f t="shared" si="2"/>
        <v>4.4701579615670267E-4</v>
      </c>
      <c r="AA32" s="48">
        <v>15</v>
      </c>
      <c r="AB32" s="41">
        <v>0.41666666666666669</v>
      </c>
      <c r="AC32" s="26">
        <v>-4.5800000000000002E-4</v>
      </c>
      <c r="AD32" s="48">
        <v>15</v>
      </c>
      <c r="AE32" s="41">
        <v>0.41666666666666669</v>
      </c>
      <c r="AF32" s="101">
        <f t="shared" si="3"/>
        <v>-5.1570770327741006E-4</v>
      </c>
      <c r="AH32" s="49">
        <v>15</v>
      </c>
      <c r="AI32" s="43">
        <v>0.41666666666666669</v>
      </c>
      <c r="AJ32" s="30">
        <v>1.1720000000000001E-3</v>
      </c>
      <c r="AK32" s="49">
        <v>15</v>
      </c>
      <c r="AL32" s="43">
        <v>0.41666666666666669</v>
      </c>
      <c r="AM32" s="31">
        <f t="shared" si="5"/>
        <v>9.4513957850585304E-4</v>
      </c>
    </row>
    <row r="33" spans="1:39" ht="16" thickBot="1" x14ac:dyDescent="0.25">
      <c r="A33" s="7" t="s">
        <v>17</v>
      </c>
      <c r="B33" s="8">
        <v>0.25</v>
      </c>
      <c r="C33" s="9">
        <v>1</v>
      </c>
      <c r="D33" s="10">
        <v>1.624E-3</v>
      </c>
      <c r="F33" s="44">
        <v>14</v>
      </c>
      <c r="G33" s="33">
        <v>0.39583333333333331</v>
      </c>
      <c r="H33" s="34">
        <v>1.085E-3</v>
      </c>
      <c r="I33" s="44">
        <v>14</v>
      </c>
      <c r="J33" s="33">
        <v>0.39583333333333331</v>
      </c>
      <c r="K33" s="14">
        <f t="shared" si="0"/>
        <v>1.3193805162641087E-3</v>
      </c>
      <c r="M33" s="45">
        <v>14</v>
      </c>
      <c r="N33" s="36">
        <v>0.39583333333333331</v>
      </c>
      <c r="O33" s="35">
        <f t="shared" si="4"/>
        <v>-5.53E-4</v>
      </c>
      <c r="P33" s="46">
        <v>14</v>
      </c>
      <c r="Q33" s="36">
        <v>0.39583333333333331</v>
      </c>
      <c r="R33" s="19">
        <f t="shared" si="1"/>
        <v>-4.2085902366832315E-4</v>
      </c>
      <c r="T33" s="47">
        <v>14</v>
      </c>
      <c r="U33" s="39">
        <v>0.39583333333333331</v>
      </c>
      <c r="V33" s="38">
        <v>1.05E-4</v>
      </c>
      <c r="W33" s="47">
        <v>14</v>
      </c>
      <c r="X33" s="39">
        <v>0.39583333333333331</v>
      </c>
      <c r="Y33" s="23">
        <f t="shared" si="2"/>
        <v>2.0750561133454004E-4</v>
      </c>
      <c r="AA33" s="48">
        <v>14</v>
      </c>
      <c r="AB33" s="41">
        <v>0.39583333333333331</v>
      </c>
      <c r="AC33" s="26">
        <v>-5.3700000000000004E-4</v>
      </c>
      <c r="AD33" s="48">
        <v>14</v>
      </c>
      <c r="AE33" s="41">
        <v>0.39583333333333331</v>
      </c>
      <c r="AF33" s="101">
        <f t="shared" si="3"/>
        <v>-4.4387871850811366E-4</v>
      </c>
      <c r="AH33" s="49">
        <v>14</v>
      </c>
      <c r="AI33" s="43">
        <v>0.39583333333333331</v>
      </c>
      <c r="AJ33" s="30">
        <v>1.5790000000000001E-3</v>
      </c>
      <c r="AK33" s="49">
        <v>14</v>
      </c>
      <c r="AL33" s="43">
        <v>0.39583333333333331</v>
      </c>
      <c r="AM33" s="31">
        <f t="shared" si="5"/>
        <v>1.3524667764072489E-3</v>
      </c>
    </row>
    <row r="34" spans="1:39" ht="16" thickBot="1" x14ac:dyDescent="0.25">
      <c r="A34" s="7" t="s">
        <v>17</v>
      </c>
      <c r="B34" s="8">
        <v>0.22916666666666666</v>
      </c>
      <c r="C34" s="9">
        <v>1</v>
      </c>
      <c r="D34" s="10">
        <v>1.604E-3</v>
      </c>
      <c r="F34" s="32">
        <v>13</v>
      </c>
      <c r="G34" s="33">
        <v>0.375</v>
      </c>
      <c r="H34" s="34">
        <v>9.6100000000000005E-4</v>
      </c>
      <c r="I34" s="32">
        <v>13</v>
      </c>
      <c r="J34" s="33">
        <v>0.375</v>
      </c>
      <c r="K34" s="14">
        <f t="shared" si="0"/>
        <v>1.343347996849374E-3</v>
      </c>
      <c r="M34" s="35">
        <v>13</v>
      </c>
      <c r="N34" s="36">
        <v>0.375</v>
      </c>
      <c r="O34" s="35">
        <f t="shared" si="4"/>
        <v>-5.1500000000000005E-4</v>
      </c>
      <c r="P34" s="37">
        <v>13</v>
      </c>
      <c r="Q34" s="36">
        <v>0.375</v>
      </c>
      <c r="R34" s="19">
        <f t="shared" si="1"/>
        <v>-6.0285148467168891E-4</v>
      </c>
      <c r="T34" s="38">
        <v>13</v>
      </c>
      <c r="U34" s="39">
        <v>0.375</v>
      </c>
      <c r="V34" s="38">
        <v>1.93E-4</v>
      </c>
      <c r="W34" s="38">
        <v>13</v>
      </c>
      <c r="X34" s="39">
        <v>0.375</v>
      </c>
      <c r="Y34" s="23">
        <f t="shared" si="2"/>
        <v>9.0243009195973027E-5</v>
      </c>
      <c r="AA34" s="40">
        <v>13</v>
      </c>
      <c r="AB34" s="41">
        <v>0.375</v>
      </c>
      <c r="AC34" s="26">
        <v>-6.1200000000000002E-4</v>
      </c>
      <c r="AD34" s="40">
        <v>13</v>
      </c>
      <c r="AE34" s="41">
        <v>0.375</v>
      </c>
      <c r="AF34" s="101">
        <f t="shared" si="3"/>
        <v>-3.7324258634461975E-4</v>
      </c>
      <c r="AH34" s="42">
        <v>13</v>
      </c>
      <c r="AI34" s="43">
        <v>0.375</v>
      </c>
      <c r="AJ34" s="30">
        <v>1.825E-3</v>
      </c>
      <c r="AK34" s="42">
        <v>13</v>
      </c>
      <c r="AL34" s="43">
        <v>0.375</v>
      </c>
      <c r="AM34" s="31">
        <f t="shared" si="5"/>
        <v>1.7222346772199351E-3</v>
      </c>
    </row>
    <row r="35" spans="1:39" ht="16" thickBot="1" x14ac:dyDescent="0.25">
      <c r="A35" s="7" t="s">
        <v>17</v>
      </c>
      <c r="B35" s="8">
        <v>0.20833333333333334</v>
      </c>
      <c r="C35" s="9">
        <v>1</v>
      </c>
      <c r="D35" s="10">
        <v>1.639E-3</v>
      </c>
      <c r="F35" s="44">
        <v>12</v>
      </c>
      <c r="G35" s="33">
        <v>0.35416666666666669</v>
      </c>
      <c r="H35" s="34">
        <v>1.0150000000000001E-3</v>
      </c>
      <c r="I35" s="44">
        <v>12</v>
      </c>
      <c r="J35" s="33">
        <v>0.35416666666666669</v>
      </c>
      <c r="K35" s="14">
        <f t="shared" si="0"/>
        <v>1.3209742303902613E-3</v>
      </c>
      <c r="M35" s="45">
        <v>12</v>
      </c>
      <c r="N35" s="36">
        <v>0.35416666666666669</v>
      </c>
      <c r="O35" s="35">
        <f t="shared" si="4"/>
        <v>-4.2700000000000002E-4</v>
      </c>
      <c r="P35" s="46">
        <v>12</v>
      </c>
      <c r="Q35" s="36">
        <v>0.35416666666666669</v>
      </c>
      <c r="R35" s="19">
        <f t="shared" si="1"/>
        <v>-5.1176531619307418E-4</v>
      </c>
      <c r="T35" s="47">
        <v>12</v>
      </c>
      <c r="U35" s="39">
        <v>0.35416666666666669</v>
      </c>
      <c r="V35" s="38">
        <v>4.1999999999999998E-5</v>
      </c>
      <c r="W35" s="47">
        <v>12</v>
      </c>
      <c r="X35" s="39">
        <v>0.35416666666666669</v>
      </c>
      <c r="Y35" s="23">
        <f t="shared" si="2"/>
        <v>4.320764622097763E-5</v>
      </c>
      <c r="AA35" s="48">
        <v>12</v>
      </c>
      <c r="AB35" s="41">
        <v>0.35416666666666669</v>
      </c>
      <c r="AC35" s="26">
        <v>-5.1000000000000004E-4</v>
      </c>
      <c r="AD35" s="48">
        <v>12</v>
      </c>
      <c r="AE35" s="41">
        <v>0.35416666666666669</v>
      </c>
      <c r="AF35" s="101">
        <f t="shared" si="3"/>
        <v>-2.9932376815672117E-4</v>
      </c>
      <c r="AH35" s="49">
        <v>12</v>
      </c>
      <c r="AI35" s="43">
        <v>0.35416666666666669</v>
      </c>
      <c r="AJ35" s="30">
        <v>1.9940000000000001E-3</v>
      </c>
      <c r="AK35" s="49">
        <v>12</v>
      </c>
      <c r="AL35" s="43">
        <v>0.35416666666666669</v>
      </c>
      <c r="AM35" s="31">
        <f t="shared" si="5"/>
        <v>1.9801693220794759E-3</v>
      </c>
    </row>
    <row r="36" spans="1:39" ht="16" thickBot="1" x14ac:dyDescent="0.25">
      <c r="A36" s="7" t="s">
        <v>17</v>
      </c>
      <c r="B36" s="8">
        <v>0.1875</v>
      </c>
      <c r="C36" s="9">
        <v>1</v>
      </c>
      <c r="D36" s="10">
        <v>1.694E-3</v>
      </c>
      <c r="F36" s="44">
        <v>11</v>
      </c>
      <c r="G36" s="33">
        <v>0.33333333333333331</v>
      </c>
      <c r="H36" s="34">
        <v>9.3000000000000005E-4</v>
      </c>
      <c r="I36" s="44">
        <v>11</v>
      </c>
      <c r="J36" s="33">
        <v>0.33333333333333331</v>
      </c>
      <c r="K36" s="14">
        <f t="shared" si="0"/>
        <v>1.2525863416032398E-3</v>
      </c>
      <c r="M36" s="45">
        <v>11</v>
      </c>
      <c r="N36" s="36">
        <v>0.33333333333333331</v>
      </c>
      <c r="O36" s="35">
        <f t="shared" si="4"/>
        <v>-1.6000000000000001E-4</v>
      </c>
      <c r="P36" s="46">
        <v>11</v>
      </c>
      <c r="Q36" s="36">
        <v>0.33333333333333331</v>
      </c>
      <c r="R36" s="19">
        <f t="shared" si="1"/>
        <v>-1.8707281113112997E-4</v>
      </c>
      <c r="T36" s="47">
        <v>11</v>
      </c>
      <c r="U36" s="39">
        <v>0.33333333333333331</v>
      </c>
      <c r="V36" s="38">
        <v>-2.9E-5</v>
      </c>
      <c r="W36" s="47">
        <v>11</v>
      </c>
      <c r="X36" s="39">
        <v>0.33333333333333331</v>
      </c>
      <c r="Y36" s="23">
        <f t="shared" si="2"/>
        <v>-2.8353098136668338E-5</v>
      </c>
      <c r="AA36" s="48">
        <v>11</v>
      </c>
      <c r="AB36" s="41">
        <v>0.33333333333333331</v>
      </c>
      <c r="AC36" s="26">
        <v>-2.0699999999999999E-4</v>
      </c>
      <c r="AD36" s="48">
        <v>11</v>
      </c>
      <c r="AE36" s="41">
        <v>0.33333333333333331</v>
      </c>
      <c r="AF36" s="101">
        <f t="shared" si="3"/>
        <v>-2.1744418548512098E-4</v>
      </c>
      <c r="AH36" s="49">
        <v>11</v>
      </c>
      <c r="AI36" s="43">
        <v>0.33333333333333331</v>
      </c>
      <c r="AJ36" s="30">
        <v>1.9139999999999999E-3</v>
      </c>
      <c r="AK36" s="49">
        <v>11</v>
      </c>
      <c r="AL36" s="43">
        <v>0.33333333333333331</v>
      </c>
      <c r="AM36" s="31">
        <f t="shared" si="5"/>
        <v>2.0694032779835381E-3</v>
      </c>
    </row>
    <row r="37" spans="1:39" ht="16" thickBot="1" x14ac:dyDescent="0.25">
      <c r="A37" s="7" t="s">
        <v>17</v>
      </c>
      <c r="B37" s="8">
        <v>0.16666666666666666</v>
      </c>
      <c r="C37" s="9">
        <v>1</v>
      </c>
      <c r="D37" s="10">
        <v>1.853E-3</v>
      </c>
      <c r="F37" s="32">
        <v>10</v>
      </c>
      <c r="G37" s="33">
        <v>0.3125</v>
      </c>
      <c r="H37" s="34">
        <v>8.7699999999999996E-4</v>
      </c>
      <c r="I37" s="32">
        <v>10</v>
      </c>
      <c r="J37" s="33">
        <v>0.3125</v>
      </c>
      <c r="K37" s="14">
        <f t="shared" si="0"/>
        <v>1.1391842233214264E-3</v>
      </c>
      <c r="M37" s="35">
        <v>10</v>
      </c>
      <c r="N37" s="36">
        <v>0.3125</v>
      </c>
      <c r="O37" s="35">
        <f t="shared" si="4"/>
        <v>2.32E-4</v>
      </c>
      <c r="P37" s="37">
        <v>10</v>
      </c>
      <c r="Q37" s="36">
        <v>0.3125</v>
      </c>
      <c r="R37" s="19">
        <f t="shared" si="1"/>
        <v>2.492765100028841E-4</v>
      </c>
      <c r="T37" s="38">
        <v>10</v>
      </c>
      <c r="U37" s="39">
        <v>0.3125</v>
      </c>
      <c r="V37" s="38">
        <v>-1.4799999999999999E-4</v>
      </c>
      <c r="W37" s="38">
        <v>10</v>
      </c>
      <c r="X37" s="39">
        <v>0.3125</v>
      </c>
      <c r="Y37" s="23">
        <f t="shared" si="2"/>
        <v>-1.7292251281811669E-4</v>
      </c>
      <c r="AA37" s="40">
        <v>10</v>
      </c>
      <c r="AB37" s="41">
        <v>0.3125</v>
      </c>
      <c r="AC37" s="26">
        <v>-1.0900000000000001E-4</v>
      </c>
      <c r="AD37" s="40">
        <v>10</v>
      </c>
      <c r="AE37" s="41">
        <v>0.3125</v>
      </c>
      <c r="AF37" s="101">
        <f t="shared" si="3"/>
        <v>-1.2272339868829303E-4</v>
      </c>
      <c r="AH37" s="42">
        <v>10</v>
      </c>
      <c r="AI37" s="43">
        <v>0.3125</v>
      </c>
      <c r="AJ37" s="30">
        <v>1.7619999999999999E-3</v>
      </c>
      <c r="AK37" s="42">
        <v>10</v>
      </c>
      <c r="AL37" s="43">
        <v>0.3125</v>
      </c>
      <c r="AM37" s="31">
        <f t="shared" si="5"/>
        <v>1.9593268908024769E-3</v>
      </c>
    </row>
    <row r="38" spans="1:39" ht="16" thickBot="1" x14ac:dyDescent="0.25">
      <c r="A38" s="7" t="s">
        <v>17</v>
      </c>
      <c r="B38" s="8">
        <v>0.14583333333333334</v>
      </c>
      <c r="C38" s="9">
        <v>1</v>
      </c>
      <c r="D38" s="10">
        <v>1.9729999999999999E-3</v>
      </c>
      <c r="F38" s="44">
        <v>9</v>
      </c>
      <c r="G38" s="33">
        <v>0.29166666666666669</v>
      </c>
      <c r="H38" s="34">
        <v>9.7300000000000002E-4</v>
      </c>
      <c r="I38" s="44">
        <v>9</v>
      </c>
      <c r="J38" s="33">
        <v>0.29166666666666669</v>
      </c>
      <c r="K38" s="14">
        <f t="shared" si="0"/>
        <v>9.8242591715609119E-4</v>
      </c>
      <c r="M38" s="45">
        <v>9</v>
      </c>
      <c r="N38" s="36">
        <v>0.29166666666666669</v>
      </c>
      <c r="O38" s="35">
        <f t="shared" si="4"/>
        <v>6.6799999999999997E-4</v>
      </c>
      <c r="P38" s="46">
        <v>9</v>
      </c>
      <c r="Q38" s="36">
        <v>0.29166666666666669</v>
      </c>
      <c r="R38" s="19">
        <f t="shared" si="1"/>
        <v>6.6975117181720663E-4</v>
      </c>
      <c r="T38" s="47">
        <v>9</v>
      </c>
      <c r="U38" s="39">
        <v>0.29166666666666669</v>
      </c>
      <c r="V38" s="38">
        <v>-3.6499999999999998E-4</v>
      </c>
      <c r="W38" s="47">
        <v>9</v>
      </c>
      <c r="X38" s="39">
        <v>0.29166666666666669</v>
      </c>
      <c r="Y38" s="23">
        <f t="shared" si="2"/>
        <v>-3.4911678085439049E-4</v>
      </c>
      <c r="AA38" s="48">
        <v>9</v>
      </c>
      <c r="AB38" s="41">
        <v>0.29166666666666669</v>
      </c>
      <c r="AC38" s="26">
        <v>2.8E-5</v>
      </c>
      <c r="AD38" s="48">
        <v>9</v>
      </c>
      <c r="AE38" s="41">
        <v>0.29166666666666669</v>
      </c>
      <c r="AF38" s="101">
        <f t="shared" si="3"/>
        <v>-1.0078785589344181E-5</v>
      </c>
      <c r="AH38" s="49">
        <v>9</v>
      </c>
      <c r="AI38" s="43">
        <v>0.29166666666666669</v>
      </c>
      <c r="AJ38" s="30">
        <v>1.456E-3</v>
      </c>
      <c r="AK38" s="49">
        <v>9</v>
      </c>
      <c r="AL38" s="43">
        <v>0.29166666666666669</v>
      </c>
      <c r="AM38" s="31">
        <f t="shared" si="5"/>
        <v>1.65035259024121E-3</v>
      </c>
    </row>
    <row r="39" spans="1:39" ht="16" thickBot="1" x14ac:dyDescent="0.25">
      <c r="A39" s="7" t="s">
        <v>17</v>
      </c>
      <c r="B39" s="8">
        <v>0.125</v>
      </c>
      <c r="C39" s="9">
        <v>1</v>
      </c>
      <c r="D39" s="10">
        <v>2.176E-3</v>
      </c>
      <c r="F39" s="44">
        <v>8</v>
      </c>
      <c r="G39" s="33">
        <v>0.27083333333333331</v>
      </c>
      <c r="H39" s="34">
        <v>9.5399999999999999E-4</v>
      </c>
      <c r="I39" s="44">
        <v>8</v>
      </c>
      <c r="J39" s="33">
        <v>0.27083333333333331</v>
      </c>
      <c r="K39" s="14">
        <f t="shared" si="0"/>
        <v>7.8460337142790041E-4</v>
      </c>
      <c r="M39" s="45">
        <v>8</v>
      </c>
      <c r="N39" s="36">
        <v>0.27083333333333331</v>
      </c>
      <c r="O39" s="35">
        <f t="shared" si="4"/>
        <v>9.9200000000000004E-4</v>
      </c>
      <c r="P39" s="46">
        <v>8</v>
      </c>
      <c r="Q39" s="36">
        <v>0.27083333333333331</v>
      </c>
      <c r="R39" s="19">
        <f t="shared" si="1"/>
        <v>1.0086242757599037E-3</v>
      </c>
      <c r="T39" s="47">
        <v>8</v>
      </c>
      <c r="U39" s="39">
        <v>0.27083333333333331</v>
      </c>
      <c r="V39" s="38">
        <v>-5.1999999999999995E-4</v>
      </c>
      <c r="W39" s="47">
        <v>8</v>
      </c>
      <c r="X39" s="39">
        <v>0.27083333333333331</v>
      </c>
      <c r="Y39" s="23">
        <f t="shared" si="2"/>
        <v>-4.6637762957098825E-4</v>
      </c>
      <c r="AA39" s="48">
        <v>8</v>
      </c>
      <c r="AB39" s="41">
        <v>0.27083333333333331</v>
      </c>
      <c r="AC39" s="26">
        <v>1.21E-4</v>
      </c>
      <c r="AD39" s="48">
        <v>8</v>
      </c>
      <c r="AE39" s="41">
        <v>0.27083333333333331</v>
      </c>
      <c r="AF39" s="101">
        <f t="shared" si="3"/>
        <v>1.2577427987712012E-4</v>
      </c>
      <c r="AH39" s="49">
        <v>8</v>
      </c>
      <c r="AI39" s="43">
        <v>0.27083333333333331</v>
      </c>
      <c r="AJ39" s="30">
        <v>1.0169999999999999E-3</v>
      </c>
      <c r="AK39" s="49">
        <v>8</v>
      </c>
      <c r="AL39" s="43">
        <v>0.27083333333333331</v>
      </c>
      <c r="AM39" s="31">
        <f t="shared" si="5"/>
        <v>1.1738506963370646E-3</v>
      </c>
    </row>
    <row r="40" spans="1:39" ht="16" thickBot="1" x14ac:dyDescent="0.25">
      <c r="A40" s="7" t="s">
        <v>19</v>
      </c>
      <c r="B40" s="8">
        <v>0.97916666666666663</v>
      </c>
      <c r="C40" s="9">
        <v>5</v>
      </c>
      <c r="D40" s="10">
        <v>2.3540000000000002E-3</v>
      </c>
      <c r="F40" s="32">
        <v>7</v>
      </c>
      <c r="G40" s="33">
        <v>0.25</v>
      </c>
      <c r="H40" s="34">
        <v>9.7999999999999997E-4</v>
      </c>
      <c r="I40" s="32">
        <v>7</v>
      </c>
      <c r="J40" s="33">
        <v>0.25</v>
      </c>
      <c r="K40" s="14">
        <f t="shared" si="0"/>
        <v>5.4860893080779381E-4</v>
      </c>
      <c r="M40" s="35">
        <v>7</v>
      </c>
      <c r="N40" s="36">
        <v>0.25</v>
      </c>
      <c r="O40" s="35">
        <f t="shared" si="4"/>
        <v>1.207E-3</v>
      </c>
      <c r="P40" s="37">
        <v>7</v>
      </c>
      <c r="Q40" s="36">
        <v>0.25</v>
      </c>
      <c r="R40" s="19">
        <f t="shared" si="1"/>
        <v>1.2788987079086786E-3</v>
      </c>
      <c r="T40" s="38">
        <v>7</v>
      </c>
      <c r="U40" s="39">
        <v>0.25</v>
      </c>
      <c r="V40" s="38">
        <v>-5.0799999999999999E-4</v>
      </c>
      <c r="W40" s="38">
        <v>7</v>
      </c>
      <c r="X40" s="39">
        <v>0.25</v>
      </c>
      <c r="Y40" s="23">
        <f t="shared" si="2"/>
        <v>-4.7165040211351263E-4</v>
      </c>
      <c r="AA40" s="40">
        <v>7</v>
      </c>
      <c r="AB40" s="41">
        <v>0.25</v>
      </c>
      <c r="AC40" s="26">
        <v>1.6799999999999999E-4</v>
      </c>
      <c r="AD40" s="40">
        <v>7</v>
      </c>
      <c r="AE40" s="41">
        <v>0.25</v>
      </c>
      <c r="AF40" s="101">
        <f t="shared" si="3"/>
        <v>2.9032224901814641E-4</v>
      </c>
      <c r="AH40" s="42">
        <v>7</v>
      </c>
      <c r="AI40" s="43">
        <v>0.25</v>
      </c>
      <c r="AJ40" s="30">
        <v>6.3299999999999999E-4</v>
      </c>
      <c r="AK40" s="42">
        <v>7</v>
      </c>
      <c r="AL40" s="43">
        <v>0.25</v>
      </c>
      <c r="AM40" s="31">
        <f t="shared" si="5"/>
        <v>5.8726671902897755E-4</v>
      </c>
    </row>
    <row r="41" spans="1:39" ht="16" thickBot="1" x14ac:dyDescent="0.25">
      <c r="A41" s="7" t="s">
        <v>19</v>
      </c>
      <c r="B41" s="8">
        <v>0.95833333333333337</v>
      </c>
      <c r="C41" s="9">
        <v>5</v>
      </c>
      <c r="D41" s="10">
        <v>2.8340000000000001E-3</v>
      </c>
      <c r="F41" s="44">
        <v>6</v>
      </c>
      <c r="G41" s="33">
        <v>0.22916666666666666</v>
      </c>
      <c r="H41" s="34">
        <v>5.5500000000000005E-4</v>
      </c>
      <c r="I41" s="44">
        <v>6</v>
      </c>
      <c r="J41" s="33">
        <v>0.22916666666666666</v>
      </c>
      <c r="K41" s="14">
        <f t="shared" si="0"/>
        <v>2.778930476201012E-4</v>
      </c>
      <c r="M41" s="45">
        <v>6</v>
      </c>
      <c r="N41" s="36">
        <v>0.22916666666666666</v>
      </c>
      <c r="O41" s="35">
        <f t="shared" si="4"/>
        <v>1.5120000000000001E-3</v>
      </c>
      <c r="P41" s="46">
        <v>6</v>
      </c>
      <c r="Q41" s="36">
        <v>0.22916666666666666</v>
      </c>
      <c r="R41" s="19">
        <f t="shared" si="1"/>
        <v>1.5331690989861134E-3</v>
      </c>
      <c r="T41" s="47">
        <v>6</v>
      </c>
      <c r="U41" s="39">
        <v>0.22916666666666666</v>
      </c>
      <c r="V41" s="38">
        <v>-4.4900000000000002E-4</v>
      </c>
      <c r="W41" s="47">
        <v>6</v>
      </c>
      <c r="X41" s="39">
        <v>0.22916666666666666</v>
      </c>
      <c r="Y41" s="23">
        <f t="shared" si="2"/>
        <v>-4.017681013557524E-4</v>
      </c>
      <c r="AA41" s="48">
        <v>6</v>
      </c>
      <c r="AB41" s="41">
        <v>0.22916666666666666</v>
      </c>
      <c r="AC41" s="26">
        <v>3.0200000000000002E-4</v>
      </c>
      <c r="AD41" s="48">
        <v>6</v>
      </c>
      <c r="AE41" s="41">
        <v>0.22916666666666666</v>
      </c>
      <c r="AF41" s="101">
        <f t="shared" si="3"/>
        <v>4.8925321973556507E-4</v>
      </c>
      <c r="AH41" s="49">
        <v>6</v>
      </c>
      <c r="AI41" s="43">
        <v>0.22916666666666666</v>
      </c>
      <c r="AJ41" s="30">
        <v>2.1000000000000001E-4</v>
      </c>
      <c r="AK41" s="49">
        <v>6</v>
      </c>
      <c r="AL41" s="43">
        <v>0.22916666666666666</v>
      </c>
      <c r="AM41" s="31">
        <f t="shared" si="5"/>
        <v>-3.4819870870867397E-5</v>
      </c>
    </row>
    <row r="42" spans="1:39" ht="16" thickBot="1" x14ac:dyDescent="0.25">
      <c r="A42" s="7" t="s">
        <v>19</v>
      </c>
      <c r="B42" s="8">
        <v>0.9375</v>
      </c>
      <c r="C42" s="9">
        <v>5</v>
      </c>
      <c r="D42" s="10">
        <v>3.1960000000000001E-3</v>
      </c>
      <c r="F42" s="44">
        <v>5</v>
      </c>
      <c r="G42" s="33">
        <v>0.20833333333333334</v>
      </c>
      <c r="H42" s="34">
        <v>9.5000000000000005E-5</v>
      </c>
      <c r="I42" s="44">
        <v>5</v>
      </c>
      <c r="J42" s="33">
        <v>0.20833333333333334</v>
      </c>
      <c r="K42" s="14">
        <f t="shared" si="0"/>
        <v>-2.358616689369041E-5</v>
      </c>
      <c r="M42" s="45">
        <v>5</v>
      </c>
      <c r="N42" s="36">
        <v>0.20833333333333334</v>
      </c>
      <c r="O42" s="35">
        <f t="shared" si="4"/>
        <v>1.823E-3</v>
      </c>
      <c r="P42" s="46">
        <v>5</v>
      </c>
      <c r="Q42" s="36">
        <v>0.20833333333333334</v>
      </c>
      <c r="R42" s="19">
        <f t="shared" si="1"/>
        <v>1.800187119368177E-3</v>
      </c>
      <c r="T42" s="47">
        <v>5</v>
      </c>
      <c r="U42" s="39">
        <v>0.20833333333333334</v>
      </c>
      <c r="V42" s="38">
        <v>-4.1899999999999999E-4</v>
      </c>
      <c r="W42" s="47">
        <v>5</v>
      </c>
      <c r="X42" s="39">
        <v>0.20833333333333334</v>
      </c>
      <c r="Y42" s="23">
        <f t="shared" si="2"/>
        <v>-3.5304471045168886E-4</v>
      </c>
      <c r="AA42" s="48">
        <v>5</v>
      </c>
      <c r="AB42" s="41">
        <v>0.20833333333333334</v>
      </c>
      <c r="AC42" s="26">
        <v>7.2400000000000003E-4</v>
      </c>
      <c r="AD42" s="48">
        <v>5</v>
      </c>
      <c r="AE42" s="41">
        <v>0.20833333333333334</v>
      </c>
      <c r="AF42" s="101">
        <f t="shared" si="3"/>
        <v>7.2845675787913211E-4</v>
      </c>
      <c r="AH42" s="49">
        <v>5</v>
      </c>
      <c r="AI42" s="43">
        <v>0.20833333333333334</v>
      </c>
      <c r="AJ42" s="30">
        <v>-2.0799999999999999E-4</v>
      </c>
      <c r="AK42" s="49">
        <v>5</v>
      </c>
      <c r="AL42" s="43">
        <v>0.20833333333333334</v>
      </c>
      <c r="AM42" s="31">
        <f t="shared" si="5"/>
        <v>-6.1230372262332513E-4</v>
      </c>
    </row>
    <row r="43" spans="1:39" ht="16" thickBot="1" x14ac:dyDescent="0.25">
      <c r="A43" s="7" t="s">
        <v>19</v>
      </c>
      <c r="B43" s="8">
        <v>0.91666666666666663</v>
      </c>
      <c r="C43" s="9">
        <v>5</v>
      </c>
      <c r="D43" s="10">
        <v>3.2820000000000002E-3</v>
      </c>
      <c r="F43" s="32">
        <v>4</v>
      </c>
      <c r="G43" s="33">
        <v>0.1875</v>
      </c>
      <c r="H43" s="34">
        <v>-5.04E-4</v>
      </c>
      <c r="I43" s="32">
        <v>4</v>
      </c>
      <c r="J43" s="33">
        <v>0.1875</v>
      </c>
      <c r="K43" s="14">
        <f t="shared" si="0"/>
        <v>-3.5142081374374434E-4</v>
      </c>
      <c r="M43" s="35">
        <v>4</v>
      </c>
      <c r="N43" s="36">
        <v>0.1875</v>
      </c>
      <c r="O43" s="35">
        <f t="shared" si="4"/>
        <v>2.0400000000000001E-3</v>
      </c>
      <c r="P43" s="37">
        <v>4</v>
      </c>
      <c r="Q43" s="36">
        <v>0.1875</v>
      </c>
      <c r="R43" s="19">
        <f t="shared" si="1"/>
        <v>2.0440707565929244E-3</v>
      </c>
      <c r="T43" s="38">
        <v>4</v>
      </c>
      <c r="U43" s="39">
        <v>0.1875</v>
      </c>
      <c r="V43" s="38">
        <v>-3.59E-4</v>
      </c>
      <c r="W43" s="38">
        <v>4</v>
      </c>
      <c r="X43" s="39">
        <v>0.1875</v>
      </c>
      <c r="Y43" s="23">
        <f t="shared" si="2"/>
        <v>-3.9588594101293111E-4</v>
      </c>
      <c r="AA43" s="40">
        <v>4</v>
      </c>
      <c r="AB43" s="41">
        <v>0.1875</v>
      </c>
      <c r="AC43" s="26">
        <v>1.0709999999999999E-3</v>
      </c>
      <c r="AD43" s="40">
        <v>4</v>
      </c>
      <c r="AE43" s="41">
        <v>0.1875</v>
      </c>
      <c r="AF43" s="101">
        <f t="shared" si="3"/>
        <v>1.0140237185996706E-3</v>
      </c>
      <c r="AH43" s="42">
        <v>4</v>
      </c>
      <c r="AI43" s="43">
        <v>0.1875</v>
      </c>
      <c r="AJ43" s="30">
        <v>-8.5899999999999995E-4</v>
      </c>
      <c r="AK43" s="42">
        <v>4</v>
      </c>
      <c r="AL43" s="43">
        <v>0.1875</v>
      </c>
      <c r="AM43" s="31">
        <f t="shared" si="5"/>
        <v>-1.0720217738852335E-3</v>
      </c>
    </row>
    <row r="44" spans="1:39" ht="16" thickBot="1" x14ac:dyDescent="0.25">
      <c r="A44" s="7" t="s">
        <v>19</v>
      </c>
      <c r="B44" s="8">
        <v>0.89583333333333337</v>
      </c>
      <c r="C44" s="9">
        <v>5</v>
      </c>
      <c r="D44" s="10">
        <v>3.2699999999999999E-3</v>
      </c>
      <c r="F44" s="44">
        <v>3</v>
      </c>
      <c r="G44" s="33">
        <v>0.16666666666666666</v>
      </c>
      <c r="H44" s="34">
        <v>-7.3499999999999998E-4</v>
      </c>
      <c r="I44" s="44">
        <v>3</v>
      </c>
      <c r="J44" s="33">
        <v>0.16666666666666666</v>
      </c>
      <c r="K44" s="14">
        <f t="shared" si="0"/>
        <v>-7.0081765366454703E-4</v>
      </c>
      <c r="M44" s="45">
        <v>3</v>
      </c>
      <c r="N44" s="36">
        <v>0.16666666666666666</v>
      </c>
      <c r="O44" s="35">
        <f t="shared" si="4"/>
        <v>2.1180000000000001E-3</v>
      </c>
      <c r="P44" s="46">
        <v>3</v>
      </c>
      <c r="Q44" s="36">
        <v>0.16666666666666666</v>
      </c>
      <c r="R44" s="19">
        <f t="shared" si="1"/>
        <v>2.176669976317202E-3</v>
      </c>
      <c r="T44" s="47">
        <v>3</v>
      </c>
      <c r="U44" s="39">
        <v>0.16666666666666666</v>
      </c>
      <c r="V44" s="38">
        <v>-4.46E-4</v>
      </c>
      <c r="W44" s="47">
        <v>3</v>
      </c>
      <c r="X44" s="39">
        <v>0.16666666666666666</v>
      </c>
      <c r="Y44" s="23">
        <f t="shared" si="2"/>
        <v>-5.1290239451572529E-4</v>
      </c>
      <c r="AA44" s="48">
        <v>3</v>
      </c>
      <c r="AB44" s="41">
        <v>0.16666666666666666</v>
      </c>
      <c r="AC44" s="26">
        <v>1.536E-3</v>
      </c>
      <c r="AD44" s="48">
        <v>3</v>
      </c>
      <c r="AE44" s="41">
        <v>0.16666666666666666</v>
      </c>
      <c r="AF44" s="101">
        <f t="shared" si="3"/>
        <v>1.3522460677022063E-3</v>
      </c>
      <c r="AH44" s="49">
        <v>3</v>
      </c>
      <c r="AI44" s="43">
        <v>0.16666666666666666</v>
      </c>
      <c r="AJ44" s="30">
        <v>-1.6590000000000001E-3</v>
      </c>
      <c r="AK44" s="49">
        <v>3</v>
      </c>
      <c r="AL44" s="43">
        <v>0.16666666666666666</v>
      </c>
      <c r="AM44" s="31">
        <f t="shared" si="5"/>
        <v>-1.3591408717356698E-3</v>
      </c>
    </row>
    <row r="45" spans="1:39" ht="16" thickBot="1" x14ac:dyDescent="0.25">
      <c r="A45" s="7" t="s">
        <v>19</v>
      </c>
      <c r="B45" s="8">
        <v>0.875</v>
      </c>
      <c r="C45" s="9">
        <v>5</v>
      </c>
      <c r="D45" s="10">
        <v>3.1340000000000001E-3</v>
      </c>
      <c r="F45" s="44">
        <v>2</v>
      </c>
      <c r="G45" s="33">
        <v>0.14583333333333334</v>
      </c>
      <c r="H45" s="34">
        <v>-1.01E-3</v>
      </c>
      <c r="I45" s="44">
        <v>2</v>
      </c>
      <c r="J45" s="33">
        <v>0.14583333333333334</v>
      </c>
      <c r="K45" s="14">
        <f t="shared" si="0"/>
        <v>-1.066668188611748E-3</v>
      </c>
      <c r="M45" s="45">
        <v>2</v>
      </c>
      <c r="N45" s="36">
        <v>0.14583333333333334</v>
      </c>
      <c r="O45" s="35">
        <f t="shared" si="4"/>
        <v>2.0830000000000002E-3</v>
      </c>
      <c r="P45" s="46">
        <v>2</v>
      </c>
      <c r="Q45" s="36">
        <v>0.14583333333333334</v>
      </c>
      <c r="R45" s="19">
        <f t="shared" si="1"/>
        <v>2.1167385896962146E-3</v>
      </c>
      <c r="T45" s="47">
        <v>2</v>
      </c>
      <c r="U45" s="39">
        <v>0.14583333333333334</v>
      </c>
      <c r="V45" s="38">
        <v>-5.5199999999999997E-4</v>
      </c>
      <c r="W45" s="47">
        <v>2</v>
      </c>
      <c r="X45" s="39">
        <v>0.14583333333333334</v>
      </c>
      <c r="Y45" s="23">
        <f t="shared" si="2"/>
        <v>-6.1747789034861727E-4</v>
      </c>
      <c r="AA45" s="48">
        <v>2</v>
      </c>
      <c r="AB45" s="41">
        <v>0.14583333333333334</v>
      </c>
      <c r="AC45" s="26">
        <v>1.7459999999999999E-3</v>
      </c>
      <c r="AD45" s="48">
        <v>2</v>
      </c>
      <c r="AE45" s="41">
        <v>0.14583333333333334</v>
      </c>
      <c r="AF45" s="101">
        <f t="shared" si="3"/>
        <v>1.7496167029991125E-3</v>
      </c>
      <c r="AH45" s="49">
        <v>2</v>
      </c>
      <c r="AI45" s="43">
        <v>0.14583333333333334</v>
      </c>
      <c r="AJ45" s="30">
        <v>-2.5100000000000001E-3</v>
      </c>
      <c r="AK45" s="49">
        <v>2</v>
      </c>
      <c r="AL45" s="43">
        <v>0.14583333333333334</v>
      </c>
      <c r="AM45" s="31">
        <f t="shared" si="5"/>
        <v>-1.4456923958192985E-3</v>
      </c>
    </row>
    <row r="46" spans="1:39" ht="16" thickBot="1" x14ac:dyDescent="0.25">
      <c r="A46" s="7" t="s">
        <v>19</v>
      </c>
      <c r="B46" s="8">
        <v>0.85416666666666663</v>
      </c>
      <c r="C46" s="9">
        <v>5</v>
      </c>
      <c r="D46" s="10">
        <v>2.8059999999999999E-3</v>
      </c>
      <c r="F46" s="14">
        <v>1</v>
      </c>
      <c r="G46" s="88">
        <v>0.125</v>
      </c>
      <c r="H46" s="89">
        <v>-1.2030000000000001E-3</v>
      </c>
      <c r="I46" s="14">
        <v>1</v>
      </c>
      <c r="J46" s="88">
        <v>0.125</v>
      </c>
      <c r="K46" s="14">
        <f xml:space="preserve"> 0.00316952659314565*SIN(-37.5781211237436*I46) - 0.00182617172002467</f>
        <v>-1.4436233526271681E-3</v>
      </c>
      <c r="M46" s="19">
        <v>1</v>
      </c>
      <c r="N46" s="90">
        <v>0.125</v>
      </c>
      <c r="O46" s="19">
        <f t="shared" si="4"/>
        <v>1.9589999999999998E-3</v>
      </c>
      <c r="P46" s="91">
        <v>1</v>
      </c>
      <c r="Q46" s="90">
        <v>0.125</v>
      </c>
      <c r="R46" s="19">
        <f xml:space="preserve"> 0.00178881416085258 + 1.27114697684842E-06*P46^2 + 0.000205469905145198*SIN(13.4041838798084*P46 + 1.44000678880361E-06*P46^4) - 0.000128599950639095*P46 - 0.000815144125282658*SIN(0.374729306460954 - 0.426868058109339*P46)</f>
        <v>1.8566683881008567E-3</v>
      </c>
      <c r="T46" s="76">
        <v>1</v>
      </c>
      <c r="U46" s="92">
        <v>0.125</v>
      </c>
      <c r="V46" s="76">
        <v>-6.4199999999999999E-4</v>
      </c>
      <c r="W46" s="76">
        <v>1</v>
      </c>
      <c r="X46" s="92">
        <v>0.125</v>
      </c>
      <c r="Y46" s="23">
        <f xml:space="preserve"> 0.00085985101272285 + 1.7197008935985E-07*W46^3 + 0.0000414980948630275*W46*COS(0.511173746272033 + 0.000341362131548616*W46^3) - 0.000107920593074906*SIN(W46) - 4.52317918163531E-06*W46^2 - 0.00164756949043625*COS(0.511173746272033 + 0.000341362131548616*W46^3)</f>
        <v>-6.3581270813180453E-4</v>
      </c>
      <c r="AA46" s="93">
        <v>1</v>
      </c>
      <c r="AB46" s="94">
        <v>0.125</v>
      </c>
      <c r="AC46" s="26">
        <v>2.019E-3</v>
      </c>
      <c r="AD46" s="93">
        <v>1</v>
      </c>
      <c r="AE46" s="94">
        <v>0.125</v>
      </c>
      <c r="AF46" s="101">
        <f xml:space="preserve"> 0.00274877801158109 + 0.0000399070502109818*AD46^2 + 8.34239249600514E-09*AD46^4 + 1.48872383536297E-12*AD46^5 - 0.000574665000789226*AD46 - 1.19912922081889E-06*AD46^3</f>
        <v>2.2128292756632465E-3</v>
      </c>
      <c r="AH46" s="95">
        <v>1</v>
      </c>
      <c r="AI46" s="96">
        <v>0.125</v>
      </c>
      <c r="AJ46" s="30">
        <v>-3.1640000000000001E-3</v>
      </c>
      <c r="AK46" s="95">
        <v>1</v>
      </c>
      <c r="AL46" s="96">
        <v>0.125</v>
      </c>
      <c r="AM46" s="31">
        <f xml:space="preserve"> 0.000107426613348732*AK46 - 0.000392816369387796 - 0.00130485802642043*COS(1.03337610227046 + 87.5674684446597*AK46)</f>
        <v>-1.3349254939686358E-3</v>
      </c>
    </row>
    <row r="47" spans="1:39" x14ac:dyDescent="0.2">
      <c r="A47" s="7" t="s">
        <v>19</v>
      </c>
      <c r="B47" s="8">
        <v>0.83333333333333337</v>
      </c>
      <c r="C47" s="9">
        <v>5</v>
      </c>
      <c r="D47" s="10">
        <v>2.7060000000000001E-3</v>
      </c>
    </row>
    <row r="48" spans="1:39" x14ac:dyDescent="0.2">
      <c r="A48" s="7" t="s">
        <v>19</v>
      </c>
      <c r="B48" s="8">
        <v>0.8125</v>
      </c>
      <c r="C48" s="9">
        <v>5</v>
      </c>
      <c r="D48" s="10">
        <v>2.6120000000000002E-3</v>
      </c>
      <c r="F48" t="s">
        <v>20</v>
      </c>
      <c r="H48" s="290" t="s">
        <v>34</v>
      </c>
      <c r="I48" s="290"/>
      <c r="J48" s="290"/>
      <c r="K48" s="290"/>
      <c r="M48" t="s">
        <v>20</v>
      </c>
      <c r="O48" s="290" t="s">
        <v>35</v>
      </c>
      <c r="P48" s="290"/>
      <c r="Q48" s="290"/>
      <c r="R48" s="290"/>
      <c r="T48" t="s">
        <v>20</v>
      </c>
      <c r="V48" s="289" t="s">
        <v>36</v>
      </c>
      <c r="W48" s="289"/>
      <c r="X48" s="289"/>
      <c r="Y48" s="289"/>
      <c r="AA48" t="s">
        <v>20</v>
      </c>
      <c r="AC48" s="289" t="s">
        <v>37</v>
      </c>
      <c r="AD48" s="289"/>
      <c r="AE48" s="289"/>
      <c r="AF48" s="289"/>
      <c r="AH48" t="s">
        <v>20</v>
      </c>
      <c r="AJ48" s="289" t="s">
        <v>38</v>
      </c>
      <c r="AK48" s="289"/>
      <c r="AL48" s="289"/>
      <c r="AM48" s="289"/>
    </row>
    <row r="49" spans="1:40" x14ac:dyDescent="0.2">
      <c r="A49" s="7" t="s">
        <v>19</v>
      </c>
      <c r="B49" s="8">
        <v>0.79166666666666663</v>
      </c>
      <c r="C49" s="9">
        <v>5</v>
      </c>
      <c r="D49" s="10">
        <v>2.5839999999999999E-3</v>
      </c>
      <c r="H49" s="290"/>
      <c r="I49" s="290"/>
      <c r="J49" s="290"/>
      <c r="K49" s="290"/>
      <c r="O49" s="290"/>
      <c r="P49" s="290"/>
      <c r="Q49" s="290"/>
      <c r="R49" s="290"/>
      <c r="V49" s="289"/>
      <c r="W49" s="289"/>
      <c r="X49" s="289"/>
      <c r="Y49" s="289"/>
      <c r="AC49" s="289"/>
      <c r="AD49" s="289"/>
      <c r="AE49" s="289"/>
      <c r="AF49" s="289"/>
      <c r="AJ49" s="289"/>
      <c r="AK49" s="289"/>
      <c r="AL49" s="289"/>
      <c r="AM49" s="289"/>
    </row>
    <row r="50" spans="1:40" x14ac:dyDescent="0.2">
      <c r="A50" s="7" t="s">
        <v>19</v>
      </c>
      <c r="B50" s="8">
        <v>0.77083333333333337</v>
      </c>
      <c r="C50" s="9">
        <v>5</v>
      </c>
      <c r="D50" s="10">
        <v>2.8240000000000001E-3</v>
      </c>
      <c r="H50" s="290"/>
      <c r="I50" s="290"/>
      <c r="J50" s="290"/>
      <c r="K50" s="290"/>
      <c r="O50" s="290"/>
      <c r="P50" s="290"/>
      <c r="Q50" s="290"/>
      <c r="R50" s="290"/>
      <c r="V50" s="289"/>
      <c r="W50" s="289"/>
      <c r="X50" s="289"/>
      <c r="Y50" s="289"/>
      <c r="AC50" s="289"/>
      <c r="AD50" s="289"/>
      <c r="AE50" s="289"/>
      <c r="AF50" s="289"/>
      <c r="AJ50" s="289"/>
      <c r="AK50" s="289"/>
      <c r="AL50" s="289"/>
      <c r="AM50" s="289"/>
    </row>
    <row r="51" spans="1:40" x14ac:dyDescent="0.2">
      <c r="A51" s="7" t="s">
        <v>19</v>
      </c>
      <c r="B51" s="8">
        <v>0.75</v>
      </c>
      <c r="C51" s="9">
        <v>5</v>
      </c>
      <c r="D51" s="10">
        <v>3.0219999999999999E-3</v>
      </c>
      <c r="H51" s="290"/>
      <c r="I51" s="290"/>
      <c r="J51" s="290"/>
      <c r="K51" s="290"/>
      <c r="O51" s="290"/>
      <c r="P51" s="290"/>
      <c r="Q51" s="290"/>
      <c r="R51" s="290"/>
      <c r="V51" s="289"/>
      <c r="W51" s="289"/>
      <c r="X51" s="289"/>
      <c r="Y51" s="289"/>
      <c r="AC51" s="289"/>
      <c r="AD51" s="289"/>
      <c r="AE51" s="289"/>
      <c r="AF51" s="289"/>
      <c r="AH51">
        <f>PI()/180</f>
        <v>1.7453292519943295E-2</v>
      </c>
      <c r="AJ51" s="289"/>
      <c r="AK51" s="289"/>
      <c r="AL51" s="289"/>
      <c r="AM51" s="289"/>
    </row>
    <row r="52" spans="1:40" x14ac:dyDescent="0.2">
      <c r="A52" s="7" t="s">
        <v>19</v>
      </c>
      <c r="B52" s="8">
        <v>0.72916666666666663</v>
      </c>
      <c r="C52" s="9">
        <v>5</v>
      </c>
      <c r="D52" s="10">
        <v>2.9150000000000001E-3</v>
      </c>
    </row>
    <row r="53" spans="1:40" x14ac:dyDescent="0.2">
      <c r="A53" s="7" t="s">
        <v>19</v>
      </c>
      <c r="B53" s="8">
        <v>0.70833333333333337</v>
      </c>
      <c r="C53" s="9">
        <v>5</v>
      </c>
      <c r="D53" s="10">
        <v>3.0539999999999999E-3</v>
      </c>
      <c r="AJ53" t="s">
        <v>39</v>
      </c>
      <c r="AK53">
        <f>0.0001028</f>
        <v>1.0280000000000001E-4</v>
      </c>
      <c r="AL53">
        <f>-0.004528/(2.1052)</f>
        <v>-2.1508645259357782E-3</v>
      </c>
      <c r="AM53">
        <f>-0.001185*(COS(-14730))</f>
        <v>7.1037656999375237E-4</v>
      </c>
      <c r="AN53" t="s">
        <v>40</v>
      </c>
    </row>
    <row r="54" spans="1:40" x14ac:dyDescent="0.2">
      <c r="A54" s="7" t="s">
        <v>19</v>
      </c>
      <c r="B54" s="8">
        <v>0.6875</v>
      </c>
      <c r="C54" s="9">
        <v>5</v>
      </c>
      <c r="D54" s="10">
        <v>3.2880000000000001E-3</v>
      </c>
      <c r="AK54">
        <f>AK53</f>
        <v>1.0280000000000001E-4</v>
      </c>
      <c r="AL54">
        <f>AL53</f>
        <v>-2.1508645259357782E-3</v>
      </c>
      <c r="AM54">
        <f>-0.001185*(COS(-14730*180/PI()))</f>
        <v>1.183904095239409E-3</v>
      </c>
      <c r="AN54" t="s">
        <v>41</v>
      </c>
    </row>
    <row r="55" spans="1:40" x14ac:dyDescent="0.2">
      <c r="A55" s="7" t="s">
        <v>19</v>
      </c>
      <c r="B55" s="8">
        <v>0.66666666666666663</v>
      </c>
      <c r="C55" s="9">
        <v>5</v>
      </c>
      <c r="D55" s="10">
        <v>3.771E-3</v>
      </c>
    </row>
    <row r="56" spans="1:40" x14ac:dyDescent="0.2">
      <c r="A56" s="7" t="s">
        <v>19</v>
      </c>
      <c r="B56" s="8">
        <v>0.64583333333333337</v>
      </c>
      <c r="C56" s="9">
        <v>5</v>
      </c>
      <c r="D56" s="10">
        <v>3.8839999999999999E-3</v>
      </c>
    </row>
    <row r="57" spans="1:40" x14ac:dyDescent="0.2">
      <c r="A57" s="7" t="s">
        <v>19</v>
      </c>
      <c r="B57" s="8">
        <v>0.625</v>
      </c>
      <c r="C57" s="9">
        <v>5</v>
      </c>
      <c r="D57" s="10">
        <v>3.6080000000000001E-3</v>
      </c>
    </row>
    <row r="58" spans="1:40" x14ac:dyDescent="0.2">
      <c r="A58" s="7" t="s">
        <v>19</v>
      </c>
      <c r="B58" s="8">
        <v>0.60416666666666663</v>
      </c>
      <c r="C58" s="9">
        <v>5</v>
      </c>
      <c r="D58" s="10">
        <v>2.9610000000000001E-3</v>
      </c>
    </row>
    <row r="59" spans="1:40" x14ac:dyDescent="0.2">
      <c r="A59" s="7" t="s">
        <v>19</v>
      </c>
      <c r="B59" s="8">
        <v>0.58333333333333337</v>
      </c>
      <c r="C59" s="9">
        <v>5</v>
      </c>
      <c r="D59" s="10">
        <v>2.3960000000000001E-3</v>
      </c>
    </row>
    <row r="60" spans="1:40" x14ac:dyDescent="0.2">
      <c r="A60" s="7" t="s">
        <v>19</v>
      </c>
      <c r="B60" s="8">
        <v>0.5625</v>
      </c>
      <c r="C60" s="9">
        <v>5</v>
      </c>
      <c r="D60" s="10">
        <v>1.709E-3</v>
      </c>
    </row>
    <row r="61" spans="1:40" x14ac:dyDescent="0.2">
      <c r="A61" s="7" t="s">
        <v>19</v>
      </c>
      <c r="B61" s="8">
        <v>0.54166666666666663</v>
      </c>
      <c r="C61" s="9">
        <v>5</v>
      </c>
      <c r="D61" s="10">
        <v>1.2030000000000001E-3</v>
      </c>
    </row>
    <row r="62" spans="1:40" x14ac:dyDescent="0.2">
      <c r="A62" s="7" t="s">
        <v>19</v>
      </c>
      <c r="B62" s="8">
        <v>0.52083333333333337</v>
      </c>
      <c r="C62" s="9">
        <v>5</v>
      </c>
      <c r="D62" s="10">
        <v>7.0299999999999996E-4</v>
      </c>
    </row>
    <row r="63" spans="1:40" x14ac:dyDescent="0.2">
      <c r="A63" s="7" t="s">
        <v>19</v>
      </c>
      <c r="B63" s="8">
        <v>0.5</v>
      </c>
      <c r="C63" s="9">
        <v>5</v>
      </c>
      <c r="D63" s="10">
        <v>3.1799999999999998E-4</v>
      </c>
    </row>
    <row r="64" spans="1:40" x14ac:dyDescent="0.2">
      <c r="A64" s="7" t="s">
        <v>19</v>
      </c>
      <c r="B64" s="8">
        <v>0.47916666666666669</v>
      </c>
      <c r="C64" s="9">
        <v>5</v>
      </c>
      <c r="D64" s="10">
        <v>2.0699999999999999E-4</v>
      </c>
    </row>
    <row r="65" spans="1:4" x14ac:dyDescent="0.2">
      <c r="A65" s="7" t="s">
        <v>19</v>
      </c>
      <c r="B65" s="8">
        <v>0.45833333333333331</v>
      </c>
      <c r="C65" s="9">
        <v>5</v>
      </c>
      <c r="D65" s="10">
        <v>4.8200000000000001E-4</v>
      </c>
    </row>
    <row r="66" spans="1:4" x14ac:dyDescent="0.2">
      <c r="A66" s="7" t="s">
        <v>19</v>
      </c>
      <c r="B66" s="8">
        <v>0.4375</v>
      </c>
      <c r="C66" s="9">
        <v>5</v>
      </c>
      <c r="D66" s="10">
        <v>7.6400000000000003E-4</v>
      </c>
    </row>
    <row r="67" spans="1:4" x14ac:dyDescent="0.2">
      <c r="A67" s="7" t="s">
        <v>19</v>
      </c>
      <c r="B67" s="8">
        <v>0.41666666666666669</v>
      </c>
      <c r="C67" s="9">
        <v>5</v>
      </c>
      <c r="D67" s="10">
        <v>1.1720000000000001E-3</v>
      </c>
    </row>
    <row r="68" spans="1:4" x14ac:dyDescent="0.2">
      <c r="A68" s="7" t="s">
        <v>19</v>
      </c>
      <c r="B68" s="8">
        <v>0.39583333333333331</v>
      </c>
      <c r="C68" s="9">
        <v>5</v>
      </c>
      <c r="D68" s="10">
        <v>1.5790000000000001E-3</v>
      </c>
    </row>
    <row r="69" spans="1:4" x14ac:dyDescent="0.2">
      <c r="A69" s="7" t="s">
        <v>19</v>
      </c>
      <c r="B69" s="8">
        <v>0.375</v>
      </c>
      <c r="C69" s="9">
        <v>5</v>
      </c>
      <c r="D69" s="10">
        <v>1.825E-3</v>
      </c>
    </row>
    <row r="70" spans="1:4" x14ac:dyDescent="0.2">
      <c r="A70" s="7" t="s">
        <v>19</v>
      </c>
      <c r="B70" s="8">
        <v>0.35416666666666669</v>
      </c>
      <c r="C70" s="9">
        <v>5</v>
      </c>
      <c r="D70" s="10">
        <v>1.9940000000000001E-3</v>
      </c>
    </row>
    <row r="71" spans="1:4" x14ac:dyDescent="0.2">
      <c r="A71" s="7" t="s">
        <v>19</v>
      </c>
      <c r="B71" s="8">
        <v>0.33333333333333331</v>
      </c>
      <c r="C71" s="9">
        <v>5</v>
      </c>
      <c r="D71" s="10">
        <v>1.9139999999999999E-3</v>
      </c>
    </row>
    <row r="72" spans="1:4" x14ac:dyDescent="0.2">
      <c r="A72" s="7" t="s">
        <v>19</v>
      </c>
      <c r="B72" s="8">
        <v>0.3125</v>
      </c>
      <c r="C72" s="9">
        <v>5</v>
      </c>
      <c r="D72" s="10">
        <v>1.7619999999999999E-3</v>
      </c>
    </row>
    <row r="73" spans="1:4" x14ac:dyDescent="0.2">
      <c r="A73" s="7" t="s">
        <v>19</v>
      </c>
      <c r="B73" s="8">
        <v>0.29166666666666669</v>
      </c>
      <c r="C73" s="9">
        <v>5</v>
      </c>
      <c r="D73" s="10">
        <v>1.456E-3</v>
      </c>
    </row>
    <row r="74" spans="1:4" x14ac:dyDescent="0.2">
      <c r="A74" s="7" t="s">
        <v>19</v>
      </c>
      <c r="B74" s="8">
        <v>0.27083333333333331</v>
      </c>
      <c r="C74" s="9">
        <v>5</v>
      </c>
      <c r="D74" s="10">
        <v>1.0169999999999999E-3</v>
      </c>
    </row>
    <row r="75" spans="1:4" x14ac:dyDescent="0.2">
      <c r="A75" s="7" t="s">
        <v>19</v>
      </c>
      <c r="B75" s="8">
        <v>0.25</v>
      </c>
      <c r="C75" s="9">
        <v>5</v>
      </c>
      <c r="D75" s="10">
        <v>6.3299999999999999E-4</v>
      </c>
    </row>
    <row r="76" spans="1:4" x14ac:dyDescent="0.2">
      <c r="A76" s="7" t="s">
        <v>19</v>
      </c>
      <c r="B76" s="8">
        <v>0.22916666666666666</v>
      </c>
      <c r="C76" s="9">
        <v>5</v>
      </c>
      <c r="D76" s="10">
        <v>2.1000000000000001E-4</v>
      </c>
    </row>
    <row r="77" spans="1:4" x14ac:dyDescent="0.2">
      <c r="A77" s="7" t="s">
        <v>19</v>
      </c>
      <c r="B77" s="8">
        <v>0.20833333333333334</v>
      </c>
      <c r="C77" s="9">
        <v>5</v>
      </c>
      <c r="D77" s="10">
        <v>-2.0799999999999999E-4</v>
      </c>
    </row>
    <row r="78" spans="1:4" x14ac:dyDescent="0.2">
      <c r="A78" s="7" t="s">
        <v>19</v>
      </c>
      <c r="B78" s="8">
        <v>0.1875</v>
      </c>
      <c r="C78" s="9">
        <v>5</v>
      </c>
      <c r="D78" s="10">
        <v>-8.5899999999999995E-4</v>
      </c>
    </row>
    <row r="79" spans="1:4" x14ac:dyDescent="0.2">
      <c r="A79" s="7" t="s">
        <v>19</v>
      </c>
      <c r="B79" s="8">
        <v>0.16666666666666666</v>
      </c>
      <c r="C79" s="9">
        <v>5</v>
      </c>
      <c r="D79" s="10">
        <v>-1.6590000000000001E-3</v>
      </c>
    </row>
    <row r="80" spans="1:4" x14ac:dyDescent="0.2">
      <c r="A80" s="7" t="s">
        <v>19</v>
      </c>
      <c r="B80" s="8">
        <v>0.14583333333333334</v>
      </c>
      <c r="C80" s="9">
        <v>5</v>
      </c>
      <c r="D80" s="10">
        <v>-2.5100000000000001E-3</v>
      </c>
    </row>
    <row r="81" spans="1:4" x14ac:dyDescent="0.2">
      <c r="A81" s="7" t="s">
        <v>19</v>
      </c>
      <c r="B81" s="8">
        <v>0.125</v>
      </c>
      <c r="C81" s="9">
        <v>5</v>
      </c>
      <c r="D81" s="10">
        <v>-3.1640000000000001E-3</v>
      </c>
    </row>
    <row r="82" spans="1:4" x14ac:dyDescent="0.2">
      <c r="A82" s="7" t="s">
        <v>19</v>
      </c>
      <c r="B82" s="8">
        <v>2.0833333333333332E-2</v>
      </c>
      <c r="C82" s="9">
        <v>5</v>
      </c>
      <c r="D82" s="10">
        <v>-3.8790000000000001E-3</v>
      </c>
    </row>
    <row r="83" spans="1:4" x14ac:dyDescent="0.2">
      <c r="A83" s="7" t="s">
        <v>19</v>
      </c>
      <c r="B83" s="8">
        <v>0</v>
      </c>
      <c r="C83" s="9">
        <v>5</v>
      </c>
      <c r="D83" s="10">
        <v>-4.267E-3</v>
      </c>
    </row>
    <row r="84" spans="1:4" x14ac:dyDescent="0.2">
      <c r="A84" s="7" t="s">
        <v>25</v>
      </c>
      <c r="B84" s="8">
        <v>0.97916666666666663</v>
      </c>
      <c r="C84" s="9">
        <v>4</v>
      </c>
      <c r="D84" s="10">
        <v>-4.731E-3</v>
      </c>
    </row>
    <row r="85" spans="1:4" x14ac:dyDescent="0.2">
      <c r="A85" s="7" t="s">
        <v>25</v>
      </c>
      <c r="B85" s="8">
        <v>0.95833333333333337</v>
      </c>
      <c r="C85" s="9">
        <v>4</v>
      </c>
      <c r="D85" s="10">
        <v>-5.208E-3</v>
      </c>
    </row>
    <row r="86" spans="1:4" x14ac:dyDescent="0.2">
      <c r="A86" s="7" t="s">
        <v>25</v>
      </c>
      <c r="B86" s="8">
        <v>0.9375</v>
      </c>
      <c r="C86" s="9">
        <v>4</v>
      </c>
      <c r="D86" s="10">
        <v>-5.5690000000000002E-3</v>
      </c>
    </row>
    <row r="87" spans="1:4" x14ac:dyDescent="0.2">
      <c r="A87" s="7" t="s">
        <v>25</v>
      </c>
      <c r="B87" s="8">
        <v>0.91666666666666663</v>
      </c>
      <c r="C87" s="9">
        <v>4</v>
      </c>
      <c r="D87" s="10">
        <v>-5.9940000000000002E-3</v>
      </c>
    </row>
    <row r="88" spans="1:4" x14ac:dyDescent="0.2">
      <c r="A88" s="7" t="s">
        <v>25</v>
      </c>
      <c r="B88" s="8">
        <v>0.89583333333333337</v>
      </c>
      <c r="C88" s="9">
        <v>4</v>
      </c>
      <c r="D88" s="10">
        <v>-6.0990000000000003E-3</v>
      </c>
    </row>
    <row r="89" spans="1:4" x14ac:dyDescent="0.2">
      <c r="A89" s="7" t="s">
        <v>25</v>
      </c>
      <c r="B89" s="8">
        <v>0.875</v>
      </c>
      <c r="C89" s="9">
        <v>4</v>
      </c>
      <c r="D89" s="10">
        <v>-6.3359999999999996E-3</v>
      </c>
    </row>
    <row r="90" spans="1:4" x14ac:dyDescent="0.2">
      <c r="A90" s="7" t="s">
        <v>25</v>
      </c>
      <c r="B90" s="8">
        <v>0.85416666666666663</v>
      </c>
      <c r="C90" s="9">
        <v>4</v>
      </c>
      <c r="D90" s="10">
        <v>-6.5849999999999997E-3</v>
      </c>
    </row>
    <row r="91" spans="1:4" x14ac:dyDescent="0.2">
      <c r="A91" s="7" t="s">
        <v>25</v>
      </c>
      <c r="B91" s="8">
        <v>0.83333333333333337</v>
      </c>
      <c r="C91" s="9">
        <v>4</v>
      </c>
      <c r="D91" s="10">
        <v>-6.3759999999999997E-3</v>
      </c>
    </row>
    <row r="92" spans="1:4" x14ac:dyDescent="0.2">
      <c r="A92" s="7" t="s">
        <v>25</v>
      </c>
      <c r="B92" s="8">
        <v>0.8125</v>
      </c>
      <c r="C92" s="9">
        <v>4</v>
      </c>
      <c r="D92" s="10">
        <v>-6.1279999999999998E-3</v>
      </c>
    </row>
    <row r="93" spans="1:4" x14ac:dyDescent="0.2">
      <c r="A93" s="7" t="s">
        <v>25</v>
      </c>
      <c r="B93" s="8">
        <v>0.79166666666666663</v>
      </c>
      <c r="C93" s="9">
        <v>4</v>
      </c>
      <c r="D93" s="10">
        <v>-5.6480000000000002E-3</v>
      </c>
    </row>
    <row r="94" spans="1:4" x14ac:dyDescent="0.2">
      <c r="A94" s="7" t="s">
        <v>25</v>
      </c>
      <c r="B94" s="8">
        <v>0.77083333333333337</v>
      </c>
      <c r="C94" s="9">
        <v>4</v>
      </c>
      <c r="D94" s="10">
        <v>-4.9709999999999997E-3</v>
      </c>
    </row>
    <row r="95" spans="1:4" x14ac:dyDescent="0.2">
      <c r="A95" s="7" t="s">
        <v>25</v>
      </c>
      <c r="B95" s="8">
        <v>0.75</v>
      </c>
      <c r="C95" s="9">
        <v>4</v>
      </c>
      <c r="D95" s="10">
        <v>-4.6420000000000003E-3</v>
      </c>
    </row>
    <row r="96" spans="1:4" x14ac:dyDescent="0.2">
      <c r="A96" s="7" t="s">
        <v>25</v>
      </c>
      <c r="B96" s="8">
        <v>0.72916666666666663</v>
      </c>
      <c r="C96" s="9">
        <v>4</v>
      </c>
      <c r="D96" s="10">
        <v>-4.1570000000000001E-3</v>
      </c>
    </row>
    <row r="97" spans="1:4" x14ac:dyDescent="0.2">
      <c r="A97" s="7" t="s">
        <v>25</v>
      </c>
      <c r="B97" s="8">
        <v>0.70833333333333337</v>
      </c>
      <c r="C97" s="9">
        <v>4</v>
      </c>
      <c r="D97" s="10">
        <v>-3.6649999999999999E-3</v>
      </c>
    </row>
    <row r="98" spans="1:4" x14ac:dyDescent="0.2">
      <c r="A98" s="7" t="s">
        <v>25</v>
      </c>
      <c r="B98" s="8">
        <v>0.6875</v>
      </c>
      <c r="C98" s="9">
        <v>4</v>
      </c>
      <c r="D98" s="10">
        <v>-3.64E-3</v>
      </c>
    </row>
    <row r="99" spans="1:4" x14ac:dyDescent="0.2">
      <c r="A99" s="7" t="s">
        <v>25</v>
      </c>
      <c r="B99" s="8">
        <v>0.66666666666666663</v>
      </c>
      <c r="C99" s="9">
        <v>4</v>
      </c>
      <c r="D99" s="10">
        <v>-3.0760000000000002E-3</v>
      </c>
    </row>
    <row r="100" spans="1:4" x14ac:dyDescent="0.2">
      <c r="A100" s="7" t="s">
        <v>25</v>
      </c>
      <c r="B100" s="8">
        <v>0.64583333333333337</v>
      </c>
      <c r="C100" s="9">
        <v>4</v>
      </c>
      <c r="D100" s="10">
        <v>-2.4729999999999999E-3</v>
      </c>
    </row>
    <row r="101" spans="1:4" x14ac:dyDescent="0.2">
      <c r="A101" s="7" t="s">
        <v>25</v>
      </c>
      <c r="B101" s="8">
        <v>0.625</v>
      </c>
      <c r="C101" s="9">
        <v>4</v>
      </c>
      <c r="D101" s="10">
        <v>-1.9849999999999998E-3</v>
      </c>
    </row>
    <row r="102" spans="1:4" x14ac:dyDescent="0.2">
      <c r="A102" s="7" t="s">
        <v>25</v>
      </c>
      <c r="B102" s="8">
        <v>0.60416666666666663</v>
      </c>
      <c r="C102" s="9">
        <v>4</v>
      </c>
      <c r="D102" s="10">
        <v>-1.818E-3</v>
      </c>
    </row>
    <row r="103" spans="1:4" x14ac:dyDescent="0.2">
      <c r="A103" s="7" t="s">
        <v>25</v>
      </c>
      <c r="B103" s="8">
        <v>0.58333333333333337</v>
      </c>
      <c r="C103" s="9">
        <v>4</v>
      </c>
      <c r="D103" s="10">
        <v>-1.6169999999999999E-3</v>
      </c>
    </row>
    <row r="104" spans="1:4" x14ac:dyDescent="0.2">
      <c r="A104" s="7" t="s">
        <v>25</v>
      </c>
      <c r="B104" s="8">
        <v>0.5625</v>
      </c>
      <c r="C104" s="9">
        <v>4</v>
      </c>
      <c r="D104" s="10">
        <v>-1.477E-3</v>
      </c>
    </row>
    <row r="105" spans="1:4" x14ac:dyDescent="0.2">
      <c r="A105" s="7" t="s">
        <v>25</v>
      </c>
      <c r="B105" s="8">
        <v>0.54166666666666663</v>
      </c>
      <c r="C105" s="9">
        <v>4</v>
      </c>
      <c r="D105" s="10">
        <v>-1.2960000000000001E-3</v>
      </c>
    </row>
    <row r="106" spans="1:4" x14ac:dyDescent="0.2">
      <c r="A106" s="7" t="s">
        <v>25</v>
      </c>
      <c r="B106" s="8">
        <v>0.52083333333333337</v>
      </c>
      <c r="C106" s="9">
        <v>4</v>
      </c>
      <c r="D106" s="10">
        <v>-1.2849999999999999E-3</v>
      </c>
    </row>
    <row r="107" spans="1:4" x14ac:dyDescent="0.2">
      <c r="A107" s="7" t="s">
        <v>25</v>
      </c>
      <c r="B107" s="8">
        <v>0.5</v>
      </c>
      <c r="C107" s="9">
        <v>4</v>
      </c>
      <c r="D107" s="10">
        <v>-9.7099999999999997E-4</v>
      </c>
    </row>
    <row r="108" spans="1:4" x14ac:dyDescent="0.2">
      <c r="A108" s="7" t="s">
        <v>25</v>
      </c>
      <c r="B108" s="8">
        <v>0.47916666666666669</v>
      </c>
      <c r="C108" s="9">
        <v>4</v>
      </c>
      <c r="D108" s="10">
        <v>-7.5100000000000004E-4</v>
      </c>
    </row>
    <row r="109" spans="1:4" x14ac:dyDescent="0.2">
      <c r="A109" s="7" t="s">
        <v>25</v>
      </c>
      <c r="B109" s="8">
        <v>0.45833333333333331</v>
      </c>
      <c r="C109" s="9">
        <v>4</v>
      </c>
      <c r="D109" s="10">
        <v>-6.0499999999999996E-4</v>
      </c>
    </row>
    <row r="110" spans="1:4" x14ac:dyDescent="0.2">
      <c r="A110" s="7" t="s">
        <v>25</v>
      </c>
      <c r="B110" s="8">
        <v>0.4375</v>
      </c>
      <c r="C110" s="9">
        <v>4</v>
      </c>
      <c r="D110" s="10">
        <v>-3.77E-4</v>
      </c>
    </row>
    <row r="111" spans="1:4" x14ac:dyDescent="0.2">
      <c r="A111" s="7" t="s">
        <v>25</v>
      </c>
      <c r="B111" s="8">
        <v>0.41666666666666669</v>
      </c>
      <c r="C111" s="9">
        <v>4</v>
      </c>
      <c r="D111" s="10">
        <v>-4.5800000000000002E-4</v>
      </c>
    </row>
    <row r="112" spans="1:4" x14ac:dyDescent="0.2">
      <c r="A112" s="7" t="s">
        <v>25</v>
      </c>
      <c r="B112" s="8">
        <v>0.39583333333333331</v>
      </c>
      <c r="C112" s="9">
        <v>4</v>
      </c>
      <c r="D112" s="10">
        <v>-5.3700000000000004E-4</v>
      </c>
    </row>
    <row r="113" spans="1:4" x14ac:dyDescent="0.2">
      <c r="A113" s="7" t="s">
        <v>25</v>
      </c>
      <c r="B113" s="8">
        <v>0.375</v>
      </c>
      <c r="C113" s="9">
        <v>4</v>
      </c>
      <c r="D113" s="10">
        <v>-6.1200000000000002E-4</v>
      </c>
    </row>
    <row r="114" spans="1:4" x14ac:dyDescent="0.2">
      <c r="A114" s="7" t="s">
        <v>25</v>
      </c>
      <c r="B114" s="8">
        <v>0.35416666666666669</v>
      </c>
      <c r="C114" s="9">
        <v>4</v>
      </c>
      <c r="D114" s="10">
        <v>-5.1000000000000004E-4</v>
      </c>
    </row>
    <row r="115" spans="1:4" x14ac:dyDescent="0.2">
      <c r="A115" s="7" t="s">
        <v>25</v>
      </c>
      <c r="B115" s="8">
        <v>0.33333333333333331</v>
      </c>
      <c r="C115" s="9">
        <v>4</v>
      </c>
      <c r="D115" s="10">
        <v>-2.0699999999999999E-4</v>
      </c>
    </row>
    <row r="116" spans="1:4" x14ac:dyDescent="0.2">
      <c r="A116" s="7" t="s">
        <v>25</v>
      </c>
      <c r="B116" s="8">
        <v>0.3125</v>
      </c>
      <c r="C116" s="9">
        <v>4</v>
      </c>
      <c r="D116" s="10">
        <v>-1.0900000000000001E-4</v>
      </c>
    </row>
    <row r="117" spans="1:4" x14ac:dyDescent="0.2">
      <c r="A117" s="7" t="s">
        <v>25</v>
      </c>
      <c r="B117" s="8">
        <v>0.29166666666666669</v>
      </c>
      <c r="C117" s="9">
        <v>4</v>
      </c>
      <c r="D117" s="10">
        <v>2.8E-5</v>
      </c>
    </row>
    <row r="118" spans="1:4" x14ac:dyDescent="0.2">
      <c r="A118" s="7" t="s">
        <v>25</v>
      </c>
      <c r="B118" s="8">
        <v>0.27083333333333331</v>
      </c>
      <c r="C118" s="9">
        <v>4</v>
      </c>
      <c r="D118" s="10">
        <v>1.21E-4</v>
      </c>
    </row>
    <row r="119" spans="1:4" x14ac:dyDescent="0.2">
      <c r="A119" s="7" t="s">
        <v>25</v>
      </c>
      <c r="B119" s="8">
        <v>0.25</v>
      </c>
      <c r="C119" s="9">
        <v>4</v>
      </c>
      <c r="D119" s="10">
        <v>1.6799999999999999E-4</v>
      </c>
    </row>
    <row r="120" spans="1:4" x14ac:dyDescent="0.2">
      <c r="A120" s="7" t="s">
        <v>25</v>
      </c>
      <c r="B120" s="8">
        <v>0.22916666666666666</v>
      </c>
      <c r="C120" s="9">
        <v>4</v>
      </c>
      <c r="D120" s="10">
        <v>3.0200000000000002E-4</v>
      </c>
    </row>
    <row r="121" spans="1:4" x14ac:dyDescent="0.2">
      <c r="A121" s="7" t="s">
        <v>25</v>
      </c>
      <c r="B121" s="8">
        <v>0.20833333333333334</v>
      </c>
      <c r="C121" s="9">
        <v>4</v>
      </c>
      <c r="D121" s="10">
        <v>7.2400000000000003E-4</v>
      </c>
    </row>
    <row r="122" spans="1:4" x14ac:dyDescent="0.2">
      <c r="A122" s="7" t="s">
        <v>25</v>
      </c>
      <c r="B122" s="8">
        <v>0.1875</v>
      </c>
      <c r="C122" s="9">
        <v>4</v>
      </c>
      <c r="D122" s="10">
        <v>1.0709999999999999E-3</v>
      </c>
    </row>
    <row r="123" spans="1:4" x14ac:dyDescent="0.2">
      <c r="A123" s="7" t="s">
        <v>25</v>
      </c>
      <c r="B123" s="8">
        <v>0.16666666666666666</v>
      </c>
      <c r="C123" s="9">
        <v>4</v>
      </c>
      <c r="D123" s="10">
        <v>1.536E-3</v>
      </c>
    </row>
    <row r="124" spans="1:4" x14ac:dyDescent="0.2">
      <c r="A124" s="7" t="s">
        <v>25</v>
      </c>
      <c r="B124" s="8">
        <v>0.14583333333333334</v>
      </c>
      <c r="C124" s="9">
        <v>4</v>
      </c>
      <c r="D124" s="10">
        <v>1.7459999999999999E-3</v>
      </c>
    </row>
    <row r="125" spans="1:4" x14ac:dyDescent="0.2">
      <c r="A125" s="7" t="s">
        <v>25</v>
      </c>
      <c r="B125" s="8">
        <v>0.125</v>
      </c>
      <c r="C125" s="9">
        <v>4</v>
      </c>
      <c r="D125" s="10">
        <v>2.019E-3</v>
      </c>
    </row>
    <row r="126" spans="1:4" x14ac:dyDescent="0.2">
      <c r="A126" s="7" t="s">
        <v>25</v>
      </c>
      <c r="B126" s="8">
        <v>2.0833333333333332E-2</v>
      </c>
      <c r="C126" s="9">
        <v>4</v>
      </c>
      <c r="D126" s="10">
        <v>2.2490000000000001E-3</v>
      </c>
    </row>
    <row r="127" spans="1:4" x14ac:dyDescent="0.2">
      <c r="A127" s="7" t="s">
        <v>25</v>
      </c>
      <c r="B127" s="8">
        <v>0</v>
      </c>
      <c r="C127" s="9">
        <v>4</v>
      </c>
      <c r="D127" s="10">
        <v>2.6020000000000001E-3</v>
      </c>
    </row>
    <row r="128" spans="1:4" x14ac:dyDescent="0.2">
      <c r="A128" s="7" t="s">
        <v>26</v>
      </c>
      <c r="B128" s="8">
        <v>0.97916666666666663</v>
      </c>
      <c r="C128" s="9">
        <v>3</v>
      </c>
      <c r="D128" s="10">
        <v>2.8639999999999998E-3</v>
      </c>
    </row>
    <row r="129" spans="1:4" x14ac:dyDescent="0.2">
      <c r="A129" s="7" t="s">
        <v>26</v>
      </c>
      <c r="B129" s="8">
        <v>0.95833333333333337</v>
      </c>
      <c r="C129" s="9">
        <v>3</v>
      </c>
      <c r="D129" s="10">
        <v>3.0500000000000002E-3</v>
      </c>
    </row>
    <row r="130" spans="1:4" x14ac:dyDescent="0.2">
      <c r="A130" s="7" t="s">
        <v>26</v>
      </c>
      <c r="B130" s="8">
        <v>0.9375</v>
      </c>
      <c r="C130" s="9">
        <v>3</v>
      </c>
      <c r="D130" s="10">
        <v>3.372E-3</v>
      </c>
    </row>
    <row r="131" spans="1:4" x14ac:dyDescent="0.2">
      <c r="A131" s="7" t="s">
        <v>26</v>
      </c>
      <c r="B131" s="8">
        <v>0.91666666666666663</v>
      </c>
      <c r="C131" s="9">
        <v>3</v>
      </c>
      <c r="D131" s="10">
        <v>3.5850000000000001E-3</v>
      </c>
    </row>
    <row r="132" spans="1:4" x14ac:dyDescent="0.2">
      <c r="A132" s="7" t="s">
        <v>26</v>
      </c>
      <c r="B132" s="8">
        <v>0.89583333333333337</v>
      </c>
      <c r="C132" s="9">
        <v>3</v>
      </c>
      <c r="D132" s="10">
        <v>3.8509999999999998E-3</v>
      </c>
    </row>
    <row r="133" spans="1:4" x14ac:dyDescent="0.2">
      <c r="A133" s="7" t="s">
        <v>26</v>
      </c>
      <c r="B133" s="8">
        <v>0.875</v>
      </c>
      <c r="C133" s="9">
        <v>3</v>
      </c>
      <c r="D133" s="10">
        <v>4.1310000000000001E-3</v>
      </c>
    </row>
    <row r="134" spans="1:4" x14ac:dyDescent="0.2">
      <c r="A134" s="7" t="s">
        <v>26</v>
      </c>
      <c r="B134" s="8">
        <v>0.85416666666666663</v>
      </c>
      <c r="C134" s="9">
        <v>3</v>
      </c>
      <c r="D134" s="10">
        <v>4.2989999999999999E-3</v>
      </c>
    </row>
    <row r="135" spans="1:4" x14ac:dyDescent="0.2">
      <c r="A135" s="7" t="s">
        <v>26</v>
      </c>
      <c r="B135" s="8">
        <v>0.83333333333333337</v>
      </c>
      <c r="C135" s="9">
        <v>3</v>
      </c>
      <c r="D135" s="10">
        <v>4.1929999999999997E-3</v>
      </c>
    </row>
    <row r="136" spans="1:4" x14ac:dyDescent="0.2">
      <c r="A136" s="7" t="s">
        <v>26</v>
      </c>
      <c r="B136" s="8">
        <v>0.8125</v>
      </c>
      <c r="C136" s="9">
        <v>3</v>
      </c>
      <c r="D136" s="10">
        <v>3.7100000000000002E-3</v>
      </c>
    </row>
    <row r="137" spans="1:4" x14ac:dyDescent="0.2">
      <c r="A137" s="7" t="s">
        <v>26</v>
      </c>
      <c r="B137" s="8">
        <v>0.79166666666666663</v>
      </c>
      <c r="C137" s="9">
        <v>3</v>
      </c>
      <c r="D137" s="10">
        <v>3.3340000000000002E-3</v>
      </c>
    </row>
    <row r="138" spans="1:4" x14ac:dyDescent="0.2">
      <c r="A138" s="7" t="s">
        <v>26</v>
      </c>
      <c r="B138" s="8">
        <v>0.77083333333333337</v>
      </c>
      <c r="C138" s="9">
        <v>3</v>
      </c>
      <c r="D138" s="10">
        <v>2.9030000000000002E-3</v>
      </c>
    </row>
    <row r="139" spans="1:4" x14ac:dyDescent="0.2">
      <c r="A139" s="7" t="s">
        <v>26</v>
      </c>
      <c r="B139" s="8">
        <v>0.75</v>
      </c>
      <c r="C139" s="9">
        <v>3</v>
      </c>
      <c r="D139" s="10">
        <v>2.6220000000000002E-3</v>
      </c>
    </row>
    <row r="140" spans="1:4" x14ac:dyDescent="0.2">
      <c r="A140" s="7" t="s">
        <v>26</v>
      </c>
      <c r="B140" s="8">
        <v>0.72916666666666663</v>
      </c>
      <c r="C140" s="9">
        <v>3</v>
      </c>
      <c r="D140" s="10">
        <v>1.9250000000000001E-3</v>
      </c>
    </row>
    <row r="141" spans="1:4" x14ac:dyDescent="0.2">
      <c r="A141" s="7" t="s">
        <v>26</v>
      </c>
      <c r="B141" s="8">
        <v>0.70833333333333337</v>
      </c>
      <c r="C141" s="9">
        <v>3</v>
      </c>
      <c r="D141" s="10">
        <v>1.6509999999999999E-3</v>
      </c>
    </row>
    <row r="142" spans="1:4" x14ac:dyDescent="0.2">
      <c r="A142" s="7" t="s">
        <v>26</v>
      </c>
      <c r="B142" s="8">
        <v>0.6875</v>
      </c>
      <c r="C142" s="9">
        <v>3</v>
      </c>
      <c r="D142" s="10">
        <v>1.242E-3</v>
      </c>
    </row>
    <row r="143" spans="1:4" x14ac:dyDescent="0.2">
      <c r="A143" s="7" t="s">
        <v>26</v>
      </c>
      <c r="B143" s="8">
        <v>0.66666666666666663</v>
      </c>
      <c r="C143" s="9">
        <v>3</v>
      </c>
      <c r="D143" s="10">
        <v>5.5599999999999996E-4</v>
      </c>
    </row>
    <row r="144" spans="1:4" x14ac:dyDescent="0.2">
      <c r="A144" s="7" t="s">
        <v>26</v>
      </c>
      <c r="B144" s="8">
        <v>0.64583333333333337</v>
      </c>
      <c r="C144" s="9">
        <v>3</v>
      </c>
      <c r="D144" s="10">
        <v>-7.3999999999999996E-5</v>
      </c>
    </row>
    <row r="145" spans="1:4" x14ac:dyDescent="0.2">
      <c r="A145" s="7" t="s">
        <v>26</v>
      </c>
      <c r="B145" s="8">
        <v>0.625</v>
      </c>
      <c r="C145" s="9">
        <v>3</v>
      </c>
      <c r="D145" s="10">
        <v>1.8000000000000001E-4</v>
      </c>
    </row>
    <row r="146" spans="1:4" x14ac:dyDescent="0.2">
      <c r="A146" s="7" t="s">
        <v>26</v>
      </c>
      <c r="B146" s="8">
        <v>0.60416666666666663</v>
      </c>
      <c r="C146" s="9">
        <v>3</v>
      </c>
      <c r="D146" s="10">
        <v>4.0499999999999998E-4</v>
      </c>
    </row>
    <row r="147" spans="1:4" x14ac:dyDescent="0.2">
      <c r="A147" s="7" t="s">
        <v>26</v>
      </c>
      <c r="B147" s="8">
        <v>0.58333333333333337</v>
      </c>
      <c r="C147" s="9">
        <v>3</v>
      </c>
      <c r="D147" s="10">
        <v>7.3499999999999998E-4</v>
      </c>
    </row>
    <row r="148" spans="1:4" x14ac:dyDescent="0.2">
      <c r="A148" s="7" t="s">
        <v>26</v>
      </c>
      <c r="B148" s="8">
        <v>0.5625</v>
      </c>
      <c r="C148" s="9">
        <v>3</v>
      </c>
      <c r="D148" s="10">
        <v>8.7799999999999998E-4</v>
      </c>
    </row>
    <row r="149" spans="1:4" x14ac:dyDescent="0.2">
      <c r="A149" s="7" t="s">
        <v>26</v>
      </c>
      <c r="B149" s="8">
        <v>0.54166666666666663</v>
      </c>
      <c r="C149" s="9">
        <v>3</v>
      </c>
      <c r="D149" s="10">
        <v>1.0549999999999999E-3</v>
      </c>
    </row>
    <row r="150" spans="1:4" x14ac:dyDescent="0.2">
      <c r="A150" s="7" t="s">
        <v>26</v>
      </c>
      <c r="B150" s="8">
        <v>0.52083333333333337</v>
      </c>
      <c r="C150" s="9">
        <v>3</v>
      </c>
      <c r="D150" s="10">
        <v>1.181E-3</v>
      </c>
    </row>
    <row r="151" spans="1:4" x14ac:dyDescent="0.2">
      <c r="A151" s="7" t="s">
        <v>26</v>
      </c>
      <c r="B151" s="8">
        <v>0.5</v>
      </c>
      <c r="C151" s="9">
        <v>3</v>
      </c>
      <c r="D151" s="10">
        <v>1.2509999999999999E-3</v>
      </c>
    </row>
    <row r="152" spans="1:4" x14ac:dyDescent="0.2">
      <c r="A152" s="7" t="s">
        <v>26</v>
      </c>
      <c r="B152" s="8">
        <v>0.47916666666666669</v>
      </c>
      <c r="C152" s="9">
        <v>3</v>
      </c>
      <c r="D152" s="10">
        <v>9.77E-4</v>
      </c>
    </row>
    <row r="153" spans="1:4" x14ac:dyDescent="0.2">
      <c r="A153" s="7" t="s">
        <v>26</v>
      </c>
      <c r="B153" s="8">
        <v>0.45833333333333331</v>
      </c>
      <c r="C153" s="9">
        <v>3</v>
      </c>
      <c r="D153" s="10">
        <v>7.94E-4</v>
      </c>
    </row>
    <row r="154" spans="1:4" x14ac:dyDescent="0.2">
      <c r="A154" s="7" t="s">
        <v>26</v>
      </c>
      <c r="B154" s="8">
        <v>0.4375</v>
      </c>
      <c r="C154" s="9">
        <v>3</v>
      </c>
      <c r="D154" s="10">
        <v>7.5299999999999998E-4</v>
      </c>
    </row>
    <row r="155" spans="1:4" x14ac:dyDescent="0.2">
      <c r="A155" s="7" t="s">
        <v>26</v>
      </c>
      <c r="B155" s="8">
        <v>0.41666666666666669</v>
      </c>
      <c r="C155" s="9">
        <v>3</v>
      </c>
      <c r="D155" s="10">
        <v>4.4299999999999998E-4</v>
      </c>
    </row>
    <row r="156" spans="1:4" x14ac:dyDescent="0.2">
      <c r="A156" s="7" t="s">
        <v>26</v>
      </c>
      <c r="B156" s="8">
        <v>0.39583333333333331</v>
      </c>
      <c r="C156" s="9">
        <v>3</v>
      </c>
      <c r="D156" s="10">
        <v>1.05E-4</v>
      </c>
    </row>
    <row r="157" spans="1:4" x14ac:dyDescent="0.2">
      <c r="A157" s="7" t="s">
        <v>26</v>
      </c>
      <c r="B157" s="8">
        <v>0.375</v>
      </c>
      <c r="C157" s="9">
        <v>3</v>
      </c>
      <c r="D157" s="10">
        <v>1.93E-4</v>
      </c>
    </row>
    <row r="158" spans="1:4" x14ac:dyDescent="0.2">
      <c r="A158" s="7" t="s">
        <v>26</v>
      </c>
      <c r="B158" s="8">
        <v>0.35416666666666669</v>
      </c>
      <c r="C158" s="9">
        <v>3</v>
      </c>
      <c r="D158" s="10">
        <v>4.1999999999999998E-5</v>
      </c>
    </row>
    <row r="159" spans="1:4" x14ac:dyDescent="0.2">
      <c r="A159" s="7" t="s">
        <v>26</v>
      </c>
      <c r="B159" s="8">
        <v>0.33333333333333331</v>
      </c>
      <c r="C159" s="9">
        <v>3</v>
      </c>
      <c r="D159" s="10">
        <v>-2.9E-5</v>
      </c>
    </row>
    <row r="160" spans="1:4" x14ac:dyDescent="0.2">
      <c r="A160" s="7" t="s">
        <v>26</v>
      </c>
      <c r="B160" s="8">
        <v>0.3125</v>
      </c>
      <c r="C160" s="9">
        <v>3</v>
      </c>
      <c r="D160" s="10">
        <v>-1.4799999999999999E-4</v>
      </c>
    </row>
    <row r="161" spans="1:4" x14ac:dyDescent="0.2">
      <c r="A161" s="7" t="s">
        <v>26</v>
      </c>
      <c r="B161" s="8">
        <v>0.29166666666666669</v>
      </c>
      <c r="C161" s="9">
        <v>3</v>
      </c>
      <c r="D161" s="10">
        <v>-3.6499999999999998E-4</v>
      </c>
    </row>
    <row r="162" spans="1:4" x14ac:dyDescent="0.2">
      <c r="A162" s="7" t="s">
        <v>26</v>
      </c>
      <c r="B162" s="8">
        <v>0.27083333333333331</v>
      </c>
      <c r="C162" s="9">
        <v>3</v>
      </c>
      <c r="D162" s="10">
        <v>-5.1999999999999995E-4</v>
      </c>
    </row>
    <row r="163" spans="1:4" x14ac:dyDescent="0.2">
      <c r="A163" s="7" t="s">
        <v>26</v>
      </c>
      <c r="B163" s="8">
        <v>0.25</v>
      </c>
      <c r="C163" s="9">
        <v>3</v>
      </c>
      <c r="D163" s="10">
        <v>-5.0799999999999999E-4</v>
      </c>
    </row>
    <row r="164" spans="1:4" x14ac:dyDescent="0.2">
      <c r="A164" s="7" t="s">
        <v>26</v>
      </c>
      <c r="B164" s="8">
        <v>0.22916666666666666</v>
      </c>
      <c r="C164" s="9">
        <v>3</v>
      </c>
      <c r="D164" s="10">
        <v>-4.4900000000000002E-4</v>
      </c>
    </row>
    <row r="165" spans="1:4" x14ac:dyDescent="0.2">
      <c r="A165" s="7" t="s">
        <v>26</v>
      </c>
      <c r="B165" s="8">
        <v>0.20833333333333334</v>
      </c>
      <c r="C165" s="9">
        <v>3</v>
      </c>
      <c r="D165" s="10">
        <v>-4.1899999999999999E-4</v>
      </c>
    </row>
    <row r="166" spans="1:4" x14ac:dyDescent="0.2">
      <c r="A166" s="7" t="s">
        <v>26</v>
      </c>
      <c r="B166" s="8">
        <v>0.1875</v>
      </c>
      <c r="C166" s="9">
        <v>3</v>
      </c>
      <c r="D166" s="10">
        <v>-3.59E-4</v>
      </c>
    </row>
    <row r="167" spans="1:4" x14ac:dyDescent="0.2">
      <c r="A167" s="7" t="s">
        <v>26</v>
      </c>
      <c r="B167" s="8">
        <v>0.16666666666666666</v>
      </c>
      <c r="C167" s="9">
        <v>3</v>
      </c>
      <c r="D167" s="10">
        <v>-4.46E-4</v>
      </c>
    </row>
    <row r="168" spans="1:4" x14ac:dyDescent="0.2">
      <c r="A168" s="7" t="s">
        <v>26</v>
      </c>
      <c r="B168" s="8">
        <v>0.14583333333333334</v>
      </c>
      <c r="C168" s="9">
        <v>3</v>
      </c>
      <c r="D168" s="10">
        <v>-5.5199999999999997E-4</v>
      </c>
    </row>
    <row r="169" spans="1:4" x14ac:dyDescent="0.2">
      <c r="A169" s="7" t="s">
        <v>26</v>
      </c>
      <c r="B169" s="8">
        <v>0.125</v>
      </c>
      <c r="C169" s="9">
        <v>3</v>
      </c>
      <c r="D169" s="10">
        <v>-6.4199999999999999E-4</v>
      </c>
    </row>
    <row r="170" spans="1:4" x14ac:dyDescent="0.2">
      <c r="A170" s="7" t="s">
        <v>26</v>
      </c>
      <c r="B170" s="8">
        <v>2.0833333333333332E-2</v>
      </c>
      <c r="C170" s="9">
        <v>3</v>
      </c>
      <c r="D170" s="10">
        <v>-9.9599999999999992E-4</v>
      </c>
    </row>
    <row r="171" spans="1:4" x14ac:dyDescent="0.2">
      <c r="A171" s="7" t="s">
        <v>26</v>
      </c>
      <c r="B171" s="8">
        <v>0</v>
      </c>
      <c r="C171" s="9">
        <v>3</v>
      </c>
      <c r="D171" s="10">
        <v>-1.0640000000000001E-3</v>
      </c>
    </row>
    <row r="172" spans="1:4" x14ac:dyDescent="0.2">
      <c r="A172" s="7" t="s">
        <v>27</v>
      </c>
      <c r="B172" s="8">
        <v>0.97916666666666663</v>
      </c>
      <c r="C172" s="9">
        <v>2</v>
      </c>
      <c r="D172" s="10">
        <v>-9.8799999999999995E-4</v>
      </c>
    </row>
    <row r="173" spans="1:4" x14ac:dyDescent="0.2">
      <c r="A173" s="7" t="s">
        <v>27</v>
      </c>
      <c r="B173" s="8">
        <v>0.95833333333333337</v>
      </c>
      <c r="C173" s="9">
        <v>2</v>
      </c>
      <c r="D173" s="10">
        <v>-7.7899999999999996E-4</v>
      </c>
    </row>
    <row r="174" spans="1:4" x14ac:dyDescent="0.2">
      <c r="A174" s="7" t="s">
        <v>27</v>
      </c>
      <c r="B174" s="8">
        <v>0.9375</v>
      </c>
      <c r="C174" s="9">
        <v>2</v>
      </c>
      <c r="D174" s="10">
        <v>-8.8900000000000003E-4</v>
      </c>
    </row>
    <row r="175" spans="1:4" x14ac:dyDescent="0.2">
      <c r="A175" s="7" t="s">
        <v>27</v>
      </c>
      <c r="B175" s="8">
        <v>0.91666666666666663</v>
      </c>
      <c r="C175" s="9">
        <v>2</v>
      </c>
      <c r="D175" s="10">
        <v>-6.9200000000000002E-4</v>
      </c>
    </row>
    <row r="176" spans="1:4" x14ac:dyDescent="0.2">
      <c r="A176" s="7" t="s">
        <v>27</v>
      </c>
      <c r="B176" s="8">
        <v>0.89583333333333337</v>
      </c>
      <c r="C176" s="9">
        <v>2</v>
      </c>
      <c r="D176" s="10">
        <v>-3.8900000000000002E-4</v>
      </c>
    </row>
    <row r="177" spans="1:4" x14ac:dyDescent="0.2">
      <c r="A177" s="7" t="s">
        <v>27</v>
      </c>
      <c r="B177" s="8">
        <v>0.875</v>
      </c>
      <c r="C177" s="9">
        <v>2</v>
      </c>
      <c r="D177" s="10">
        <v>-1.3899999999999999E-4</v>
      </c>
    </row>
    <row r="178" spans="1:4" x14ac:dyDescent="0.2">
      <c r="A178" s="7" t="s">
        <v>27</v>
      </c>
      <c r="B178" s="8">
        <v>0.85416666666666663</v>
      </c>
      <c r="C178" s="9">
        <v>2</v>
      </c>
      <c r="D178" s="10">
        <v>1.66E-4</v>
      </c>
    </row>
    <row r="179" spans="1:4" x14ac:dyDescent="0.2">
      <c r="A179" s="7" t="s">
        <v>27</v>
      </c>
      <c r="B179" s="8">
        <v>0.83333333333333337</v>
      </c>
      <c r="C179" s="9">
        <v>2</v>
      </c>
      <c r="D179" s="10">
        <v>4.1199999999999999E-4</v>
      </c>
    </row>
    <row r="180" spans="1:4" x14ac:dyDescent="0.2">
      <c r="A180" s="7" t="s">
        <v>27</v>
      </c>
      <c r="B180" s="8">
        <v>0.8125</v>
      </c>
      <c r="C180" s="9">
        <v>2</v>
      </c>
      <c r="D180" s="10">
        <v>3.6699999999999998E-4</v>
      </c>
    </row>
    <row r="181" spans="1:4" x14ac:dyDescent="0.2">
      <c r="A181" s="7" t="s">
        <v>27</v>
      </c>
      <c r="B181" s="8">
        <v>0.79166666666666663</v>
      </c>
      <c r="C181" s="9">
        <v>2</v>
      </c>
      <c r="D181" s="10">
        <v>1.76E-4</v>
      </c>
    </row>
    <row r="182" spans="1:4" x14ac:dyDescent="0.2">
      <c r="A182" s="7" t="s">
        <v>27</v>
      </c>
      <c r="B182" s="8">
        <v>0.77083333333333337</v>
      </c>
      <c r="C182" s="9">
        <v>2</v>
      </c>
      <c r="D182" s="10">
        <v>6.2000000000000003E-5</v>
      </c>
    </row>
    <row r="183" spans="1:4" x14ac:dyDescent="0.2">
      <c r="A183" s="7" t="s">
        <v>27</v>
      </c>
      <c r="B183" s="8">
        <v>0.75</v>
      </c>
      <c r="C183" s="9">
        <v>2</v>
      </c>
      <c r="D183" s="10">
        <v>-1.4300000000000001E-4</v>
      </c>
    </row>
    <row r="184" spans="1:4" x14ac:dyDescent="0.2">
      <c r="A184" s="7" t="s">
        <v>27</v>
      </c>
      <c r="B184" s="8">
        <v>0.72916666666666663</v>
      </c>
      <c r="C184" s="9">
        <v>2</v>
      </c>
      <c r="D184" s="10">
        <v>-7.4899999999999999E-4</v>
      </c>
    </row>
    <row r="185" spans="1:4" x14ac:dyDescent="0.2">
      <c r="A185" s="7" t="s">
        <v>27</v>
      </c>
      <c r="B185" s="8">
        <v>0.70833333333333337</v>
      </c>
      <c r="C185" s="9">
        <v>2</v>
      </c>
      <c r="D185" s="10">
        <v>-1.281E-3</v>
      </c>
    </row>
    <row r="186" spans="1:4" x14ac:dyDescent="0.2">
      <c r="A186" s="7" t="s">
        <v>27</v>
      </c>
      <c r="B186" s="8">
        <v>0.6875</v>
      </c>
      <c r="C186" s="9">
        <v>2</v>
      </c>
      <c r="D186" s="10">
        <v>-1.7949999999999999E-3</v>
      </c>
    </row>
    <row r="187" spans="1:4" x14ac:dyDescent="0.2">
      <c r="A187" s="7" t="s">
        <v>27</v>
      </c>
      <c r="B187" s="8">
        <v>0.66666666666666663</v>
      </c>
      <c r="C187" s="9">
        <v>2</v>
      </c>
      <c r="D187" s="10">
        <v>-1.7279999999999999E-3</v>
      </c>
    </row>
    <row r="188" spans="1:4" x14ac:dyDescent="0.2">
      <c r="A188" s="7" t="s">
        <v>27</v>
      </c>
      <c r="B188" s="8">
        <v>0.64583333333333337</v>
      </c>
      <c r="C188" s="9">
        <v>2</v>
      </c>
      <c r="D188" s="10">
        <v>-1.572E-3</v>
      </c>
    </row>
    <row r="189" spans="1:4" x14ac:dyDescent="0.2">
      <c r="A189" s="7" t="s">
        <v>27</v>
      </c>
      <c r="B189" s="8">
        <v>0.625</v>
      </c>
      <c r="C189" s="9">
        <v>2</v>
      </c>
      <c r="D189" s="10">
        <v>-1.1460000000000001E-3</v>
      </c>
    </row>
    <row r="190" spans="1:4" x14ac:dyDescent="0.2">
      <c r="A190" s="7" t="s">
        <v>27</v>
      </c>
      <c r="B190" s="8">
        <v>0.60416666666666663</v>
      </c>
      <c r="C190" s="9">
        <v>2</v>
      </c>
      <c r="D190" s="10">
        <v>-7.1500000000000003E-4</v>
      </c>
    </row>
    <row r="191" spans="1:4" x14ac:dyDescent="0.2">
      <c r="A191" s="7" t="s">
        <v>27</v>
      </c>
      <c r="B191" s="8">
        <v>0.58333333333333337</v>
      </c>
      <c r="C191" s="9">
        <v>2</v>
      </c>
      <c r="D191" s="10">
        <v>-4.6000000000000001E-4</v>
      </c>
    </row>
    <row r="192" spans="1:4" x14ac:dyDescent="0.2">
      <c r="A192" s="7" t="s">
        <v>27</v>
      </c>
      <c r="B192" s="8">
        <v>0.5625</v>
      </c>
      <c r="C192" s="9">
        <v>2</v>
      </c>
      <c r="D192" s="10">
        <v>-1.05E-4</v>
      </c>
    </row>
    <row r="193" spans="1:4" x14ac:dyDescent="0.2">
      <c r="A193" s="7" t="s">
        <v>27</v>
      </c>
      <c r="B193" s="8">
        <v>0.54166666666666663</v>
      </c>
      <c r="C193" s="9">
        <v>2</v>
      </c>
      <c r="D193" s="10">
        <v>1.8599999999999999E-4</v>
      </c>
    </row>
    <row r="194" spans="1:4" x14ac:dyDescent="0.2">
      <c r="A194" s="7" t="s">
        <v>27</v>
      </c>
      <c r="B194" s="8">
        <v>0.52083333333333337</v>
      </c>
      <c r="C194" s="9">
        <v>2</v>
      </c>
      <c r="D194" s="10">
        <v>3.4200000000000002E-4</v>
      </c>
    </row>
    <row r="195" spans="1:4" x14ac:dyDescent="0.2">
      <c r="A195" s="7" t="s">
        <v>27</v>
      </c>
      <c r="B195" s="8">
        <v>0.5</v>
      </c>
      <c r="C195" s="9">
        <v>2</v>
      </c>
      <c r="D195" s="10">
        <v>5.4600000000000004E-4</v>
      </c>
    </row>
    <row r="196" spans="1:4" x14ac:dyDescent="0.2">
      <c r="A196" s="7" t="s">
        <v>27</v>
      </c>
      <c r="B196" s="8">
        <v>0.47916666666666669</v>
      </c>
      <c r="C196" s="9">
        <v>2</v>
      </c>
      <c r="D196" s="10">
        <v>5.7200000000000003E-4</v>
      </c>
    </row>
    <row r="197" spans="1:4" x14ac:dyDescent="0.2">
      <c r="A197" s="7" t="s">
        <v>27</v>
      </c>
      <c r="B197" s="8">
        <v>0.45833333333333331</v>
      </c>
      <c r="C197" s="9">
        <v>2</v>
      </c>
      <c r="D197" s="10">
        <v>7.45E-4</v>
      </c>
    </row>
    <row r="198" spans="1:4" x14ac:dyDescent="0.2">
      <c r="A198" s="7" t="s">
        <v>27</v>
      </c>
      <c r="B198" s="8">
        <v>0.4375</v>
      </c>
      <c r="C198" s="9">
        <v>2</v>
      </c>
      <c r="D198" s="10">
        <v>3.57E-4</v>
      </c>
    </row>
    <row r="199" spans="1:4" x14ac:dyDescent="0.2">
      <c r="A199" s="7" t="s">
        <v>27</v>
      </c>
      <c r="B199" s="8">
        <v>0.41666666666666669</v>
      </c>
      <c r="C199" s="9">
        <v>2</v>
      </c>
      <c r="D199" s="10">
        <v>-6.3E-5</v>
      </c>
    </row>
    <row r="200" spans="1:4" x14ac:dyDescent="0.2">
      <c r="A200" s="7" t="s">
        <v>27</v>
      </c>
      <c r="B200" s="8">
        <v>0.39583333333333331</v>
      </c>
      <c r="C200" s="9">
        <v>2</v>
      </c>
      <c r="D200" s="10">
        <v>-5.53E-4</v>
      </c>
    </row>
    <row r="201" spans="1:4" x14ac:dyDescent="0.2">
      <c r="A201" s="7" t="s">
        <v>27</v>
      </c>
      <c r="B201" s="8">
        <v>0.375</v>
      </c>
      <c r="C201" s="9">
        <v>2</v>
      </c>
      <c r="D201" s="10">
        <v>-5.1500000000000005E-4</v>
      </c>
    </row>
    <row r="202" spans="1:4" x14ac:dyDescent="0.2">
      <c r="A202" s="7" t="s">
        <v>27</v>
      </c>
      <c r="B202" s="8">
        <v>0.35416666666666669</v>
      </c>
      <c r="C202" s="9">
        <v>2</v>
      </c>
      <c r="D202" s="10">
        <v>-4.2700000000000002E-4</v>
      </c>
    </row>
    <row r="203" spans="1:4" x14ac:dyDescent="0.2">
      <c r="A203" s="7" t="s">
        <v>27</v>
      </c>
      <c r="B203" s="8">
        <v>0.33333333333333331</v>
      </c>
      <c r="C203" s="9">
        <v>2</v>
      </c>
      <c r="D203" s="10">
        <v>-1.6000000000000001E-4</v>
      </c>
    </row>
    <row r="204" spans="1:4" x14ac:dyDescent="0.2">
      <c r="A204" s="7" t="s">
        <v>27</v>
      </c>
      <c r="B204" s="8">
        <v>0.3125</v>
      </c>
      <c r="C204" s="9">
        <v>2</v>
      </c>
      <c r="D204" s="10">
        <v>2.32E-4</v>
      </c>
    </row>
    <row r="205" spans="1:4" x14ac:dyDescent="0.2">
      <c r="A205" s="7" t="s">
        <v>27</v>
      </c>
      <c r="B205" s="8">
        <v>0.29166666666666669</v>
      </c>
      <c r="C205" s="9">
        <v>2</v>
      </c>
      <c r="D205" s="10">
        <v>6.6799999999999997E-4</v>
      </c>
    </row>
    <row r="206" spans="1:4" x14ac:dyDescent="0.2">
      <c r="A206" s="7" t="s">
        <v>27</v>
      </c>
      <c r="B206" s="8">
        <v>0.27083333333333331</v>
      </c>
      <c r="C206" s="9">
        <v>2</v>
      </c>
      <c r="D206" s="10">
        <v>9.9200000000000004E-4</v>
      </c>
    </row>
    <row r="207" spans="1:4" x14ac:dyDescent="0.2">
      <c r="A207" s="7" t="s">
        <v>27</v>
      </c>
      <c r="B207" s="8">
        <v>0.25</v>
      </c>
      <c r="C207" s="9">
        <v>2</v>
      </c>
      <c r="D207" s="10">
        <v>1.207E-3</v>
      </c>
    </row>
    <row r="208" spans="1:4" x14ac:dyDescent="0.2">
      <c r="A208" s="7" t="s">
        <v>27</v>
      </c>
      <c r="B208" s="8">
        <v>0.22916666666666666</v>
      </c>
      <c r="C208" s="9">
        <v>2</v>
      </c>
      <c r="D208" s="10">
        <v>1.5120000000000001E-3</v>
      </c>
    </row>
    <row r="209" spans="1:4" x14ac:dyDescent="0.2">
      <c r="A209" s="7" t="s">
        <v>27</v>
      </c>
      <c r="B209" s="8">
        <v>0.20833333333333334</v>
      </c>
      <c r="C209" s="9">
        <v>2</v>
      </c>
      <c r="D209" s="10">
        <v>1.823E-3</v>
      </c>
    </row>
    <row r="210" spans="1:4" x14ac:dyDescent="0.2">
      <c r="A210" s="7" t="s">
        <v>27</v>
      </c>
      <c r="B210" s="8">
        <v>0.1875</v>
      </c>
      <c r="C210" s="9">
        <v>2</v>
      </c>
      <c r="D210" s="10">
        <v>2.0400000000000001E-3</v>
      </c>
    </row>
    <row r="211" spans="1:4" x14ac:dyDescent="0.2">
      <c r="A211" s="7" t="s">
        <v>27</v>
      </c>
      <c r="B211" s="8">
        <v>0.16666666666666666</v>
      </c>
      <c r="C211" s="9">
        <v>2</v>
      </c>
      <c r="D211" s="10">
        <v>2.1180000000000001E-3</v>
      </c>
    </row>
    <row r="212" spans="1:4" x14ac:dyDescent="0.2">
      <c r="A212" s="7" t="s">
        <v>27</v>
      </c>
      <c r="B212" s="8">
        <v>0.14583333333333334</v>
      </c>
      <c r="C212" s="9">
        <v>2</v>
      </c>
      <c r="D212" s="10">
        <v>2.0830000000000002E-3</v>
      </c>
    </row>
    <row r="213" spans="1:4" x14ac:dyDescent="0.2">
      <c r="A213" s="7" t="s">
        <v>27</v>
      </c>
      <c r="B213" s="8">
        <v>0.125</v>
      </c>
      <c r="C213" s="9">
        <v>2</v>
      </c>
      <c r="D213" s="10">
        <v>1.9589999999999998E-3</v>
      </c>
    </row>
    <row r="214" spans="1:4" x14ac:dyDescent="0.2">
      <c r="A214" s="7" t="s">
        <v>27</v>
      </c>
      <c r="B214" s="8">
        <v>2.0833333333333332E-2</v>
      </c>
      <c r="C214" s="9">
        <v>2</v>
      </c>
      <c r="D214" s="10">
        <v>1.8240000000000001E-3</v>
      </c>
    </row>
    <row r="215" spans="1:4" x14ac:dyDescent="0.2">
      <c r="A215" s="7" t="s">
        <v>27</v>
      </c>
      <c r="B215" s="8">
        <v>0</v>
      </c>
      <c r="C215" s="9">
        <v>2</v>
      </c>
      <c r="D215" s="10">
        <v>1.8060000000000001E-3</v>
      </c>
    </row>
    <row r="216" spans="1:4" x14ac:dyDescent="0.2">
      <c r="A216" s="7" t="s">
        <v>28</v>
      </c>
      <c r="B216" s="8">
        <v>0.97916666666666663</v>
      </c>
      <c r="C216" s="9">
        <v>1</v>
      </c>
      <c r="D216" s="10">
        <v>1.544E-3</v>
      </c>
    </row>
    <row r="217" spans="1:4" x14ac:dyDescent="0.2">
      <c r="A217" s="7" t="s">
        <v>28</v>
      </c>
      <c r="B217" s="8">
        <v>0.95833333333333337</v>
      </c>
      <c r="C217" s="9">
        <v>1</v>
      </c>
      <c r="D217" s="10">
        <v>1.2949999999999999E-3</v>
      </c>
    </row>
    <row r="218" spans="1:4" x14ac:dyDescent="0.2">
      <c r="A218" s="7" t="s">
        <v>28</v>
      </c>
      <c r="B218" s="8">
        <v>0.9375</v>
      </c>
      <c r="C218" s="9">
        <v>1</v>
      </c>
      <c r="D218" s="10">
        <v>9.1399999999999999E-4</v>
      </c>
    </row>
    <row r="219" spans="1:4" x14ac:dyDescent="0.2">
      <c r="A219" s="7" t="s">
        <v>28</v>
      </c>
      <c r="B219" s="8">
        <v>0.91666666666666663</v>
      </c>
      <c r="C219" s="9">
        <v>1</v>
      </c>
      <c r="D219" s="10">
        <v>7.9000000000000001E-4</v>
      </c>
    </row>
    <row r="220" spans="1:4" x14ac:dyDescent="0.2">
      <c r="A220" s="7" t="s">
        <v>28</v>
      </c>
      <c r="B220" s="8">
        <v>0.89583333333333337</v>
      </c>
      <c r="C220" s="9">
        <v>1</v>
      </c>
      <c r="D220" s="10">
        <v>5.8200000000000005E-4</v>
      </c>
    </row>
    <row r="221" spans="1:4" x14ac:dyDescent="0.2">
      <c r="A221" s="7" t="s">
        <v>28</v>
      </c>
      <c r="B221" s="8">
        <v>0.875</v>
      </c>
      <c r="C221" s="9">
        <v>1</v>
      </c>
      <c r="D221" s="10">
        <v>1.4899999999999999E-4</v>
      </c>
    </row>
    <row r="222" spans="1:4" x14ac:dyDescent="0.2">
      <c r="A222" s="7" t="s">
        <v>28</v>
      </c>
      <c r="B222" s="8">
        <v>0.85416666666666663</v>
      </c>
      <c r="C222" s="9">
        <v>1</v>
      </c>
      <c r="D222" s="10">
        <v>-3.88E-4</v>
      </c>
    </row>
    <row r="223" spans="1:4" x14ac:dyDescent="0.2">
      <c r="A223" s="7" t="s">
        <v>28</v>
      </c>
      <c r="B223" s="8">
        <v>0.83333333333333337</v>
      </c>
      <c r="C223" s="9">
        <v>1</v>
      </c>
      <c r="D223" s="10">
        <v>-7.1699999999999997E-4</v>
      </c>
    </row>
    <row r="224" spans="1:4" x14ac:dyDescent="0.2">
      <c r="A224" s="7" t="s">
        <v>28</v>
      </c>
      <c r="B224" s="8">
        <v>0.8125</v>
      </c>
      <c r="C224" s="9">
        <v>1</v>
      </c>
      <c r="D224" s="10">
        <v>-1.152E-3</v>
      </c>
    </row>
    <row r="225" spans="1:4" x14ac:dyDescent="0.2">
      <c r="A225" s="7" t="s">
        <v>28</v>
      </c>
      <c r="B225" s="8">
        <v>0.79166666666666663</v>
      </c>
      <c r="C225" s="9">
        <v>1</v>
      </c>
      <c r="D225" s="10">
        <v>-1.619E-3</v>
      </c>
    </row>
    <row r="226" spans="1:4" x14ac:dyDescent="0.2">
      <c r="A226" s="7" t="s">
        <v>28</v>
      </c>
      <c r="B226" s="8">
        <v>0.77083333333333337</v>
      </c>
      <c r="C226" s="9">
        <v>1</v>
      </c>
      <c r="D226" s="10">
        <v>-2.529E-3</v>
      </c>
    </row>
    <row r="227" spans="1:4" x14ac:dyDescent="0.2">
      <c r="A227" s="7" t="s">
        <v>28</v>
      </c>
      <c r="B227" s="8">
        <v>0.75</v>
      </c>
      <c r="C227" s="9">
        <v>1</v>
      </c>
      <c r="D227" s="10">
        <v>-3.4650000000000002E-3</v>
      </c>
    </row>
    <row r="228" spans="1:4" x14ac:dyDescent="0.2">
      <c r="A228" s="7" t="s">
        <v>28</v>
      </c>
      <c r="B228" s="8">
        <v>0.72916666666666663</v>
      </c>
      <c r="C228" s="9">
        <v>1</v>
      </c>
      <c r="D228" s="10">
        <v>-3.3670000000000002E-3</v>
      </c>
    </row>
    <row r="229" spans="1:4" x14ac:dyDescent="0.2">
      <c r="A229" s="7" t="s">
        <v>28</v>
      </c>
      <c r="B229" s="8">
        <v>0.70833333333333337</v>
      </c>
      <c r="C229" s="9">
        <v>1</v>
      </c>
      <c r="D229" s="10">
        <v>-2.9629999999999999E-3</v>
      </c>
    </row>
    <row r="230" spans="1:4" x14ac:dyDescent="0.2">
      <c r="A230" s="7" t="s">
        <v>28</v>
      </c>
      <c r="B230" s="8">
        <v>0.6875</v>
      </c>
      <c r="C230" s="9">
        <v>1</v>
      </c>
      <c r="D230" s="10">
        <v>-2.7290000000000001E-3</v>
      </c>
    </row>
    <row r="231" spans="1:4" x14ac:dyDescent="0.2">
      <c r="A231" s="7" t="s">
        <v>28</v>
      </c>
      <c r="B231" s="8">
        <v>0.66666666666666663</v>
      </c>
      <c r="C231" s="9">
        <v>1</v>
      </c>
      <c r="D231" s="10">
        <v>-2.6250000000000002E-3</v>
      </c>
    </row>
    <row r="232" spans="1:4" x14ac:dyDescent="0.2">
      <c r="A232" s="7" t="s">
        <v>28</v>
      </c>
      <c r="B232" s="8">
        <v>0.64583333333333337</v>
      </c>
      <c r="C232" s="9">
        <v>1</v>
      </c>
      <c r="D232" s="10">
        <v>-2.3709999999999998E-3</v>
      </c>
    </row>
    <row r="233" spans="1:4" x14ac:dyDescent="0.2">
      <c r="A233" s="7" t="s">
        <v>28</v>
      </c>
      <c r="B233" s="8">
        <v>0.625</v>
      </c>
      <c r="C233" s="9">
        <v>1</v>
      </c>
      <c r="D233" s="10">
        <v>-1.6440000000000001E-3</v>
      </c>
    </row>
    <row r="234" spans="1:4" x14ac:dyDescent="0.2">
      <c r="A234" s="7" t="s">
        <v>28</v>
      </c>
      <c r="B234" s="8">
        <v>0.60416666666666663</v>
      </c>
      <c r="C234" s="9">
        <v>1</v>
      </c>
      <c r="D234" s="10">
        <v>-1.0660000000000001E-3</v>
      </c>
    </row>
    <row r="235" spans="1:4" x14ac:dyDescent="0.2">
      <c r="A235" s="7" t="s">
        <v>28</v>
      </c>
      <c r="B235" s="8">
        <v>0.58333333333333337</v>
      </c>
      <c r="C235" s="9">
        <v>1</v>
      </c>
      <c r="D235" s="10">
        <v>-6.8400000000000004E-4</v>
      </c>
    </row>
    <row r="236" spans="1:4" x14ac:dyDescent="0.2">
      <c r="A236" s="7" t="s">
        <v>28</v>
      </c>
      <c r="B236" s="8">
        <v>0.5625</v>
      </c>
      <c r="C236" s="9">
        <v>1</v>
      </c>
      <c r="D236" s="10">
        <v>-3.2699999999999998E-4</v>
      </c>
    </row>
    <row r="237" spans="1:4" x14ac:dyDescent="0.2">
      <c r="A237" s="7" t="s">
        <v>28</v>
      </c>
      <c r="B237" s="8">
        <v>0.54166666666666663</v>
      </c>
      <c r="C237" s="9">
        <v>1</v>
      </c>
      <c r="D237" s="10">
        <v>1.54E-4</v>
      </c>
    </row>
    <row r="238" spans="1:4" x14ac:dyDescent="0.2">
      <c r="A238" s="7" t="s">
        <v>28</v>
      </c>
      <c r="B238" s="8">
        <v>0.52083333333333337</v>
      </c>
      <c r="C238" s="9">
        <v>1</v>
      </c>
      <c r="D238" s="10">
        <v>8.4000000000000003E-4</v>
      </c>
    </row>
    <row r="239" spans="1:4" x14ac:dyDescent="0.2">
      <c r="A239" s="7" t="s">
        <v>28</v>
      </c>
      <c r="B239" s="8">
        <v>0.5</v>
      </c>
      <c r="C239" s="9">
        <v>1</v>
      </c>
      <c r="D239" s="10">
        <v>1.3060000000000001E-3</v>
      </c>
    </row>
    <row r="240" spans="1:4" x14ac:dyDescent="0.2">
      <c r="A240" s="7" t="s">
        <v>28</v>
      </c>
      <c r="B240" s="8">
        <v>0.47916666666666669</v>
      </c>
      <c r="C240" s="9">
        <v>1</v>
      </c>
      <c r="D240" s="10">
        <v>1.1509999999999999E-3</v>
      </c>
    </row>
    <row r="241" spans="1:4" x14ac:dyDescent="0.2">
      <c r="A241" s="7" t="s">
        <v>28</v>
      </c>
      <c r="B241" s="8">
        <v>0.45833333333333331</v>
      </c>
      <c r="C241" s="9">
        <v>1</v>
      </c>
      <c r="D241" s="10">
        <v>1.243E-3</v>
      </c>
    </row>
    <row r="242" spans="1:4" x14ac:dyDescent="0.2">
      <c r="A242" s="7" t="s">
        <v>28</v>
      </c>
      <c r="B242" s="8">
        <v>0.4375</v>
      </c>
      <c r="C242" s="9">
        <v>1</v>
      </c>
      <c r="D242" s="10">
        <v>1.0920000000000001E-3</v>
      </c>
    </row>
    <row r="243" spans="1:4" x14ac:dyDescent="0.2">
      <c r="A243" s="7" t="s">
        <v>28</v>
      </c>
      <c r="B243" s="8">
        <v>0.41666666666666669</v>
      </c>
      <c r="C243" s="9">
        <v>1</v>
      </c>
      <c r="D243" s="10">
        <v>1.225E-3</v>
      </c>
    </row>
    <row r="244" spans="1:4" x14ac:dyDescent="0.2">
      <c r="A244" s="7" t="s">
        <v>28</v>
      </c>
      <c r="B244" s="8">
        <v>0.39583333333333331</v>
      </c>
      <c r="C244" s="9">
        <v>1</v>
      </c>
      <c r="D244" s="10">
        <v>1.085E-3</v>
      </c>
    </row>
    <row r="245" spans="1:4" x14ac:dyDescent="0.2">
      <c r="A245" s="7" t="s">
        <v>28</v>
      </c>
      <c r="B245" s="8">
        <v>0.375</v>
      </c>
      <c r="C245" s="9">
        <v>1</v>
      </c>
      <c r="D245" s="10">
        <v>9.6100000000000005E-4</v>
      </c>
    </row>
    <row r="246" spans="1:4" x14ac:dyDescent="0.2">
      <c r="A246" s="7" t="s">
        <v>28</v>
      </c>
      <c r="B246" s="8">
        <v>0.35416666666666669</v>
      </c>
      <c r="C246" s="9">
        <v>1</v>
      </c>
      <c r="D246" s="10">
        <v>1.0150000000000001E-3</v>
      </c>
    </row>
    <row r="247" spans="1:4" x14ac:dyDescent="0.2">
      <c r="A247" s="7" t="s">
        <v>28</v>
      </c>
      <c r="B247" s="8">
        <v>0.33333333333333331</v>
      </c>
      <c r="C247" s="9">
        <v>1</v>
      </c>
      <c r="D247" s="10">
        <v>9.3000000000000005E-4</v>
      </c>
    </row>
    <row r="248" spans="1:4" x14ac:dyDescent="0.2">
      <c r="A248" s="7" t="s">
        <v>28</v>
      </c>
      <c r="B248" s="8">
        <v>0.3125</v>
      </c>
      <c r="C248" s="9">
        <v>1</v>
      </c>
      <c r="D248" s="10">
        <v>8.7699999999999996E-4</v>
      </c>
    </row>
    <row r="249" spans="1:4" x14ac:dyDescent="0.2">
      <c r="A249" s="7" t="s">
        <v>28</v>
      </c>
      <c r="B249" s="8">
        <v>0.29166666666666669</v>
      </c>
      <c r="C249" s="9">
        <v>1</v>
      </c>
      <c r="D249" s="10">
        <v>9.7300000000000002E-4</v>
      </c>
    </row>
    <row r="250" spans="1:4" x14ac:dyDescent="0.2">
      <c r="A250" s="7" t="s">
        <v>28</v>
      </c>
      <c r="B250" s="8">
        <v>0.27083333333333331</v>
      </c>
      <c r="C250" s="9">
        <v>1</v>
      </c>
      <c r="D250" s="10">
        <v>9.5399999999999999E-4</v>
      </c>
    </row>
    <row r="251" spans="1:4" x14ac:dyDescent="0.2">
      <c r="A251" s="7" t="s">
        <v>28</v>
      </c>
      <c r="B251" s="8">
        <v>0.25</v>
      </c>
      <c r="C251" s="9">
        <v>1</v>
      </c>
      <c r="D251" s="10">
        <v>9.7999999999999997E-4</v>
      </c>
    </row>
    <row r="252" spans="1:4" x14ac:dyDescent="0.2">
      <c r="A252" s="7" t="s">
        <v>28</v>
      </c>
      <c r="B252" s="8">
        <v>0.22916666666666666</v>
      </c>
      <c r="C252" s="9">
        <v>1</v>
      </c>
      <c r="D252" s="10">
        <v>5.5500000000000005E-4</v>
      </c>
    </row>
    <row r="253" spans="1:4" x14ac:dyDescent="0.2">
      <c r="A253" s="7" t="s">
        <v>28</v>
      </c>
      <c r="B253" s="8">
        <v>0.20833333333333334</v>
      </c>
      <c r="C253" s="9">
        <v>1</v>
      </c>
      <c r="D253" s="10">
        <v>9.5000000000000005E-5</v>
      </c>
    </row>
    <row r="254" spans="1:4" x14ac:dyDescent="0.2">
      <c r="A254" s="7" t="s">
        <v>28</v>
      </c>
      <c r="B254" s="8">
        <v>0.1875</v>
      </c>
      <c r="C254" s="9">
        <v>1</v>
      </c>
      <c r="D254" s="10">
        <v>-5.04E-4</v>
      </c>
    </row>
    <row r="255" spans="1:4" x14ac:dyDescent="0.2">
      <c r="A255" s="7" t="s">
        <v>28</v>
      </c>
      <c r="B255" s="8">
        <v>0.16666666666666666</v>
      </c>
      <c r="C255" s="9">
        <v>1</v>
      </c>
      <c r="D255" s="10">
        <v>-7.3499999999999998E-4</v>
      </c>
    </row>
    <row r="256" spans="1:4" x14ac:dyDescent="0.2">
      <c r="A256" s="7" t="s">
        <v>28</v>
      </c>
      <c r="B256" s="8">
        <v>0.14583333333333334</v>
      </c>
      <c r="C256" s="9">
        <v>1</v>
      </c>
      <c r="D256" s="10">
        <v>-1.01E-3</v>
      </c>
    </row>
    <row r="257" spans="1:4" ht="16" thickBot="1" x14ac:dyDescent="0.25">
      <c r="A257" s="97" t="s">
        <v>28</v>
      </c>
      <c r="B257" s="98">
        <v>0.125</v>
      </c>
      <c r="C257" s="99">
        <v>1</v>
      </c>
      <c r="D257" s="100">
        <v>-1.2030000000000001E-3</v>
      </c>
    </row>
  </sheetData>
  <mergeCells count="16">
    <mergeCell ref="T1:V1"/>
    <mergeCell ref="A1:D1"/>
    <mergeCell ref="F1:H1"/>
    <mergeCell ref="I1:K1"/>
    <mergeCell ref="M1:O1"/>
    <mergeCell ref="P1:R1"/>
    <mergeCell ref="H48:K51"/>
    <mergeCell ref="O48:R51"/>
    <mergeCell ref="V48:Y51"/>
    <mergeCell ref="AC48:AF51"/>
    <mergeCell ref="AJ48:AM51"/>
    <mergeCell ref="W1:Y1"/>
    <mergeCell ref="AA1:AC1"/>
    <mergeCell ref="AD1:AF1"/>
    <mergeCell ref="AH1:AJ1"/>
    <mergeCell ref="AK1:A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view="pageBreakPreview" topLeftCell="A15" zoomScaleSheetLayoutView="100" workbookViewId="0">
      <selection activeCell="C28" sqref="C28"/>
    </sheetView>
  </sheetViews>
  <sheetFormatPr baseColWidth="10" defaultColWidth="8.83203125" defaultRowHeight="15" x14ac:dyDescent="0.2"/>
  <cols>
    <col min="2" max="2" width="12.5" customWidth="1"/>
    <col min="3" max="3" width="13.6640625" customWidth="1"/>
    <col min="6" max="6" width="13.6640625" customWidth="1"/>
    <col min="7" max="7" width="9.1640625" customWidth="1"/>
    <col min="9" max="9" width="13.6640625" customWidth="1"/>
    <col min="12" max="12" width="13.6640625" customWidth="1"/>
    <col min="15" max="15" width="13.6640625" customWidth="1"/>
  </cols>
  <sheetData>
    <row r="1" spans="1:15" ht="19" x14ac:dyDescent="0.2">
      <c r="A1" s="294" t="s">
        <v>42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</row>
    <row r="2" spans="1:15" x14ac:dyDescent="0.2">
      <c r="A2" s="102" t="s">
        <v>43</v>
      </c>
      <c r="B2" s="102"/>
      <c r="C2" s="105">
        <v>41561</v>
      </c>
      <c r="D2" s="102" t="s">
        <v>44</v>
      </c>
      <c r="E2" s="102"/>
      <c r="F2" s="102"/>
      <c r="G2" s="102" t="s">
        <v>45</v>
      </c>
      <c r="H2" s="102"/>
      <c r="I2" s="102"/>
      <c r="J2" s="102" t="s">
        <v>46</v>
      </c>
      <c r="K2" s="102"/>
      <c r="L2" s="102"/>
      <c r="M2" s="102" t="s">
        <v>47</v>
      </c>
      <c r="N2" s="102"/>
      <c r="O2" s="102"/>
    </row>
    <row r="3" spans="1:15" x14ac:dyDescent="0.2">
      <c r="A3" s="103" t="s">
        <v>48</v>
      </c>
      <c r="D3" s="103" t="s">
        <v>48</v>
      </c>
      <c r="G3" s="103" t="s">
        <v>48</v>
      </c>
      <c r="J3" s="103" t="s">
        <v>48</v>
      </c>
      <c r="M3" s="103" t="s">
        <v>48</v>
      </c>
    </row>
    <row r="4" spans="1:15" x14ac:dyDescent="0.2">
      <c r="A4" t="s">
        <v>49</v>
      </c>
      <c r="D4" t="s">
        <v>49</v>
      </c>
      <c r="G4" t="s">
        <v>49</v>
      </c>
      <c r="J4" t="s">
        <v>49</v>
      </c>
      <c r="M4" t="s">
        <v>49</v>
      </c>
    </row>
    <row r="6" spans="1:15" x14ac:dyDescent="0.2">
      <c r="A6" t="s">
        <v>50</v>
      </c>
      <c r="C6">
        <f>'30 point'!K16</f>
        <v>-3.6396025969228345E-3</v>
      </c>
      <c r="D6" t="s">
        <v>50</v>
      </c>
      <c r="F6">
        <f>'30 point'!R16</f>
        <v>-5.7195680451123279E-4</v>
      </c>
      <c r="G6" t="s">
        <v>50</v>
      </c>
      <c r="I6">
        <f>'30 point'!Y16</f>
        <v>1.7916835421790144E-3</v>
      </c>
      <c r="J6" t="s">
        <v>50</v>
      </c>
      <c r="L6">
        <f>'30 point'!AF16</f>
        <v>-4.6914248177638944E-3</v>
      </c>
      <c r="M6" t="s">
        <v>50</v>
      </c>
      <c r="O6">
        <f>'30 point'!AM16</f>
        <v>2.5743576347599835E-3</v>
      </c>
    </row>
    <row r="7" spans="1:15" x14ac:dyDescent="0.2">
      <c r="A7" t="s">
        <v>51</v>
      </c>
      <c r="C7">
        <f>'30 point'!H16</f>
        <v>-3.4650000000000002E-3</v>
      </c>
      <c r="D7" t="s">
        <v>51</v>
      </c>
      <c r="F7">
        <f>'30 point'!O16</f>
        <v>-1.4300000000000001E-4</v>
      </c>
      <c r="G7" t="s">
        <v>51</v>
      </c>
      <c r="I7">
        <f>'30 point'!V16</f>
        <v>2.6220000000000002E-3</v>
      </c>
      <c r="J7" t="s">
        <v>51</v>
      </c>
      <c r="L7">
        <f>'30 point'!AC16</f>
        <v>-4.6420000000000003E-3</v>
      </c>
      <c r="M7" t="s">
        <v>51</v>
      </c>
      <c r="O7">
        <f>'30 point'!AJ16</f>
        <v>3.0219999999999999E-3</v>
      </c>
    </row>
    <row r="8" spans="1:15" x14ac:dyDescent="0.2">
      <c r="A8" t="s">
        <v>52</v>
      </c>
      <c r="C8" s="104">
        <f>IF(C7&lt;0, 1-(C6/C7), C6/C7-1)</f>
        <v>-5.0390359862289902E-2</v>
      </c>
      <c r="D8" t="s">
        <v>52</v>
      </c>
      <c r="E8" s="104"/>
      <c r="F8" s="104">
        <f>IF(F7&lt;0, 1-(F6/F7), F6/F7-1)</f>
        <v>-2.9996979336449843</v>
      </c>
      <c r="G8" t="s">
        <v>52</v>
      </c>
      <c r="H8" s="104"/>
      <c r="I8" s="104">
        <f>IF(I7&lt;0, 1-(I6/I7), I6/I7-1)</f>
        <v>-0.31667294348626462</v>
      </c>
      <c r="J8" t="s">
        <v>52</v>
      </c>
      <c r="K8" s="104"/>
      <c r="L8" s="104">
        <f>IF(L7&lt;0, 1-(L6/L7), L6/L7-1)</f>
        <v>-1.064731102195049E-2</v>
      </c>
      <c r="M8" t="s">
        <v>52</v>
      </c>
      <c r="N8" s="104"/>
      <c r="O8" s="104">
        <f>IF(O7&lt;0, 1-(O6/O7), O6/O7-1)</f>
        <v>-0.14812785084050839</v>
      </c>
    </row>
    <row r="9" spans="1:15" ht="17" x14ac:dyDescent="0.2">
      <c r="A9" t="s">
        <v>53</v>
      </c>
      <c r="C9">
        <v>0.95962811000000003</v>
      </c>
      <c r="D9" t="s">
        <v>53</v>
      </c>
      <c r="F9">
        <v>0.99653725000000004</v>
      </c>
      <c r="G9" t="s">
        <v>53</v>
      </c>
      <c r="I9">
        <v>0.99179273000000001</v>
      </c>
      <c r="J9" t="s">
        <v>53</v>
      </c>
      <c r="L9">
        <v>0.99088688999999996</v>
      </c>
      <c r="M9" t="s">
        <v>53</v>
      </c>
      <c r="O9">
        <v>0.93845460999999997</v>
      </c>
    </row>
    <row r="10" spans="1:15" x14ac:dyDescent="0.2">
      <c r="A10" t="s">
        <v>54</v>
      </c>
      <c r="C10">
        <v>0.184</v>
      </c>
      <c r="D10" t="s">
        <v>54</v>
      </c>
      <c r="F10">
        <v>5.2999999999999999E-2</v>
      </c>
      <c r="G10" t="s">
        <v>54</v>
      </c>
      <c r="I10">
        <v>9.4E-2</v>
      </c>
      <c r="J10" t="s">
        <v>54</v>
      </c>
      <c r="L10">
        <v>0.09</v>
      </c>
      <c r="M10" t="s">
        <v>54</v>
      </c>
      <c r="O10">
        <v>0.17699999999999999</v>
      </c>
    </row>
    <row r="11" spans="1:15" x14ac:dyDescent="0.2">
      <c r="A11" t="s">
        <v>55</v>
      </c>
      <c r="C11" t="s">
        <v>56</v>
      </c>
      <c r="D11" t="s">
        <v>55</v>
      </c>
      <c r="F11" t="s">
        <v>57</v>
      </c>
      <c r="G11" t="s">
        <v>55</v>
      </c>
      <c r="I11" t="s">
        <v>58</v>
      </c>
      <c r="J11" t="s">
        <v>55</v>
      </c>
      <c r="L11" t="s">
        <v>59</v>
      </c>
      <c r="M11" t="s">
        <v>55</v>
      </c>
    </row>
    <row r="12" spans="1:15" ht="19" x14ac:dyDescent="0.2">
      <c r="A12" s="294" t="s">
        <v>60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</row>
    <row r="13" spans="1:15" x14ac:dyDescent="0.2">
      <c r="A13" s="102" t="s">
        <v>43</v>
      </c>
      <c r="B13" s="102"/>
      <c r="C13" s="102"/>
      <c r="D13" s="102" t="s">
        <v>44</v>
      </c>
      <c r="E13" s="102"/>
      <c r="F13" s="102"/>
      <c r="G13" s="102" t="s">
        <v>45</v>
      </c>
      <c r="H13" s="102"/>
      <c r="I13" s="102"/>
      <c r="J13" s="102" t="s">
        <v>46</v>
      </c>
      <c r="K13" s="102"/>
      <c r="L13" s="102"/>
      <c r="M13" s="102" t="s">
        <v>47</v>
      </c>
      <c r="N13" s="102"/>
      <c r="O13" s="102"/>
    </row>
    <row r="14" spans="1:15" x14ac:dyDescent="0.2">
      <c r="A14" s="103" t="s">
        <v>61</v>
      </c>
      <c r="D14" s="103" t="s">
        <v>62</v>
      </c>
      <c r="G14" s="103" t="s">
        <v>62</v>
      </c>
      <c r="J14" s="103" t="s">
        <v>62</v>
      </c>
      <c r="M14" s="103" t="s">
        <v>62</v>
      </c>
    </row>
    <row r="15" spans="1:15" x14ac:dyDescent="0.2">
      <c r="A15" t="s">
        <v>49</v>
      </c>
      <c r="D15" t="s">
        <v>49</v>
      </c>
      <c r="G15" t="s">
        <v>49</v>
      </c>
      <c r="J15" t="s">
        <v>49</v>
      </c>
      <c r="M15" t="s">
        <v>49</v>
      </c>
    </row>
    <row r="17" spans="1:15" x14ac:dyDescent="0.2">
      <c r="A17" t="s">
        <v>50</v>
      </c>
      <c r="C17">
        <f>'20 point'!K16</f>
        <v>-3.0471154922225444E-3</v>
      </c>
      <c r="D17" t="s">
        <v>50</v>
      </c>
      <c r="F17">
        <f>'20 point'!R16</f>
        <v>-2.7670450115801034E-4</v>
      </c>
      <c r="G17" t="s">
        <v>50</v>
      </c>
      <c r="I17">
        <f>'20 point'!Y16</f>
        <v>2.3236064912302212E-3</v>
      </c>
      <c r="J17" t="s">
        <v>50</v>
      </c>
      <c r="L17">
        <f>'20 point'!AF16</f>
        <v>-4.0893724479301461E-3</v>
      </c>
      <c r="M17" t="s">
        <v>50</v>
      </c>
      <c r="O17">
        <f>'20 point'!AM16</f>
        <v>2.2655000184406584E-3</v>
      </c>
    </row>
    <row r="18" spans="1:15" x14ac:dyDescent="0.2">
      <c r="A18" t="s">
        <v>51</v>
      </c>
      <c r="C18">
        <f>'20 point'!H16</f>
        <v>-3.4650000000000002E-3</v>
      </c>
      <c r="D18" t="s">
        <v>51</v>
      </c>
      <c r="F18">
        <f>'20 point'!O16</f>
        <v>-1.4300000000000001E-4</v>
      </c>
      <c r="G18" t="s">
        <v>51</v>
      </c>
      <c r="I18">
        <f>'20 point'!V16</f>
        <v>2.6220000000000002E-3</v>
      </c>
      <c r="J18" t="s">
        <v>51</v>
      </c>
      <c r="L18">
        <f>'20 point'!AC16</f>
        <v>-4.6420000000000003E-3</v>
      </c>
      <c r="M18" t="s">
        <v>51</v>
      </c>
      <c r="O18">
        <f>'20 point'!AJ16</f>
        <v>3.0219999999999999E-3</v>
      </c>
    </row>
    <row r="19" spans="1:15" x14ac:dyDescent="0.2">
      <c r="A19" t="s">
        <v>52</v>
      </c>
      <c r="C19" s="104">
        <f>IF(C18&lt;0, 1-(C17/C18), C17/C18-1)</f>
        <v>0.12060158954616329</v>
      </c>
      <c r="D19" t="s">
        <v>52</v>
      </c>
      <c r="E19" s="104"/>
      <c r="F19" s="104">
        <f>IF(F18&lt;0, 1-(F17/F18), F17/F18-1)</f>
        <v>-0.93499651159447783</v>
      </c>
      <c r="G19" t="s">
        <v>52</v>
      </c>
      <c r="H19" s="104"/>
      <c r="I19" s="104">
        <f>IF(I18&lt;0, 1-(I17/I18), I17/I18-1)</f>
        <v>-0.11380377908839778</v>
      </c>
      <c r="J19" t="s">
        <v>52</v>
      </c>
      <c r="K19" s="104"/>
      <c r="L19" s="104">
        <f>IF(L18&lt;0, 1-(L17/L18), L17/L18-1)</f>
        <v>0.11904945111371268</v>
      </c>
      <c r="M19" t="s">
        <v>52</v>
      </c>
      <c r="N19" s="104"/>
      <c r="O19" s="104">
        <f>IF(O18&lt;0, 1-(O17/O18), O17/O18-1)</f>
        <v>-0.25033090058217788</v>
      </c>
    </row>
    <row r="20" spans="1:15" ht="17" x14ac:dyDescent="0.2">
      <c r="A20" t="s">
        <v>53</v>
      </c>
      <c r="C20">
        <v>0.99292046</v>
      </c>
      <c r="D20" t="s">
        <v>53</v>
      </c>
      <c r="F20">
        <v>0.97575643999999995</v>
      </c>
      <c r="G20" t="s">
        <v>53</v>
      </c>
      <c r="I20">
        <v>0.99028320999999997</v>
      </c>
      <c r="J20" t="s">
        <v>53</v>
      </c>
      <c r="L20">
        <v>0.99677254000000004</v>
      </c>
      <c r="M20" t="s">
        <v>53</v>
      </c>
      <c r="O20">
        <v>0.98639650000000001</v>
      </c>
    </row>
    <row r="21" spans="1:15" x14ac:dyDescent="0.2">
      <c r="A21" t="s">
        <v>54</v>
      </c>
      <c r="C21">
        <v>7.2999999999999995E-2</v>
      </c>
      <c r="D21" t="s">
        <v>63</v>
      </c>
      <c r="F21">
        <v>0.189</v>
      </c>
      <c r="G21" t="s">
        <v>54</v>
      </c>
      <c r="I21">
        <v>7.8E-2</v>
      </c>
      <c r="J21" t="s">
        <v>54</v>
      </c>
      <c r="L21">
        <v>3.1E-2</v>
      </c>
      <c r="M21" t="s">
        <v>54</v>
      </c>
      <c r="O21">
        <v>0.123</v>
      </c>
    </row>
    <row r="22" spans="1:15" x14ac:dyDescent="0.2">
      <c r="A22" t="s">
        <v>55</v>
      </c>
      <c r="C22" t="s">
        <v>64</v>
      </c>
      <c r="D22" t="s">
        <v>55</v>
      </c>
      <c r="F22" t="s">
        <v>65</v>
      </c>
      <c r="G22" t="s">
        <v>55</v>
      </c>
      <c r="I22" t="s">
        <v>66</v>
      </c>
      <c r="J22" t="s">
        <v>55</v>
      </c>
      <c r="M22" t="s">
        <v>55</v>
      </c>
    </row>
    <row r="23" spans="1:15" ht="19" x14ac:dyDescent="0.2">
      <c r="A23" s="294" t="s">
        <v>67</v>
      </c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</row>
    <row r="24" spans="1:15" x14ac:dyDescent="0.2">
      <c r="A24" s="102" t="s">
        <v>43</v>
      </c>
      <c r="B24" s="102"/>
      <c r="C24" s="102"/>
      <c r="D24" s="102" t="s">
        <v>44</v>
      </c>
      <c r="E24" s="102"/>
      <c r="F24" s="102"/>
      <c r="G24" s="102" t="s">
        <v>45</v>
      </c>
      <c r="H24" s="102"/>
      <c r="I24" s="102"/>
      <c r="J24" s="102" t="s">
        <v>46</v>
      </c>
      <c r="K24" s="102"/>
      <c r="L24" s="102"/>
      <c r="M24" s="102" t="s">
        <v>47</v>
      </c>
      <c r="N24" s="102"/>
      <c r="O24" s="102"/>
    </row>
    <row r="25" spans="1:15" x14ac:dyDescent="0.2">
      <c r="A25" s="103" t="s">
        <v>62</v>
      </c>
      <c r="D25" s="103" t="s">
        <v>62</v>
      </c>
      <c r="G25" s="103" t="s">
        <v>62</v>
      </c>
      <c r="J25" s="103" t="s">
        <v>62</v>
      </c>
      <c r="M25" s="103" t="s">
        <v>62</v>
      </c>
    </row>
    <row r="26" spans="1:15" x14ac:dyDescent="0.2">
      <c r="A26" t="s">
        <v>49</v>
      </c>
      <c r="D26" t="s">
        <v>49</v>
      </c>
      <c r="G26" t="s">
        <v>49</v>
      </c>
      <c r="J26" t="s">
        <v>49</v>
      </c>
      <c r="M26" t="s">
        <v>49</v>
      </c>
    </row>
    <row r="28" spans="1:15" x14ac:dyDescent="0.2">
      <c r="A28" t="s">
        <v>50</v>
      </c>
      <c r="C28">
        <f>'10 point'!K16</f>
        <v>-4.0839517693538963E-3</v>
      </c>
      <c r="D28" t="s">
        <v>50</v>
      </c>
      <c r="F28">
        <f>'10 point'!R16</f>
        <v>3.5553983405941023E-4</v>
      </c>
      <c r="G28" t="s">
        <v>50</v>
      </c>
      <c r="I28">
        <f>'10 point'!Y16</f>
        <v>1.7357951698758413E-3</v>
      </c>
      <c r="J28" t="s">
        <v>50</v>
      </c>
      <c r="L28">
        <f>'10 point'!AF16</f>
        <v>-4.3531996520883506E-3</v>
      </c>
      <c r="M28" t="s">
        <v>50</v>
      </c>
      <c r="O28">
        <f>'10 point'!AM16</f>
        <v>2.3853701090928974E-3</v>
      </c>
    </row>
    <row r="29" spans="1:15" x14ac:dyDescent="0.2">
      <c r="A29" t="s">
        <v>51</v>
      </c>
      <c r="C29">
        <f>'10 point'!H16</f>
        <v>-3.4650000000000002E-3</v>
      </c>
      <c r="D29" t="s">
        <v>51</v>
      </c>
      <c r="F29">
        <f>'10 point'!O16</f>
        <v>-1.4300000000000001E-4</v>
      </c>
      <c r="G29" t="s">
        <v>51</v>
      </c>
      <c r="I29">
        <f>'10 point'!V16</f>
        <v>2.6220000000000002E-3</v>
      </c>
      <c r="J29" t="s">
        <v>51</v>
      </c>
      <c r="L29">
        <f>'10 point'!AC16</f>
        <v>-4.6420000000000003E-3</v>
      </c>
      <c r="M29" t="s">
        <v>51</v>
      </c>
      <c r="O29">
        <f>'10 point'!AJ16</f>
        <v>3.0219999999999999E-3</v>
      </c>
    </row>
    <row r="30" spans="1:15" x14ac:dyDescent="0.2">
      <c r="A30" t="s">
        <v>52</v>
      </c>
      <c r="C30" s="104">
        <f>IF(C29&lt;0, 1-(C28/C29), C28/C29-1)</f>
        <v>-0.1786296592651937</v>
      </c>
      <c r="D30" t="s">
        <v>52</v>
      </c>
      <c r="E30" s="104"/>
      <c r="F30" s="104">
        <f>IF(F29&lt;0, 1-(F28/F29), F28/F29-1)</f>
        <v>3.4862925458700014</v>
      </c>
      <c r="G30" t="s">
        <v>52</v>
      </c>
      <c r="H30" s="104"/>
      <c r="I30" s="104">
        <f>IF(I29&lt;0, 1-(I28/I29), I28/I29-1)</f>
        <v>-0.33798811217549918</v>
      </c>
      <c r="J30" t="s">
        <v>52</v>
      </c>
      <c r="K30" s="104"/>
      <c r="L30" s="104">
        <f>IF(L29&lt;0, 1-(L28/L29), L28/L29-1)</f>
        <v>6.221463763714985E-2</v>
      </c>
      <c r="M30" t="s">
        <v>52</v>
      </c>
      <c r="N30" s="104"/>
      <c r="O30" s="104">
        <f>IF(O29&lt;0, 1-(O28/O29), O28/O29-1)</f>
        <v>-0.21066508633590419</v>
      </c>
    </row>
    <row r="31" spans="1:15" ht="17" x14ac:dyDescent="0.2">
      <c r="A31" t="s">
        <v>53</v>
      </c>
      <c r="C31">
        <v>0.99297979000000003</v>
      </c>
      <c r="D31" t="s">
        <v>53</v>
      </c>
      <c r="F31">
        <v>0.99935777000000003</v>
      </c>
      <c r="G31" t="s">
        <v>53</v>
      </c>
      <c r="I31">
        <v>0.99539005999999997</v>
      </c>
      <c r="J31" t="s">
        <v>53</v>
      </c>
      <c r="L31">
        <v>0.99683677000000004</v>
      </c>
      <c r="M31" t="s">
        <v>53</v>
      </c>
      <c r="O31">
        <v>0.99693463000000004</v>
      </c>
    </row>
    <row r="32" spans="1:15" x14ac:dyDescent="0.2">
      <c r="A32" t="s">
        <v>54</v>
      </c>
      <c r="C32">
        <v>4.2000000000000003E-2</v>
      </c>
      <c r="D32" t="s">
        <v>54</v>
      </c>
      <c r="F32">
        <v>1.7999999999999999E-2</v>
      </c>
      <c r="G32" t="s">
        <v>54</v>
      </c>
      <c r="I32">
        <v>4.8000000000000001E-2</v>
      </c>
      <c r="J32" t="s">
        <v>54</v>
      </c>
      <c r="L32">
        <v>1.2999999999999999E-2</v>
      </c>
      <c r="M32" t="s">
        <v>54</v>
      </c>
      <c r="O32">
        <v>1.2999999999999999E-2</v>
      </c>
    </row>
    <row r="33" spans="1:15" x14ac:dyDescent="0.2">
      <c r="A33" t="s">
        <v>55</v>
      </c>
      <c r="D33" t="s">
        <v>55</v>
      </c>
      <c r="F33" t="s">
        <v>68</v>
      </c>
      <c r="G33" t="s">
        <v>55</v>
      </c>
      <c r="I33" t="s">
        <v>69</v>
      </c>
      <c r="J33" t="s">
        <v>55</v>
      </c>
      <c r="L33" t="s">
        <v>70</v>
      </c>
      <c r="M33" t="s">
        <v>55</v>
      </c>
      <c r="O33" t="s">
        <v>71</v>
      </c>
    </row>
    <row r="34" spans="1:15" ht="16" thickBot="1" x14ac:dyDescent="0.25"/>
    <row r="35" spans="1:15" ht="20" thickBot="1" x14ac:dyDescent="0.25">
      <c r="A35" s="295" t="s">
        <v>133</v>
      </c>
      <c r="B35" s="296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1:15" ht="16" thickBot="1" x14ac:dyDescent="0.25">
      <c r="A36" s="298" t="s">
        <v>82</v>
      </c>
      <c r="B36" s="299"/>
      <c r="C36" s="300"/>
      <c r="D36" s="298" t="s">
        <v>44</v>
      </c>
      <c r="E36" s="299"/>
      <c r="F36" s="300"/>
      <c r="G36" s="298" t="s">
        <v>45</v>
      </c>
      <c r="H36" s="299"/>
      <c r="I36" s="300"/>
      <c r="J36" s="301" t="s">
        <v>46</v>
      </c>
      <c r="K36" s="302"/>
      <c r="L36" s="303"/>
      <c r="M36" s="298" t="s">
        <v>47</v>
      </c>
      <c r="N36" s="299"/>
      <c r="O36" s="300"/>
    </row>
    <row r="37" spans="1:15" x14ac:dyDescent="0.2">
      <c r="A37" s="197" t="s">
        <v>50</v>
      </c>
      <c r="B37" s="201"/>
      <c r="C37" s="264">
        <f>AVERAGE(C6,C17,C28)</f>
        <v>-3.5902232861664252E-3</v>
      </c>
      <c r="D37" s="198" t="s">
        <v>50</v>
      </c>
      <c r="E37" s="198"/>
      <c r="F37" s="264">
        <f>AVERAGE(F6,F17,F28)</f>
        <v>-1.6437382386994426E-4</v>
      </c>
      <c r="G37" s="198" t="s">
        <v>50</v>
      </c>
      <c r="H37" s="198"/>
      <c r="I37" s="264">
        <f>AVERAGE(I6,I17,I28)</f>
        <v>1.9503617344283589E-3</v>
      </c>
      <c r="J37" s="198" t="s">
        <v>50</v>
      </c>
      <c r="K37" s="198"/>
      <c r="L37" s="264">
        <f>AVERAGE(L6,L17,L28)</f>
        <v>-4.3779989725941304E-3</v>
      </c>
      <c r="M37" s="198" t="s">
        <v>50</v>
      </c>
      <c r="N37" s="198"/>
      <c r="O37" s="264">
        <f>AVERAGE(O6,O17,O28)</f>
        <v>2.4084092540978467E-3</v>
      </c>
    </row>
    <row r="38" spans="1:15" x14ac:dyDescent="0.2">
      <c r="A38" s="107" t="s">
        <v>51</v>
      </c>
      <c r="B38" s="202"/>
      <c r="C38" s="265">
        <f>C29</f>
        <v>-3.4650000000000002E-3</v>
      </c>
      <c r="D38" s="193" t="s">
        <v>51</v>
      </c>
      <c r="E38" s="193"/>
      <c r="F38" s="265">
        <f>F29</f>
        <v>-1.4300000000000001E-4</v>
      </c>
      <c r="G38" s="193" t="s">
        <v>51</v>
      </c>
      <c r="H38" s="193"/>
      <c r="I38" s="265">
        <f>I29</f>
        <v>2.6220000000000002E-3</v>
      </c>
      <c r="J38" s="193" t="s">
        <v>51</v>
      </c>
      <c r="K38" s="193"/>
      <c r="L38" s="265">
        <f>L29</f>
        <v>-4.6420000000000003E-3</v>
      </c>
      <c r="M38" s="193" t="s">
        <v>51</v>
      </c>
      <c r="N38" s="193"/>
      <c r="O38" s="265">
        <f>O29</f>
        <v>3.0219999999999999E-3</v>
      </c>
    </row>
    <row r="39" spans="1:15" x14ac:dyDescent="0.2">
      <c r="A39" s="107" t="s">
        <v>132</v>
      </c>
      <c r="B39" s="202"/>
      <c r="C39" s="110">
        <f>IF(C38&lt;0, 1-(C37/C38), C37/C38-1)</f>
        <v>-3.6139476527106806E-2</v>
      </c>
      <c r="D39" s="108" t="s">
        <v>52</v>
      </c>
      <c r="E39" s="111"/>
      <c r="F39" s="110">
        <f>IF(F38&lt;0, 1-(F37/F38), F37/F38-1)</f>
        <v>-0.14946729978981987</v>
      </c>
      <c r="G39" s="108" t="s">
        <v>52</v>
      </c>
      <c r="H39" s="111"/>
      <c r="I39" s="110">
        <f>IF(I38&lt;0, 1-(I37/I38), I37/I38-1)</f>
        <v>-0.25615494491672053</v>
      </c>
      <c r="J39" s="108" t="s">
        <v>52</v>
      </c>
      <c r="K39" s="111"/>
      <c r="L39" s="110">
        <f>IF(L38&lt;0, 1-(L37/L38), L37/L38-1)</f>
        <v>5.687225924297068E-2</v>
      </c>
      <c r="M39" s="108" t="s">
        <v>52</v>
      </c>
      <c r="N39" s="111"/>
      <c r="O39" s="110">
        <f>IF(O38&lt;0, 1-(O37/O38), O37/O38-1)</f>
        <v>-0.20304127925286342</v>
      </c>
    </row>
    <row r="40" spans="1:15" ht="16" thickBot="1" x14ac:dyDescent="0.25">
      <c r="A40" s="107" t="s">
        <v>52</v>
      </c>
      <c r="B40" s="202"/>
      <c r="C40" s="265">
        <f>C37-C38</f>
        <v>-1.2522328616642502E-4</v>
      </c>
      <c r="D40" s="190"/>
      <c r="E40" s="190"/>
      <c r="F40" s="265">
        <f>F37-F38</f>
        <v>-2.1373823869944258E-5</v>
      </c>
      <c r="G40" s="190"/>
      <c r="H40" s="190"/>
      <c r="I40" s="265">
        <f>I37-I38</f>
        <v>-6.7163826557164129E-4</v>
      </c>
      <c r="J40" s="190"/>
      <c r="K40" s="190"/>
      <c r="L40" s="265">
        <f>L37-L38</f>
        <v>2.6400102740586993E-4</v>
      </c>
      <c r="M40" s="190"/>
      <c r="N40" s="190"/>
      <c r="O40" s="265">
        <f>O37-O38</f>
        <v>-6.1359074590215321E-4</v>
      </c>
    </row>
    <row r="41" spans="1:15" ht="16" thickBot="1" x14ac:dyDescent="0.25">
      <c r="A41" s="292" t="s">
        <v>79</v>
      </c>
      <c r="B41" s="293"/>
      <c r="C41" s="204">
        <f>AVERAGE(C39,F39,I39,L39,O39)</f>
        <v>-0.11758614824870799</v>
      </c>
      <c r="D41" s="291"/>
      <c r="E41" s="291"/>
      <c r="F41" s="205"/>
      <c r="G41" s="109"/>
      <c r="H41" s="109"/>
      <c r="I41" s="205"/>
      <c r="J41" s="109"/>
      <c r="K41" s="109"/>
      <c r="L41" s="205"/>
      <c r="M41" s="109"/>
      <c r="N41" s="109"/>
      <c r="O41" s="205"/>
    </row>
    <row r="42" spans="1:15" ht="16" thickBot="1" x14ac:dyDescent="0.25"/>
    <row r="43" spans="1:15" ht="20" thickBot="1" x14ac:dyDescent="0.25">
      <c r="A43" s="295" t="s">
        <v>134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1:15" ht="16" thickBot="1" x14ac:dyDescent="0.25">
      <c r="A44" s="298" t="s">
        <v>82</v>
      </c>
      <c r="B44" s="299"/>
      <c r="C44" s="300"/>
      <c r="D44" s="298" t="s">
        <v>44</v>
      </c>
      <c r="E44" s="299"/>
      <c r="F44" s="300"/>
      <c r="G44" s="298" t="s">
        <v>45</v>
      </c>
      <c r="H44" s="299"/>
      <c r="I44" s="300"/>
      <c r="J44" s="301" t="s">
        <v>46</v>
      </c>
      <c r="K44" s="302"/>
      <c r="L44" s="303"/>
      <c r="M44" s="298" t="s">
        <v>47</v>
      </c>
      <c r="N44" s="299"/>
      <c r="O44" s="300"/>
    </row>
    <row r="45" spans="1:15" x14ac:dyDescent="0.2">
      <c r="A45" s="197" t="s">
        <v>50</v>
      </c>
      <c r="B45" s="112"/>
      <c r="C45" s="192">
        <f>'Graphs (2)'!C79</f>
        <v>308.18683887886908</v>
      </c>
      <c r="D45" s="198" t="s">
        <v>50</v>
      </c>
      <c r="E45" s="198"/>
      <c r="F45" s="192">
        <f>'Graphs (2)'!N79</f>
        <v>306.74646958916384</v>
      </c>
      <c r="G45" s="198" t="s">
        <v>50</v>
      </c>
      <c r="H45" s="198"/>
      <c r="I45" s="192">
        <f>'Graphs (2)'!Y79</f>
        <v>305.99674423395038</v>
      </c>
      <c r="J45" s="198" t="s">
        <v>50</v>
      </c>
      <c r="K45" s="198"/>
      <c r="L45" s="192">
        <f>'Graphs (2)'!AJ79</f>
        <v>4.6478650301873869E-2</v>
      </c>
      <c r="M45" s="198" t="s">
        <v>50</v>
      </c>
      <c r="N45" s="198"/>
      <c r="O45" s="192">
        <f>'Graphs (2)'!AV79</f>
        <v>1.8361074665234723E-2</v>
      </c>
    </row>
    <row r="46" spans="1:15" x14ac:dyDescent="0.2">
      <c r="A46" s="107" t="s">
        <v>51</v>
      </c>
      <c r="B46" s="108"/>
      <c r="C46" s="194">
        <f>'Graphs (2)'!C80</f>
        <v>-0.67199999999999993</v>
      </c>
      <c r="D46" s="193" t="s">
        <v>51</v>
      </c>
      <c r="E46" s="193"/>
      <c r="F46" s="194">
        <f>'Graphs (2)'!N80</f>
        <v>1.161</v>
      </c>
      <c r="G46" s="193" t="s">
        <v>51</v>
      </c>
      <c r="H46" s="193"/>
      <c r="I46" s="194">
        <f>'Graphs (2)'!Y80</f>
        <v>6.3E-2</v>
      </c>
      <c r="J46" s="193" t="s">
        <v>51</v>
      </c>
      <c r="K46" s="193"/>
      <c r="L46" s="194">
        <f>'Graphs (2)'!AJ80</f>
        <v>0.55699999999999994</v>
      </c>
      <c r="M46" s="193" t="s">
        <v>51</v>
      </c>
      <c r="N46" s="193"/>
      <c r="O46" s="194">
        <f>'Graphs (2)'!AV80</f>
        <v>-0.23200000000000001</v>
      </c>
    </row>
    <row r="47" spans="1:15" x14ac:dyDescent="0.2">
      <c r="A47" s="107" t="s">
        <v>132</v>
      </c>
      <c r="B47" s="108"/>
      <c r="C47" s="110">
        <f>IF(C46&lt;0, 1-(C45/C46), C45/C46-1)</f>
        <v>459.6113673792695</v>
      </c>
      <c r="D47" s="108" t="s">
        <v>52</v>
      </c>
      <c r="E47" s="111"/>
      <c r="F47" s="110">
        <f>IF(F46&lt;0, 1-(F45/F46), F45/F46-1)</f>
        <v>263.20884546870269</v>
      </c>
      <c r="G47" s="108" t="s">
        <v>52</v>
      </c>
      <c r="H47" s="111"/>
      <c r="I47" s="206">
        <f>IF(I46&lt;0, 1-(I45/I46), I45/I46-1)</f>
        <v>4856.091178316673</v>
      </c>
      <c r="J47" s="108" t="s">
        <v>52</v>
      </c>
      <c r="K47" s="111"/>
      <c r="L47" s="110">
        <f>IF(L46&lt;0, 1-(L45/L46), L45/L46-1)</f>
        <v>-0.91655538545444548</v>
      </c>
      <c r="M47" s="108" t="s">
        <v>52</v>
      </c>
      <c r="N47" s="111"/>
      <c r="O47" s="110">
        <f>IF(O46&lt;0, 1-(O45/O46), O45/O46-1)</f>
        <v>1.0791425632122187</v>
      </c>
    </row>
    <row r="48" spans="1:15" ht="16" thickBot="1" x14ac:dyDescent="0.25">
      <c r="A48" s="199" t="s">
        <v>52</v>
      </c>
      <c r="B48" s="195"/>
      <c r="C48" s="203">
        <f>C45-C46</f>
        <v>308.85883887886911</v>
      </c>
      <c r="D48" s="196"/>
      <c r="E48" s="196"/>
      <c r="F48" s="203">
        <f>F45-F46</f>
        <v>305.58546958916384</v>
      </c>
      <c r="G48" s="196"/>
      <c r="H48" s="196"/>
      <c r="I48" s="203">
        <f>I45-I46</f>
        <v>305.93374423395039</v>
      </c>
      <c r="J48" s="196"/>
      <c r="K48" s="196"/>
      <c r="L48" s="203">
        <f>L45-L46</f>
        <v>-0.51052134969812601</v>
      </c>
      <c r="M48" s="196"/>
      <c r="N48" s="196"/>
      <c r="O48" s="203">
        <f>O45-O46</f>
        <v>0.25036107466523472</v>
      </c>
    </row>
    <row r="49" spans="1:15" ht="16" thickBot="1" x14ac:dyDescent="0.25">
      <c r="A49" s="292" t="s">
        <v>79</v>
      </c>
      <c r="B49" s="304"/>
      <c r="C49" s="200">
        <f>AVERAGE(C47,F47, L47,O47)</f>
        <v>180.74570000643251</v>
      </c>
      <c r="D49" s="291"/>
      <c r="E49" s="291"/>
      <c r="F49" s="109"/>
      <c r="G49" s="109"/>
      <c r="H49" s="109"/>
      <c r="I49" s="109"/>
      <c r="J49" s="109"/>
      <c r="K49" s="109"/>
      <c r="L49" s="109"/>
      <c r="M49" s="109"/>
      <c r="N49" s="109"/>
      <c r="O49" s="113"/>
    </row>
    <row r="51" spans="1:15" x14ac:dyDescent="0.2">
      <c r="A51" s="207"/>
      <c r="B51" t="s">
        <v>135</v>
      </c>
    </row>
    <row r="52" spans="1:15" x14ac:dyDescent="0.2">
      <c r="B52" t="s">
        <v>136</v>
      </c>
    </row>
    <row r="54" spans="1:15" x14ac:dyDescent="0.2">
      <c r="A54" t="s">
        <v>140</v>
      </c>
    </row>
    <row r="55" spans="1:15" ht="16" thickBot="1" x14ac:dyDescent="0.25"/>
    <row r="56" spans="1:15" ht="20" thickBot="1" x14ac:dyDescent="0.25">
      <c r="A56" s="295" t="str">
        <f t="shared" ref="A56:O56" si="0">A35</f>
        <v>Average predition (First Results)</v>
      </c>
      <c r="B56" s="296">
        <f t="shared" si="0"/>
        <v>0</v>
      </c>
      <c r="C56" s="296">
        <f t="shared" si="0"/>
        <v>0</v>
      </c>
      <c r="D56" s="296">
        <f t="shared" si="0"/>
        <v>0</v>
      </c>
      <c r="E56" s="296">
        <f t="shared" si="0"/>
        <v>0</v>
      </c>
      <c r="F56" s="296">
        <f t="shared" si="0"/>
        <v>0</v>
      </c>
      <c r="G56" s="296">
        <f t="shared" si="0"/>
        <v>0</v>
      </c>
      <c r="H56" s="296">
        <f t="shared" si="0"/>
        <v>0</v>
      </c>
      <c r="I56" s="296">
        <f t="shared" si="0"/>
        <v>0</v>
      </c>
      <c r="J56" s="296">
        <f t="shared" si="0"/>
        <v>0</v>
      </c>
      <c r="K56" s="296">
        <f t="shared" si="0"/>
        <v>0</v>
      </c>
      <c r="L56" s="296">
        <f t="shared" si="0"/>
        <v>0</v>
      </c>
      <c r="M56" s="296">
        <f t="shared" si="0"/>
        <v>0</v>
      </c>
      <c r="N56" s="296">
        <f t="shared" si="0"/>
        <v>0</v>
      </c>
      <c r="O56" s="297">
        <f t="shared" si="0"/>
        <v>0</v>
      </c>
    </row>
    <row r="57" spans="1:15" ht="16" thickBot="1" x14ac:dyDescent="0.25">
      <c r="A57" s="298" t="str">
        <f t="shared" ref="A57:O57" si="1">A36</f>
        <v>Monday</v>
      </c>
      <c r="B57" s="299">
        <f t="shared" si="1"/>
        <v>0</v>
      </c>
      <c r="C57" s="300">
        <f t="shared" si="1"/>
        <v>0</v>
      </c>
      <c r="D57" s="298" t="str">
        <f t="shared" si="1"/>
        <v>Tuesday</v>
      </c>
      <c r="E57" s="299">
        <f t="shared" si="1"/>
        <v>0</v>
      </c>
      <c r="F57" s="300">
        <f t="shared" si="1"/>
        <v>0</v>
      </c>
      <c r="G57" s="298" t="str">
        <f t="shared" si="1"/>
        <v>Wednesday</v>
      </c>
      <c r="H57" s="299">
        <f t="shared" si="1"/>
        <v>0</v>
      </c>
      <c r="I57" s="300">
        <f t="shared" si="1"/>
        <v>0</v>
      </c>
      <c r="J57" s="301" t="str">
        <f t="shared" si="1"/>
        <v>Thursday</v>
      </c>
      <c r="K57" s="302">
        <f t="shared" si="1"/>
        <v>0</v>
      </c>
      <c r="L57" s="303">
        <f t="shared" si="1"/>
        <v>0</v>
      </c>
      <c r="M57" s="298" t="str">
        <f t="shared" si="1"/>
        <v>Friday</v>
      </c>
      <c r="N57" s="299">
        <f t="shared" si="1"/>
        <v>0</v>
      </c>
      <c r="O57" s="300">
        <f t="shared" si="1"/>
        <v>0</v>
      </c>
    </row>
    <row r="58" spans="1:15" x14ac:dyDescent="0.2">
      <c r="A58" s="197" t="str">
        <f t="shared" ref="A58:O58" si="2">A37</f>
        <v>Predicted value</v>
      </c>
      <c r="B58" s="201"/>
      <c r="C58" s="192">
        <f t="shared" si="2"/>
        <v>-3.5902232861664252E-3</v>
      </c>
      <c r="D58" s="198" t="str">
        <f t="shared" si="2"/>
        <v>Predicted value</v>
      </c>
      <c r="E58" s="198"/>
      <c r="F58" s="192">
        <f t="shared" si="2"/>
        <v>-1.6437382386994426E-4</v>
      </c>
      <c r="G58" s="198" t="str">
        <f t="shared" si="2"/>
        <v>Predicted value</v>
      </c>
      <c r="H58" s="198"/>
      <c r="I58" s="192">
        <f t="shared" si="2"/>
        <v>1.9503617344283589E-3</v>
      </c>
      <c r="J58" s="198" t="str">
        <f t="shared" si="2"/>
        <v>Predicted value</v>
      </c>
      <c r="K58" s="198"/>
      <c r="L58" s="192">
        <f t="shared" si="2"/>
        <v>-4.3779989725941304E-3</v>
      </c>
      <c r="M58" s="198" t="str">
        <f t="shared" si="2"/>
        <v>Predicted value</v>
      </c>
      <c r="N58" s="198"/>
      <c r="O58" s="192">
        <f t="shared" si="2"/>
        <v>2.4084092540978467E-3</v>
      </c>
    </row>
    <row r="59" spans="1:15" x14ac:dyDescent="0.2">
      <c r="A59" s="107" t="str">
        <f t="shared" ref="A59:O59" si="3">A38</f>
        <v>Actual Value</v>
      </c>
      <c r="B59" s="202"/>
      <c r="C59" s="194">
        <f t="shared" si="3"/>
        <v>-3.4650000000000002E-3</v>
      </c>
      <c r="D59" s="193" t="str">
        <f t="shared" si="3"/>
        <v>Actual Value</v>
      </c>
      <c r="E59" s="193"/>
      <c r="F59" s="194">
        <f t="shared" si="3"/>
        <v>-1.4300000000000001E-4</v>
      </c>
      <c r="G59" s="193" t="str">
        <f t="shared" si="3"/>
        <v>Actual Value</v>
      </c>
      <c r="H59" s="193"/>
      <c r="I59" s="194">
        <f t="shared" si="3"/>
        <v>2.6220000000000002E-3</v>
      </c>
      <c r="J59" s="193" t="str">
        <f t="shared" si="3"/>
        <v>Actual Value</v>
      </c>
      <c r="K59" s="193"/>
      <c r="L59" s="194">
        <f t="shared" si="3"/>
        <v>-4.6420000000000003E-3</v>
      </c>
      <c r="M59" s="193" t="str">
        <f t="shared" si="3"/>
        <v>Actual Value</v>
      </c>
      <c r="N59" s="193"/>
      <c r="O59" s="194">
        <f t="shared" si="3"/>
        <v>3.0219999999999999E-3</v>
      </c>
    </row>
    <row r="60" spans="1:15" x14ac:dyDescent="0.2">
      <c r="A60" s="107" t="str">
        <f t="shared" ref="A60:O60" si="4">A39</f>
        <v>Prediction out by (%):</v>
      </c>
      <c r="B60" s="202"/>
      <c r="C60" s="110">
        <f t="shared" si="4"/>
        <v>-3.6139476527106806E-2</v>
      </c>
      <c r="D60" s="108" t="str">
        <f t="shared" si="4"/>
        <v>Prediction out by:</v>
      </c>
      <c r="E60" s="111"/>
      <c r="F60" s="110">
        <f t="shared" si="4"/>
        <v>-0.14946729978981987</v>
      </c>
      <c r="G60" s="108" t="str">
        <f t="shared" si="4"/>
        <v>Prediction out by:</v>
      </c>
      <c r="H60" s="111"/>
      <c r="I60" s="110">
        <f t="shared" si="4"/>
        <v>-0.25615494491672053</v>
      </c>
      <c r="J60" s="108" t="str">
        <f t="shared" si="4"/>
        <v>Prediction out by:</v>
      </c>
      <c r="K60" s="111"/>
      <c r="L60" s="110">
        <f t="shared" si="4"/>
        <v>5.687225924297068E-2</v>
      </c>
      <c r="M60" s="108" t="str">
        <f t="shared" si="4"/>
        <v>Prediction out by:</v>
      </c>
      <c r="N60" s="111"/>
      <c r="O60" s="110">
        <f t="shared" si="4"/>
        <v>-0.20304127925286342</v>
      </c>
    </row>
    <row r="61" spans="1:15" ht="16" thickBot="1" x14ac:dyDescent="0.25">
      <c r="A61" s="107" t="str">
        <f>A40</f>
        <v>Prediction out by:</v>
      </c>
      <c r="B61" s="202"/>
      <c r="C61" s="191">
        <f>C40</f>
        <v>-1.2522328616642502E-4</v>
      </c>
      <c r="D61" s="190"/>
      <c r="E61" s="190"/>
      <c r="F61" s="191">
        <f>F40</f>
        <v>-2.1373823869944258E-5</v>
      </c>
      <c r="G61" s="190"/>
      <c r="H61" s="190"/>
      <c r="I61" s="191">
        <f>I40</f>
        <v>-6.7163826557164129E-4</v>
      </c>
      <c r="J61" s="190"/>
      <c r="K61" s="190"/>
      <c r="L61" s="191">
        <f>L40</f>
        <v>2.6400102740586993E-4</v>
      </c>
      <c r="M61" s="190"/>
      <c r="N61" s="190"/>
      <c r="O61" s="191">
        <f>O40</f>
        <v>-6.1359074590215321E-4</v>
      </c>
    </row>
    <row r="62" spans="1:15" ht="16" thickBot="1" x14ac:dyDescent="0.25">
      <c r="A62" s="292" t="str">
        <f>A41</f>
        <v>Average over week:</v>
      </c>
      <c r="B62" s="293">
        <f>B41</f>
        <v>0</v>
      </c>
      <c r="C62" s="204">
        <f>C41</f>
        <v>-0.11758614824870799</v>
      </c>
      <c r="D62" s="291"/>
      <c r="E62" s="291"/>
      <c r="F62" s="205"/>
      <c r="G62" s="109"/>
      <c r="H62" s="109"/>
      <c r="I62" s="205"/>
      <c r="J62" s="109"/>
      <c r="K62" s="109"/>
      <c r="L62" s="205"/>
      <c r="M62" s="109"/>
      <c r="N62" s="109"/>
      <c r="O62" s="205"/>
    </row>
    <row r="63" spans="1:15" ht="16" thickBot="1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</row>
    <row r="64" spans="1:15" ht="20" thickBot="1" x14ac:dyDescent="0.25">
      <c r="A64" s="295" t="str">
        <f t="shared" ref="A64:O64" si="5">A43</f>
        <v xml:space="preserve">Average predition (Second Results) </v>
      </c>
      <c r="B64" s="296">
        <f t="shared" si="5"/>
        <v>0</v>
      </c>
      <c r="C64" s="296">
        <f t="shared" si="5"/>
        <v>0</v>
      </c>
      <c r="D64" s="296">
        <f t="shared" si="5"/>
        <v>0</v>
      </c>
      <c r="E64" s="296">
        <f t="shared" si="5"/>
        <v>0</v>
      </c>
      <c r="F64" s="296">
        <f t="shared" si="5"/>
        <v>0</v>
      </c>
      <c r="G64" s="296">
        <f t="shared" si="5"/>
        <v>0</v>
      </c>
      <c r="H64" s="296">
        <f t="shared" si="5"/>
        <v>0</v>
      </c>
      <c r="I64" s="296">
        <f t="shared" si="5"/>
        <v>0</v>
      </c>
      <c r="J64" s="296">
        <f t="shared" si="5"/>
        <v>0</v>
      </c>
      <c r="K64" s="296">
        <f t="shared" si="5"/>
        <v>0</v>
      </c>
      <c r="L64" s="296">
        <f t="shared" si="5"/>
        <v>0</v>
      </c>
      <c r="M64" s="296">
        <f t="shared" si="5"/>
        <v>0</v>
      </c>
      <c r="N64" s="296">
        <f t="shared" si="5"/>
        <v>0</v>
      </c>
      <c r="O64" s="297">
        <f t="shared" si="5"/>
        <v>0</v>
      </c>
    </row>
    <row r="65" spans="1:15" ht="16" thickBot="1" x14ac:dyDescent="0.25">
      <c r="A65" s="298" t="str">
        <f t="shared" ref="A65:O65" si="6">A44</f>
        <v>Monday</v>
      </c>
      <c r="B65" s="299">
        <f t="shared" si="6"/>
        <v>0</v>
      </c>
      <c r="C65" s="300">
        <f t="shared" si="6"/>
        <v>0</v>
      </c>
      <c r="D65" s="298" t="str">
        <f t="shared" si="6"/>
        <v>Tuesday</v>
      </c>
      <c r="E65" s="299">
        <f t="shared" si="6"/>
        <v>0</v>
      </c>
      <c r="F65" s="300">
        <f t="shared" si="6"/>
        <v>0</v>
      </c>
      <c r="G65" s="298" t="str">
        <f t="shared" si="6"/>
        <v>Wednesday</v>
      </c>
      <c r="H65" s="299">
        <f t="shared" si="6"/>
        <v>0</v>
      </c>
      <c r="I65" s="300">
        <f t="shared" si="6"/>
        <v>0</v>
      </c>
      <c r="J65" s="301" t="str">
        <f t="shared" si="6"/>
        <v>Thursday</v>
      </c>
      <c r="K65" s="302">
        <f t="shared" si="6"/>
        <v>0</v>
      </c>
      <c r="L65" s="303">
        <f t="shared" si="6"/>
        <v>0</v>
      </c>
      <c r="M65" s="298" t="str">
        <f t="shared" si="6"/>
        <v>Friday</v>
      </c>
      <c r="N65" s="299">
        <f t="shared" si="6"/>
        <v>0</v>
      </c>
      <c r="O65" s="300">
        <f t="shared" si="6"/>
        <v>0</v>
      </c>
    </row>
    <row r="66" spans="1:15" x14ac:dyDescent="0.2">
      <c r="A66" s="197" t="str">
        <f t="shared" ref="A66:O66" si="7">A45</f>
        <v>Predicted value</v>
      </c>
      <c r="B66" s="112"/>
      <c r="C66" s="192">
        <f t="shared" si="7"/>
        <v>308.18683887886908</v>
      </c>
      <c r="D66" s="198" t="str">
        <f t="shared" si="7"/>
        <v>Predicted value</v>
      </c>
      <c r="E66" s="198"/>
      <c r="F66" s="192">
        <f t="shared" si="7"/>
        <v>306.74646958916384</v>
      </c>
      <c r="G66" s="198" t="str">
        <f t="shared" si="7"/>
        <v>Predicted value</v>
      </c>
      <c r="H66" s="198"/>
      <c r="I66" s="192">
        <f t="shared" si="7"/>
        <v>305.99674423395038</v>
      </c>
      <c r="J66" s="198" t="str">
        <f t="shared" si="7"/>
        <v>Predicted value</v>
      </c>
      <c r="K66" s="198"/>
      <c r="L66" s="192">
        <f t="shared" si="7"/>
        <v>4.6478650301873869E-2</v>
      </c>
      <c r="M66" s="198" t="str">
        <f t="shared" si="7"/>
        <v>Predicted value</v>
      </c>
      <c r="N66" s="198"/>
      <c r="O66" s="192">
        <f t="shared" si="7"/>
        <v>1.8361074665234723E-2</v>
      </c>
    </row>
    <row r="67" spans="1:15" x14ac:dyDescent="0.2">
      <c r="A67" s="107" t="str">
        <f t="shared" ref="A67:O67" si="8">A46</f>
        <v>Actual Value</v>
      </c>
      <c r="B67" s="108"/>
      <c r="C67" s="194">
        <f t="shared" si="8"/>
        <v>-0.67199999999999993</v>
      </c>
      <c r="D67" s="193" t="str">
        <f t="shared" si="8"/>
        <v>Actual Value</v>
      </c>
      <c r="E67" s="193"/>
      <c r="F67" s="194">
        <f t="shared" si="8"/>
        <v>1.161</v>
      </c>
      <c r="G67" s="193" t="str">
        <f t="shared" si="8"/>
        <v>Actual Value</v>
      </c>
      <c r="H67" s="193"/>
      <c r="I67" s="194">
        <f t="shared" si="8"/>
        <v>6.3E-2</v>
      </c>
      <c r="J67" s="193" t="str">
        <f t="shared" si="8"/>
        <v>Actual Value</v>
      </c>
      <c r="K67" s="193"/>
      <c r="L67" s="194">
        <f t="shared" si="8"/>
        <v>0.55699999999999994</v>
      </c>
      <c r="M67" s="193" t="str">
        <f t="shared" si="8"/>
        <v>Actual Value</v>
      </c>
      <c r="N67" s="193"/>
      <c r="O67" s="194">
        <f t="shared" si="8"/>
        <v>-0.23200000000000001</v>
      </c>
    </row>
    <row r="68" spans="1:15" x14ac:dyDescent="0.2">
      <c r="A68" s="107" t="str">
        <f t="shared" ref="A68:O68" si="9">A47</f>
        <v>Prediction out by (%):</v>
      </c>
      <c r="B68" s="108"/>
      <c r="C68" s="110">
        <f t="shared" si="9"/>
        <v>459.6113673792695</v>
      </c>
      <c r="D68" s="108" t="str">
        <f t="shared" si="9"/>
        <v>Prediction out by:</v>
      </c>
      <c r="E68" s="111"/>
      <c r="F68" s="110">
        <f t="shared" si="9"/>
        <v>263.20884546870269</v>
      </c>
      <c r="G68" s="108" t="str">
        <f t="shared" si="9"/>
        <v>Prediction out by:</v>
      </c>
      <c r="H68" s="111"/>
      <c r="I68" s="206">
        <f t="shared" si="9"/>
        <v>4856.091178316673</v>
      </c>
      <c r="J68" s="108" t="str">
        <f t="shared" si="9"/>
        <v>Prediction out by:</v>
      </c>
      <c r="K68" s="111"/>
      <c r="L68" s="110">
        <f t="shared" si="9"/>
        <v>-0.91655538545444548</v>
      </c>
      <c r="M68" s="108" t="str">
        <f t="shared" si="9"/>
        <v>Prediction out by:</v>
      </c>
      <c r="N68" s="111"/>
      <c r="O68" s="110">
        <f t="shared" si="9"/>
        <v>1.0791425632122187</v>
      </c>
    </row>
    <row r="69" spans="1:15" ht="16" thickBot="1" x14ac:dyDescent="0.25">
      <c r="A69" s="199" t="str">
        <f>A48</f>
        <v>Prediction out by:</v>
      </c>
      <c r="B69" s="195"/>
      <c r="C69" s="203">
        <f>C48</f>
        <v>308.85883887886911</v>
      </c>
      <c r="D69" s="196"/>
      <c r="E69" s="196"/>
      <c r="F69" s="203">
        <f>F48</f>
        <v>305.58546958916384</v>
      </c>
      <c r="G69" s="196"/>
      <c r="H69" s="196"/>
      <c r="I69" s="203">
        <f>I48</f>
        <v>305.93374423395039</v>
      </c>
      <c r="J69" s="196"/>
      <c r="K69" s="196"/>
      <c r="L69" s="203">
        <f>L48</f>
        <v>-0.51052134969812601</v>
      </c>
      <c r="M69" s="196"/>
      <c r="N69" s="196"/>
      <c r="O69" s="203">
        <f>O48</f>
        <v>0.25036107466523472</v>
      </c>
    </row>
    <row r="70" spans="1:15" ht="16" thickBot="1" x14ac:dyDescent="0.25">
      <c r="A70" s="292" t="str">
        <f>A49</f>
        <v>Average over week:</v>
      </c>
      <c r="B70" s="304">
        <f>B49</f>
        <v>0</v>
      </c>
      <c r="C70" s="200">
        <f>C49</f>
        <v>180.74570000643251</v>
      </c>
      <c r="D70" s="291"/>
      <c r="E70" s="291"/>
      <c r="F70" s="109"/>
      <c r="G70" s="109"/>
      <c r="H70" s="109"/>
      <c r="I70" s="109"/>
      <c r="J70" s="109"/>
      <c r="K70" s="109"/>
      <c r="L70" s="109"/>
      <c r="M70" s="109"/>
      <c r="N70" s="109"/>
      <c r="O70" s="113"/>
    </row>
  </sheetData>
  <mergeCells count="35">
    <mergeCell ref="A70:B70"/>
    <mergeCell ref="D70:E70"/>
    <mergeCell ref="A56:O56"/>
    <mergeCell ref="A57:C57"/>
    <mergeCell ref="D57:F57"/>
    <mergeCell ref="G57:I57"/>
    <mergeCell ref="J57:L57"/>
    <mergeCell ref="M57:O57"/>
    <mergeCell ref="A62:B62"/>
    <mergeCell ref="D62:E62"/>
    <mergeCell ref="A64:O64"/>
    <mergeCell ref="A65:C65"/>
    <mergeCell ref="D65:F65"/>
    <mergeCell ref="G65:I65"/>
    <mergeCell ref="J65:L65"/>
    <mergeCell ref="M65:O65"/>
    <mergeCell ref="A49:B49"/>
    <mergeCell ref="D49:E49"/>
    <mergeCell ref="A43:O43"/>
    <mergeCell ref="A44:C44"/>
    <mergeCell ref="D44:F44"/>
    <mergeCell ref="G44:I44"/>
    <mergeCell ref="J44:L44"/>
    <mergeCell ref="M44:O44"/>
    <mergeCell ref="D41:E41"/>
    <mergeCell ref="A41:B41"/>
    <mergeCell ref="A1:O1"/>
    <mergeCell ref="A12:O12"/>
    <mergeCell ref="A23:O23"/>
    <mergeCell ref="A35:O35"/>
    <mergeCell ref="A36:C36"/>
    <mergeCell ref="D36:F36"/>
    <mergeCell ref="G36:I36"/>
    <mergeCell ref="J36:L36"/>
    <mergeCell ref="M36:O36"/>
  </mergeCells>
  <pageMargins left="0.7" right="0.7" top="0.75" bottom="0.75" header="0.3" footer="0.3"/>
  <pageSetup paperSize="9" scale="8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91"/>
  <sheetViews>
    <sheetView view="pageBreakPreview" zoomScale="85" zoomScaleNormal="85" zoomScaleSheetLayoutView="55" zoomScalePageLayoutView="85" workbookViewId="0">
      <selection activeCell="C91" sqref="C91"/>
    </sheetView>
  </sheetViews>
  <sheetFormatPr baseColWidth="10" defaultColWidth="8.83203125" defaultRowHeight="15" x14ac:dyDescent="0.2"/>
  <cols>
    <col min="3" max="3" width="15.6640625" customWidth="1"/>
    <col min="5" max="6" width="3.6640625" customWidth="1"/>
    <col min="10" max="10" width="15.6640625" customWidth="1"/>
    <col min="12" max="13" width="3.6640625" customWidth="1"/>
    <col min="17" max="17" width="15.6640625" customWidth="1"/>
    <col min="19" max="20" width="3.6640625" customWidth="1"/>
    <col min="24" max="24" width="15.6640625" customWidth="1"/>
    <col min="26" max="27" width="3.6640625" customWidth="1"/>
    <col min="31" max="31" width="15.6640625" customWidth="1"/>
    <col min="33" max="34" width="3.6640625" customWidth="1"/>
  </cols>
  <sheetData>
    <row r="1" spans="1:36" ht="19" x14ac:dyDescent="0.2">
      <c r="A1" s="294" t="s">
        <v>42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>
        <v>1000</v>
      </c>
    </row>
    <row r="2" spans="1:36" x14ac:dyDescent="0.2">
      <c r="A2" s="102" t="s">
        <v>43</v>
      </c>
      <c r="B2" s="102"/>
      <c r="C2" s="105">
        <v>41561</v>
      </c>
      <c r="D2" s="102"/>
      <c r="E2" s="102"/>
      <c r="F2" s="102"/>
      <c r="G2" s="102"/>
      <c r="H2" s="102" t="s">
        <v>44</v>
      </c>
      <c r="I2" s="102"/>
      <c r="J2" s="102"/>
      <c r="K2" s="102"/>
      <c r="L2" s="102"/>
      <c r="M2" s="102"/>
      <c r="N2" s="102"/>
      <c r="O2" s="102" t="s">
        <v>45</v>
      </c>
      <c r="P2" s="102"/>
      <c r="Q2" s="102"/>
      <c r="R2" s="102"/>
      <c r="S2" s="102"/>
      <c r="T2" s="102"/>
      <c r="U2" s="102"/>
      <c r="V2" s="102" t="s">
        <v>46</v>
      </c>
      <c r="W2" s="102"/>
      <c r="X2" s="102"/>
      <c r="Y2" s="102"/>
      <c r="Z2" s="102"/>
      <c r="AA2" s="102"/>
      <c r="AB2" s="102"/>
      <c r="AC2" s="102" t="s">
        <v>47</v>
      </c>
      <c r="AD2" s="102"/>
      <c r="AE2" s="102"/>
      <c r="AF2" s="102"/>
      <c r="AG2" s="102"/>
      <c r="AH2" s="102"/>
      <c r="AI2" s="102"/>
    </row>
    <row r="3" spans="1:36" x14ac:dyDescent="0.2">
      <c r="A3" s="103" t="s">
        <v>48</v>
      </c>
      <c r="H3" s="103" t="s">
        <v>48</v>
      </c>
      <c r="O3" s="103" t="s">
        <v>48</v>
      </c>
      <c r="V3" s="103" t="s">
        <v>48</v>
      </c>
      <c r="AC3" s="103" t="s">
        <v>48</v>
      </c>
    </row>
    <row r="4" spans="1:36" x14ac:dyDescent="0.2">
      <c r="A4" t="s">
        <v>49</v>
      </c>
      <c r="H4" t="s">
        <v>49</v>
      </c>
      <c r="O4" t="s">
        <v>49</v>
      </c>
      <c r="V4" t="s">
        <v>49</v>
      </c>
      <c r="AC4" t="s">
        <v>49</v>
      </c>
    </row>
    <row r="20" spans="1:35" x14ac:dyDescent="0.2">
      <c r="A20" t="s">
        <v>50</v>
      </c>
      <c r="C20">
        <f>'30 point'!K16</f>
        <v>-3.6396025969228345E-3</v>
      </c>
      <c r="H20" t="s">
        <v>50</v>
      </c>
      <c r="J20">
        <f>'30 point'!R16</f>
        <v>-5.7195680451123279E-4</v>
      </c>
      <c r="O20" t="s">
        <v>50</v>
      </c>
      <c r="Q20">
        <f>'30 point'!Y16</f>
        <v>1.7916835421790144E-3</v>
      </c>
      <c r="V20" t="s">
        <v>50</v>
      </c>
      <c r="X20">
        <f>'30 point'!AF16</f>
        <v>-4.6914248177638944E-3</v>
      </c>
      <c r="AC20" t="s">
        <v>50</v>
      </c>
      <c r="AE20">
        <f>'30 point'!AM16</f>
        <v>2.5743576347599835E-3</v>
      </c>
    </row>
    <row r="21" spans="1:35" x14ac:dyDescent="0.2">
      <c r="A21" t="s">
        <v>51</v>
      </c>
      <c r="C21">
        <f>'30 point'!H16</f>
        <v>-3.4650000000000002E-3</v>
      </c>
      <c r="H21" t="s">
        <v>51</v>
      </c>
      <c r="J21">
        <f>'30 point'!O16</f>
        <v>-1.4300000000000001E-4</v>
      </c>
      <c r="O21" t="s">
        <v>51</v>
      </c>
      <c r="Q21" s="189">
        <f>'30 point'!V16</f>
        <v>2.6220000000000002E-3</v>
      </c>
      <c r="V21" t="s">
        <v>51</v>
      </c>
      <c r="X21">
        <f>'30 point'!AC16</f>
        <v>-4.6420000000000003E-3</v>
      </c>
      <c r="AC21" t="s">
        <v>51</v>
      </c>
      <c r="AE21">
        <f>'30 point'!AJ16</f>
        <v>3.0219999999999999E-3</v>
      </c>
    </row>
    <row r="22" spans="1:35" x14ac:dyDescent="0.2">
      <c r="A22" t="s">
        <v>52</v>
      </c>
      <c r="C22" s="104">
        <f>IF(C21&lt;0, 1-(C20/C21), C20/C21-1)</f>
        <v>-5.0390359862289902E-2</v>
      </c>
      <c r="D22" s="104"/>
      <c r="E22" s="104"/>
      <c r="F22" s="104"/>
      <c r="G22" s="104"/>
      <c r="H22" t="s">
        <v>52</v>
      </c>
      <c r="I22" s="104"/>
      <c r="J22" s="104">
        <f>IF(J21&lt;0, 1-(J20/J21), J20/J21-1)</f>
        <v>-2.9996979336449843</v>
      </c>
      <c r="K22" s="104"/>
      <c r="L22" s="104"/>
      <c r="M22" s="104"/>
      <c r="N22" s="104"/>
      <c r="O22" t="s">
        <v>52</v>
      </c>
      <c r="P22" s="104"/>
      <c r="Q22" s="188">
        <f>IF(Q21&lt;0, 1-(Q20/Q21), Q20/Q21-1)</f>
        <v>-0.31667294348626462</v>
      </c>
      <c r="R22" s="104"/>
      <c r="S22" s="104"/>
      <c r="T22" s="104"/>
      <c r="U22" s="104"/>
      <c r="V22" t="s">
        <v>52</v>
      </c>
      <c r="W22" s="104"/>
      <c r="X22" s="104">
        <f>IF(X21&lt;0, 1-(X20/X21), X20/X21-1)</f>
        <v>-1.064731102195049E-2</v>
      </c>
      <c r="Y22" s="104"/>
      <c r="Z22" s="104"/>
      <c r="AA22" s="104"/>
      <c r="AB22" s="104"/>
      <c r="AC22" t="s">
        <v>52</v>
      </c>
      <c r="AD22" s="104"/>
      <c r="AE22" s="104">
        <f>IF(AE21&lt;0, 1-(AE20/AE21), AE20/AE21-1)</f>
        <v>-0.14812785084050839</v>
      </c>
    </row>
    <row r="23" spans="1:35" ht="17" x14ac:dyDescent="0.2">
      <c r="A23" t="s">
        <v>53</v>
      </c>
      <c r="C23">
        <v>0.95962811000000003</v>
      </c>
      <c r="H23" t="s">
        <v>53</v>
      </c>
      <c r="J23">
        <v>0.99653725000000004</v>
      </c>
      <c r="O23" t="s">
        <v>53</v>
      </c>
      <c r="Q23">
        <v>0.99179273000000001</v>
      </c>
      <c r="V23" t="s">
        <v>53</v>
      </c>
      <c r="X23">
        <v>0.99088688999999996</v>
      </c>
      <c r="AC23" t="s">
        <v>53</v>
      </c>
      <c r="AE23">
        <v>0.93845460999999997</v>
      </c>
    </row>
    <row r="24" spans="1:35" x14ac:dyDescent="0.2">
      <c r="A24" t="s">
        <v>54</v>
      </c>
      <c r="C24">
        <v>0.184</v>
      </c>
      <c r="H24" t="s">
        <v>54</v>
      </c>
      <c r="J24">
        <v>5.2999999999999999E-2</v>
      </c>
      <c r="O24" t="s">
        <v>54</v>
      </c>
      <c r="Q24">
        <v>9.4E-2</v>
      </c>
      <c r="V24" t="s">
        <v>54</v>
      </c>
      <c r="X24">
        <v>0.09</v>
      </c>
      <c r="AC24" t="s">
        <v>54</v>
      </c>
      <c r="AE24">
        <v>0.17699999999999999</v>
      </c>
    </row>
    <row r="25" spans="1:35" x14ac:dyDescent="0.2">
      <c r="A25" t="s">
        <v>55</v>
      </c>
      <c r="C25" t="s">
        <v>56</v>
      </c>
      <c r="H25" t="s">
        <v>55</v>
      </c>
      <c r="J25" t="s">
        <v>57</v>
      </c>
      <c r="O25" t="s">
        <v>55</v>
      </c>
      <c r="Q25" t="s">
        <v>58</v>
      </c>
      <c r="V25" t="s">
        <v>55</v>
      </c>
      <c r="X25" t="s">
        <v>59</v>
      </c>
      <c r="AC25" t="s">
        <v>55</v>
      </c>
    </row>
    <row r="26" spans="1:35" ht="19" x14ac:dyDescent="0.2">
      <c r="A26" s="294" t="s">
        <v>60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</row>
    <row r="27" spans="1:35" x14ac:dyDescent="0.2">
      <c r="A27" s="102" t="s">
        <v>43</v>
      </c>
      <c r="B27" s="102"/>
      <c r="C27" s="102"/>
      <c r="D27" s="102"/>
      <c r="E27" s="102"/>
      <c r="F27" s="102"/>
      <c r="G27" s="102"/>
      <c r="H27" s="102" t="s">
        <v>44</v>
      </c>
      <c r="I27" s="102"/>
      <c r="J27" s="102"/>
      <c r="K27" s="102"/>
      <c r="L27" s="102"/>
      <c r="M27" s="102"/>
      <c r="N27" s="102"/>
      <c r="O27" s="102" t="s">
        <v>45</v>
      </c>
      <c r="P27" s="102"/>
      <c r="Q27" s="102"/>
      <c r="R27" s="102"/>
      <c r="S27" s="102"/>
      <c r="T27" s="102"/>
      <c r="U27" s="102"/>
      <c r="V27" s="102" t="s">
        <v>46</v>
      </c>
      <c r="W27" s="102"/>
      <c r="X27" s="102"/>
      <c r="Y27" s="102"/>
      <c r="Z27" s="102"/>
      <c r="AA27" s="102"/>
      <c r="AB27" s="102"/>
      <c r="AC27" s="102" t="s">
        <v>47</v>
      </c>
      <c r="AD27" s="102"/>
      <c r="AE27" s="102"/>
      <c r="AF27" s="102"/>
      <c r="AG27" s="102"/>
      <c r="AH27" s="102"/>
      <c r="AI27" s="102"/>
    </row>
    <row r="28" spans="1:35" x14ac:dyDescent="0.2">
      <c r="A28" s="103" t="s">
        <v>61</v>
      </c>
      <c r="H28" s="103" t="s">
        <v>62</v>
      </c>
      <c r="O28" s="103" t="s">
        <v>62</v>
      </c>
      <c r="V28" s="103" t="s">
        <v>62</v>
      </c>
      <c r="AC28" s="103" t="s">
        <v>62</v>
      </c>
    </row>
    <row r="29" spans="1:35" x14ac:dyDescent="0.2">
      <c r="A29" t="s">
        <v>49</v>
      </c>
      <c r="H29" t="s">
        <v>49</v>
      </c>
      <c r="O29" t="s">
        <v>49</v>
      </c>
      <c r="V29" t="s">
        <v>49</v>
      </c>
      <c r="AC29" t="s">
        <v>49</v>
      </c>
    </row>
    <row r="45" spans="1:31" x14ac:dyDescent="0.2">
      <c r="A45" t="s">
        <v>50</v>
      </c>
      <c r="C45">
        <f>'20 point'!K16</f>
        <v>-3.0471154922225444E-3</v>
      </c>
      <c r="H45" t="s">
        <v>50</v>
      </c>
      <c r="J45">
        <f>'20 point'!R16</f>
        <v>-2.7670450115801034E-4</v>
      </c>
      <c r="O45" t="s">
        <v>50</v>
      </c>
      <c r="Q45">
        <f>'20 point'!Y16</f>
        <v>2.3236064912302212E-3</v>
      </c>
      <c r="V45" t="s">
        <v>50</v>
      </c>
      <c r="X45">
        <f>'20 point'!AF16</f>
        <v>-4.0893724479301461E-3</v>
      </c>
      <c r="AC45" t="s">
        <v>50</v>
      </c>
      <c r="AE45">
        <f>'20 point'!AM16</f>
        <v>2.2655000184406584E-3</v>
      </c>
    </row>
    <row r="46" spans="1:31" x14ac:dyDescent="0.2">
      <c r="A46" t="s">
        <v>51</v>
      </c>
      <c r="C46">
        <f>'20 point'!H16</f>
        <v>-3.4650000000000002E-3</v>
      </c>
      <c r="H46" t="s">
        <v>51</v>
      </c>
      <c r="J46">
        <f>'20 point'!O16</f>
        <v>-1.4300000000000001E-4</v>
      </c>
      <c r="O46" t="s">
        <v>51</v>
      </c>
      <c r="Q46">
        <f>'20 point'!V16</f>
        <v>2.6220000000000002E-3</v>
      </c>
      <c r="V46" t="s">
        <v>51</v>
      </c>
      <c r="X46">
        <f>'20 point'!AC16</f>
        <v>-4.6420000000000003E-3</v>
      </c>
      <c r="AC46" t="s">
        <v>51</v>
      </c>
      <c r="AE46">
        <f>'20 point'!AJ16</f>
        <v>3.0219999999999999E-3</v>
      </c>
    </row>
    <row r="47" spans="1:31" x14ac:dyDescent="0.2">
      <c r="A47" t="s">
        <v>52</v>
      </c>
      <c r="C47" s="104">
        <f>IF(C46&lt;0, 1-(C45/C46), C45/C46-1)</f>
        <v>0.12060158954616329</v>
      </c>
      <c r="D47" s="104"/>
      <c r="E47" s="104"/>
      <c r="F47" s="104"/>
      <c r="G47" s="104"/>
      <c r="H47" t="s">
        <v>52</v>
      </c>
      <c r="I47" s="104"/>
      <c r="J47" s="104">
        <f>IF(J46&lt;0, 1-(J45/J46), J45/J46-1)</f>
        <v>-0.93499651159447783</v>
      </c>
      <c r="K47" s="104"/>
      <c r="L47" s="104"/>
      <c r="M47" s="104"/>
      <c r="N47" s="104"/>
      <c r="O47" t="s">
        <v>52</v>
      </c>
      <c r="P47" s="104"/>
      <c r="Q47" s="104">
        <f>IF(Q46&lt;0, 1-(Q45/Q46), Q45/Q46-1)</f>
        <v>-0.11380377908839778</v>
      </c>
      <c r="R47" s="104"/>
      <c r="S47" s="104"/>
      <c r="T47" s="104"/>
      <c r="U47" s="104"/>
      <c r="V47" t="s">
        <v>52</v>
      </c>
      <c r="W47" s="104"/>
      <c r="X47" s="104">
        <f>IF(X46&lt;0, 1-(X45/X46), X45/X46-1)</f>
        <v>0.11904945111371268</v>
      </c>
      <c r="Y47" s="104"/>
      <c r="Z47" s="104"/>
      <c r="AA47" s="104"/>
      <c r="AB47" s="104"/>
      <c r="AC47" t="s">
        <v>52</v>
      </c>
      <c r="AD47" s="104"/>
      <c r="AE47" s="104">
        <f>IF(AE46&lt;0, 1-(AE45/AE46), AE45/AE46-1)</f>
        <v>-0.25033090058217788</v>
      </c>
    </row>
    <row r="48" spans="1:31" ht="17" x14ac:dyDescent="0.2">
      <c r="A48" t="s">
        <v>53</v>
      </c>
      <c r="C48">
        <v>0.99292046</v>
      </c>
      <c r="H48" t="s">
        <v>53</v>
      </c>
      <c r="J48">
        <v>0.97575643999999995</v>
      </c>
      <c r="O48" t="s">
        <v>53</v>
      </c>
      <c r="Q48">
        <v>0.99028320999999997</v>
      </c>
      <c r="V48" t="s">
        <v>53</v>
      </c>
      <c r="X48">
        <v>0.99677254000000004</v>
      </c>
      <c r="AC48" t="s">
        <v>53</v>
      </c>
      <c r="AE48">
        <v>0.98639650000000001</v>
      </c>
    </row>
    <row r="49" spans="1:35" x14ac:dyDescent="0.2">
      <c r="A49" t="s">
        <v>54</v>
      </c>
      <c r="C49">
        <v>7.2999999999999995E-2</v>
      </c>
      <c r="H49" t="s">
        <v>63</v>
      </c>
      <c r="J49">
        <v>0.189</v>
      </c>
      <c r="O49" t="s">
        <v>54</v>
      </c>
      <c r="Q49">
        <v>7.8E-2</v>
      </c>
      <c r="V49" t="s">
        <v>54</v>
      </c>
      <c r="X49">
        <v>3.1E-2</v>
      </c>
      <c r="AC49" t="s">
        <v>54</v>
      </c>
      <c r="AE49">
        <v>0.123</v>
      </c>
    </row>
    <row r="50" spans="1:35" x14ac:dyDescent="0.2">
      <c r="A50" t="s">
        <v>55</v>
      </c>
      <c r="C50" t="s">
        <v>64</v>
      </c>
      <c r="H50" t="s">
        <v>55</v>
      </c>
      <c r="J50" t="s">
        <v>65</v>
      </c>
      <c r="O50" t="s">
        <v>55</v>
      </c>
      <c r="Q50" t="s">
        <v>66</v>
      </c>
      <c r="V50" t="s">
        <v>55</v>
      </c>
      <c r="AC50" t="s">
        <v>55</v>
      </c>
    </row>
    <row r="51" spans="1:35" ht="19" x14ac:dyDescent="0.2">
      <c r="A51" s="294" t="s">
        <v>67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</row>
    <row r="52" spans="1:35" x14ac:dyDescent="0.2">
      <c r="A52" s="102" t="s">
        <v>43</v>
      </c>
      <c r="B52" s="102"/>
      <c r="C52" s="102"/>
      <c r="D52" s="102"/>
      <c r="E52" s="102"/>
      <c r="F52" s="102"/>
      <c r="G52" s="102"/>
      <c r="H52" s="102" t="s">
        <v>44</v>
      </c>
      <c r="I52" s="102"/>
      <c r="J52" s="102"/>
      <c r="K52" s="102"/>
      <c r="L52" s="102"/>
      <c r="M52" s="102"/>
      <c r="N52" s="102"/>
      <c r="O52" s="102" t="s">
        <v>45</v>
      </c>
      <c r="P52" s="102"/>
      <c r="Q52" s="102"/>
      <c r="R52" s="102"/>
      <c r="S52" s="102"/>
      <c r="T52" s="102"/>
      <c r="U52" s="102"/>
      <c r="V52" s="102" t="s">
        <v>46</v>
      </c>
      <c r="W52" s="102"/>
      <c r="X52" s="102"/>
      <c r="Y52" s="102"/>
      <c r="Z52" s="102"/>
      <c r="AA52" s="102"/>
      <c r="AB52" s="102"/>
      <c r="AC52" s="102" t="s">
        <v>47</v>
      </c>
      <c r="AD52" s="102"/>
      <c r="AE52" s="102"/>
      <c r="AF52" s="102"/>
      <c r="AG52" s="102"/>
      <c r="AH52" s="102"/>
      <c r="AI52" s="102"/>
    </row>
    <row r="53" spans="1:35" x14ac:dyDescent="0.2">
      <c r="A53" s="103" t="s">
        <v>62</v>
      </c>
      <c r="H53" s="103" t="s">
        <v>62</v>
      </c>
      <c r="O53" s="103" t="s">
        <v>62</v>
      </c>
      <c r="V53" s="103" t="s">
        <v>62</v>
      </c>
      <c r="AC53" s="103" t="s">
        <v>62</v>
      </c>
    </row>
    <row r="54" spans="1:35" x14ac:dyDescent="0.2">
      <c r="A54" t="s">
        <v>49</v>
      </c>
      <c r="H54" t="s">
        <v>49</v>
      </c>
      <c r="O54" t="s">
        <v>49</v>
      </c>
      <c r="V54" t="s">
        <v>49</v>
      </c>
      <c r="AC54" t="s">
        <v>49</v>
      </c>
    </row>
    <row r="70" spans="1:35" x14ac:dyDescent="0.2">
      <c r="A70" t="s">
        <v>50</v>
      </c>
      <c r="C70">
        <f>'10 point'!K16</f>
        <v>-4.0839517693538963E-3</v>
      </c>
      <c r="H70" t="s">
        <v>50</v>
      </c>
      <c r="J70">
        <f>'10 point'!R16</f>
        <v>3.5553983405941023E-4</v>
      </c>
      <c r="O70" t="s">
        <v>50</v>
      </c>
      <c r="Q70">
        <f>'10 point'!Y16</f>
        <v>1.7357951698758413E-3</v>
      </c>
      <c r="V70" t="s">
        <v>50</v>
      </c>
      <c r="X70">
        <f>'10 point'!AF16</f>
        <v>-4.3531996520883506E-3</v>
      </c>
      <c r="AC70" t="s">
        <v>50</v>
      </c>
      <c r="AE70">
        <f>'10 point'!AM16</f>
        <v>2.3853701090928974E-3</v>
      </c>
    </row>
    <row r="71" spans="1:35" x14ac:dyDescent="0.2">
      <c r="A71" t="s">
        <v>51</v>
      </c>
      <c r="C71">
        <f>'10 point'!H16</f>
        <v>-3.4650000000000002E-3</v>
      </c>
      <c r="H71" t="s">
        <v>51</v>
      </c>
      <c r="J71">
        <f>'10 point'!O16</f>
        <v>-1.4300000000000001E-4</v>
      </c>
      <c r="O71" t="s">
        <v>51</v>
      </c>
      <c r="Q71">
        <f>'10 point'!V16</f>
        <v>2.6220000000000002E-3</v>
      </c>
      <c r="V71" t="s">
        <v>51</v>
      </c>
      <c r="X71">
        <f>'10 point'!AC16</f>
        <v>-4.6420000000000003E-3</v>
      </c>
      <c r="AC71" t="s">
        <v>51</v>
      </c>
      <c r="AE71">
        <f>'10 point'!AJ16</f>
        <v>3.0219999999999999E-3</v>
      </c>
    </row>
    <row r="72" spans="1:35" x14ac:dyDescent="0.2">
      <c r="A72" t="s">
        <v>52</v>
      </c>
      <c r="C72" s="104">
        <f>IF(C71&lt;0, 1-(C70/C71), C70/C71-1)</f>
        <v>-0.1786296592651937</v>
      </c>
      <c r="D72" s="104"/>
      <c r="E72" s="104"/>
      <c r="F72" s="104"/>
      <c r="G72" s="104"/>
      <c r="H72" t="s">
        <v>52</v>
      </c>
      <c r="I72" s="104"/>
      <c r="J72" s="104">
        <f>IF(J71&lt;0, 1-(J70/J71), J70/J71-1)</f>
        <v>3.4862925458700014</v>
      </c>
      <c r="K72" s="104"/>
      <c r="L72" s="104"/>
      <c r="M72" s="104"/>
      <c r="N72" s="104"/>
      <c r="O72" t="s">
        <v>52</v>
      </c>
      <c r="P72" s="104"/>
      <c r="Q72" s="104">
        <f>IF(Q71&lt;0, 1-(Q70/Q71), Q70/Q71-1)</f>
        <v>-0.33798811217549918</v>
      </c>
      <c r="R72" s="104"/>
      <c r="S72" s="104"/>
      <c r="T72" s="104"/>
      <c r="U72" s="104"/>
      <c r="V72" t="s">
        <v>52</v>
      </c>
      <c r="W72" s="104"/>
      <c r="X72" s="104">
        <f>IF(X71&lt;0, 1-(X70/X71), X70/X71-1)</f>
        <v>6.221463763714985E-2</v>
      </c>
      <c r="Y72" s="104"/>
      <c r="Z72" s="104"/>
      <c r="AA72" s="104"/>
      <c r="AB72" s="104"/>
      <c r="AC72" t="s">
        <v>52</v>
      </c>
      <c r="AD72" s="104"/>
      <c r="AE72" s="104">
        <f>IF(AE71&lt;0, 1-(AE70/AE71), AE70/AE71-1)</f>
        <v>-0.21066508633590419</v>
      </c>
    </row>
    <row r="73" spans="1:35" ht="17" x14ac:dyDescent="0.2">
      <c r="A73" t="s">
        <v>53</v>
      </c>
      <c r="C73">
        <v>0.99297979000000003</v>
      </c>
      <c r="H73" t="s">
        <v>53</v>
      </c>
      <c r="J73">
        <v>0.99935777000000003</v>
      </c>
      <c r="O73" t="s">
        <v>53</v>
      </c>
      <c r="Q73">
        <v>0.99539005999999997</v>
      </c>
      <c r="V73" t="s">
        <v>53</v>
      </c>
      <c r="X73">
        <v>0.99683677000000004</v>
      </c>
      <c r="AC73" t="s">
        <v>53</v>
      </c>
      <c r="AE73">
        <v>0.99693463000000004</v>
      </c>
    </row>
    <row r="74" spans="1:35" x14ac:dyDescent="0.2">
      <c r="A74" t="s">
        <v>54</v>
      </c>
      <c r="C74">
        <v>4.2000000000000003E-2</v>
      </c>
      <c r="H74" t="s">
        <v>54</v>
      </c>
      <c r="J74">
        <v>1.7999999999999999E-2</v>
      </c>
      <c r="O74" t="s">
        <v>54</v>
      </c>
      <c r="Q74">
        <v>4.8000000000000001E-2</v>
      </c>
      <c r="V74" t="s">
        <v>54</v>
      </c>
      <c r="X74">
        <v>1.2999999999999999E-2</v>
      </c>
      <c r="AC74" t="s">
        <v>54</v>
      </c>
      <c r="AE74">
        <v>1.2999999999999999E-2</v>
      </c>
    </row>
    <row r="75" spans="1:35" x14ac:dyDescent="0.2">
      <c r="A75" t="s">
        <v>55</v>
      </c>
      <c r="H75" t="s">
        <v>55</v>
      </c>
      <c r="J75" t="s">
        <v>68</v>
      </c>
      <c r="O75" t="s">
        <v>55</v>
      </c>
      <c r="Q75" t="s">
        <v>69</v>
      </c>
      <c r="V75" t="s">
        <v>55</v>
      </c>
      <c r="X75" t="s">
        <v>70</v>
      </c>
      <c r="AC75" t="s">
        <v>55</v>
      </c>
      <c r="AE75" t="s">
        <v>71</v>
      </c>
    </row>
    <row r="76" spans="1:35" ht="19" x14ac:dyDescent="0.2">
      <c r="A76" s="305" t="s">
        <v>72</v>
      </c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5"/>
      <c r="AC76" s="305"/>
      <c r="AD76" s="305"/>
      <c r="AE76" s="305"/>
      <c r="AF76" s="305"/>
      <c r="AG76" s="305"/>
      <c r="AH76" s="305"/>
      <c r="AI76" s="305"/>
    </row>
    <row r="77" spans="1:35" x14ac:dyDescent="0.2">
      <c r="A77" s="102" t="s">
        <v>43</v>
      </c>
      <c r="B77" s="102"/>
      <c r="C77" s="102"/>
      <c r="D77" s="102"/>
      <c r="E77" s="102"/>
      <c r="F77" s="102"/>
      <c r="G77" s="102"/>
      <c r="H77" s="102" t="s">
        <v>44</v>
      </c>
      <c r="I77" s="102"/>
      <c r="J77" s="102"/>
      <c r="K77" s="102"/>
      <c r="L77" s="102"/>
      <c r="M77" s="102"/>
      <c r="N77" s="102"/>
      <c r="O77" s="102" t="s">
        <v>45</v>
      </c>
      <c r="P77" s="102"/>
      <c r="Q77" s="102"/>
      <c r="R77" s="102"/>
      <c r="S77" s="102"/>
      <c r="T77" s="102"/>
      <c r="U77" s="102"/>
      <c r="V77" s="102" t="s">
        <v>46</v>
      </c>
      <c r="W77" s="102"/>
      <c r="X77" s="102"/>
      <c r="Y77" s="102"/>
      <c r="Z77" s="102"/>
      <c r="AA77" s="102"/>
      <c r="AB77" s="102"/>
      <c r="AC77" s="102" t="s">
        <v>47</v>
      </c>
      <c r="AD77" s="102"/>
      <c r="AE77" s="102"/>
      <c r="AF77" s="102"/>
      <c r="AG77" s="102"/>
      <c r="AH77" s="102"/>
      <c r="AI77" s="102"/>
    </row>
    <row r="78" spans="1:35" x14ac:dyDescent="0.2">
      <c r="A78" t="s">
        <v>50</v>
      </c>
      <c r="C78">
        <f>AVERAGE(C20,C45,C70)</f>
        <v>-3.5902232861664252E-3</v>
      </c>
      <c r="H78" t="s">
        <v>50</v>
      </c>
      <c r="J78">
        <f>AVERAGE(J20,J45,J70)</f>
        <v>-1.6437382386994426E-4</v>
      </c>
      <c r="O78" t="s">
        <v>50</v>
      </c>
      <c r="Q78">
        <f>AVERAGE(Q20,Q45,Q70)</f>
        <v>1.9503617344283589E-3</v>
      </c>
      <c r="V78" t="s">
        <v>50</v>
      </c>
      <c r="X78">
        <f>AVERAGE(X20,X45,X70)</f>
        <v>-4.3779989725941304E-3</v>
      </c>
      <c r="AC78" t="s">
        <v>50</v>
      </c>
      <c r="AE78">
        <f>AVERAGE(AE20,AE45,AE70)</f>
        <v>2.4084092540978467E-3</v>
      </c>
    </row>
    <row r="79" spans="1:35" x14ac:dyDescent="0.2">
      <c r="A79" t="s">
        <v>51</v>
      </c>
      <c r="C79">
        <f>C71</f>
        <v>-3.4650000000000002E-3</v>
      </c>
      <c r="H79" t="s">
        <v>51</v>
      </c>
      <c r="J79">
        <f>J71</f>
        <v>-1.4300000000000001E-4</v>
      </c>
      <c r="O79" t="s">
        <v>51</v>
      </c>
      <c r="Q79">
        <f>Q71</f>
        <v>2.6220000000000002E-3</v>
      </c>
      <c r="V79" t="s">
        <v>51</v>
      </c>
      <c r="X79">
        <f>X71</f>
        <v>-4.6420000000000003E-3</v>
      </c>
      <c r="AC79" t="s">
        <v>51</v>
      </c>
      <c r="AE79">
        <f>AE71</f>
        <v>3.0219999999999999E-3</v>
      </c>
    </row>
    <row r="80" spans="1:35" x14ac:dyDescent="0.2">
      <c r="A80" t="s">
        <v>52</v>
      </c>
      <c r="C80" s="104">
        <f>IF(C79&lt;0, 1-(C78/C79), C78/C79-1)</f>
        <v>-3.6139476527106806E-2</v>
      </c>
      <c r="D80" s="187">
        <f xml:space="preserve"> C78-C79</f>
        <v>-1.2522328616642502E-4</v>
      </c>
      <c r="E80" s="104"/>
      <c r="F80" s="104"/>
      <c r="G80" s="104"/>
      <c r="H80" t="s">
        <v>52</v>
      </c>
      <c r="I80" s="104"/>
      <c r="J80" s="104">
        <f>IF(J79&lt;0, 1-(J78/J79), J78/J79-1)</f>
        <v>-0.14946729978981987</v>
      </c>
      <c r="K80" s="187">
        <f xml:space="preserve"> J78-J79</f>
        <v>-2.1373823869944258E-5</v>
      </c>
      <c r="L80" s="104"/>
      <c r="M80" s="104"/>
      <c r="N80" s="104"/>
      <c r="O80" t="s">
        <v>52</v>
      </c>
      <c r="P80" s="104"/>
      <c r="Q80" s="104">
        <f>IF(Q79&lt;0, 1-(Q78/Q79), Q78/Q79-1)</f>
        <v>-0.25615494491672053</v>
      </c>
      <c r="R80" s="187">
        <f xml:space="preserve"> Q78-Q79</f>
        <v>-6.7163826557164129E-4</v>
      </c>
      <c r="S80" s="104"/>
      <c r="T80" s="104"/>
      <c r="U80" s="104"/>
      <c r="V80" t="s">
        <v>52</v>
      </c>
      <c r="W80" s="104"/>
      <c r="X80" s="104">
        <f>IF(X79&lt;0, 1-(X78/X79), X78/X79-1)</f>
        <v>5.687225924297068E-2</v>
      </c>
      <c r="Y80" s="187">
        <f xml:space="preserve"> X78-X79</f>
        <v>2.6400102740586993E-4</v>
      </c>
      <c r="Z80" s="104"/>
      <c r="AA80" s="104"/>
      <c r="AB80" s="104"/>
      <c r="AC80" t="s">
        <v>52</v>
      </c>
      <c r="AD80" s="104"/>
      <c r="AE80" s="104">
        <f>IF(AE79&lt;0, 1-(AE78/AE79), AE78/AE79-1)</f>
        <v>-0.20304127925286342</v>
      </c>
      <c r="AF80" s="187">
        <f xml:space="preserve"> AE78-AE79</f>
        <v>-6.1359074590215321E-4</v>
      </c>
    </row>
    <row r="81" spans="1:6" x14ac:dyDescent="0.2">
      <c r="A81" t="s">
        <v>79</v>
      </c>
      <c r="C81" s="104">
        <f>AVERAGE(C80,J80,Q80,X80,AE80)</f>
        <v>-0.11758614824870799</v>
      </c>
      <c r="D81" s="186">
        <f>AVERAGE(D80,K80,R80,Y80,AF80)</f>
        <v>-2.3356501882085875E-4</v>
      </c>
    </row>
    <row r="83" spans="1:6" x14ac:dyDescent="0.2">
      <c r="A83" t="s">
        <v>176</v>
      </c>
    </row>
    <row r="84" spans="1:6" x14ac:dyDescent="0.2">
      <c r="B84" t="s">
        <v>82</v>
      </c>
      <c r="C84" t="s">
        <v>44</v>
      </c>
      <c r="D84" s="136" t="s">
        <v>45</v>
      </c>
      <c r="E84" s="136" t="s">
        <v>46</v>
      </c>
      <c r="F84" s="136" t="s">
        <v>47</v>
      </c>
    </row>
    <row r="85" spans="1:6" x14ac:dyDescent="0.2">
      <c r="A85" t="s">
        <v>177</v>
      </c>
      <c r="B85">
        <f>C78</f>
        <v>-3.5902232861664252E-3</v>
      </c>
      <c r="C85">
        <f>J78</f>
        <v>-1.6437382386994426E-4</v>
      </c>
      <c r="D85">
        <f>Q78</f>
        <v>1.9503617344283589E-3</v>
      </c>
      <c r="E85">
        <f>X78</f>
        <v>-4.3779989725941304E-3</v>
      </c>
      <c r="F85">
        <f>AE78</f>
        <v>2.4084092540978467E-3</v>
      </c>
    </row>
    <row r="86" spans="1:6" x14ac:dyDescent="0.2">
      <c r="A86" t="s">
        <v>172</v>
      </c>
      <c r="B86">
        <f>C79</f>
        <v>-3.4650000000000002E-3</v>
      </c>
      <c r="C86">
        <f>J79</f>
        <v>-1.4300000000000001E-4</v>
      </c>
      <c r="D86">
        <f>Q79</f>
        <v>2.6220000000000002E-3</v>
      </c>
      <c r="E86">
        <f>X79</f>
        <v>-4.6420000000000003E-3</v>
      </c>
      <c r="F86">
        <f>AE79</f>
        <v>3.0219999999999999E-3</v>
      </c>
    </row>
    <row r="87" spans="1:6" x14ac:dyDescent="0.2">
      <c r="A87" t="s">
        <v>178</v>
      </c>
      <c r="B87" s="136">
        <f>IF(C79&lt;0, 1-(C78/C79), C78/C79-1)</f>
        <v>-3.6139476527106806E-2</v>
      </c>
      <c r="C87" s="104">
        <f>J80</f>
        <v>-0.14946729978981987</v>
      </c>
      <c r="D87" s="104">
        <f>Q80</f>
        <v>-0.25615494491672053</v>
      </c>
      <c r="E87" s="104">
        <f>X80</f>
        <v>5.687225924297068E-2</v>
      </c>
      <c r="F87" s="104">
        <f>AE80</f>
        <v>-0.20304127925286342</v>
      </c>
    </row>
    <row r="88" spans="1:6" x14ac:dyDescent="0.2">
      <c r="A88" t="s">
        <v>147</v>
      </c>
    </row>
    <row r="90" spans="1:6" x14ac:dyDescent="0.2">
      <c r="A90" t="s">
        <v>179</v>
      </c>
      <c r="C90" s="104">
        <f>C81</f>
        <v>-0.11758614824870799</v>
      </c>
    </row>
    <row r="91" spans="1:6" x14ac:dyDescent="0.2">
      <c r="A91" t="s">
        <v>180</v>
      </c>
    </row>
  </sheetData>
  <mergeCells count="4">
    <mergeCell ref="A1:AI1"/>
    <mergeCell ref="A26:AI26"/>
    <mergeCell ref="A51:AI51"/>
    <mergeCell ref="A76:AI76"/>
  </mergeCells>
  <pageMargins left="0.7" right="0.7" top="0.75" bottom="0.75" header="0.3" footer="0.3"/>
  <pageSetup paperSize="9" scale="2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89"/>
  <sheetViews>
    <sheetView view="pageBreakPreview" zoomScale="80" zoomScaleNormal="80" zoomScaleSheetLayoutView="70" zoomScalePageLayoutView="80" workbookViewId="0">
      <selection activeCell="J22" sqref="J22"/>
    </sheetView>
  </sheetViews>
  <sheetFormatPr baseColWidth="10" defaultColWidth="8.83203125" defaultRowHeight="15" x14ac:dyDescent="0.2"/>
  <cols>
    <col min="1" max="1" width="12.1640625" customWidth="1"/>
    <col min="2" max="2" width="10.6640625" customWidth="1"/>
    <col min="3" max="3" width="15.6640625" customWidth="1"/>
    <col min="4" max="4" width="10.5" customWidth="1"/>
    <col min="5" max="6" width="3.6640625" customWidth="1"/>
    <col min="8" max="11" width="8.83203125" style="136"/>
    <col min="14" max="14" width="15.6640625" customWidth="1"/>
    <col min="15" max="15" width="10.5" customWidth="1"/>
    <col min="16" max="17" width="3.6640625" customWidth="1"/>
    <col min="19" max="22" width="8.83203125" style="136"/>
    <col min="25" max="25" width="15.6640625" customWidth="1"/>
    <col min="26" max="26" width="10.6640625" customWidth="1"/>
    <col min="27" max="28" width="3.6640625" customWidth="1"/>
    <col min="30" max="32" width="8.83203125" style="136"/>
    <col min="33" max="33" width="10.6640625" style="136" customWidth="1"/>
    <col min="36" max="36" width="15.6640625" customWidth="1"/>
    <col min="37" max="37" width="10.1640625" customWidth="1"/>
    <col min="38" max="39" width="3.6640625" customWidth="1"/>
    <col min="41" max="43" width="8.83203125" style="136"/>
    <col min="44" max="45" width="10.5" style="136" customWidth="1"/>
    <col min="48" max="48" width="15.6640625" customWidth="1"/>
    <col min="50" max="51" width="3.6640625" customWidth="1"/>
    <col min="52" max="52" width="3.6640625" style="136" customWidth="1"/>
    <col min="53" max="53" width="10.83203125" style="136" customWidth="1"/>
    <col min="54" max="54" width="11.5" style="136" customWidth="1"/>
    <col min="55" max="56" width="3.6640625" style="136" customWidth="1"/>
  </cols>
  <sheetData>
    <row r="1" spans="1:56" ht="19" x14ac:dyDescent="0.2">
      <c r="A1" s="294" t="s">
        <v>42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179"/>
      <c r="BD1" s="179"/>
    </row>
    <row r="2" spans="1:56" x14ac:dyDescent="0.2">
      <c r="A2" s="102" t="s">
        <v>43</v>
      </c>
      <c r="B2" s="102"/>
      <c r="C2" s="105">
        <v>41680</v>
      </c>
      <c r="D2" s="102"/>
      <c r="E2" s="102"/>
      <c r="F2" s="102"/>
      <c r="G2" s="102"/>
      <c r="H2" s="102"/>
      <c r="I2" s="102"/>
      <c r="J2" s="102"/>
      <c r="K2" s="102"/>
      <c r="L2" s="102" t="s">
        <v>44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 t="s">
        <v>45</v>
      </c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 t="s">
        <v>46</v>
      </c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 t="s">
        <v>47</v>
      </c>
      <c r="AU2" s="102"/>
      <c r="AV2" s="102"/>
      <c r="AW2" s="102"/>
      <c r="AX2" s="102"/>
      <c r="AY2" s="102"/>
      <c r="AZ2" s="102"/>
      <c r="BA2" s="102"/>
      <c r="BB2" s="102"/>
      <c r="BC2" s="102"/>
      <c r="BD2" s="102"/>
    </row>
    <row r="3" spans="1:56" x14ac:dyDescent="0.2">
      <c r="A3" s="103" t="s">
        <v>48</v>
      </c>
      <c r="L3" s="103" t="s">
        <v>48</v>
      </c>
      <c r="W3" s="103" t="s">
        <v>48</v>
      </c>
      <c r="AH3" s="103" t="s">
        <v>48</v>
      </c>
      <c r="AT3" s="103" t="s">
        <v>48</v>
      </c>
    </row>
    <row r="4" spans="1:56" x14ac:dyDescent="0.2">
      <c r="A4" t="s">
        <v>49</v>
      </c>
      <c r="L4" t="s">
        <v>49</v>
      </c>
      <c r="W4" t="s">
        <v>49</v>
      </c>
      <c r="AH4" t="s">
        <v>49</v>
      </c>
      <c r="AT4" t="s">
        <v>49</v>
      </c>
    </row>
    <row r="20" spans="1:56" x14ac:dyDescent="0.2">
      <c r="A20" t="s">
        <v>50</v>
      </c>
      <c r="C20">
        <f>'30 point (2)'!O16</f>
        <v>-0.12308136638864084</v>
      </c>
      <c r="L20" t="s">
        <v>50</v>
      </c>
      <c r="N20">
        <f>'30 point (2)'!X16</f>
        <v>-0.15018255996836949</v>
      </c>
      <c r="W20" t="s">
        <v>50</v>
      </c>
      <c r="Y20">
        <f>'30 point (2)'!AG16</f>
        <v>0.59673174450555388</v>
      </c>
      <c r="AH20" t="s">
        <v>50</v>
      </c>
      <c r="AJ20">
        <f>'30 point (2)'!AP16</f>
        <v>0.10542464614618301</v>
      </c>
      <c r="AT20" t="s">
        <v>50</v>
      </c>
      <c r="AV20">
        <f>'30 point (2)'!AY16</f>
        <v>8.0895776071872608E-2</v>
      </c>
    </row>
    <row r="21" spans="1:56" x14ac:dyDescent="0.2">
      <c r="A21" t="s">
        <v>51</v>
      </c>
      <c r="C21">
        <f>'30 point (2)'!L16</f>
        <v>-0.67199999999999993</v>
      </c>
      <c r="L21" t="s">
        <v>51</v>
      </c>
      <c r="N21">
        <f>'30 point (2)'!U16</f>
        <v>1.161</v>
      </c>
      <c r="W21" t="s">
        <v>51</v>
      </c>
      <c r="Y21">
        <f>'30 point (2)'!AD16</f>
        <v>6.3E-2</v>
      </c>
      <c r="AH21" t="s">
        <v>51</v>
      </c>
      <c r="AJ21">
        <f>'30 point (2)'!AM16</f>
        <v>0.55699999999999994</v>
      </c>
      <c r="AT21" t="s">
        <v>51</v>
      </c>
      <c r="AV21">
        <f>'30 point (2)'!AV16</f>
        <v>-0.23200000000000001</v>
      </c>
    </row>
    <row r="22" spans="1:56" x14ac:dyDescent="0.2">
      <c r="A22" t="s">
        <v>52</v>
      </c>
      <c r="C22" s="104">
        <f>IF(C21&lt;0, 1-(C20/C21), C20/C21-1)</f>
        <v>0.81684320477880823</v>
      </c>
      <c r="D22" s="185">
        <f xml:space="preserve"> C20-C21</f>
        <v>0.54891863361135906</v>
      </c>
      <c r="E22" s="104"/>
      <c r="F22" s="104"/>
      <c r="G22" s="104"/>
      <c r="H22" s="104"/>
      <c r="I22" s="104"/>
      <c r="J22" s="104"/>
      <c r="K22" s="104"/>
      <c r="L22" t="s">
        <v>52</v>
      </c>
      <c r="M22" s="104"/>
      <c r="N22" s="104">
        <f>IF(N21&lt;0, 1-(N20/N21), N20/N21-1)</f>
        <v>-1.1293562101364079</v>
      </c>
      <c r="O22" s="185">
        <f xml:space="preserve"> N20-N21</f>
        <v>-1.3111825599683695</v>
      </c>
      <c r="P22" s="104"/>
      <c r="Q22" s="104"/>
      <c r="R22" s="104"/>
      <c r="S22" s="104"/>
      <c r="T22" s="104"/>
      <c r="U22" s="104"/>
      <c r="V22" s="104"/>
      <c r="W22" t="s">
        <v>52</v>
      </c>
      <c r="X22" s="104"/>
      <c r="Y22" s="104">
        <f>IF(Y21&lt;0, 1-(Y20/Y21), Y20/Y21-1)</f>
        <v>8.47193245246911</v>
      </c>
      <c r="Z22" s="104"/>
      <c r="AA22" s="104"/>
      <c r="AB22" s="104"/>
      <c r="AC22" s="104"/>
      <c r="AD22" s="104"/>
      <c r="AE22" s="104"/>
      <c r="AF22" s="104"/>
      <c r="AG22" s="104"/>
      <c r="AH22" t="s">
        <v>52</v>
      </c>
      <c r="AI22" s="104"/>
      <c r="AJ22" s="104">
        <f>IF(AJ21&lt;0, 1-(AJ20/AJ21), AJ20/AJ21-1)</f>
        <v>-0.81072774480038956</v>
      </c>
      <c r="AK22" s="185">
        <f xml:space="preserve"> AJ20-AJ21</f>
        <v>-0.45157535385381692</v>
      </c>
      <c r="AL22" s="104"/>
      <c r="AM22" s="104"/>
      <c r="AN22" s="104"/>
      <c r="AO22" s="104"/>
      <c r="AP22" s="104"/>
      <c r="AQ22" s="104"/>
      <c r="AR22" s="104"/>
      <c r="AS22" s="104"/>
      <c r="AT22" t="s">
        <v>52</v>
      </c>
      <c r="AU22" s="104"/>
      <c r="AV22" s="104">
        <f>IF(AV21&lt;0, 1-(AV20/AV21), AV20/AV21-1)</f>
        <v>1.3486886899649682</v>
      </c>
      <c r="AW22" s="185">
        <f xml:space="preserve"> AV20-AV21</f>
        <v>0.31289577607187263</v>
      </c>
    </row>
    <row r="23" spans="1:56" ht="17" x14ac:dyDescent="0.2">
      <c r="A23" t="s">
        <v>53</v>
      </c>
      <c r="C23" s="136">
        <v>0.99663634999999995</v>
      </c>
      <c r="L23" t="s">
        <v>53</v>
      </c>
      <c r="N23" s="136">
        <v>0.99005096000000004</v>
      </c>
      <c r="W23" t="s">
        <v>53</v>
      </c>
      <c r="Y23" s="136">
        <v>0.99063586999999997</v>
      </c>
      <c r="AH23" t="s">
        <v>53</v>
      </c>
      <c r="AJ23" s="136">
        <v>0.99601004000000004</v>
      </c>
      <c r="AT23" t="s">
        <v>53</v>
      </c>
      <c r="AV23" s="136">
        <v>0.99462956999999996</v>
      </c>
    </row>
    <row r="24" spans="1:56" x14ac:dyDescent="0.2">
      <c r="A24" t="s">
        <v>54</v>
      </c>
      <c r="C24">
        <v>5.7000000000000002E-2</v>
      </c>
      <c r="L24" t="s">
        <v>54</v>
      </c>
      <c r="N24">
        <v>8.7999999999999995E-2</v>
      </c>
      <c r="W24" t="s">
        <v>54</v>
      </c>
      <c r="Y24">
        <v>0.17299999999999999</v>
      </c>
      <c r="AH24" t="s">
        <v>54</v>
      </c>
      <c r="AJ24">
        <v>6.3E-2</v>
      </c>
      <c r="AT24" t="s">
        <v>54</v>
      </c>
      <c r="AV24">
        <v>7.9000000000000001E-2</v>
      </c>
    </row>
    <row r="25" spans="1:56" x14ac:dyDescent="0.2">
      <c r="A25" t="s">
        <v>55</v>
      </c>
      <c r="L25" t="s">
        <v>55</v>
      </c>
      <c r="W25" t="s">
        <v>55</v>
      </c>
      <c r="AH25" t="s">
        <v>55</v>
      </c>
      <c r="AT25" t="s">
        <v>55</v>
      </c>
    </row>
    <row r="26" spans="1:56" ht="19" x14ac:dyDescent="0.2">
      <c r="A26" s="294" t="s">
        <v>60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179"/>
      <c r="BD26" s="179"/>
    </row>
    <row r="27" spans="1:56" x14ac:dyDescent="0.2">
      <c r="A27" s="102" t="s">
        <v>43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 t="s">
        <v>44</v>
      </c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 t="s">
        <v>45</v>
      </c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 t="s">
        <v>46</v>
      </c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 t="s">
        <v>47</v>
      </c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</row>
    <row r="28" spans="1:56" x14ac:dyDescent="0.2">
      <c r="A28" s="103" t="s">
        <v>61</v>
      </c>
      <c r="L28" s="103" t="s">
        <v>62</v>
      </c>
      <c r="W28" s="103" t="s">
        <v>62</v>
      </c>
      <c r="AH28" s="103" t="s">
        <v>62</v>
      </c>
      <c r="AT28" s="103" t="s">
        <v>62</v>
      </c>
    </row>
    <row r="29" spans="1:56" x14ac:dyDescent="0.2">
      <c r="A29" t="s">
        <v>49</v>
      </c>
      <c r="L29" t="s">
        <v>49</v>
      </c>
      <c r="W29" t="s">
        <v>49</v>
      </c>
      <c r="AH29" t="s">
        <v>49</v>
      </c>
      <c r="AT29" t="s">
        <v>49</v>
      </c>
    </row>
    <row r="45" spans="1:49" x14ac:dyDescent="0.2">
      <c r="A45" t="s">
        <v>50</v>
      </c>
      <c r="C45">
        <f>('20 point (2)'!O16)</f>
        <v>-0.51223529447772587</v>
      </c>
      <c r="L45" t="s">
        <v>50</v>
      </c>
      <c r="N45">
        <f>'20 point (2)'!X16</f>
        <v>1.653187481321867</v>
      </c>
      <c r="W45" t="s">
        <v>50</v>
      </c>
      <c r="Y45">
        <f>'20 point (2)'!AG16</f>
        <v>8.0586893944206315E-5</v>
      </c>
      <c r="AH45" t="s">
        <v>50</v>
      </c>
      <c r="AJ45">
        <f>'20 point (2)'!AP16</f>
        <v>-0.17527522897517894</v>
      </c>
      <c r="AT45" t="s">
        <v>50</v>
      </c>
      <c r="AV45">
        <f>'20 point (2)'!AY16</f>
        <v>-8.1049225784552599E-3</v>
      </c>
    </row>
    <row r="46" spans="1:49" x14ac:dyDescent="0.2">
      <c r="A46" t="s">
        <v>51</v>
      </c>
      <c r="C46">
        <f>'20 point (2)'!L16</f>
        <v>-0.67199999999999993</v>
      </c>
      <c r="L46" t="s">
        <v>51</v>
      </c>
      <c r="N46">
        <f>'20 point (2)'!U16</f>
        <v>1.161</v>
      </c>
      <c r="W46" t="s">
        <v>51</v>
      </c>
      <c r="Y46">
        <f>'20 point (2)'!AD16</f>
        <v>6.3E-2</v>
      </c>
      <c r="AH46" t="s">
        <v>51</v>
      </c>
      <c r="AJ46">
        <f>'20 point (2)'!AM16</f>
        <v>0.55699999999999994</v>
      </c>
      <c r="AT46" t="s">
        <v>51</v>
      </c>
      <c r="AV46">
        <f>'20 point (2)'!AV16</f>
        <v>-0.23200000000000001</v>
      </c>
    </row>
    <row r="47" spans="1:49" x14ac:dyDescent="0.2">
      <c r="A47" t="s">
        <v>52</v>
      </c>
      <c r="C47" s="104">
        <f>IF(C46&lt;0, 1-(C45/C46), C45/C46-1)</f>
        <v>0.23774509750338402</v>
      </c>
      <c r="D47" s="185">
        <f xml:space="preserve"> C45-C46</f>
        <v>0.15976470552227406</v>
      </c>
      <c r="E47" s="104"/>
      <c r="F47" s="104"/>
      <c r="G47" s="104"/>
      <c r="H47" s="104"/>
      <c r="I47" s="104"/>
      <c r="J47" s="104"/>
      <c r="K47" s="104"/>
      <c r="L47" t="s">
        <v>52</v>
      </c>
      <c r="M47" s="104"/>
      <c r="N47" s="104">
        <f>IF(N46&lt;0, 1-(N45/N46), N45/N46-1)</f>
        <v>0.42393409243916191</v>
      </c>
      <c r="O47" s="185">
        <f xml:space="preserve"> N45-N46</f>
        <v>0.49218748132186696</v>
      </c>
      <c r="P47" s="104"/>
      <c r="Q47" s="104"/>
      <c r="R47" s="104"/>
      <c r="S47" s="104"/>
      <c r="T47" s="104"/>
      <c r="U47" s="104"/>
      <c r="V47" s="104"/>
      <c r="W47" t="s">
        <v>52</v>
      </c>
      <c r="X47" s="104"/>
      <c r="Y47" s="104">
        <f>IF(Y46&lt;0, 1-(Y45/Y46), Y45/Y46-1)</f>
        <v>-0.99872084295326657</v>
      </c>
      <c r="Z47" s="185">
        <f xml:space="preserve"> Y45-Y46</f>
        <v>-6.2919413106055797E-2</v>
      </c>
      <c r="AA47" s="104"/>
      <c r="AB47" s="104"/>
      <c r="AC47" s="104"/>
      <c r="AD47" s="104"/>
      <c r="AE47" s="104"/>
      <c r="AF47" s="104"/>
      <c r="AG47" s="104"/>
      <c r="AH47" t="s">
        <v>52</v>
      </c>
      <c r="AI47" s="104"/>
      <c r="AJ47" s="104">
        <f>IF(AJ46&lt;0, 1-(AJ45/AJ46), AJ45/AJ46-1)</f>
        <v>-1.3146772513019371</v>
      </c>
      <c r="AK47" s="185">
        <f xml:space="preserve"> AJ45-AJ46</f>
        <v>-0.73227522897517883</v>
      </c>
      <c r="AL47" s="104"/>
      <c r="AM47" s="104"/>
      <c r="AN47" s="104"/>
      <c r="AO47" s="104"/>
      <c r="AP47" s="104"/>
      <c r="AQ47" s="104"/>
      <c r="AR47" s="104"/>
      <c r="AS47" s="104"/>
      <c r="AT47" t="s">
        <v>52</v>
      </c>
      <c r="AU47" s="104"/>
      <c r="AV47" s="104">
        <f>IF(AV46&lt;0, 1-(AV45/AV46), AV45/AV46-1)</f>
        <v>0.9650649888859687</v>
      </c>
      <c r="AW47" s="185">
        <f xml:space="preserve"> AV45-AV46</f>
        <v>0.22389507742154474</v>
      </c>
    </row>
    <row r="48" spans="1:49" ht="17" x14ac:dyDescent="0.2">
      <c r="A48" t="s">
        <v>53</v>
      </c>
      <c r="C48" s="136">
        <v>0.95797220999999999</v>
      </c>
      <c r="D48" s="136"/>
      <c r="E48" s="136"/>
      <c r="L48" t="s">
        <v>53</v>
      </c>
      <c r="N48" s="136">
        <v>0.99320688000000001</v>
      </c>
      <c r="W48" t="s">
        <v>53</v>
      </c>
      <c r="Y48" s="136">
        <v>0.98836831999999997</v>
      </c>
      <c r="AH48" t="s">
        <v>53</v>
      </c>
      <c r="AJ48" s="136">
        <v>0.99687247999999995</v>
      </c>
      <c r="AT48" t="s">
        <v>53</v>
      </c>
      <c r="AV48" s="136">
        <v>0.99016444999999997</v>
      </c>
    </row>
    <row r="49" spans="1:56" x14ac:dyDescent="0.2">
      <c r="A49" t="s">
        <v>54</v>
      </c>
      <c r="C49">
        <f>0.199</f>
        <v>0.19900000000000001</v>
      </c>
      <c r="L49" t="s">
        <v>63</v>
      </c>
      <c r="N49">
        <v>7.1999999999999995E-2</v>
      </c>
      <c r="W49" t="s">
        <v>54</v>
      </c>
      <c r="Y49">
        <v>0.19500000000000001</v>
      </c>
      <c r="AH49" t="s">
        <v>54</v>
      </c>
      <c r="AJ49">
        <v>0.09</v>
      </c>
      <c r="AT49" t="s">
        <v>54</v>
      </c>
      <c r="AV49">
        <v>0.14000000000000001</v>
      </c>
    </row>
    <row r="50" spans="1:56" x14ac:dyDescent="0.2">
      <c r="A50" t="s">
        <v>55</v>
      </c>
      <c r="L50" t="s">
        <v>55</v>
      </c>
      <c r="W50" t="s">
        <v>55</v>
      </c>
      <c r="AH50" t="s">
        <v>55</v>
      </c>
      <c r="AT50" t="s">
        <v>55</v>
      </c>
    </row>
    <row r="51" spans="1:56" ht="19" x14ac:dyDescent="0.2">
      <c r="A51" s="294" t="s">
        <v>67</v>
      </c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179"/>
      <c r="BD51" s="179"/>
    </row>
    <row r="52" spans="1:56" x14ac:dyDescent="0.2">
      <c r="A52" s="102" t="s">
        <v>43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 t="s">
        <v>44</v>
      </c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 t="s">
        <v>45</v>
      </c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 t="s">
        <v>46</v>
      </c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 t="s">
        <v>47</v>
      </c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</row>
    <row r="53" spans="1:56" x14ac:dyDescent="0.2">
      <c r="A53" s="103" t="s">
        <v>62</v>
      </c>
      <c r="L53" s="103" t="s">
        <v>62</v>
      </c>
      <c r="W53" s="103" t="s">
        <v>62</v>
      </c>
      <c r="AH53" s="103" t="s">
        <v>62</v>
      </c>
      <c r="AT53" s="103" t="s">
        <v>62</v>
      </c>
    </row>
    <row r="54" spans="1:56" x14ac:dyDescent="0.2">
      <c r="A54" t="s">
        <v>49</v>
      </c>
      <c r="L54" t="s">
        <v>49</v>
      </c>
      <c r="W54" t="s">
        <v>49</v>
      </c>
      <c r="AH54" t="s">
        <v>49</v>
      </c>
      <c r="AT54" t="s">
        <v>49</v>
      </c>
    </row>
    <row r="69" spans="1:56" ht="30.75" customHeight="1" x14ac:dyDescent="0.2">
      <c r="G69" s="178" t="s">
        <v>117</v>
      </c>
      <c r="H69" s="136">
        <v>75</v>
      </c>
      <c r="I69" s="136">
        <v>90</v>
      </c>
      <c r="J69" s="136">
        <v>25</v>
      </c>
      <c r="K69" s="136" t="s">
        <v>118</v>
      </c>
      <c r="R69">
        <v>50</v>
      </c>
      <c r="S69" s="136">
        <v>75</v>
      </c>
      <c r="T69" s="136" t="s">
        <v>119</v>
      </c>
      <c r="U69" s="136">
        <v>25</v>
      </c>
      <c r="AQ69" s="136" t="s">
        <v>122</v>
      </c>
      <c r="AR69" s="136">
        <v>25</v>
      </c>
      <c r="AS69" s="136" t="s">
        <v>121</v>
      </c>
      <c r="BA69" s="136">
        <v>25</v>
      </c>
      <c r="BB69" s="136" t="s">
        <v>121</v>
      </c>
    </row>
    <row r="70" spans="1:56" x14ac:dyDescent="0.2">
      <c r="A70" t="s">
        <v>50</v>
      </c>
      <c r="C70">
        <f>'10 point (2)'!P16</f>
        <v>925.19583329747365</v>
      </c>
      <c r="G70">
        <f xml:space="preserve"> 0.819289219220601*SIN(3.96459430051421 - 13*11)</f>
        <v>-0.59075553500629385</v>
      </c>
      <c r="H70" s="136">
        <f xml:space="preserve"> 0.786657164468599*SIN(5.49652814271099 + 13*11)</f>
        <v>-0.58665668008215544</v>
      </c>
      <c r="I70" s="136">
        <f>COS(2.28312501847279 - 13*11)</f>
        <v>-0.79317313620150132</v>
      </c>
      <c r="J70" s="136">
        <f xml:space="preserve"> SIN(SIN(5.46217147874633 + 13*11))</f>
        <v>-0.6612129718018267</v>
      </c>
      <c r="K70" s="136">
        <f xml:space="preserve"> COS(2.37163926718733 - 13*11)*COS(SIN(SIN(COS(494*11 + SIN(2.37163926718733 + 494*SIN(13*COS(2.37163926718733 - 13*11)) + 13*11*SIN(13*COS(2.37163926718733 - 13*11)))*COS(494*11 + SIN(13*COS(2.37163926718733 - 13*11)) - 11*SIN(13*COS(2.37163926718733 - 13*11)))))))</f>
        <v>-0.73622346337809608</v>
      </c>
      <c r="L70" s="136" t="s">
        <v>50</v>
      </c>
      <c r="N70">
        <f>'10 point (2)'!X16</f>
        <v>918.73640384613805</v>
      </c>
      <c r="T70" s="136">
        <f xml:space="preserve"> 21/(9 + t + SIN(0.841470984807897 - t))</f>
        <v>1.0159818725295287</v>
      </c>
      <c r="U70" s="136">
        <f xml:space="preserve"> -20/(-9 - t)</f>
        <v>1</v>
      </c>
      <c r="V70" s="136">
        <f>3/11+SIN(2.01000750339955+(3+COS(3*COS(3.28318530717959+11+-3/11-11^2)))/11^2)</f>
        <v>1.1705989666909562</v>
      </c>
      <c r="W70" t="s">
        <v>50</v>
      </c>
      <c r="Y70">
        <f>'10 point (2)'!AF16</f>
        <v>917.39342037045162</v>
      </c>
      <c r="AG70" s="136">
        <f xml:space="preserve"> COS(COS(6.24777960769379 + 88*11^2)) + SIN(0.0353983027336607 + 0.0353909106162289*11^2 - 88*11)</f>
        <v>0.19364681528517425</v>
      </c>
      <c r="AH70" t="s">
        <v>50</v>
      </c>
      <c r="AJ70">
        <f>'10 point (2)'!AN16</f>
        <v>0.20928653373461753</v>
      </c>
      <c r="AR70" s="136">
        <f xml:space="preserve"> -0.374516774009282*COS(697*t)</f>
        <v>-2.1287696085586068E-2</v>
      </c>
      <c r="AS70" s="136">
        <f xml:space="preserve"> (2*t - 6)/(6 + t*SIN(0.270905788307869 + t + t^2) + t^2*SIN(1.89473684210526 + SIN(0.318304585395795 + t)) + t*SIN(1.89473684210526 + SIN(0.318304585395795 + t))*SIN(0.270905788307869 + t + t^2) - COS(0.283185307179586 + t)^2*SIN(0.270905788307869 + t + t^2))</f>
        <v>0.14481675449272105</v>
      </c>
      <c r="AT70" t="s">
        <v>50</v>
      </c>
      <c r="AV70">
        <f>'10 point (2)'!AW16</f>
        <v>-1.7707629497713182E-2</v>
      </c>
      <c r="BA70" s="136">
        <f xml:space="preserve"> -0.3232339539208*COS(3.86703847063244 + t)</f>
        <v>0.21552396295515347</v>
      </c>
      <c r="BB70" s="136">
        <f xml:space="preserve"> 22323*COS(1.07692307692308*t + 1.08219178082192/t)/(26015*t - 2200*t^2 - 2567*SIN(1.07692307692308*t))</f>
        <v>0.83776522094973438</v>
      </c>
    </row>
    <row r="71" spans="1:56" x14ac:dyDescent="0.2">
      <c r="A71" t="s">
        <v>51</v>
      </c>
      <c r="C71">
        <f>'10 point (2)'!M16</f>
        <v>-0.67199999999999993</v>
      </c>
      <c r="G71" s="136">
        <f>'10 point (2)'!M16</f>
        <v>-0.67199999999999993</v>
      </c>
      <c r="H71" s="136">
        <f>'10 point (2)'!M16</f>
        <v>-0.67199999999999993</v>
      </c>
      <c r="I71" s="136">
        <f>'10 point (2)'!M16</f>
        <v>-0.67199999999999993</v>
      </c>
      <c r="J71" s="136">
        <f>'10 point (2)'!M16</f>
        <v>-0.67199999999999993</v>
      </c>
      <c r="K71" s="136">
        <f>'10 point (2)'!M16</f>
        <v>-0.67199999999999993</v>
      </c>
      <c r="L71" t="s">
        <v>51</v>
      </c>
      <c r="N71">
        <f>'10 point (2)'!U16</f>
        <v>1.161</v>
      </c>
      <c r="T71" s="136">
        <f>U71</f>
        <v>1.161</v>
      </c>
      <c r="U71" s="136">
        <f>N71</f>
        <v>1.161</v>
      </c>
      <c r="V71" s="136">
        <f>N71</f>
        <v>1.161</v>
      </c>
      <c r="W71" t="s">
        <v>51</v>
      </c>
      <c r="Y71">
        <f>'10 point (2)'!AC16</f>
        <v>6.3E-2</v>
      </c>
      <c r="AG71" s="136">
        <f>Y71</f>
        <v>6.3E-2</v>
      </c>
      <c r="AH71" t="s">
        <v>51</v>
      </c>
      <c r="AJ71">
        <f>'10 point (2)'!AK16</f>
        <v>0.55699999999999994</v>
      </c>
      <c r="AR71" s="136">
        <f>AS71</f>
        <v>0.55699999999999994</v>
      </c>
      <c r="AS71" s="136">
        <f>AJ71</f>
        <v>0.55699999999999994</v>
      </c>
      <c r="AT71" t="s">
        <v>51</v>
      </c>
      <c r="AV71">
        <f>'10 point (2)'!AT16</f>
        <v>-0.23200000000000001</v>
      </c>
      <c r="BA71" s="136">
        <f>BB71</f>
        <v>-0.23200000000000001</v>
      </c>
      <c r="BB71" s="136">
        <f>AV71</f>
        <v>-0.23200000000000001</v>
      </c>
    </row>
    <row r="72" spans="1:56" x14ac:dyDescent="0.2">
      <c r="A72" t="s">
        <v>52</v>
      </c>
      <c r="C72" s="104">
        <f>IF(C71&lt;0, 1-(C70/C71), C70/C71-1)</f>
        <v>1377.7795138355264</v>
      </c>
      <c r="D72" s="185">
        <f xml:space="preserve"> C70-C71</f>
        <v>925.86783329747368</v>
      </c>
      <c r="E72" s="104"/>
      <c r="F72" s="104"/>
      <c r="G72" s="104">
        <f>IF(G71&lt;0, 1-(G70/G71), G70/G71-1)</f>
        <v>0.1208995014787293</v>
      </c>
      <c r="H72" s="104">
        <f>IF(H71&lt;0, 1-(H70/H71), H70/H71-1)</f>
        <v>0.12699898797298292</v>
      </c>
      <c r="I72" s="104">
        <f>IF(I71&lt;0, 1-(I70/I71), I70/I71-1)</f>
        <v>-0.18031716696652</v>
      </c>
      <c r="J72" s="104">
        <f>IF(J71&lt;0, 1-(J70/J71), J70/J71-1)</f>
        <v>1.6052125294900632E-2</v>
      </c>
      <c r="K72" s="104">
        <f>IF(K71&lt;0, 1-(K70/K71), K70/K71-1)</f>
        <v>-9.5570630026928782E-2</v>
      </c>
      <c r="L72" t="s">
        <v>52</v>
      </c>
      <c r="M72" s="104"/>
      <c r="N72" s="104">
        <f>IF(N71&lt;0, 1-(N70/N71), N70/N71-1)</f>
        <v>790.33195852380538</v>
      </c>
      <c r="O72" s="185">
        <f xml:space="preserve"> N70-N71</f>
        <v>917.5754038461381</v>
      </c>
      <c r="P72" s="104"/>
      <c r="Q72" s="104"/>
      <c r="R72" s="104"/>
      <c r="S72" s="104"/>
      <c r="T72" s="104">
        <f>IF(T71&lt;0, 1-(T70/T71), T70/T71-1)</f>
        <v>-0.12490794786431647</v>
      </c>
      <c r="U72" s="104">
        <f>IF(U71&lt;0, 1-(U70/U71), U70/U71-1)</f>
        <v>-0.13867355727820851</v>
      </c>
      <c r="V72" s="104">
        <f>IF(V71&lt;0, 1-(V70/V71), V70/V71-1)</f>
        <v>8.2678438337262516E-3</v>
      </c>
      <c r="W72" t="s">
        <v>52</v>
      </c>
      <c r="X72" s="104"/>
      <c r="Y72" s="104">
        <f>IF(Y71&lt;0, 1-(Y70/Y71), Y70/Y71-1)</f>
        <v>14560.800323340502</v>
      </c>
      <c r="Z72" s="185">
        <f xml:space="preserve"> Y70-Y71</f>
        <v>917.33042037045163</v>
      </c>
      <c r="AA72" s="104"/>
      <c r="AB72" s="104"/>
      <c r="AC72" s="104"/>
      <c r="AD72" s="104"/>
      <c r="AE72" s="104"/>
      <c r="AF72" s="104"/>
      <c r="AG72" s="104">
        <f>IF(AG71&lt;0, 1-(AG70/AG71), AG70/AG71-1)</f>
        <v>2.0737589727805434</v>
      </c>
      <c r="AH72" t="s">
        <v>52</v>
      </c>
      <c r="AI72" s="104"/>
      <c r="AJ72" s="104">
        <f>IF(AJ71&lt;0, 1-(AJ70/AJ71), AJ70/AJ71-1)</f>
        <v>-0.62426116026100975</v>
      </c>
      <c r="AK72" s="185">
        <f xml:space="preserve"> AJ70-AJ71</f>
        <v>-0.34771346626538241</v>
      </c>
      <c r="AL72" s="104"/>
      <c r="AM72" s="104"/>
      <c r="AN72" s="104"/>
      <c r="AO72" s="104"/>
      <c r="AP72" s="104"/>
      <c r="AQ72" s="104"/>
      <c r="AR72" s="104">
        <f>IF(AR71&lt;0, 1-(AR70/AR71), AR70/AR71-1)</f>
        <v>-1.0382184848933322</v>
      </c>
      <c r="AS72" s="104">
        <f>IF(AS71&lt;0, 1-(AS70/AS71), AS70/AS71-1)</f>
        <v>-0.74000582676351701</v>
      </c>
      <c r="AT72" t="s">
        <v>52</v>
      </c>
      <c r="AU72" s="104"/>
      <c r="AV72" s="104">
        <f>IF(AV71&lt;0, 1-(AV70/AV71), AV70/AV71-1)</f>
        <v>0.92367401078571909</v>
      </c>
      <c r="AW72" s="185">
        <f xml:space="preserve"> AV70-AV71</f>
        <v>0.21429237050228683</v>
      </c>
      <c r="BA72" s="104">
        <f>IF(BA71&lt;0, 1-(BA70/BA71), BA70/BA71-1)</f>
        <v>1.928982598944627</v>
      </c>
      <c r="BB72" s="104">
        <f>IF(BB71&lt;0, 1-(BB70/BB71), BB70/BB71-1)</f>
        <v>4.6110569868523026</v>
      </c>
    </row>
    <row r="73" spans="1:56" ht="17" x14ac:dyDescent="0.2">
      <c r="A73" t="s">
        <v>53</v>
      </c>
      <c r="C73">
        <v>0.99562322999999997</v>
      </c>
      <c r="L73" t="s">
        <v>53</v>
      </c>
      <c r="N73" s="136">
        <v>0.99976770999999998</v>
      </c>
      <c r="W73" t="s">
        <v>53</v>
      </c>
      <c r="Y73" s="136">
        <v>0.99941122999999998</v>
      </c>
      <c r="AH73" t="s">
        <v>53</v>
      </c>
      <c r="AJ73" s="136">
        <v>0.99985102000000003</v>
      </c>
      <c r="AT73" t="s">
        <v>53</v>
      </c>
      <c r="AV73" s="136">
        <v>0.99514272000000004</v>
      </c>
    </row>
    <row r="74" spans="1:56" s="136" customFormat="1" x14ac:dyDescent="0.2">
      <c r="A74" s="136" t="s">
        <v>120</v>
      </c>
      <c r="L74" s="136" t="s">
        <v>123</v>
      </c>
    </row>
    <row r="75" spans="1:56" x14ac:dyDescent="0.2">
      <c r="A75" t="s">
        <v>54</v>
      </c>
      <c r="C75">
        <v>5.5E-2</v>
      </c>
      <c r="L75" t="s">
        <v>54</v>
      </c>
      <c r="N75">
        <v>2.3E-2</v>
      </c>
      <c r="W75" t="s">
        <v>54</v>
      </c>
      <c r="Y75">
        <v>3.5999999999999997E-2</v>
      </c>
      <c r="AH75" t="s">
        <v>54</v>
      </c>
      <c r="AJ75">
        <v>4.4999999999999998E-2</v>
      </c>
      <c r="AT75" t="s">
        <v>54</v>
      </c>
      <c r="AV75">
        <v>0.13400000000000001</v>
      </c>
    </row>
    <row r="76" spans="1:56" x14ac:dyDescent="0.2">
      <c r="A76" t="s">
        <v>55</v>
      </c>
      <c r="L76" t="s">
        <v>55</v>
      </c>
      <c r="W76" t="s">
        <v>55</v>
      </c>
      <c r="AH76" t="s">
        <v>55</v>
      </c>
      <c r="AT76" t="s">
        <v>55</v>
      </c>
    </row>
    <row r="77" spans="1:56" ht="19" x14ac:dyDescent="0.2">
      <c r="A77" s="305" t="s">
        <v>72</v>
      </c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05"/>
      <c r="AT77" s="305"/>
      <c r="AU77" s="305"/>
      <c r="AV77" s="305"/>
      <c r="AW77" s="305"/>
      <c r="AX77" s="305"/>
      <c r="AY77" s="305"/>
      <c r="AZ77" s="305"/>
      <c r="BA77" s="305"/>
      <c r="BB77" s="305"/>
      <c r="BC77" s="180"/>
      <c r="BD77" s="180"/>
    </row>
    <row r="78" spans="1:56" x14ac:dyDescent="0.2">
      <c r="A78" s="102" t="s">
        <v>43</v>
      </c>
      <c r="B78" s="102"/>
      <c r="C78" s="102"/>
      <c r="D78" s="102">
        <v>11</v>
      </c>
      <c r="E78" s="102"/>
      <c r="F78" s="102"/>
      <c r="G78" s="102"/>
      <c r="H78" s="102"/>
      <c r="I78" s="102"/>
      <c r="J78" s="102"/>
      <c r="K78" s="102"/>
      <c r="L78" s="102" t="s">
        <v>44</v>
      </c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 t="s">
        <v>45</v>
      </c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 t="s">
        <v>46</v>
      </c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 t="s">
        <v>47</v>
      </c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</row>
    <row r="79" spans="1:56" x14ac:dyDescent="0.2">
      <c r="A79" t="s">
        <v>50</v>
      </c>
      <c r="C79">
        <f>AVERAGE(C20,C45,C70)</f>
        <v>308.18683887886908</v>
      </c>
      <c r="L79" t="s">
        <v>50</v>
      </c>
      <c r="N79">
        <f>AVERAGE(N20,N45,N70)</f>
        <v>306.74646958916384</v>
      </c>
      <c r="W79" t="s">
        <v>50</v>
      </c>
      <c r="Y79">
        <f>AVERAGE(Y20,Y45,Y70)</f>
        <v>305.99674423395038</v>
      </c>
      <c r="AH79" t="s">
        <v>50</v>
      </c>
      <c r="AJ79">
        <f>AVERAGE(AJ20,AJ45,AJ70)</f>
        <v>4.6478650301873869E-2</v>
      </c>
      <c r="AT79" t="s">
        <v>50</v>
      </c>
      <c r="AV79">
        <f>AVERAGE(AV20,AV45,AV70)</f>
        <v>1.8361074665234723E-2</v>
      </c>
    </row>
    <row r="80" spans="1:56" x14ac:dyDescent="0.2">
      <c r="A80" t="s">
        <v>51</v>
      </c>
      <c r="C80">
        <f>C71</f>
        <v>-0.67199999999999993</v>
      </c>
      <c r="L80" t="s">
        <v>51</v>
      </c>
      <c r="N80">
        <f>N71</f>
        <v>1.161</v>
      </c>
      <c r="W80" t="s">
        <v>51</v>
      </c>
      <c r="Y80">
        <f>Y71</f>
        <v>6.3E-2</v>
      </c>
      <c r="AH80" t="s">
        <v>51</v>
      </c>
      <c r="AJ80">
        <f>AJ71</f>
        <v>0.55699999999999994</v>
      </c>
      <c r="AT80" t="s">
        <v>51</v>
      </c>
      <c r="AV80">
        <f>AV71</f>
        <v>-0.23200000000000001</v>
      </c>
    </row>
    <row r="81" spans="1:49" x14ac:dyDescent="0.2">
      <c r="A81" t="s">
        <v>52</v>
      </c>
      <c r="C81" s="104">
        <f>IF(C80&lt;0, 1-(C79/C80), C79/C80-1)</f>
        <v>459.6113673792695</v>
      </c>
      <c r="D81" s="185">
        <f xml:space="preserve"> C79-C80</f>
        <v>308.85883887886911</v>
      </c>
      <c r="E81" s="104"/>
      <c r="F81" s="104"/>
      <c r="G81" s="104"/>
      <c r="H81" s="104"/>
      <c r="I81" s="104"/>
      <c r="J81" s="104"/>
      <c r="K81" s="104"/>
      <c r="L81" t="s">
        <v>52</v>
      </c>
      <c r="M81" s="104"/>
      <c r="N81" s="104">
        <f>IF(N80&lt;0, 1-(N79/N80), N79/N80-1)</f>
        <v>263.20884546870269</v>
      </c>
      <c r="O81" s="185">
        <f xml:space="preserve"> N79-N80</f>
        <v>305.58546958916384</v>
      </c>
      <c r="P81" s="104"/>
      <c r="Q81" s="104"/>
      <c r="R81" s="104"/>
      <c r="S81" s="104"/>
      <c r="T81" s="104"/>
      <c r="U81" s="104"/>
      <c r="V81" s="104"/>
      <c r="W81" t="s">
        <v>52</v>
      </c>
      <c r="X81" s="104"/>
      <c r="Y81" s="104">
        <f>IF(Y80&lt;0, 1-(Y79/Y80), Y79/Y80-1)</f>
        <v>4856.091178316673</v>
      </c>
      <c r="Z81" s="185">
        <f xml:space="preserve"> Y79-Y80</f>
        <v>305.93374423395039</v>
      </c>
      <c r="AA81" s="104"/>
      <c r="AB81" s="104"/>
      <c r="AC81" s="104"/>
      <c r="AD81" s="104"/>
      <c r="AE81" s="104"/>
      <c r="AF81" s="104"/>
      <c r="AG81" s="104"/>
      <c r="AH81" t="s">
        <v>52</v>
      </c>
      <c r="AI81" s="104"/>
      <c r="AJ81" s="104">
        <f>IF(AJ80&lt;0, 1-(AJ79/AJ80), AJ79/AJ80-1)</f>
        <v>-0.91655538545444548</v>
      </c>
      <c r="AK81" s="185">
        <f xml:space="preserve"> AJ79-AJ80</f>
        <v>-0.51052134969812601</v>
      </c>
      <c r="AL81" s="104"/>
      <c r="AM81" s="104"/>
      <c r="AN81" s="104"/>
      <c r="AO81" s="104"/>
      <c r="AP81" s="104"/>
      <c r="AQ81" s="104"/>
      <c r="AR81" s="104"/>
      <c r="AS81" s="104"/>
      <c r="AT81" t="s">
        <v>52</v>
      </c>
      <c r="AU81" s="104"/>
      <c r="AV81" s="104">
        <f>IF(AV80&lt;0, 1-(AV79/AV80), AV79/AV80-1)</f>
        <v>1.0791425632122187</v>
      </c>
      <c r="AW81" s="185">
        <f xml:space="preserve"> AV79-AV80</f>
        <v>0.25036107466523472</v>
      </c>
    </row>
    <row r="82" spans="1:49" s="136" customFormat="1" x14ac:dyDescent="0.2">
      <c r="A82" s="136" t="s">
        <v>141</v>
      </c>
      <c r="C82" s="104">
        <f>SQRT(((C20-C21)^2+(C45-C46)^2+(C70-C71)^2)/3)</f>
        <v>534.55014469220941</v>
      </c>
      <c r="D82" s="185"/>
      <c r="E82" s="104"/>
      <c r="F82" s="104"/>
      <c r="G82" s="104"/>
      <c r="H82" s="104"/>
      <c r="I82" s="104"/>
      <c r="J82" s="104"/>
      <c r="K82" s="104"/>
      <c r="L82" s="136" t="s">
        <v>141</v>
      </c>
      <c r="M82" s="104"/>
      <c r="N82" s="104">
        <f>SQRT(((N20-N21)^2+(N45-N46)^2+(N70-N71)^2)/3)</f>
        <v>529.76302349623757</v>
      </c>
      <c r="O82" s="185"/>
      <c r="P82" s="104"/>
      <c r="Q82" s="104"/>
      <c r="R82" s="104"/>
      <c r="S82" s="104"/>
      <c r="T82" s="104"/>
      <c r="U82" s="104"/>
      <c r="V82" s="104"/>
      <c r="W82" s="136" t="s">
        <v>141</v>
      </c>
      <c r="X82" s="104"/>
      <c r="Y82" s="104">
        <f>SQRT(((Y20-Y21)^2+(Y45-Y46)^2+(Y70-Y71)^2)/3)</f>
        <v>529.62105602825659</v>
      </c>
      <c r="Z82" s="185"/>
      <c r="AA82" s="104"/>
      <c r="AB82" s="104"/>
      <c r="AC82" s="104"/>
      <c r="AD82" s="104"/>
      <c r="AE82" s="104"/>
      <c r="AF82" s="104"/>
      <c r="AG82" s="104"/>
      <c r="AH82" s="136" t="s">
        <v>141</v>
      </c>
      <c r="AI82" s="104"/>
      <c r="AJ82" s="104">
        <f>SQRT(((AJ20-AJ21)^2+(AJ45-AJ46)^2+(AJ70-AJ71)^2)/3)</f>
        <v>0.5357399760459477</v>
      </c>
      <c r="AK82" s="185"/>
      <c r="AL82" s="104"/>
      <c r="AM82" s="104"/>
      <c r="AN82" s="104"/>
      <c r="AO82" s="104"/>
      <c r="AP82" s="104"/>
      <c r="AQ82" s="104"/>
      <c r="AR82" s="104"/>
      <c r="AS82" s="104"/>
      <c r="AT82" s="136" t="s">
        <v>141</v>
      </c>
      <c r="AU82" s="104"/>
      <c r="AV82" s="104">
        <f>SQRT(((AV20-AV21)^2+(AV45-AV46)^2+(AV70-AV71)^2)/3)</f>
        <v>0.25426625967851652</v>
      </c>
      <c r="AW82" s="185"/>
    </row>
    <row r="83" spans="1:49" s="136" customFormat="1" x14ac:dyDescent="0.2">
      <c r="A83" s="136" t="s">
        <v>147</v>
      </c>
      <c r="C83" s="104">
        <f>((ABS((C21-C20)/C21))+(ABS((C46-C45)/C46))+(ABS((C71-C70)/C71)))/3</f>
        <v>459.6113673792695</v>
      </c>
      <c r="D83" s="185"/>
      <c r="E83" s="104"/>
      <c r="F83" s="104"/>
      <c r="G83" s="104"/>
      <c r="H83" s="104"/>
      <c r="I83" s="104"/>
      <c r="J83" s="104"/>
      <c r="K83" s="104"/>
      <c r="L83" s="136" t="s">
        <v>147</v>
      </c>
      <c r="M83" s="104"/>
      <c r="N83" s="104">
        <f>((ABS((N21-N20)/N21))+(ABS((N46-N45)/N46))+(ABS((N71-N70)/N71)))/3</f>
        <v>263.96174960879364</v>
      </c>
      <c r="O83" s="185"/>
      <c r="P83" s="104"/>
      <c r="Q83" s="104"/>
      <c r="R83" s="104"/>
      <c r="S83" s="104"/>
      <c r="T83" s="104"/>
      <c r="U83" s="104"/>
      <c r="V83" s="104"/>
      <c r="W83" s="136" t="s">
        <v>147</v>
      </c>
      <c r="X83" s="104"/>
      <c r="Y83" s="104">
        <f>((ABS((Y21-Y20)/Y21))+(ABS((Y46-Y45)/Y46))+(ABS((Y71-Y70)/Y71)))/3</f>
        <v>4856.7569922119746</v>
      </c>
      <c r="Z83" s="185"/>
      <c r="AA83" s="104"/>
      <c r="AB83" s="104"/>
      <c r="AC83" s="104"/>
      <c r="AD83" s="104"/>
      <c r="AE83" s="104"/>
      <c r="AF83" s="104"/>
      <c r="AG83" s="104"/>
      <c r="AH83" s="136" t="s">
        <v>147</v>
      </c>
      <c r="AI83" s="104"/>
      <c r="AJ83" s="104">
        <f>((ABS((AJ21-AJ20)/AJ21))+(ABS((AJ46-AJ45)/AJ46))+(ABS((AJ71-AJ70)/AJ71)))/3</f>
        <v>0.91655538545444537</v>
      </c>
      <c r="AK83" s="185"/>
      <c r="AL83" s="104"/>
      <c r="AM83" s="104"/>
      <c r="AN83" s="104"/>
      <c r="AO83" s="104"/>
      <c r="AP83" s="104"/>
      <c r="AQ83" s="104"/>
      <c r="AR83" s="104"/>
      <c r="AS83" s="104"/>
      <c r="AT83" s="136" t="s">
        <v>147</v>
      </c>
      <c r="AU83" s="104"/>
      <c r="AV83" s="104">
        <f>((ABS((AV21-AV20)/AV21))+(ABS((AV46-AV45)/AV46))+(ABS((AV71-AV70)/AV71)))/3</f>
        <v>1.0791425632122187</v>
      </c>
      <c r="AW83" s="185"/>
    </row>
    <row r="84" spans="1:49" x14ac:dyDescent="0.2">
      <c r="A84" t="s">
        <v>142</v>
      </c>
      <c r="C84" s="104">
        <f>AVERAGE(C81,N81,Y81,AJ81,AV81)</f>
        <v>1115.8147956684807</v>
      </c>
      <c r="D84" s="186">
        <f>AVERAGE(D81,O81,Z81,AK81,AW81)</f>
        <v>184.02357848539006</v>
      </c>
      <c r="E84" s="306">
        <f>AVERAGE(ABS(D81),ABS(O81),ABS(Z81),ABS(AK81),ABS(AW81))</f>
        <v>184.22778702526932</v>
      </c>
      <c r="F84" s="307"/>
      <c r="G84" s="307"/>
    </row>
    <row r="85" spans="1:49" x14ac:dyDescent="0.2">
      <c r="A85" t="s">
        <v>143</v>
      </c>
      <c r="C85" s="104">
        <f>AVERAGE(C82,N82,Y82,AJ82,AV82)</f>
        <v>318.94484609048561</v>
      </c>
      <c r="D85" s="186"/>
    </row>
    <row r="86" spans="1:49" s="136" customFormat="1" x14ac:dyDescent="0.2">
      <c r="A86" s="136" t="s">
        <v>148</v>
      </c>
      <c r="C86" s="104">
        <f>AVERAGE(C83,N83,Y83,AJ83,AV83)</f>
        <v>1116.4651614297409</v>
      </c>
    </row>
    <row r="87" spans="1:49" x14ac:dyDescent="0.2">
      <c r="C87" s="104"/>
    </row>
    <row r="88" spans="1:49" x14ac:dyDescent="0.2">
      <c r="A88" t="s">
        <v>144</v>
      </c>
      <c r="C88">
        <f>SQRT(((C79-C80)^2+(N79-N80)^2+(Y79-Y80)^2+(AJ79-AJ80)^2+(AV79-AV80)^2)/3)</f>
        <v>306.79637152969144</v>
      </c>
    </row>
    <row r="89" spans="1:49" x14ac:dyDescent="0.2">
      <c r="A89" t="s">
        <v>149</v>
      </c>
    </row>
  </sheetData>
  <mergeCells count="5">
    <mergeCell ref="A1:BB1"/>
    <mergeCell ref="A26:BB26"/>
    <mergeCell ref="A51:BB51"/>
    <mergeCell ref="A77:BB77"/>
    <mergeCell ref="E84:G84"/>
  </mergeCells>
  <pageMargins left="0.7" right="0.7" top="0.75" bottom="0.75" header="0.3" footer="0.3"/>
  <pageSetup paperSize="9" scale="18" orientation="portrait"/>
  <rowBreaks count="1" manualBreakCount="1">
    <brk id="74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5" zoomScale="160" zoomScaleNormal="160" zoomScalePageLayoutView="160" workbookViewId="0">
      <selection activeCell="C21" sqref="C21"/>
    </sheetView>
  </sheetViews>
  <sheetFormatPr baseColWidth="10" defaultColWidth="8.83203125" defaultRowHeight="15" x14ac:dyDescent="0.2"/>
  <cols>
    <col min="2" max="2" width="10.6640625" bestFit="1" customWidth="1"/>
    <col min="8" max="8" width="11.5" customWidth="1"/>
  </cols>
  <sheetData>
    <row r="1" spans="1:9" x14ac:dyDescent="0.2">
      <c r="B1" t="s">
        <v>11</v>
      </c>
      <c r="C1" t="s">
        <v>76</v>
      </c>
      <c r="I1" t="s">
        <v>78</v>
      </c>
    </row>
    <row r="2" spans="1:9" x14ac:dyDescent="0.2">
      <c r="A2" t="s">
        <v>75</v>
      </c>
    </row>
    <row r="3" spans="1:9" x14ac:dyDescent="0.2">
      <c r="A3" t="s">
        <v>74</v>
      </c>
      <c r="B3" s="106">
        <v>41664</v>
      </c>
      <c r="C3" t="s">
        <v>77</v>
      </c>
      <c r="I3" t="s">
        <v>87</v>
      </c>
    </row>
    <row r="4" spans="1:9" x14ac:dyDescent="0.2">
      <c r="A4" t="s">
        <v>80</v>
      </c>
      <c r="B4" s="106">
        <v>41674</v>
      </c>
      <c r="C4" t="s">
        <v>81</v>
      </c>
      <c r="I4" t="s">
        <v>86</v>
      </c>
    </row>
    <row r="5" spans="1:9" x14ac:dyDescent="0.2">
      <c r="A5" t="s">
        <v>83</v>
      </c>
      <c r="B5" s="106">
        <v>41688</v>
      </c>
      <c r="C5" t="s">
        <v>84</v>
      </c>
      <c r="I5" t="s">
        <v>85</v>
      </c>
    </row>
    <row r="6" spans="1:9" x14ac:dyDescent="0.2">
      <c r="A6" t="s">
        <v>111</v>
      </c>
      <c r="B6" s="106">
        <v>2.0302014000000002</v>
      </c>
      <c r="C6" t="s">
        <v>112</v>
      </c>
      <c r="I6" t="s">
        <v>113</v>
      </c>
    </row>
    <row r="7" spans="1:9" s="136" customFormat="1" x14ac:dyDescent="0.2">
      <c r="B7" s="106"/>
      <c r="I7" s="136" t="s">
        <v>114</v>
      </c>
    </row>
    <row r="8" spans="1:9" s="136" customFormat="1" x14ac:dyDescent="0.2">
      <c r="B8" s="106"/>
      <c r="I8" s="136" t="s">
        <v>124</v>
      </c>
    </row>
    <row r="9" spans="1:9" x14ac:dyDescent="0.2">
      <c r="A9" t="s">
        <v>115</v>
      </c>
      <c r="B9" s="106">
        <v>41701</v>
      </c>
      <c r="C9" t="s">
        <v>116</v>
      </c>
    </row>
    <row r="10" spans="1:9" x14ac:dyDescent="0.2">
      <c r="A10" t="s">
        <v>125</v>
      </c>
      <c r="I10" t="s">
        <v>126</v>
      </c>
    </row>
    <row r="11" spans="1:9" x14ac:dyDescent="0.2">
      <c r="A11" t="s">
        <v>127</v>
      </c>
      <c r="B11" s="106">
        <v>41785</v>
      </c>
      <c r="C11" t="s">
        <v>129</v>
      </c>
      <c r="I11" t="s">
        <v>128</v>
      </c>
    </row>
    <row r="12" spans="1:9" x14ac:dyDescent="0.2">
      <c r="C12" t="s">
        <v>130</v>
      </c>
      <c r="I12" t="s">
        <v>131</v>
      </c>
    </row>
    <row r="13" spans="1:9" x14ac:dyDescent="0.2">
      <c r="A13" t="s">
        <v>137</v>
      </c>
      <c r="B13" s="106">
        <v>41788</v>
      </c>
      <c r="C13" t="s">
        <v>138</v>
      </c>
      <c r="I13" t="s">
        <v>146</v>
      </c>
    </row>
    <row r="14" spans="1:9" x14ac:dyDescent="0.2">
      <c r="C14" t="s">
        <v>139</v>
      </c>
    </row>
    <row r="15" spans="1:9" x14ac:dyDescent="0.2">
      <c r="C15" t="s">
        <v>145</v>
      </c>
    </row>
    <row r="16" spans="1:9" x14ac:dyDescent="0.2">
      <c r="B16" s="106">
        <v>41761</v>
      </c>
      <c r="C16" t="s">
        <v>150</v>
      </c>
      <c r="I16" t="s">
        <v>151</v>
      </c>
    </row>
    <row r="17" spans="1:9" x14ac:dyDescent="0.2">
      <c r="A17" t="s">
        <v>152</v>
      </c>
      <c r="B17" s="106">
        <v>41797</v>
      </c>
      <c r="C17" t="s">
        <v>154</v>
      </c>
      <c r="I17" t="s">
        <v>153</v>
      </c>
    </row>
    <row r="18" spans="1:9" x14ac:dyDescent="0.2">
      <c r="A18" t="s">
        <v>156</v>
      </c>
      <c r="B18" s="106">
        <v>41804</v>
      </c>
      <c r="C18" t="s">
        <v>157</v>
      </c>
      <c r="I18" t="s">
        <v>158</v>
      </c>
    </row>
    <row r="19" spans="1:9" x14ac:dyDescent="0.2">
      <c r="A19" t="s">
        <v>170</v>
      </c>
      <c r="B19" s="106">
        <v>42332</v>
      </c>
      <c r="C19" t="s">
        <v>171</v>
      </c>
    </row>
    <row r="20" spans="1:9" x14ac:dyDescent="0.2">
      <c r="A20" t="s">
        <v>170</v>
      </c>
      <c r="B20" s="106">
        <v>42697</v>
      </c>
      <c r="C20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Y257"/>
  <sheetViews>
    <sheetView zoomScale="47" workbookViewId="0">
      <selection activeCell="AU26" sqref="AU3:AU26"/>
    </sheetView>
  </sheetViews>
  <sheetFormatPr baseColWidth="10" defaultColWidth="8.83203125" defaultRowHeight="15" x14ac:dyDescent="0.2"/>
  <cols>
    <col min="1" max="1" width="15.5" style="136" customWidth="1"/>
    <col min="2" max="2" width="10.83203125" style="136" customWidth="1"/>
    <col min="3" max="3" width="11" style="136" customWidth="1"/>
    <col min="4" max="4" width="19.83203125" style="136" customWidth="1"/>
    <col min="5" max="10" width="8.83203125" style="136"/>
    <col min="11" max="11" width="13" style="136" customWidth="1"/>
    <col min="12" max="12" width="11" style="136" customWidth="1"/>
    <col min="13" max="13" width="16.6640625" style="136" customWidth="1"/>
    <col min="14" max="14" width="9.1640625" style="136" customWidth="1"/>
    <col min="15" max="15" width="13" style="136" customWidth="1"/>
    <col min="16" max="16" width="20.1640625" style="136" customWidth="1"/>
    <col min="17" max="17" width="5.1640625" style="136" customWidth="1"/>
    <col min="18" max="18" width="8.83203125" style="136"/>
    <col min="19" max="20" width="13" style="136" customWidth="1"/>
    <col min="21" max="21" width="16.6640625" style="136" customWidth="1"/>
    <col min="22" max="22" width="8.83203125" style="136"/>
    <col min="23" max="23" width="13" style="136" customWidth="1"/>
    <col min="24" max="24" width="17.5" style="136" customWidth="1"/>
    <col min="25" max="25" width="4" style="136" customWidth="1"/>
    <col min="26" max="26" width="8.83203125" style="136"/>
    <col min="27" max="28" width="13" style="136" customWidth="1"/>
    <col min="29" max="29" width="18" style="136" customWidth="1"/>
    <col min="30" max="30" width="8.83203125" style="136"/>
    <col min="31" max="31" width="13" style="136" customWidth="1"/>
    <col min="32" max="32" width="20.1640625" style="136" customWidth="1"/>
    <col min="33" max="33" width="8" style="136" customWidth="1"/>
    <col min="34" max="34" width="8.83203125" style="136"/>
    <col min="35" max="36" width="13" style="136" customWidth="1"/>
    <col min="37" max="37" width="18" style="136" customWidth="1"/>
    <col min="38" max="38" width="8.83203125" style="136"/>
    <col min="39" max="39" width="13" style="136" customWidth="1"/>
    <col min="40" max="41" width="20.1640625" style="136" customWidth="1"/>
    <col min="42" max="43" width="8.83203125" style="136"/>
    <col min="44" max="45" width="13" style="136" customWidth="1"/>
    <col min="46" max="46" width="18" style="136" customWidth="1"/>
    <col min="47" max="47" width="11.5" style="136" customWidth="1"/>
    <col min="48" max="48" width="13" style="136" customWidth="1"/>
    <col min="49" max="50" width="20.1640625" style="136" customWidth="1"/>
    <col min="51" max="16384" width="8.83203125" style="136"/>
  </cols>
  <sheetData>
    <row r="1" spans="1:50" ht="60.75" customHeight="1" thickBot="1" x14ac:dyDescent="0.25">
      <c r="A1" s="286" t="s">
        <v>0</v>
      </c>
      <c r="B1" s="287"/>
      <c r="C1" s="287"/>
      <c r="D1" s="287"/>
      <c r="E1" s="287"/>
      <c r="F1" s="287"/>
      <c r="G1" s="287"/>
      <c r="H1" s="288"/>
      <c r="J1" s="286" t="s">
        <v>1</v>
      </c>
      <c r="K1" s="287"/>
      <c r="L1" s="287"/>
      <c r="M1" s="288"/>
      <c r="N1" s="286" t="s">
        <v>2</v>
      </c>
      <c r="O1" s="287"/>
      <c r="P1" s="288"/>
      <c r="R1" s="286" t="s">
        <v>3</v>
      </c>
      <c r="S1" s="287"/>
      <c r="T1" s="287"/>
      <c r="U1" s="288"/>
      <c r="V1" s="286" t="s">
        <v>4</v>
      </c>
      <c r="W1" s="287"/>
      <c r="X1" s="288"/>
      <c r="Z1" s="286" t="s">
        <v>5</v>
      </c>
      <c r="AA1" s="287"/>
      <c r="AB1" s="287"/>
      <c r="AC1" s="288"/>
      <c r="AD1" s="286" t="s">
        <v>6</v>
      </c>
      <c r="AE1" s="287"/>
      <c r="AF1" s="288"/>
      <c r="AH1" s="286" t="s">
        <v>7</v>
      </c>
      <c r="AI1" s="287"/>
      <c r="AJ1" s="287"/>
      <c r="AK1" s="288"/>
      <c r="AL1" s="286" t="s">
        <v>8</v>
      </c>
      <c r="AM1" s="287"/>
      <c r="AN1" s="288"/>
      <c r="AO1" s="267"/>
      <c r="AQ1" s="286" t="s">
        <v>9</v>
      </c>
      <c r="AR1" s="287"/>
      <c r="AS1" s="287"/>
      <c r="AT1" s="288"/>
      <c r="AU1" s="286" t="s">
        <v>10</v>
      </c>
      <c r="AV1" s="287"/>
      <c r="AW1" s="288"/>
      <c r="AX1" s="267"/>
    </row>
    <row r="2" spans="1:50" ht="16" thickBot="1" x14ac:dyDescent="0.25">
      <c r="A2" s="208" t="s">
        <v>11</v>
      </c>
      <c r="B2" s="209" t="s">
        <v>12</v>
      </c>
      <c r="C2" s="209" t="s">
        <v>91</v>
      </c>
      <c r="D2" s="210" t="s">
        <v>14</v>
      </c>
      <c r="E2" s="211" t="s">
        <v>89</v>
      </c>
      <c r="F2" s="211" t="s">
        <v>88</v>
      </c>
      <c r="G2" s="211" t="s">
        <v>90</v>
      </c>
      <c r="H2" s="212" t="s">
        <v>155</v>
      </c>
      <c r="J2" s="4" t="s">
        <v>15</v>
      </c>
      <c r="K2" s="1" t="s">
        <v>16</v>
      </c>
      <c r="L2" s="116" t="s">
        <v>155</v>
      </c>
      <c r="M2" s="6" t="s">
        <v>14</v>
      </c>
      <c r="N2" s="4" t="s">
        <v>15</v>
      </c>
      <c r="O2" s="2" t="s">
        <v>14</v>
      </c>
      <c r="P2" s="5" t="s">
        <v>155</v>
      </c>
      <c r="R2" s="4" t="s">
        <v>15</v>
      </c>
      <c r="S2" s="1" t="s">
        <v>16</v>
      </c>
      <c r="T2" s="116"/>
      <c r="U2" s="6" t="s">
        <v>14</v>
      </c>
      <c r="V2" s="4" t="s">
        <v>15</v>
      </c>
      <c r="W2" s="1" t="s">
        <v>14</v>
      </c>
      <c r="X2" s="6" t="s">
        <v>155</v>
      </c>
      <c r="Z2" s="4" t="s">
        <v>15</v>
      </c>
      <c r="AA2" s="1" t="s">
        <v>16</v>
      </c>
      <c r="AB2" s="116" t="s">
        <v>155</v>
      </c>
      <c r="AC2" s="6" t="s">
        <v>14</v>
      </c>
      <c r="AD2" s="4" t="s">
        <v>15</v>
      </c>
      <c r="AE2" s="1" t="s">
        <v>14</v>
      </c>
      <c r="AF2" s="6" t="s">
        <v>155</v>
      </c>
      <c r="AH2" s="4" t="s">
        <v>15</v>
      </c>
      <c r="AI2" s="1" t="s">
        <v>16</v>
      </c>
      <c r="AJ2" s="2" t="s">
        <v>155</v>
      </c>
      <c r="AK2" s="5" t="s">
        <v>14</v>
      </c>
      <c r="AL2" s="4" t="s">
        <v>15</v>
      </c>
      <c r="AM2" s="1" t="s">
        <v>16</v>
      </c>
      <c r="AN2" s="6" t="s">
        <v>14</v>
      </c>
      <c r="AO2" s="245" t="s">
        <v>155</v>
      </c>
      <c r="AQ2" s="4" t="s">
        <v>15</v>
      </c>
      <c r="AR2" s="1" t="s">
        <v>16</v>
      </c>
      <c r="AS2" s="2" t="s">
        <v>155</v>
      </c>
      <c r="AT2" s="5" t="s">
        <v>14</v>
      </c>
      <c r="AU2" s="4" t="s">
        <v>15</v>
      </c>
      <c r="AV2" s="1" t="s">
        <v>16</v>
      </c>
      <c r="AW2" s="6" t="s">
        <v>14</v>
      </c>
      <c r="AX2" s="245" t="s">
        <v>155</v>
      </c>
    </row>
    <row r="3" spans="1:50" ht="16" thickBot="1" x14ac:dyDescent="0.25">
      <c r="A3" s="118" t="s">
        <v>92</v>
      </c>
      <c r="B3" s="119">
        <v>0.97916666666666663</v>
      </c>
      <c r="C3" s="120">
        <v>5</v>
      </c>
      <c r="D3" s="120">
        <v>2.003E-3</v>
      </c>
      <c r="E3" s="121">
        <v>1.052E-3</v>
      </c>
      <c r="F3" s="121">
        <v>-1.052E-3</v>
      </c>
      <c r="G3" s="121">
        <v>5.7999999999999996E-3</v>
      </c>
      <c r="H3" s="122">
        <v>923.75</v>
      </c>
      <c r="J3" s="11">
        <v>44</v>
      </c>
      <c r="K3" s="12">
        <v>2.0833333333333332E-2</v>
      </c>
      <c r="L3" s="216">
        <f>H172</f>
        <v>913.25</v>
      </c>
      <c r="M3" s="131">
        <f>D172*1000</f>
        <v>-3.82</v>
      </c>
      <c r="N3" s="34">
        <v>24</v>
      </c>
      <c r="O3" s="213"/>
      <c r="P3" s="32">
        <f t="shared" ref="P3:P46" si="0" xml:space="preserve"> 922 + (287/1844)/(N3*COS(N3)) + (1/142)*N3^3*COS(N3)*COS(7*N3)*COS((1844/287)*N3^3)*SIN(922 + (287/1844)/(N3*COS(N3)))</f>
        <v>922.85444158082066</v>
      </c>
      <c r="R3" s="15">
        <v>44</v>
      </c>
      <c r="S3" s="16">
        <v>2.0833333333333332E-2</v>
      </c>
      <c r="T3" s="220">
        <f t="shared" ref="T3:T46" si="1">H128</f>
        <v>919.75</v>
      </c>
      <c r="U3" s="17">
        <f t="shared" ref="U3:U46" si="2">D128*1000</f>
        <v>0.874</v>
      </c>
      <c r="V3" s="34">
        <v>24</v>
      </c>
      <c r="W3" s="181">
        <f t="shared" ref="W3:W46" si="3">G128*100</f>
        <v>0.33210000000000001</v>
      </c>
      <c r="X3" s="19">
        <f t="shared" ref="X3:X45" si="4" xml:space="preserve"> 917 + SIN(COS(917)*V3^2 - 24) + COS(SIN(917) + COS(7 + COS(917)*V3^2 + V3*SIN(-24 - V3)))</f>
        <v>918.03743275543127</v>
      </c>
      <c r="Z3" s="20">
        <v>44</v>
      </c>
      <c r="AA3" s="21">
        <v>2.0833333333333332E-2</v>
      </c>
      <c r="AB3" s="223">
        <f t="shared" ref="AB3:AB46" si="5">H86</f>
        <v>917.75</v>
      </c>
      <c r="AC3" s="22">
        <f t="shared" ref="AC3:AC46" si="6">D86*1000</f>
        <v>-2.1150000000000002</v>
      </c>
      <c r="AD3" s="126">
        <v>24</v>
      </c>
      <c r="AE3" s="182">
        <f t="shared" ref="AE3:AE46" si="7">G86*100</f>
        <v>0.76580000000000004</v>
      </c>
      <c r="AF3" s="23">
        <f t="shared" ref="AF3:AF44" si="8" xml:space="preserve"> 922 + COS(-24)*AD3*SIN(-7*AD3) + 11*COS(-24)*COS(922 + 922*AD3)^2*SIN(3*SIN(-9*AD3))^2*SIN(-9*AD3)</f>
        <v>929.74249259196051</v>
      </c>
      <c r="AH3" s="24">
        <v>44</v>
      </c>
      <c r="AI3" s="25">
        <v>2.0833333333333332E-2</v>
      </c>
      <c r="AJ3" s="225">
        <f t="shared" ref="AJ3:AJ46" si="9">H44</f>
        <v>921.25</v>
      </c>
      <c r="AK3" s="26">
        <f t="shared" ref="AK3:AK46" si="10">D44*1000</f>
        <v>1.9469999999999998</v>
      </c>
      <c r="AL3" s="40">
        <v>24</v>
      </c>
      <c r="AM3" s="183">
        <f t="shared" ref="AM3:AM46" si="11">G44*100</f>
        <v>0.41299999999999998</v>
      </c>
      <c r="AN3" s="101">
        <f>(0.001*AL3*SIN(AL3+ COS(AL3)) + 0.001*COS(AL3)*SIN(AL3 + COS(AL3)) - 0.003*SIN(AL3 + COS(AL3)))/(3*AL3*SIN(AL3 + COS(AL3)) + AL3*SIN(AL3 + COS(AL3))*COS(6*AL3*SIN(2*AL3) - AL3) + COS(6*AL3*SIN(2*AL3) - AL3) - COS(AL3)*COS(6*AL3*SIN(2*AL3) - AL3) - COS(6*AL3*SIN(2*AL3) - AL3)^2*SIN(AL3 + COS(AL3)))*1000</f>
        <v>0.42438698283254156</v>
      </c>
      <c r="AO3" s="248">
        <f t="shared" ref="AO3:AO45" si="12" xml:space="preserve"> 917 + (1/470)*AL3*COS(AL3) + SIN(917 + (-835399/911)*AL3 - COS(AL3) - SIN(2*SIN(911 + AL3) + COS(-23)*SIN(AL3*SIN(AL3) - 911)))</f>
        <v>917.9662312395759</v>
      </c>
      <c r="AQ3" s="28">
        <v>44</v>
      </c>
      <c r="AR3" s="29">
        <v>2.0833333333333332E-2</v>
      </c>
      <c r="AS3" s="43"/>
      <c r="AT3" s="30" t="s">
        <v>18</v>
      </c>
      <c r="AU3" s="42">
        <v>24</v>
      </c>
      <c r="AV3" s="29">
        <v>2.0833333333333332E-2</v>
      </c>
      <c r="AW3" s="31">
        <f xml:space="preserve"> (0.017/(1602 - 212.692307692308*AU3) + 0.001*SIN(0.52532198881773 + SIN(2.4375 + SIN(AU3)) - AU3)/AU3)*1000</f>
        <v>1.4545469936573636E-2</v>
      </c>
      <c r="AX3" s="87">
        <f t="shared" ref="AX3:AX45" si="13" xml:space="preserve"> 21164/23 + AU3*COS(1/3 + AU3)*SIN(SIN((1/23)*AU3))*COS(SIN(AU3 + COS((COS(42330)/14)*AU3^2))) + COS(1/3 + AU3)*COS(SIN(AU3 + COS((COS(42330)/14)*AU3^2)))/(AU3 + COS((COS(42330)/14)*AU3^2))</f>
        <v>928.30299044312562</v>
      </c>
    </row>
    <row r="4" spans="1:50" ht="16" thickBot="1" x14ac:dyDescent="0.25">
      <c r="A4" s="7" t="s">
        <v>92</v>
      </c>
      <c r="B4" s="8">
        <v>0.95833333333333337</v>
      </c>
      <c r="C4" s="9">
        <v>5</v>
      </c>
      <c r="D4" s="9">
        <v>2.0170000000000001E-3</v>
      </c>
      <c r="E4" s="77">
        <v>1.039E-3</v>
      </c>
      <c r="F4" s="77">
        <v>-1.039E-3</v>
      </c>
      <c r="G4" s="77">
        <v>5.7270000000000003E-3</v>
      </c>
      <c r="H4" s="123">
        <v>924</v>
      </c>
      <c r="I4" s="219"/>
      <c r="J4" s="32">
        <v>43</v>
      </c>
      <c r="K4" s="33">
        <v>0</v>
      </c>
      <c r="L4" s="217">
        <f t="shared" ref="L4:L46" si="14">H173</f>
        <v>913.5</v>
      </c>
      <c r="M4" s="131">
        <f>D173*1000</f>
        <v>-3.9420000000000002</v>
      </c>
      <c r="N4" s="135">
        <v>23</v>
      </c>
      <c r="O4" s="214"/>
      <c r="P4" s="32">
        <f t="shared" si="0"/>
        <v>915.10159219756451</v>
      </c>
      <c r="R4" s="35">
        <v>43</v>
      </c>
      <c r="S4" s="36">
        <v>0</v>
      </c>
      <c r="T4" s="221">
        <f t="shared" si="1"/>
        <v>920</v>
      </c>
      <c r="U4" s="17">
        <f t="shared" si="2"/>
        <v>0.8899999999999999</v>
      </c>
      <c r="V4" s="135">
        <v>23</v>
      </c>
      <c r="W4" s="181">
        <f t="shared" si="3"/>
        <v>0.46169999999999994</v>
      </c>
      <c r="X4" s="19">
        <f t="shared" si="4"/>
        <v>918.43684207201204</v>
      </c>
      <c r="Z4" s="38">
        <v>43</v>
      </c>
      <c r="AA4" s="39">
        <v>0</v>
      </c>
      <c r="AB4" s="224">
        <f t="shared" si="5"/>
        <v>917.5</v>
      </c>
      <c r="AC4" s="22">
        <f t="shared" si="6"/>
        <v>-2.0830000000000002</v>
      </c>
      <c r="AD4" s="130">
        <v>23</v>
      </c>
      <c r="AE4" s="182">
        <f t="shared" si="7"/>
        <v>0.75080000000000002</v>
      </c>
      <c r="AF4" s="23">
        <f t="shared" si="8"/>
        <v>928.89430780627458</v>
      </c>
      <c r="AH4" s="40">
        <v>43</v>
      </c>
      <c r="AI4" s="41">
        <v>0</v>
      </c>
      <c r="AJ4" s="225">
        <f t="shared" si="9"/>
        <v>921.5</v>
      </c>
      <c r="AK4" s="26">
        <f t="shared" si="10"/>
        <v>2.1080000000000001</v>
      </c>
      <c r="AL4" s="48">
        <v>23</v>
      </c>
      <c r="AM4" s="183">
        <f t="shared" si="11"/>
        <v>0.39529999999999998</v>
      </c>
      <c r="AN4" s="101">
        <f t="shared" ref="AN4:AN46" si="15">(0.001*AL4*SIN(AL4+ COS(AL4)) + 0.001*COS(AL4)*SIN(AL4 + COS(AL4)) - 0.003*SIN(AL4 + COS(AL4)))/(3*AL4*SIN(AL4 + COS(AL4)) + AL4*SIN(AL4 + COS(AL4))*COS(6*AL4*SIN(2*AL4) - AL4) + COS(6*AL4*SIN(2*AL4) - AL4) - COS(AL4)*COS(6*AL4*SIN(2*AL4) - AL4) - COS(6*AL4*SIN(2*AL4) - AL4)^2*SIN(AL4 + COS(AL4)))*1000</f>
        <v>0.24152365870928835</v>
      </c>
      <c r="AO4" s="248">
        <f t="shared" si="12"/>
        <v>917.56250140713269</v>
      </c>
      <c r="AQ4" s="42">
        <v>43</v>
      </c>
      <c r="AR4" s="43">
        <v>0</v>
      </c>
      <c r="AS4" s="43"/>
      <c r="AT4" s="30" t="s">
        <v>18</v>
      </c>
      <c r="AU4" s="49">
        <v>23</v>
      </c>
      <c r="AV4" s="43">
        <v>0</v>
      </c>
      <c r="AW4" s="31">
        <f t="shared" ref="AW4:AW46" si="16" xml:space="preserve"> (0.017/(1602 - 212.692307692308*AU4) + 0.001*SIN(0.52532198881773 + SIN(2.4375 + SIN(AU4)) - AU4)/AU4)*1000</f>
        <v>-2.662954245430784E-2</v>
      </c>
      <c r="AX4" s="87">
        <f t="shared" si="13"/>
        <v>917.92279372150892</v>
      </c>
    </row>
    <row r="5" spans="1:50" ht="16" thickBot="1" x14ac:dyDescent="0.25">
      <c r="A5" s="7" t="s">
        <v>92</v>
      </c>
      <c r="B5" s="8">
        <v>0.9375</v>
      </c>
      <c r="C5" s="9">
        <v>5</v>
      </c>
      <c r="D5" s="9">
        <v>1.9300000000000001E-3</v>
      </c>
      <c r="E5" s="77">
        <v>1.0250000000000001E-3</v>
      </c>
      <c r="F5" s="77">
        <v>-1.0250000000000001E-3</v>
      </c>
      <c r="G5" s="77">
        <v>5.6759999999999996E-3</v>
      </c>
      <c r="H5" s="123">
        <v>924</v>
      </c>
      <c r="I5" s="219"/>
      <c r="J5" s="44">
        <v>42</v>
      </c>
      <c r="K5" s="33">
        <v>0.97916666666666663</v>
      </c>
      <c r="L5" s="217">
        <f t="shared" si="14"/>
        <v>913.5</v>
      </c>
      <c r="M5" s="131">
        <f t="shared" ref="M5:M45" si="17">D174*1000</f>
        <v>-3.9859999999999998</v>
      </c>
      <c r="N5" s="34">
        <v>22</v>
      </c>
      <c r="O5" s="214"/>
      <c r="P5" s="32">
        <f t="shared" si="0"/>
        <v>995.9898236552001</v>
      </c>
      <c r="R5" s="45">
        <v>42</v>
      </c>
      <c r="S5" s="36">
        <v>0.97916666666666663</v>
      </c>
      <c r="T5" s="221">
        <f t="shared" si="1"/>
        <v>919.75</v>
      </c>
      <c r="U5" s="17">
        <f t="shared" si="2"/>
        <v>0.751</v>
      </c>
      <c r="V5" s="34">
        <v>22</v>
      </c>
      <c r="W5" s="181">
        <f t="shared" si="3"/>
        <v>0.45840000000000003</v>
      </c>
      <c r="X5" s="19">
        <f t="shared" si="4"/>
        <v>916.40453789776018</v>
      </c>
      <c r="Z5" s="47">
        <v>42</v>
      </c>
      <c r="AA5" s="39">
        <v>0.97916666666666663</v>
      </c>
      <c r="AB5" s="224">
        <f t="shared" si="5"/>
        <v>917.25</v>
      </c>
      <c r="AC5" s="22">
        <f t="shared" si="6"/>
        <v>-2.0289999999999999</v>
      </c>
      <c r="AD5" s="126">
        <v>22</v>
      </c>
      <c r="AE5" s="182">
        <f t="shared" si="7"/>
        <v>0.75790000000000002</v>
      </c>
      <c r="AF5" s="23">
        <f t="shared" si="8"/>
        <v>922.59733371496566</v>
      </c>
      <c r="AH5" s="48">
        <v>42</v>
      </c>
      <c r="AI5" s="41">
        <v>0.97916666666666663</v>
      </c>
      <c r="AJ5" s="225">
        <f t="shared" si="9"/>
        <v>921.25</v>
      </c>
      <c r="AK5" s="26">
        <f t="shared" si="10"/>
        <v>2.133</v>
      </c>
      <c r="AL5" s="40">
        <v>22</v>
      </c>
      <c r="AM5" s="183">
        <f t="shared" si="11"/>
        <v>0.42919999999999997</v>
      </c>
      <c r="AN5" s="101">
        <f t="shared" si="15"/>
        <v>0.2187696453412486</v>
      </c>
      <c r="AO5" s="248">
        <f t="shared" si="12"/>
        <v>917.95050700720208</v>
      </c>
      <c r="AQ5" s="49">
        <v>42</v>
      </c>
      <c r="AR5" s="43">
        <v>0.97916666666666663</v>
      </c>
      <c r="AS5" s="226">
        <f>H3</f>
        <v>923.75</v>
      </c>
      <c r="AT5" s="30">
        <f>D3*1000</f>
        <v>2.0030000000000001</v>
      </c>
      <c r="AU5" s="42">
        <v>22</v>
      </c>
      <c r="AV5" s="184">
        <f>G3*100</f>
        <v>0.57999999999999996</v>
      </c>
      <c r="AW5" s="31">
        <f t="shared" si="16"/>
        <v>-4.7386213235092262E-2</v>
      </c>
      <c r="AX5" s="87">
        <f t="shared" si="13"/>
        <v>909.05955842940182</v>
      </c>
    </row>
    <row r="6" spans="1:50" ht="16" thickBot="1" x14ac:dyDescent="0.25">
      <c r="A6" s="7" t="s">
        <v>92</v>
      </c>
      <c r="B6" s="8">
        <v>0.91666666666666663</v>
      </c>
      <c r="C6" s="9">
        <v>5</v>
      </c>
      <c r="D6" s="9">
        <v>1.799E-3</v>
      </c>
      <c r="E6" s="77">
        <v>1.0089999999999999E-3</v>
      </c>
      <c r="F6" s="77">
        <v>-1.0089999999999999E-3</v>
      </c>
      <c r="G6" s="77">
        <v>5.6759999999999996E-3</v>
      </c>
      <c r="H6" s="123">
        <v>923.75</v>
      </c>
      <c r="I6" s="219"/>
      <c r="J6" s="44">
        <v>41</v>
      </c>
      <c r="K6" s="33">
        <v>0.95833333333333337</v>
      </c>
      <c r="L6" s="217">
        <f t="shared" si="14"/>
        <v>913.5</v>
      </c>
      <c r="M6" s="131">
        <f t="shared" si="17"/>
        <v>-3.851</v>
      </c>
      <c r="N6" s="135">
        <v>21</v>
      </c>
      <c r="O6" s="214"/>
      <c r="P6" s="32">
        <f t="shared" si="0"/>
        <v>905.93710692776665</v>
      </c>
      <c r="R6" s="45">
        <v>41</v>
      </c>
      <c r="S6" s="36">
        <v>0.95833333333333337</v>
      </c>
      <c r="T6" s="221">
        <f t="shared" si="1"/>
        <v>919.75</v>
      </c>
      <c r="U6" s="17">
        <f t="shared" si="2"/>
        <v>0.59699999999999998</v>
      </c>
      <c r="V6" s="135">
        <v>21</v>
      </c>
      <c r="W6" s="181">
        <f t="shared" si="3"/>
        <v>0.47280000000000005</v>
      </c>
      <c r="X6" s="19">
        <f t="shared" si="4"/>
        <v>918.71294525593635</v>
      </c>
      <c r="Z6" s="47">
        <v>41</v>
      </c>
      <c r="AA6" s="39">
        <v>0.95833333333333337</v>
      </c>
      <c r="AB6" s="224">
        <f t="shared" si="5"/>
        <v>918.5</v>
      </c>
      <c r="AC6" s="22">
        <f t="shared" si="6"/>
        <v>-1.873</v>
      </c>
      <c r="AD6" s="130">
        <v>21</v>
      </c>
      <c r="AE6" s="182">
        <f t="shared" si="7"/>
        <v>0.77759999999999996</v>
      </c>
      <c r="AF6" s="23">
        <f t="shared" si="8"/>
        <v>916.37178304523809</v>
      </c>
      <c r="AH6" s="48">
        <v>41</v>
      </c>
      <c r="AI6" s="41">
        <v>0.95833333333333337</v>
      </c>
      <c r="AJ6" s="225">
        <f t="shared" si="9"/>
        <v>921.25</v>
      </c>
      <c r="AK6" s="26">
        <f t="shared" si="10"/>
        <v>2.1629999999999998</v>
      </c>
      <c r="AL6" s="48">
        <v>21</v>
      </c>
      <c r="AM6" s="183">
        <f t="shared" si="11"/>
        <v>0.4234</v>
      </c>
      <c r="AN6" s="101">
        <f t="shared" si="15"/>
        <v>0.29587155274797217</v>
      </c>
      <c r="AO6" s="248">
        <f t="shared" si="12"/>
        <v>917.07871249374045</v>
      </c>
      <c r="AQ6" s="49">
        <v>41</v>
      </c>
      <c r="AR6" s="43">
        <v>0.95833333333333337</v>
      </c>
      <c r="AS6" s="226">
        <f t="shared" ref="AS6:AS46" si="18">H4</f>
        <v>924</v>
      </c>
      <c r="AT6" s="30">
        <f t="shared" ref="AT6:AT46" si="19">D4*1000</f>
        <v>2.0170000000000003</v>
      </c>
      <c r="AU6" s="49">
        <v>21</v>
      </c>
      <c r="AV6" s="184">
        <f t="shared" ref="AV6:AV45" si="20">G4*100</f>
        <v>0.57269999999999999</v>
      </c>
      <c r="AW6" s="31">
        <f t="shared" si="16"/>
        <v>-5.2727927477762705E-2</v>
      </c>
      <c r="AX6" s="87">
        <f t="shared" si="13"/>
        <v>908.35639519410313</v>
      </c>
    </row>
    <row r="7" spans="1:50" ht="16" thickBot="1" x14ac:dyDescent="0.25">
      <c r="A7" s="7" t="s">
        <v>92</v>
      </c>
      <c r="B7" s="8">
        <v>0.89583333333333337</v>
      </c>
      <c r="C7" s="9">
        <v>5</v>
      </c>
      <c r="D7" s="9">
        <v>1.6000000000000001E-3</v>
      </c>
      <c r="E7" s="77">
        <v>9.9500000000000001E-4</v>
      </c>
      <c r="F7" s="77">
        <v>-9.9500000000000001E-4</v>
      </c>
      <c r="G7" s="77">
        <v>5.738E-3</v>
      </c>
      <c r="H7" s="123">
        <v>924.5</v>
      </c>
      <c r="J7" s="32">
        <v>40</v>
      </c>
      <c r="K7" s="33">
        <v>0.9375</v>
      </c>
      <c r="L7" s="217">
        <f t="shared" si="14"/>
        <v>914.25</v>
      </c>
      <c r="M7" s="131">
        <f t="shared" si="17"/>
        <v>-3.5230000000000001</v>
      </c>
      <c r="N7" s="135">
        <v>20</v>
      </c>
      <c r="O7" s="214"/>
      <c r="P7" s="32">
        <f t="shared" si="0"/>
        <v>919.95551361033984</v>
      </c>
      <c r="R7" s="35">
        <v>40</v>
      </c>
      <c r="S7" s="36">
        <v>0.9375</v>
      </c>
      <c r="T7" s="221">
        <f t="shared" si="1"/>
        <v>919</v>
      </c>
      <c r="U7" s="17">
        <f t="shared" si="2"/>
        <v>0.441</v>
      </c>
      <c r="V7" s="135">
        <v>20</v>
      </c>
      <c r="W7" s="181">
        <f t="shared" si="3"/>
        <v>0.46940000000000004</v>
      </c>
      <c r="X7" s="19">
        <f t="shared" si="4"/>
        <v>918.33657603614574</v>
      </c>
      <c r="Z7" s="38">
        <v>40</v>
      </c>
      <c r="AA7" s="39">
        <v>0.9375</v>
      </c>
      <c r="AB7" s="224">
        <f t="shared" si="5"/>
        <v>918.25</v>
      </c>
      <c r="AC7" s="22">
        <f t="shared" si="6"/>
        <v>-1.8560000000000001</v>
      </c>
      <c r="AD7" s="130">
        <v>20</v>
      </c>
      <c r="AE7" s="182">
        <f t="shared" si="7"/>
        <v>0.79509999999999992</v>
      </c>
      <c r="AF7" s="23">
        <f t="shared" si="8"/>
        <v>915.16164453244437</v>
      </c>
      <c r="AH7" s="40">
        <v>40</v>
      </c>
      <c r="AI7" s="41">
        <v>0.9375</v>
      </c>
      <c r="AJ7" s="225">
        <f t="shared" si="9"/>
        <v>921.75</v>
      </c>
      <c r="AK7" s="26">
        <f t="shared" si="10"/>
        <v>2.2000000000000002</v>
      </c>
      <c r="AL7" s="48">
        <v>20</v>
      </c>
      <c r="AM7" s="183">
        <f t="shared" si="11"/>
        <v>0.4234</v>
      </c>
      <c r="AN7" s="101">
        <f t="shared" si="15"/>
        <v>0.22100555688528678</v>
      </c>
      <c r="AO7" s="248">
        <f t="shared" si="12"/>
        <v>916.05645624237332</v>
      </c>
      <c r="AQ7" s="42">
        <v>40</v>
      </c>
      <c r="AR7" s="43">
        <v>0.9375</v>
      </c>
      <c r="AS7" s="226">
        <f t="shared" si="18"/>
        <v>924</v>
      </c>
      <c r="AT7" s="30">
        <f t="shared" si="19"/>
        <v>1.9300000000000002</v>
      </c>
      <c r="AU7" s="49">
        <v>20</v>
      </c>
      <c r="AV7" s="184">
        <f t="shared" si="20"/>
        <v>0.56759999999999999</v>
      </c>
      <c r="AW7" s="31">
        <f t="shared" si="16"/>
        <v>-4.3390083306757629E-2</v>
      </c>
      <c r="AX7" s="87">
        <f t="shared" si="13"/>
        <v>921.36490761916696</v>
      </c>
    </row>
    <row r="8" spans="1:50" ht="16" thickBot="1" x14ac:dyDescent="0.25">
      <c r="A8" s="7" t="s">
        <v>92</v>
      </c>
      <c r="B8" s="8">
        <v>0.875</v>
      </c>
      <c r="C8" s="9">
        <v>5</v>
      </c>
      <c r="D8" s="9">
        <v>1.3699999999999999E-3</v>
      </c>
      <c r="E8" s="77">
        <v>9.8400000000000007E-4</v>
      </c>
      <c r="F8" s="77">
        <v>-9.8400000000000007E-4</v>
      </c>
      <c r="G8" s="77">
        <v>5.4279999999999997E-3</v>
      </c>
      <c r="H8" s="123">
        <v>922</v>
      </c>
      <c r="J8" s="44">
        <v>39</v>
      </c>
      <c r="K8" s="33">
        <v>0.91666666666666663</v>
      </c>
      <c r="L8" s="217">
        <f t="shared" si="14"/>
        <v>914.75</v>
      </c>
      <c r="M8" s="131">
        <f t="shared" si="17"/>
        <v>-3.1380000000000003</v>
      </c>
      <c r="N8" s="34">
        <v>19</v>
      </c>
      <c r="O8" s="214"/>
      <c r="P8" s="32">
        <f t="shared" si="0"/>
        <v>902.38421635615532</v>
      </c>
      <c r="R8" s="45">
        <v>39</v>
      </c>
      <c r="S8" s="36">
        <v>0.91666666666666663</v>
      </c>
      <c r="T8" s="221">
        <f t="shared" si="1"/>
        <v>918.5</v>
      </c>
      <c r="U8" s="17">
        <f t="shared" si="2"/>
        <v>0.254</v>
      </c>
      <c r="V8" s="34">
        <v>19</v>
      </c>
      <c r="W8" s="181">
        <f t="shared" si="3"/>
        <v>0.49390000000000001</v>
      </c>
      <c r="X8" s="19">
        <f t="shared" si="4"/>
        <v>918.78931074493426</v>
      </c>
      <c r="Z8" s="47">
        <v>39</v>
      </c>
      <c r="AA8" s="39">
        <v>0.91666666666666663</v>
      </c>
      <c r="AB8" s="224">
        <f t="shared" si="5"/>
        <v>918</v>
      </c>
      <c r="AC8" s="22">
        <f t="shared" si="6"/>
        <v>-1.865</v>
      </c>
      <c r="AD8" s="126">
        <v>19</v>
      </c>
      <c r="AE8" s="182">
        <f t="shared" si="7"/>
        <v>0.77970000000000006</v>
      </c>
      <c r="AF8" s="23">
        <f t="shared" si="8"/>
        <v>914.96287961867301</v>
      </c>
      <c r="AH8" s="48">
        <v>39</v>
      </c>
      <c r="AI8" s="41">
        <v>0.91666666666666663</v>
      </c>
      <c r="AJ8" s="225">
        <f t="shared" si="9"/>
        <v>921.75</v>
      </c>
      <c r="AK8" s="26">
        <f t="shared" si="10"/>
        <v>2.145</v>
      </c>
      <c r="AL8" s="40">
        <v>19</v>
      </c>
      <c r="AM8" s="183">
        <f t="shared" si="11"/>
        <v>0.443</v>
      </c>
      <c r="AN8" s="101">
        <f t="shared" si="15"/>
        <v>0.3763043144953902</v>
      </c>
      <c r="AO8" s="248">
        <f t="shared" si="12"/>
        <v>916.06096270574119</v>
      </c>
      <c r="AQ8" s="49">
        <v>39</v>
      </c>
      <c r="AR8" s="43">
        <v>0.91666666666666663</v>
      </c>
      <c r="AS8" s="226">
        <f t="shared" si="18"/>
        <v>923.75</v>
      </c>
      <c r="AT8" s="30">
        <f t="shared" si="19"/>
        <v>1.7989999999999999</v>
      </c>
      <c r="AU8" s="42">
        <v>19</v>
      </c>
      <c r="AV8" s="184">
        <f t="shared" si="20"/>
        <v>0.56759999999999999</v>
      </c>
      <c r="AW8" s="31">
        <f t="shared" si="16"/>
        <v>3.4295837473128282E-2</v>
      </c>
      <c r="AX8" s="87">
        <f t="shared" si="13"/>
        <v>927.20134226020582</v>
      </c>
    </row>
    <row r="9" spans="1:50" ht="16" thickBot="1" x14ac:dyDescent="0.25">
      <c r="A9" s="7" t="s">
        <v>92</v>
      </c>
      <c r="B9" s="8">
        <v>0.85416666666666663</v>
      </c>
      <c r="C9" s="9">
        <v>5</v>
      </c>
      <c r="D9" s="9">
        <v>8.4000000000000003E-4</v>
      </c>
      <c r="E9" s="77">
        <v>9.7900000000000005E-4</v>
      </c>
      <c r="F9" s="77">
        <v>-9.7900000000000005E-4</v>
      </c>
      <c r="G9" s="77">
        <v>5.5510000000000004E-3</v>
      </c>
      <c r="H9" s="123">
        <v>921.75</v>
      </c>
      <c r="J9" s="44">
        <v>38</v>
      </c>
      <c r="K9" s="33">
        <v>0.89583333333333337</v>
      </c>
      <c r="L9" s="217">
        <f t="shared" si="14"/>
        <v>914.5</v>
      </c>
      <c r="M9" s="131">
        <f t="shared" si="17"/>
        <v>-2.8690000000000002</v>
      </c>
      <c r="N9" s="135">
        <v>18</v>
      </c>
      <c r="O9" s="214"/>
      <c r="P9" s="32">
        <f t="shared" si="0"/>
        <v>928.05167959274934</v>
      </c>
      <c r="R9" s="45">
        <v>38</v>
      </c>
      <c r="S9" s="36">
        <v>0.89583333333333337</v>
      </c>
      <c r="T9" s="221">
        <f t="shared" si="1"/>
        <v>918.5</v>
      </c>
      <c r="U9" s="17">
        <f t="shared" si="2"/>
        <v>0.24399999999999999</v>
      </c>
      <c r="V9" s="135">
        <v>18</v>
      </c>
      <c r="W9" s="181">
        <f t="shared" si="3"/>
        <v>0.4834</v>
      </c>
      <c r="X9" s="19">
        <f t="shared" si="4"/>
        <v>916.94038805384071</v>
      </c>
      <c r="Z9" s="47">
        <v>38</v>
      </c>
      <c r="AA9" s="39">
        <v>0.89583333333333337</v>
      </c>
      <c r="AB9" s="224">
        <f t="shared" si="5"/>
        <v>917.5</v>
      </c>
      <c r="AC9" s="22">
        <f t="shared" si="6"/>
        <v>-1.871</v>
      </c>
      <c r="AD9" s="130">
        <v>18</v>
      </c>
      <c r="AE9" s="182">
        <f t="shared" si="7"/>
        <v>0.77970000000000006</v>
      </c>
      <c r="AF9" s="23">
        <f t="shared" si="8"/>
        <v>919.63117567247127</v>
      </c>
      <c r="AH9" s="48">
        <v>38</v>
      </c>
      <c r="AI9" s="41">
        <v>0.89583333333333337</v>
      </c>
      <c r="AJ9" s="225">
        <f t="shared" si="9"/>
        <v>920.5</v>
      </c>
      <c r="AK9" s="26">
        <f t="shared" si="10"/>
        <v>1.9789999999999999</v>
      </c>
      <c r="AL9" s="48">
        <v>18</v>
      </c>
      <c r="AM9" s="183">
        <f t="shared" si="11"/>
        <v>0.42799999999999999</v>
      </c>
      <c r="AN9" s="101">
        <f t="shared" si="15"/>
        <v>0.23350208998921898</v>
      </c>
      <c r="AO9" s="248">
        <f t="shared" si="12"/>
        <v>916.64034279202622</v>
      </c>
      <c r="AQ9" s="49">
        <v>38</v>
      </c>
      <c r="AR9" s="43">
        <v>0.89583333333333337</v>
      </c>
      <c r="AS9" s="226">
        <f t="shared" si="18"/>
        <v>924.5</v>
      </c>
      <c r="AT9" s="30">
        <f t="shared" si="19"/>
        <v>1.6</v>
      </c>
      <c r="AU9" s="49">
        <v>18</v>
      </c>
      <c r="AV9" s="184">
        <f t="shared" si="20"/>
        <v>0.57379999999999998</v>
      </c>
      <c r="AW9" s="31">
        <f t="shared" si="16"/>
        <v>3.1174223789542998E-2</v>
      </c>
      <c r="AX9" s="87">
        <f t="shared" si="13"/>
        <v>925.6833064144339</v>
      </c>
    </row>
    <row r="10" spans="1:50" ht="16" thickBot="1" x14ac:dyDescent="0.25">
      <c r="A10" s="7" t="s">
        <v>92</v>
      </c>
      <c r="B10" s="8">
        <v>0.83333333333333337</v>
      </c>
      <c r="C10" s="9">
        <v>5</v>
      </c>
      <c r="D10" s="9">
        <v>6.5499999999999998E-4</v>
      </c>
      <c r="E10" s="77">
        <v>9.7999999999999997E-4</v>
      </c>
      <c r="F10" s="77">
        <v>-9.7999999999999997E-4</v>
      </c>
      <c r="G10" s="77">
        <v>5.6020000000000002E-3</v>
      </c>
      <c r="H10" s="123">
        <v>922.75</v>
      </c>
      <c r="J10" s="32">
        <v>37</v>
      </c>
      <c r="K10" s="33">
        <v>0.875</v>
      </c>
      <c r="L10" s="217">
        <f t="shared" si="14"/>
        <v>914.5</v>
      </c>
      <c r="M10" s="131">
        <f t="shared" si="17"/>
        <v>-2.6740000000000004</v>
      </c>
      <c r="N10" s="135">
        <v>17</v>
      </c>
      <c r="O10" s="214"/>
      <c r="P10" s="32">
        <f t="shared" si="0"/>
        <v>930.45070019578895</v>
      </c>
      <c r="R10" s="35">
        <v>37</v>
      </c>
      <c r="S10" s="36">
        <v>0.875</v>
      </c>
      <c r="T10" s="221">
        <f t="shared" si="1"/>
        <v>919</v>
      </c>
      <c r="U10" s="17">
        <f t="shared" si="2"/>
        <v>0.21099999999999999</v>
      </c>
      <c r="V10" s="135">
        <v>17</v>
      </c>
      <c r="W10" s="181">
        <f t="shared" si="3"/>
        <v>0.49470000000000003</v>
      </c>
      <c r="X10" s="19">
        <f t="shared" si="4"/>
        <v>918.20990607948886</v>
      </c>
      <c r="Z10" s="38">
        <v>37</v>
      </c>
      <c r="AA10" s="39">
        <v>0.875</v>
      </c>
      <c r="AB10" s="224">
        <f t="shared" si="5"/>
        <v>918</v>
      </c>
      <c r="AC10" s="22">
        <f t="shared" si="6"/>
        <v>-1.754</v>
      </c>
      <c r="AD10" s="130">
        <v>17</v>
      </c>
      <c r="AE10" s="182">
        <f t="shared" si="7"/>
        <v>0.79310000000000003</v>
      </c>
      <c r="AF10" s="23">
        <f t="shared" si="8"/>
        <v>924.24803561569149</v>
      </c>
      <c r="AH10" s="40">
        <v>37</v>
      </c>
      <c r="AI10" s="41">
        <v>0.875</v>
      </c>
      <c r="AJ10" s="225">
        <f t="shared" si="9"/>
        <v>919.5</v>
      </c>
      <c r="AK10" s="26">
        <f t="shared" si="10"/>
        <v>1.72</v>
      </c>
      <c r="AL10" s="48">
        <v>17</v>
      </c>
      <c r="AM10" s="183">
        <f t="shared" si="11"/>
        <v>0.42579999999999996</v>
      </c>
      <c r="AN10" s="101">
        <f t="shared" si="15"/>
        <v>0.22147432037128573</v>
      </c>
      <c r="AO10" s="248">
        <f t="shared" si="12"/>
        <v>917.10204369312123</v>
      </c>
      <c r="AQ10" s="42">
        <v>37</v>
      </c>
      <c r="AR10" s="43">
        <v>0.875</v>
      </c>
      <c r="AS10" s="226">
        <f t="shared" si="18"/>
        <v>922</v>
      </c>
      <c r="AT10" s="30">
        <f t="shared" si="19"/>
        <v>1.3699999999999999</v>
      </c>
      <c r="AU10" s="49">
        <v>17</v>
      </c>
      <c r="AV10" s="184">
        <f t="shared" si="20"/>
        <v>0.54279999999999995</v>
      </c>
      <c r="AW10" s="31">
        <f t="shared" si="16"/>
        <v>-2.1783879263375029E-2</v>
      </c>
      <c r="AX10" s="87">
        <f t="shared" si="13"/>
        <v>920.49487476529475</v>
      </c>
    </row>
    <row r="11" spans="1:50" ht="16" thickBot="1" x14ac:dyDescent="0.25">
      <c r="A11" s="7" t="s">
        <v>92</v>
      </c>
      <c r="B11" s="8">
        <v>0.8125</v>
      </c>
      <c r="C11" s="9">
        <v>5</v>
      </c>
      <c r="D11" s="9">
        <v>4.8799999999999999E-4</v>
      </c>
      <c r="E11" s="77">
        <v>9.7999999999999997E-4</v>
      </c>
      <c r="F11" s="77">
        <v>-9.7999999999999997E-4</v>
      </c>
      <c r="G11" s="77">
        <v>5.4140000000000004E-3</v>
      </c>
      <c r="H11" s="123">
        <v>921.75</v>
      </c>
      <c r="J11" s="44">
        <v>36</v>
      </c>
      <c r="K11" s="33">
        <v>0.85416666666666663</v>
      </c>
      <c r="L11" s="217">
        <f t="shared" si="14"/>
        <v>914.5</v>
      </c>
      <c r="M11" s="131">
        <f t="shared" si="17"/>
        <v>-2.3919999999999999</v>
      </c>
      <c r="N11" s="34">
        <v>16</v>
      </c>
      <c r="O11" s="214"/>
      <c r="P11" s="32">
        <f t="shared" si="0"/>
        <v>909.43078915007402</v>
      </c>
      <c r="R11" s="45">
        <v>36</v>
      </c>
      <c r="S11" s="36">
        <v>0.85416666666666663</v>
      </c>
      <c r="T11" s="221">
        <f t="shared" si="1"/>
        <v>918.75</v>
      </c>
      <c r="U11" s="17">
        <f t="shared" si="2"/>
        <v>0.27399999999999997</v>
      </c>
      <c r="V11" s="34">
        <v>16</v>
      </c>
      <c r="W11" s="181">
        <f t="shared" si="3"/>
        <v>0.47010000000000002</v>
      </c>
      <c r="X11" s="19">
        <f t="shared" si="4"/>
        <v>917.15528170117705</v>
      </c>
      <c r="Z11" s="47">
        <v>36</v>
      </c>
      <c r="AA11" s="39">
        <v>0.85416666666666663</v>
      </c>
      <c r="AB11" s="224">
        <f t="shared" si="5"/>
        <v>917.75</v>
      </c>
      <c r="AC11" s="22">
        <f t="shared" si="6"/>
        <v>-1.542</v>
      </c>
      <c r="AD11" s="126">
        <v>16</v>
      </c>
      <c r="AE11" s="182">
        <f t="shared" si="7"/>
        <v>0.76729999999999998</v>
      </c>
      <c r="AF11" s="23">
        <f t="shared" si="8"/>
        <v>929.59819490824054</v>
      </c>
      <c r="AH11" s="48">
        <v>36</v>
      </c>
      <c r="AI11" s="41">
        <v>0.85416666666666663</v>
      </c>
      <c r="AJ11" s="225">
        <f t="shared" si="9"/>
        <v>919.75</v>
      </c>
      <c r="AK11" s="26">
        <f t="shared" si="10"/>
        <v>1.5070000000000001</v>
      </c>
      <c r="AL11" s="40">
        <v>16</v>
      </c>
      <c r="AM11" s="183">
        <f t="shared" si="11"/>
        <v>0.52510000000000001</v>
      </c>
      <c r="AN11" s="101">
        <f t="shared" si="15"/>
        <v>0.19631006819813704</v>
      </c>
      <c r="AO11" s="248">
        <f t="shared" si="12"/>
        <v>917.42112593171066</v>
      </c>
      <c r="AQ11" s="49">
        <v>36</v>
      </c>
      <c r="AR11" s="43">
        <v>0.85416666666666663</v>
      </c>
      <c r="AS11" s="226">
        <f t="shared" si="18"/>
        <v>921.75</v>
      </c>
      <c r="AT11" s="30">
        <f t="shared" si="19"/>
        <v>0.84000000000000008</v>
      </c>
      <c r="AU11" s="42">
        <v>16</v>
      </c>
      <c r="AV11" s="184">
        <f t="shared" si="20"/>
        <v>0.55510000000000004</v>
      </c>
      <c r="AW11" s="31">
        <f t="shared" si="16"/>
        <v>-6.4275969608407355E-2</v>
      </c>
      <c r="AX11" s="87">
        <f t="shared" si="13"/>
        <v>914.79066268353893</v>
      </c>
    </row>
    <row r="12" spans="1:50" ht="16" thickBot="1" x14ac:dyDescent="0.25">
      <c r="A12" s="7" t="s">
        <v>92</v>
      </c>
      <c r="B12" s="8">
        <v>0.79166666666666663</v>
      </c>
      <c r="C12" s="9">
        <v>5</v>
      </c>
      <c r="D12" s="9">
        <v>1.4899999999999999E-4</v>
      </c>
      <c r="E12" s="77">
        <v>9.7999999999999997E-4</v>
      </c>
      <c r="F12" s="77">
        <v>-9.7999999999999997E-4</v>
      </c>
      <c r="G12" s="77">
        <v>5.5279999999999999E-3</v>
      </c>
      <c r="H12" s="123">
        <v>920.25</v>
      </c>
      <c r="J12" s="44">
        <v>35</v>
      </c>
      <c r="K12" s="33">
        <v>0.83333333333333337</v>
      </c>
      <c r="L12" s="217">
        <f t="shared" si="14"/>
        <v>916.5</v>
      </c>
      <c r="M12" s="131">
        <f t="shared" si="17"/>
        <v>-1.9849999999999999</v>
      </c>
      <c r="N12" s="135">
        <v>15</v>
      </c>
      <c r="O12" s="214"/>
      <c r="P12" s="32">
        <f t="shared" si="0"/>
        <v>921.233738850902</v>
      </c>
      <c r="R12" s="45">
        <v>35</v>
      </c>
      <c r="S12" s="36">
        <v>0.83333333333333337</v>
      </c>
      <c r="T12" s="221">
        <f t="shared" si="1"/>
        <v>918</v>
      </c>
      <c r="U12" s="17">
        <f t="shared" si="2"/>
        <v>0.41899999999999998</v>
      </c>
      <c r="V12" s="135">
        <v>15</v>
      </c>
      <c r="W12" s="181">
        <f t="shared" si="3"/>
        <v>0.50860000000000005</v>
      </c>
      <c r="X12" s="19">
        <f t="shared" si="4"/>
        <v>916.54607276634033</v>
      </c>
      <c r="Z12" s="47">
        <v>35</v>
      </c>
      <c r="AA12" s="39">
        <v>0.83333333333333337</v>
      </c>
      <c r="AB12" s="224">
        <f t="shared" si="5"/>
        <v>917.5</v>
      </c>
      <c r="AC12" s="22">
        <f t="shared" si="6"/>
        <v>-1.3259999999999998</v>
      </c>
      <c r="AD12" s="130">
        <v>15</v>
      </c>
      <c r="AE12" s="182">
        <f t="shared" si="7"/>
        <v>0.7621</v>
      </c>
      <c r="AF12" s="23">
        <f t="shared" si="8"/>
        <v>928.16479698575802</v>
      </c>
      <c r="AH12" s="48">
        <v>35</v>
      </c>
      <c r="AI12" s="41">
        <v>0.83333333333333337</v>
      </c>
      <c r="AJ12" s="225">
        <f t="shared" si="9"/>
        <v>920.25</v>
      </c>
      <c r="AK12" s="26">
        <f t="shared" si="10"/>
        <v>1.369</v>
      </c>
      <c r="AL12" s="48">
        <v>15</v>
      </c>
      <c r="AM12" s="183">
        <f t="shared" si="11"/>
        <v>0.53639999999999999</v>
      </c>
      <c r="AN12" s="101">
        <f t="shared" si="15"/>
        <v>0.40411313676838556</v>
      </c>
      <c r="AO12" s="248">
        <f t="shared" si="12"/>
        <v>916.02627352979948</v>
      </c>
      <c r="AQ12" s="49">
        <v>35</v>
      </c>
      <c r="AR12" s="43">
        <v>0.83333333333333337</v>
      </c>
      <c r="AS12" s="226">
        <f t="shared" si="18"/>
        <v>922.75</v>
      </c>
      <c r="AT12" s="30">
        <f t="shared" si="19"/>
        <v>0.65500000000000003</v>
      </c>
      <c r="AU12" s="49">
        <v>15</v>
      </c>
      <c r="AV12" s="184">
        <f t="shared" si="20"/>
        <v>0.56020000000000003</v>
      </c>
      <c r="AW12" s="31">
        <f t="shared" si="16"/>
        <v>-7.4703852735191284E-2</v>
      </c>
      <c r="AX12" s="87">
        <f t="shared" si="13"/>
        <v>915.7777214174248</v>
      </c>
    </row>
    <row r="13" spans="1:50" ht="16" thickBot="1" x14ac:dyDescent="0.25">
      <c r="A13" s="7" t="s">
        <v>92</v>
      </c>
      <c r="B13" s="8">
        <v>0.77083333333333337</v>
      </c>
      <c r="C13" s="9">
        <v>5</v>
      </c>
      <c r="D13" s="9">
        <v>-1.55E-4</v>
      </c>
      <c r="E13" s="77">
        <v>9.7999999999999997E-4</v>
      </c>
      <c r="F13" s="77">
        <v>-9.7999999999999997E-4</v>
      </c>
      <c r="G13" s="77">
        <v>5.5640000000000004E-3</v>
      </c>
      <c r="H13" s="123">
        <v>918.75</v>
      </c>
      <c r="J13" s="32">
        <v>34</v>
      </c>
      <c r="K13" s="33">
        <v>0.8125</v>
      </c>
      <c r="L13" s="217">
        <f t="shared" si="14"/>
        <v>917</v>
      </c>
      <c r="M13" s="131">
        <f t="shared" si="17"/>
        <v>-1.47</v>
      </c>
      <c r="N13" s="135">
        <v>14</v>
      </c>
      <c r="O13" s="214"/>
      <c r="P13" s="32">
        <f t="shared" si="0"/>
        <v>924.21093526952916</v>
      </c>
      <c r="R13" s="35">
        <v>34</v>
      </c>
      <c r="S13" s="36">
        <v>0.8125</v>
      </c>
      <c r="T13" s="221">
        <f t="shared" si="1"/>
        <v>919</v>
      </c>
      <c r="U13" s="17">
        <f t="shared" si="2"/>
        <v>0.68199999999999994</v>
      </c>
      <c r="V13" s="135">
        <v>14</v>
      </c>
      <c r="W13" s="181">
        <f t="shared" si="3"/>
        <v>0.50220000000000009</v>
      </c>
      <c r="X13" s="19">
        <f t="shared" si="4"/>
        <v>917.77564187098722</v>
      </c>
      <c r="Z13" s="38">
        <v>34</v>
      </c>
      <c r="AA13" s="39">
        <v>0.8125</v>
      </c>
      <c r="AB13" s="224">
        <f t="shared" si="5"/>
        <v>918.5</v>
      </c>
      <c r="AC13" s="22">
        <f t="shared" si="6"/>
        <v>-0.97900000000000009</v>
      </c>
      <c r="AD13" s="130">
        <v>14</v>
      </c>
      <c r="AE13" s="182">
        <f t="shared" si="7"/>
        <v>0.7621</v>
      </c>
      <c r="AF13" s="23">
        <f t="shared" si="8"/>
        <v>924.7852156046215</v>
      </c>
      <c r="AH13" s="40">
        <v>34</v>
      </c>
      <c r="AI13" s="41">
        <v>0.8125</v>
      </c>
      <c r="AJ13" s="225">
        <f t="shared" si="9"/>
        <v>919.75</v>
      </c>
      <c r="AK13" s="26">
        <f t="shared" si="10"/>
        <v>1.2930000000000001</v>
      </c>
      <c r="AL13" s="48">
        <v>14</v>
      </c>
      <c r="AM13" s="183">
        <f t="shared" si="11"/>
        <v>0.49470000000000003</v>
      </c>
      <c r="AN13" s="101">
        <f t="shared" si="15"/>
        <v>0.37469502569090635</v>
      </c>
      <c r="AO13" s="248">
        <f t="shared" si="12"/>
        <v>916.97243984740771</v>
      </c>
      <c r="AQ13" s="42">
        <v>34</v>
      </c>
      <c r="AR13" s="43">
        <v>0.8125</v>
      </c>
      <c r="AS13" s="226">
        <f t="shared" si="18"/>
        <v>921.75</v>
      </c>
      <c r="AT13" s="30">
        <f t="shared" si="19"/>
        <v>0.48799999999999999</v>
      </c>
      <c r="AU13" s="49">
        <v>14</v>
      </c>
      <c r="AV13" s="184">
        <f t="shared" si="20"/>
        <v>0.54139999999999999</v>
      </c>
      <c r="AW13" s="31">
        <f t="shared" si="16"/>
        <v>-7.8693829213825159E-2</v>
      </c>
      <c r="AX13" s="87">
        <f t="shared" si="13"/>
        <v>919.33885626746917</v>
      </c>
    </row>
    <row r="14" spans="1:50" ht="16" thickBot="1" x14ac:dyDescent="0.25">
      <c r="A14" s="7" t="s">
        <v>92</v>
      </c>
      <c r="B14" s="8">
        <v>0.75</v>
      </c>
      <c r="C14" s="9">
        <v>5</v>
      </c>
      <c r="D14" s="9">
        <v>-2.32E-4</v>
      </c>
      <c r="E14" s="77">
        <v>9.7599999999999998E-4</v>
      </c>
      <c r="F14" s="77">
        <v>-9.7599999999999998E-4</v>
      </c>
      <c r="G14" s="77">
        <v>5.7460000000000002E-3</v>
      </c>
      <c r="H14" s="123">
        <v>921</v>
      </c>
      <c r="J14" s="44">
        <v>33</v>
      </c>
      <c r="K14" s="33">
        <v>0.79166666666666663</v>
      </c>
      <c r="L14" s="217">
        <f t="shared" si="14"/>
        <v>916.75</v>
      </c>
      <c r="M14" s="131">
        <f t="shared" si="17"/>
        <v>-1.24</v>
      </c>
      <c r="N14" s="34">
        <v>13</v>
      </c>
      <c r="O14" s="214"/>
      <c r="P14" s="32">
        <f t="shared" si="0"/>
        <v>911.71917729729739</v>
      </c>
      <c r="R14" s="45">
        <v>33</v>
      </c>
      <c r="S14" s="36">
        <v>0.79166666666666663</v>
      </c>
      <c r="T14" s="221">
        <f t="shared" si="1"/>
        <v>919</v>
      </c>
      <c r="U14" s="17">
        <f t="shared" si="2"/>
        <v>0.98699999999999999</v>
      </c>
      <c r="V14" s="34">
        <v>13</v>
      </c>
      <c r="W14" s="181">
        <f t="shared" si="3"/>
        <v>0.4758</v>
      </c>
      <c r="X14" s="19">
        <f t="shared" si="4"/>
        <v>918.00750417900383</v>
      </c>
      <c r="Z14" s="47">
        <v>33</v>
      </c>
      <c r="AA14" s="39">
        <v>0.79166666666666663</v>
      </c>
      <c r="AB14" s="224">
        <f t="shared" si="5"/>
        <v>919</v>
      </c>
      <c r="AC14" s="22">
        <f t="shared" si="6"/>
        <v>-0.56700000000000006</v>
      </c>
      <c r="AD14" s="126">
        <v>13</v>
      </c>
      <c r="AE14" s="182">
        <f t="shared" si="7"/>
        <v>0.73740000000000006</v>
      </c>
      <c r="AF14" s="23">
        <f t="shared" si="8"/>
        <v>922.61035971496904</v>
      </c>
      <c r="AH14" s="48">
        <v>33</v>
      </c>
      <c r="AI14" s="41">
        <v>0.79166666666666663</v>
      </c>
      <c r="AJ14" s="225">
        <f t="shared" si="9"/>
        <v>919</v>
      </c>
      <c r="AK14" s="26">
        <f t="shared" si="10"/>
        <v>1.01</v>
      </c>
      <c r="AL14" s="40">
        <v>13</v>
      </c>
      <c r="AM14" s="183">
        <f t="shared" si="11"/>
        <v>0.49699999999999994</v>
      </c>
      <c r="AN14" s="101">
        <f t="shared" si="15"/>
        <v>0.3910701697907118</v>
      </c>
      <c r="AO14" s="248">
        <f t="shared" si="12"/>
        <v>917.84871236204697</v>
      </c>
      <c r="AQ14" s="49">
        <v>33</v>
      </c>
      <c r="AR14" s="43">
        <v>0.79166666666666663</v>
      </c>
      <c r="AS14" s="226">
        <f t="shared" si="18"/>
        <v>920.25</v>
      </c>
      <c r="AT14" s="30">
        <f t="shared" si="19"/>
        <v>0.14899999999999999</v>
      </c>
      <c r="AU14" s="42">
        <v>13</v>
      </c>
      <c r="AV14" s="184">
        <f t="shared" si="20"/>
        <v>0.55279999999999996</v>
      </c>
      <c r="AW14" s="31">
        <f t="shared" si="16"/>
        <v>1.332959994300727E-2</v>
      </c>
      <c r="AX14" s="87">
        <f t="shared" si="13"/>
        <v>923.04746065106019</v>
      </c>
    </row>
    <row r="15" spans="1:50" ht="16" thickBot="1" x14ac:dyDescent="0.25">
      <c r="A15" s="7" t="s">
        <v>92</v>
      </c>
      <c r="B15" s="8">
        <v>0.72916666666666663</v>
      </c>
      <c r="C15" s="9">
        <v>5</v>
      </c>
      <c r="D15" s="9">
        <v>-5.8E-5</v>
      </c>
      <c r="E15" s="77">
        <v>9.7199999999999999E-4</v>
      </c>
      <c r="F15" s="77">
        <v>-9.7199999999999999E-4</v>
      </c>
      <c r="G15" s="77">
        <v>4.6649999999999999E-3</v>
      </c>
      <c r="H15" s="123">
        <v>918.75</v>
      </c>
      <c r="J15" s="44">
        <v>32</v>
      </c>
      <c r="K15" s="33">
        <v>0.77083333333333337</v>
      </c>
      <c r="L15" s="217">
        <f t="shared" si="14"/>
        <v>917.25</v>
      </c>
      <c r="M15" s="131">
        <f t="shared" si="17"/>
        <v>-1.0469999999999999</v>
      </c>
      <c r="N15" s="135">
        <v>12</v>
      </c>
      <c r="O15" s="214"/>
      <c r="P15" s="32">
        <f t="shared" si="0"/>
        <v>928.90081718742056</v>
      </c>
      <c r="R15" s="45">
        <v>32</v>
      </c>
      <c r="S15" s="36">
        <v>0.77083333333333337</v>
      </c>
      <c r="T15" s="221">
        <f t="shared" si="1"/>
        <v>919.25</v>
      </c>
      <c r="U15" s="17">
        <f t="shared" si="2"/>
        <v>1.0859999999999999</v>
      </c>
      <c r="V15" s="135">
        <v>12</v>
      </c>
      <c r="W15" s="181">
        <f t="shared" si="3"/>
        <v>0.48219999999999996</v>
      </c>
      <c r="X15" s="19">
        <f t="shared" si="4"/>
        <v>916.33687262502553</v>
      </c>
      <c r="Z15" s="47">
        <v>32</v>
      </c>
      <c r="AA15" s="39">
        <v>0.77083333333333337</v>
      </c>
      <c r="AB15" s="224">
        <f t="shared" si="5"/>
        <v>918.25</v>
      </c>
      <c r="AC15" s="22">
        <f t="shared" si="6"/>
        <v>-0.24000000000000002</v>
      </c>
      <c r="AD15" s="130">
        <v>12</v>
      </c>
      <c r="AE15" s="182">
        <f t="shared" si="7"/>
        <v>0.72189999999999999</v>
      </c>
      <c r="AF15" s="23">
        <f t="shared" si="8"/>
        <v>918.01883482432675</v>
      </c>
      <c r="AH15" s="48">
        <v>32</v>
      </c>
      <c r="AI15" s="41">
        <v>0.77083333333333337</v>
      </c>
      <c r="AJ15" s="225">
        <f t="shared" si="9"/>
        <v>919.75</v>
      </c>
      <c r="AK15" s="26">
        <f t="shared" si="10"/>
        <v>0.77899999999999991</v>
      </c>
      <c r="AL15" s="48">
        <v>12</v>
      </c>
      <c r="AM15" s="183">
        <f t="shared" si="11"/>
        <v>0.50580000000000003</v>
      </c>
      <c r="AN15" s="101">
        <f>(0.001*AL15*SIN(AL15+ COS(AL15)) + 0.001*COS(AL15)*SIN(AL15 + COS(AL15)) - 0.003*SIN(AL15 + COS(AL15)))/(3*AL15*SIN(AL15 + COS(AL15)) + AL15*SIN(AL15 + COS(AL15))*COS(6*AL15*SIN(2*AL15) - AL15) + COS(6*AL15*SIN(2*AL15) - AL15) - COS(AL15)*COS(6*AL15*SIN(2*AL15) - AL15) - COS(6*AL15*SIN(2*AL15) - AL15)^2*SIN(AL15 + COS(AL15)))*1000</f>
        <v>0.29785547580437055</v>
      </c>
      <c r="AO15" s="248">
        <f xml:space="preserve"> 917 + (1/470)*AL15*COS(AL15) + SIN(917 + (-835399/911)*AL15 - COS(AL15) - SIN(2*SIN(911 + AL15) + COS(-23)*SIN(AL15*SIN(AL15) - 911)))</f>
        <v>916.49495623530561</v>
      </c>
      <c r="AQ15" s="49">
        <v>32</v>
      </c>
      <c r="AR15" s="43">
        <v>0.77083333333333337</v>
      </c>
      <c r="AS15" s="226">
        <f t="shared" si="18"/>
        <v>918.75</v>
      </c>
      <c r="AT15" s="30">
        <f t="shared" si="19"/>
        <v>-0.155</v>
      </c>
      <c r="AU15" s="49">
        <v>12</v>
      </c>
      <c r="AV15" s="184">
        <f t="shared" si="20"/>
        <v>0.55640000000000001</v>
      </c>
      <c r="AW15" s="31">
        <f t="shared" si="16"/>
        <v>5.6525193915395178E-2</v>
      </c>
      <c r="AX15" s="87">
        <f t="shared" si="13"/>
        <v>923.36667587030115</v>
      </c>
    </row>
    <row r="16" spans="1:50" ht="16" thickBot="1" x14ac:dyDescent="0.25">
      <c r="A16" s="7" t="s">
        <v>92</v>
      </c>
      <c r="B16" s="8">
        <v>0.70833333333333337</v>
      </c>
      <c r="C16" s="9">
        <v>5</v>
      </c>
      <c r="D16" s="9">
        <v>-3.6499999999999998E-4</v>
      </c>
      <c r="E16" s="77">
        <v>9.7300000000000002E-4</v>
      </c>
      <c r="F16" s="77">
        <v>-9.7300000000000002E-4</v>
      </c>
      <c r="G16" s="77">
        <v>4.5669999999999999E-3</v>
      </c>
      <c r="H16" s="123">
        <v>917</v>
      </c>
      <c r="J16" s="32">
        <v>31</v>
      </c>
      <c r="K16" s="33">
        <v>0.75</v>
      </c>
      <c r="L16" s="217">
        <f t="shared" si="14"/>
        <v>917.5</v>
      </c>
      <c r="M16" s="131">
        <f t="shared" si="17"/>
        <v>-0.67199999999999993</v>
      </c>
      <c r="N16" s="34">
        <v>11</v>
      </c>
      <c r="O16" s="214"/>
      <c r="P16" s="32">
        <f t="shared" si="0"/>
        <v>925.19583329747365</v>
      </c>
      <c r="R16" s="35">
        <v>31</v>
      </c>
      <c r="S16" s="36">
        <v>0.75</v>
      </c>
      <c r="T16" s="221">
        <f t="shared" si="1"/>
        <v>918.5</v>
      </c>
      <c r="U16" s="17">
        <f t="shared" si="2"/>
        <v>1.161</v>
      </c>
      <c r="V16" s="34">
        <v>11</v>
      </c>
      <c r="W16" s="181">
        <f t="shared" si="3"/>
        <v>0.47710000000000002</v>
      </c>
      <c r="X16" s="19">
        <f t="shared" si="4"/>
        <v>918.73640384613805</v>
      </c>
      <c r="Z16" s="38">
        <v>31</v>
      </c>
      <c r="AA16" s="39">
        <v>0.75</v>
      </c>
      <c r="AB16" s="224">
        <f t="shared" si="5"/>
        <v>918</v>
      </c>
      <c r="AC16" s="22">
        <f t="shared" si="6"/>
        <v>6.3E-2</v>
      </c>
      <c r="AD16" s="126">
        <v>11</v>
      </c>
      <c r="AE16" s="182">
        <f t="shared" si="7"/>
        <v>0.73740000000000006</v>
      </c>
      <c r="AF16" s="23">
        <f t="shared" si="8"/>
        <v>917.39342037045162</v>
      </c>
      <c r="AH16" s="40">
        <v>31</v>
      </c>
      <c r="AI16" s="41">
        <v>0.75</v>
      </c>
      <c r="AJ16" s="225">
        <f t="shared" si="9"/>
        <v>917.25</v>
      </c>
      <c r="AK16" s="26">
        <f t="shared" si="10"/>
        <v>0.55699999999999994</v>
      </c>
      <c r="AL16" s="40">
        <v>11</v>
      </c>
      <c r="AM16" s="183">
        <f t="shared" si="11"/>
        <v>0.49810000000000004</v>
      </c>
      <c r="AN16" s="101">
        <f>(0.001*AL16*SIN(AL16+ COS(AL16)) + 0.001*COS(AL16)*SIN(AL16 + COS(AL16)) - 0.003*SIN(AL16 + COS(AL16)))/(3*AL16*SIN(AL16 + COS(AL16)) + AL16*SIN(AL16 + COS(AL16))*COS(6*AL16*SIN(2*AL16) - AL16) + COS(6*AL16*SIN(2*AL16) - AL16) - COS(AL16)*COS(6*AL16*SIN(2*AL16) - AL16) - COS(6*AL16*SIN(2*AL16) - AL16)^2*SIN(AL16 + COS(AL16)))*1000</f>
        <v>0.20928653373461753</v>
      </c>
      <c r="AO16" s="248">
        <f t="shared" si="12"/>
        <v>916.32958339475704</v>
      </c>
      <c r="AQ16" s="42">
        <v>31</v>
      </c>
      <c r="AR16" s="43">
        <v>0.75</v>
      </c>
      <c r="AS16" s="226">
        <f t="shared" si="18"/>
        <v>921</v>
      </c>
      <c r="AT16" s="30">
        <f t="shared" si="19"/>
        <v>-0.23200000000000001</v>
      </c>
      <c r="AU16" s="42">
        <v>11</v>
      </c>
      <c r="AV16" s="184">
        <f t="shared" si="20"/>
        <v>0.5746</v>
      </c>
      <c r="AW16" s="31">
        <f t="shared" si="16"/>
        <v>-1.7707629497713182E-2</v>
      </c>
      <c r="AX16" s="87">
        <f t="shared" si="13"/>
        <v>921.29333588581983</v>
      </c>
    </row>
    <row r="17" spans="1:50" ht="16" thickBot="1" x14ac:dyDescent="0.25">
      <c r="A17" s="7" t="s">
        <v>92</v>
      </c>
      <c r="B17" s="8">
        <v>0.6875</v>
      </c>
      <c r="C17" s="9">
        <v>5</v>
      </c>
      <c r="D17" s="9">
        <v>-2.9500000000000001E-4</v>
      </c>
      <c r="E17" s="77">
        <v>9.7099999999999997E-4</v>
      </c>
      <c r="F17" s="77">
        <v>-9.7099999999999997E-4</v>
      </c>
      <c r="G17" s="77">
        <v>4.725E-3</v>
      </c>
      <c r="H17" s="123">
        <v>919.5</v>
      </c>
      <c r="J17" s="44">
        <v>30</v>
      </c>
      <c r="K17" s="33">
        <v>0.72916666666666663</v>
      </c>
      <c r="L17" s="217">
        <f t="shared" si="14"/>
        <v>918.75</v>
      </c>
      <c r="M17" s="131">
        <f t="shared" si="17"/>
        <v>-0.34400000000000003</v>
      </c>
      <c r="N17" s="135">
        <v>10</v>
      </c>
      <c r="O17" s="214"/>
      <c r="P17" s="32">
        <f t="shared" si="0"/>
        <v>918.76217406769842</v>
      </c>
      <c r="R17" s="45">
        <v>30</v>
      </c>
      <c r="S17" s="36">
        <v>0.72916666666666663</v>
      </c>
      <c r="T17" s="221">
        <f t="shared" si="1"/>
        <v>918.75</v>
      </c>
      <c r="U17" s="17">
        <f t="shared" si="2"/>
        <v>1.1599999999999999</v>
      </c>
      <c r="V17" s="135">
        <v>10</v>
      </c>
      <c r="W17" s="181">
        <f t="shared" si="3"/>
        <v>0.496</v>
      </c>
      <c r="X17" s="19">
        <f t="shared" si="4"/>
        <v>918.78094629550708</v>
      </c>
      <c r="Z17" s="47">
        <v>30</v>
      </c>
      <c r="AA17" s="39">
        <v>0.72916666666666663</v>
      </c>
      <c r="AB17" s="224">
        <f t="shared" si="5"/>
        <v>918.5</v>
      </c>
      <c r="AC17" s="22">
        <f t="shared" si="6"/>
        <v>0.51600000000000001</v>
      </c>
      <c r="AD17" s="130">
        <v>10</v>
      </c>
      <c r="AE17" s="182">
        <f t="shared" si="7"/>
        <v>0.74250000000000005</v>
      </c>
      <c r="AF17" s="23">
        <f t="shared" si="8"/>
        <v>918.43094853334844</v>
      </c>
      <c r="AH17" s="48">
        <v>30</v>
      </c>
      <c r="AI17" s="41">
        <v>0.72916666666666663</v>
      </c>
      <c r="AJ17" s="225">
        <f t="shared" si="9"/>
        <v>915.75</v>
      </c>
      <c r="AK17" s="26">
        <f t="shared" si="10"/>
        <v>0.13699999999999998</v>
      </c>
      <c r="AL17" s="48">
        <v>10</v>
      </c>
      <c r="AM17" s="183">
        <f t="shared" si="11"/>
        <v>0.46899999999999997</v>
      </c>
      <c r="AN17" s="101">
        <f t="shared" si="15"/>
        <v>0.14860958500998159</v>
      </c>
      <c r="AO17" s="248">
        <f t="shared" si="12"/>
        <v>915.98585197476007</v>
      </c>
      <c r="AQ17" s="49">
        <v>30</v>
      </c>
      <c r="AR17" s="43">
        <v>0.72916666666666663</v>
      </c>
      <c r="AS17" s="226">
        <f t="shared" si="18"/>
        <v>918.75</v>
      </c>
      <c r="AT17" s="30">
        <f t="shared" si="19"/>
        <v>-5.8000000000000003E-2</v>
      </c>
      <c r="AU17" s="49">
        <v>10</v>
      </c>
      <c r="AV17" s="184">
        <f t="shared" si="20"/>
        <v>0.46649999999999997</v>
      </c>
      <c r="AW17" s="31">
        <f t="shared" si="16"/>
        <v>-0.11062431834971248</v>
      </c>
      <c r="AX17" s="87">
        <f t="shared" si="13"/>
        <v>918.71296701841982</v>
      </c>
    </row>
    <row r="18" spans="1:50" ht="16" thickBot="1" x14ac:dyDescent="0.25">
      <c r="A18" s="7" t="s">
        <v>92</v>
      </c>
      <c r="B18" s="8">
        <v>0.66666666666666663</v>
      </c>
      <c r="C18" s="9">
        <v>5</v>
      </c>
      <c r="D18" s="9">
        <v>1.27E-4</v>
      </c>
      <c r="E18" s="77">
        <v>9.7599999999999998E-4</v>
      </c>
      <c r="F18" s="77">
        <v>-9.7599999999999998E-4</v>
      </c>
      <c r="G18" s="77">
        <v>3.503E-3</v>
      </c>
      <c r="H18" s="123">
        <v>921.25</v>
      </c>
      <c r="J18" s="44">
        <v>29</v>
      </c>
      <c r="K18" s="33">
        <v>0.70833333333333337</v>
      </c>
      <c r="L18" s="217">
        <f t="shared" si="14"/>
        <v>917.5</v>
      </c>
      <c r="M18" s="131">
        <f t="shared" si="17"/>
        <v>7.2000000000000008E-2</v>
      </c>
      <c r="N18" s="135">
        <v>9</v>
      </c>
      <c r="O18" s="214"/>
      <c r="P18" s="32">
        <f t="shared" si="0"/>
        <v>917.49996451747222</v>
      </c>
      <c r="R18" s="45">
        <v>29</v>
      </c>
      <c r="S18" s="36">
        <v>0.70833333333333337</v>
      </c>
      <c r="T18" s="221">
        <f t="shared" si="1"/>
        <v>919</v>
      </c>
      <c r="U18" s="17">
        <f t="shared" si="2"/>
        <v>1.2949999999999999</v>
      </c>
      <c r="V18" s="135">
        <v>9</v>
      </c>
      <c r="W18" s="181">
        <f t="shared" si="3"/>
        <v>0.47959999999999997</v>
      </c>
      <c r="X18" s="19">
        <f t="shared" si="4"/>
        <v>918.9239024367638</v>
      </c>
      <c r="Z18" s="47">
        <v>29</v>
      </c>
      <c r="AA18" s="39">
        <v>0.70833333333333337</v>
      </c>
      <c r="AB18" s="224">
        <f t="shared" si="5"/>
        <v>923.25</v>
      </c>
      <c r="AC18" s="22">
        <f t="shared" si="6"/>
        <v>1.123</v>
      </c>
      <c r="AD18" s="130">
        <v>9</v>
      </c>
      <c r="AE18" s="182">
        <f t="shared" si="7"/>
        <v>0.74250000000000005</v>
      </c>
      <c r="AF18" s="23">
        <f t="shared" si="8"/>
        <v>923.22884499449219</v>
      </c>
      <c r="AH18" s="48">
        <v>29</v>
      </c>
      <c r="AI18" s="41">
        <v>0.70833333333333337</v>
      </c>
      <c r="AJ18" s="225">
        <f t="shared" si="9"/>
        <v>917.5</v>
      </c>
      <c r="AK18" s="26">
        <f t="shared" si="10"/>
        <v>0.13300000000000001</v>
      </c>
      <c r="AL18" s="48">
        <v>9</v>
      </c>
      <c r="AM18" s="183">
        <f t="shared" si="11"/>
        <v>0.47739999999999994</v>
      </c>
      <c r="AN18" s="101">
        <f t="shared" si="15"/>
        <v>0.14653926866102238</v>
      </c>
      <c r="AO18" s="248">
        <f t="shared" si="12"/>
        <v>917.49431262617043</v>
      </c>
      <c r="AQ18" s="49">
        <v>29</v>
      </c>
      <c r="AR18" s="43">
        <v>0.70833333333333337</v>
      </c>
      <c r="AS18" s="226">
        <f t="shared" si="18"/>
        <v>917</v>
      </c>
      <c r="AT18" s="30">
        <f t="shared" si="19"/>
        <v>-0.36499999999999999</v>
      </c>
      <c r="AU18" s="49">
        <v>9</v>
      </c>
      <c r="AV18" s="184">
        <f t="shared" si="20"/>
        <v>0.45669999999999999</v>
      </c>
      <c r="AW18" s="31">
        <f t="shared" si="16"/>
        <v>-0.15945957562936403</v>
      </c>
      <c r="AX18" s="87">
        <f t="shared" si="13"/>
        <v>917.00041331846001</v>
      </c>
    </row>
    <row r="19" spans="1:50" ht="16" thickBot="1" x14ac:dyDescent="0.25">
      <c r="A19" s="7" t="s">
        <v>92</v>
      </c>
      <c r="B19" s="8">
        <v>0.64583333333333337</v>
      </c>
      <c r="C19" s="9">
        <v>5</v>
      </c>
      <c r="D19" s="9">
        <v>2.7300000000000002E-4</v>
      </c>
      <c r="E19" s="77">
        <v>9.8999999999999999E-4</v>
      </c>
      <c r="F19" s="77">
        <v>-9.8999999999999999E-4</v>
      </c>
      <c r="G19" s="77">
        <v>2.1389999999999998E-3</v>
      </c>
      <c r="H19" s="123">
        <v>921.25</v>
      </c>
      <c r="J19" s="32">
        <v>28</v>
      </c>
      <c r="K19" s="33">
        <v>0.6875</v>
      </c>
      <c r="L19" s="217">
        <f t="shared" si="14"/>
        <v>921.75</v>
      </c>
      <c r="M19" s="131">
        <f t="shared" si="17"/>
        <v>0.36499999999999999</v>
      </c>
      <c r="N19" s="34">
        <v>8</v>
      </c>
      <c r="O19" s="214"/>
      <c r="P19" s="32">
        <f t="shared" si="0"/>
        <v>921.46102036076513</v>
      </c>
      <c r="R19" s="35">
        <v>28</v>
      </c>
      <c r="S19" s="36">
        <v>0.6875</v>
      </c>
      <c r="T19" s="221">
        <f t="shared" si="1"/>
        <v>916.75</v>
      </c>
      <c r="U19" s="17">
        <f t="shared" si="2"/>
        <v>1.276</v>
      </c>
      <c r="V19" s="34">
        <v>8</v>
      </c>
      <c r="W19" s="181">
        <f t="shared" si="3"/>
        <v>0.47450000000000003</v>
      </c>
      <c r="X19" s="19">
        <f t="shared" si="4"/>
        <v>916.79392081406593</v>
      </c>
      <c r="Z19" s="38">
        <v>28</v>
      </c>
      <c r="AA19" s="39">
        <v>0.6875</v>
      </c>
      <c r="AB19" s="224">
        <f t="shared" si="5"/>
        <v>923.75</v>
      </c>
      <c r="AC19" s="22">
        <f t="shared" si="6"/>
        <v>1.9059999999999999</v>
      </c>
      <c r="AD19" s="126">
        <v>8</v>
      </c>
      <c r="AE19" s="182">
        <f t="shared" si="7"/>
        <v>0.37919999999999998</v>
      </c>
      <c r="AF19" s="23">
        <f t="shared" si="8"/>
        <v>923.63210087307948</v>
      </c>
      <c r="AH19" s="40">
        <v>28</v>
      </c>
      <c r="AI19" s="41">
        <v>0.6875</v>
      </c>
      <c r="AJ19" s="225">
        <f t="shared" si="9"/>
        <v>918.25</v>
      </c>
      <c r="AK19" s="26">
        <f t="shared" si="10"/>
        <v>0.35699999999999998</v>
      </c>
      <c r="AL19" s="40">
        <v>8</v>
      </c>
      <c r="AM19" s="183">
        <f t="shared" si="11"/>
        <v>0.43769999999999998</v>
      </c>
      <c r="AN19" s="101">
        <f t="shared" si="15"/>
        <v>0.34629635431366379</v>
      </c>
      <c r="AO19" s="248">
        <f t="shared" si="12"/>
        <v>917.99152285632988</v>
      </c>
      <c r="AQ19" s="42">
        <v>28</v>
      </c>
      <c r="AR19" s="43">
        <v>0.6875</v>
      </c>
      <c r="AS19" s="226">
        <f t="shared" si="18"/>
        <v>919.5</v>
      </c>
      <c r="AT19" s="30">
        <f t="shared" si="19"/>
        <v>-0.29500000000000004</v>
      </c>
      <c r="AU19" s="42">
        <v>8</v>
      </c>
      <c r="AV19" s="184">
        <f t="shared" si="20"/>
        <v>0.47250000000000003</v>
      </c>
      <c r="AW19" s="31">
        <f t="shared" si="16"/>
        <v>-0.29518981240955061</v>
      </c>
      <c r="AX19" s="87">
        <f t="shared" si="13"/>
        <v>919.47300711577907</v>
      </c>
    </row>
    <row r="20" spans="1:50" ht="16" thickBot="1" x14ac:dyDescent="0.25">
      <c r="A20" s="7" t="s">
        <v>92</v>
      </c>
      <c r="B20" s="8">
        <v>0.625</v>
      </c>
      <c r="C20" s="9">
        <v>5</v>
      </c>
      <c r="D20" s="9">
        <v>9.7E-5</v>
      </c>
      <c r="E20" s="77">
        <v>1.003E-3</v>
      </c>
      <c r="F20" s="77">
        <v>-1.003E-3</v>
      </c>
      <c r="G20" s="77">
        <v>2.0999999999999999E-3</v>
      </c>
      <c r="H20" s="123">
        <v>920.5</v>
      </c>
      <c r="J20" s="44">
        <v>27</v>
      </c>
      <c r="K20" s="33">
        <v>0.66666666666666663</v>
      </c>
      <c r="L20" s="217">
        <f t="shared" si="14"/>
        <v>921.75</v>
      </c>
      <c r="M20" s="131">
        <f t="shared" si="17"/>
        <v>1</v>
      </c>
      <c r="N20" s="135">
        <v>7</v>
      </c>
      <c r="O20" s="214"/>
      <c r="P20" s="32">
        <f t="shared" si="0"/>
        <v>922.04173076965958</v>
      </c>
      <c r="R20" s="45">
        <v>27</v>
      </c>
      <c r="S20" s="36">
        <v>0.66666666666666663</v>
      </c>
      <c r="T20" s="221">
        <f t="shared" si="1"/>
        <v>917.75</v>
      </c>
      <c r="U20" s="17">
        <f t="shared" si="2"/>
        <v>1.137</v>
      </c>
      <c r="V20" s="135">
        <v>7</v>
      </c>
      <c r="W20" s="181">
        <f t="shared" si="3"/>
        <v>0.4914</v>
      </c>
      <c r="X20" s="19">
        <f t="shared" si="4"/>
        <v>917.76563349633068</v>
      </c>
      <c r="Z20" s="47">
        <v>27</v>
      </c>
      <c r="AA20" s="39">
        <v>0.66666666666666663</v>
      </c>
      <c r="AB20" s="224">
        <f t="shared" si="5"/>
        <v>924.75</v>
      </c>
      <c r="AC20" s="22">
        <f t="shared" si="6"/>
        <v>1.9239999999999999</v>
      </c>
      <c r="AD20" s="130">
        <v>7</v>
      </c>
      <c r="AE20" s="182">
        <f t="shared" si="7"/>
        <v>0.36459999999999998</v>
      </c>
      <c r="AF20" s="23">
        <f t="shared" si="8"/>
        <v>924.68666716951759</v>
      </c>
      <c r="AH20" s="48">
        <v>27</v>
      </c>
      <c r="AI20" s="41">
        <v>0.66666666666666663</v>
      </c>
      <c r="AJ20" s="225">
        <f t="shared" si="9"/>
        <v>917.25</v>
      </c>
      <c r="AK20" s="26">
        <f t="shared" si="10"/>
        <v>0.36599999999999999</v>
      </c>
      <c r="AL20" s="48">
        <v>7</v>
      </c>
      <c r="AM20" s="183">
        <f t="shared" si="11"/>
        <v>0.40099999999999997</v>
      </c>
      <c r="AN20" s="101">
        <f t="shared" si="15"/>
        <v>0.37246626316729803</v>
      </c>
      <c r="AO20" s="248">
        <f t="shared" si="12"/>
        <v>917.24922026286117</v>
      </c>
      <c r="AQ20" s="49">
        <v>27</v>
      </c>
      <c r="AR20" s="43">
        <v>0.66666666666666663</v>
      </c>
      <c r="AS20" s="226">
        <f t="shared" si="18"/>
        <v>921.25</v>
      </c>
      <c r="AT20" s="30">
        <f t="shared" si="19"/>
        <v>0.127</v>
      </c>
      <c r="AU20" s="49">
        <v>7</v>
      </c>
      <c r="AV20" s="184">
        <f t="shared" si="20"/>
        <v>0.3503</v>
      </c>
      <c r="AW20" s="31">
        <f t="shared" si="16"/>
        <v>0.12968040105228187</v>
      </c>
      <c r="AX20" s="87">
        <f t="shared" si="13"/>
        <v>921.25340567075614</v>
      </c>
    </row>
    <row r="21" spans="1:50" ht="16" thickBot="1" x14ac:dyDescent="0.25">
      <c r="A21" s="7" t="s">
        <v>92</v>
      </c>
      <c r="B21" s="8">
        <v>0.60416666666666663</v>
      </c>
      <c r="C21" s="9">
        <v>5</v>
      </c>
      <c r="D21" s="9">
        <v>-1.36E-4</v>
      </c>
      <c r="E21" s="77">
        <v>1.0150000000000001E-3</v>
      </c>
      <c r="F21" s="77">
        <v>-1.0150000000000001E-3</v>
      </c>
      <c r="G21" s="77">
        <v>2.1849999999999999E-3</v>
      </c>
      <c r="H21" s="123">
        <v>920.75</v>
      </c>
      <c r="J21" s="44">
        <v>26</v>
      </c>
      <c r="K21" s="33">
        <v>0.64583333333333337</v>
      </c>
      <c r="L21" s="217">
        <f t="shared" si="14"/>
        <v>922.25</v>
      </c>
      <c r="M21" s="131">
        <f t="shared" si="17"/>
        <v>0.94799999999999995</v>
      </c>
      <c r="N21" s="135">
        <v>6</v>
      </c>
      <c r="O21" s="214"/>
      <c r="P21" s="32">
        <f t="shared" si="0"/>
        <v>922.44819317159124</v>
      </c>
      <c r="R21" s="45">
        <v>26</v>
      </c>
      <c r="S21" s="36">
        <v>0.64583333333333337</v>
      </c>
      <c r="T21" s="221">
        <f t="shared" si="1"/>
        <v>916.75</v>
      </c>
      <c r="U21" s="17">
        <f t="shared" si="2"/>
        <v>1.3470000000000002</v>
      </c>
      <c r="V21" s="135">
        <v>6</v>
      </c>
      <c r="W21" s="181">
        <f t="shared" si="3"/>
        <v>0.45250000000000001</v>
      </c>
      <c r="X21" s="19">
        <f t="shared" si="4"/>
        <v>916.84092277732645</v>
      </c>
      <c r="Z21" s="47">
        <v>26</v>
      </c>
      <c r="AA21" s="39">
        <v>0.64583333333333337</v>
      </c>
      <c r="AB21" s="224">
        <f t="shared" si="5"/>
        <v>924.75</v>
      </c>
      <c r="AC21" s="22">
        <f t="shared" si="6"/>
        <v>1.8819999999999999</v>
      </c>
      <c r="AD21" s="130">
        <v>6</v>
      </c>
      <c r="AE21" s="182">
        <f t="shared" si="7"/>
        <v>0.31630000000000003</v>
      </c>
      <c r="AF21" s="23">
        <f t="shared" si="8"/>
        <v>924.72751670677155</v>
      </c>
      <c r="AH21" s="48">
        <v>26</v>
      </c>
      <c r="AI21" s="41">
        <v>0.64583333333333337</v>
      </c>
      <c r="AJ21" s="225">
        <f t="shared" si="9"/>
        <v>917.75</v>
      </c>
      <c r="AK21" s="26">
        <f t="shared" si="10"/>
        <v>0.189</v>
      </c>
      <c r="AL21" s="48">
        <v>6</v>
      </c>
      <c r="AM21" s="183">
        <f t="shared" si="11"/>
        <v>0.40179999999999999</v>
      </c>
      <c r="AN21" s="101">
        <f t="shared" si="15"/>
        <v>0.17222034227737038</v>
      </c>
      <c r="AO21" s="248">
        <f t="shared" si="12"/>
        <v>917.75001754540961</v>
      </c>
      <c r="AQ21" s="49">
        <v>26</v>
      </c>
      <c r="AR21" s="43">
        <v>0.64583333333333337</v>
      </c>
      <c r="AS21" s="226">
        <f t="shared" si="18"/>
        <v>921.25</v>
      </c>
      <c r="AT21" s="30">
        <f t="shared" si="19"/>
        <v>0.27300000000000002</v>
      </c>
      <c r="AU21" s="49">
        <v>6</v>
      </c>
      <c r="AV21" s="184">
        <f t="shared" si="20"/>
        <v>0.21389999999999998</v>
      </c>
      <c r="AW21" s="31">
        <f t="shared" si="16"/>
        <v>0.21842852403893115</v>
      </c>
      <c r="AX21" s="87">
        <f t="shared" si="13"/>
        <v>921.25464437817027</v>
      </c>
    </row>
    <row r="22" spans="1:50" ht="16" thickBot="1" x14ac:dyDescent="0.25">
      <c r="A22" s="7" t="s">
        <v>92</v>
      </c>
      <c r="B22" s="8">
        <v>0.58333333333333337</v>
      </c>
      <c r="C22" s="9">
        <v>5</v>
      </c>
      <c r="D22" s="9">
        <v>-2.7599999999999999E-4</v>
      </c>
      <c r="E22" s="77">
        <v>1.024E-3</v>
      </c>
      <c r="F22" s="77">
        <v>-1.024E-3</v>
      </c>
      <c r="G22" s="77">
        <v>2.1849999999999999E-3</v>
      </c>
      <c r="H22" s="123">
        <v>919.75</v>
      </c>
      <c r="J22" s="32">
        <v>25</v>
      </c>
      <c r="K22" s="33">
        <v>0.625</v>
      </c>
      <c r="L22" s="217">
        <f t="shared" si="14"/>
        <v>922.25</v>
      </c>
      <c r="M22" s="131">
        <f t="shared" si="17"/>
        <v>0.83</v>
      </c>
      <c r="N22" s="34">
        <v>5</v>
      </c>
      <c r="O22" s="214"/>
      <c r="P22" s="32">
        <f t="shared" si="0"/>
        <v>922.20956903305739</v>
      </c>
      <c r="R22" s="35">
        <v>25</v>
      </c>
      <c r="S22" s="36">
        <v>0.625</v>
      </c>
      <c r="T22" s="221">
        <f t="shared" si="1"/>
        <v>917</v>
      </c>
      <c r="U22" s="17">
        <f t="shared" si="2"/>
        <v>1.387</v>
      </c>
      <c r="V22" s="34">
        <v>5</v>
      </c>
      <c r="W22" s="181">
        <f t="shared" si="3"/>
        <v>0.45529999999999998</v>
      </c>
      <c r="X22" s="19">
        <f t="shared" si="4"/>
        <v>917.00224121445524</v>
      </c>
      <c r="Z22" s="38">
        <v>25</v>
      </c>
      <c r="AA22" s="39">
        <v>0.625</v>
      </c>
      <c r="AB22" s="224">
        <f t="shared" si="5"/>
        <v>922.25</v>
      </c>
      <c r="AC22" s="22">
        <f t="shared" si="6"/>
        <v>1.554</v>
      </c>
      <c r="AD22" s="126">
        <v>5</v>
      </c>
      <c r="AE22" s="182">
        <f t="shared" si="7"/>
        <v>0.3115</v>
      </c>
      <c r="AF22" s="23">
        <f t="shared" si="8"/>
        <v>921.82311080742329</v>
      </c>
      <c r="AH22" s="40">
        <v>25</v>
      </c>
      <c r="AI22" s="41">
        <v>0.625</v>
      </c>
      <c r="AJ22" s="225">
        <f t="shared" si="9"/>
        <v>918</v>
      </c>
      <c r="AK22" s="26">
        <f t="shared" si="10"/>
        <v>0.20499999999999999</v>
      </c>
      <c r="AL22" s="40">
        <v>5</v>
      </c>
      <c r="AM22" s="183">
        <f t="shared" si="11"/>
        <v>0.379</v>
      </c>
      <c r="AN22" s="101">
        <f t="shared" si="15"/>
        <v>0.20507372842579369</v>
      </c>
      <c r="AO22" s="248">
        <f t="shared" si="12"/>
        <v>918.0003754396854</v>
      </c>
      <c r="AQ22" s="42">
        <v>25</v>
      </c>
      <c r="AR22" s="43">
        <v>0.625</v>
      </c>
      <c r="AS22" s="226">
        <f t="shared" si="18"/>
        <v>920.5</v>
      </c>
      <c r="AT22" s="30">
        <f t="shared" si="19"/>
        <v>9.7000000000000003E-2</v>
      </c>
      <c r="AU22" s="42">
        <v>5</v>
      </c>
      <c r="AV22" s="184">
        <f t="shared" si="20"/>
        <v>0.21</v>
      </c>
      <c r="AW22" s="31">
        <f t="shared" si="16"/>
        <v>9.7761549612590523E-2</v>
      </c>
      <c r="AX22" s="87">
        <f t="shared" si="13"/>
        <v>920.57887018986139</v>
      </c>
    </row>
    <row r="23" spans="1:50" ht="16" thickBot="1" x14ac:dyDescent="0.25">
      <c r="A23" s="7" t="s">
        <v>92</v>
      </c>
      <c r="B23" s="8">
        <v>0.5625</v>
      </c>
      <c r="C23" s="9">
        <v>5</v>
      </c>
      <c r="D23" s="9">
        <v>-4.8999999999999998E-4</v>
      </c>
      <c r="E23" s="77">
        <v>1.029E-3</v>
      </c>
      <c r="F23" s="77">
        <v>-1.029E-3</v>
      </c>
      <c r="G23" s="77">
        <v>2.183E-3</v>
      </c>
      <c r="H23" s="123">
        <v>919.5</v>
      </c>
      <c r="J23" s="44">
        <v>24</v>
      </c>
      <c r="K23" s="33">
        <v>0.60416666666666663</v>
      </c>
      <c r="L23" s="217">
        <f t="shared" si="14"/>
        <v>922.5</v>
      </c>
      <c r="M23" s="131">
        <f t="shared" si="17"/>
        <v>0.63</v>
      </c>
      <c r="N23" s="135">
        <v>4</v>
      </c>
      <c r="O23" s="214"/>
      <c r="P23" s="32">
        <f t="shared" si="0"/>
        <v>922.20570615981308</v>
      </c>
      <c r="R23" s="45">
        <v>24</v>
      </c>
      <c r="S23" s="36">
        <v>0.60416666666666663</v>
      </c>
      <c r="T23" s="221">
        <f t="shared" si="1"/>
        <v>917.25</v>
      </c>
      <c r="U23" s="17">
        <f t="shared" si="2"/>
        <v>1.6060000000000001</v>
      </c>
      <c r="V23" s="135">
        <v>4</v>
      </c>
      <c r="W23" s="181">
        <f t="shared" si="3"/>
        <v>0.45040000000000002</v>
      </c>
      <c r="X23" s="19">
        <f t="shared" si="4"/>
        <v>917.18655398579892</v>
      </c>
      <c r="Z23" s="47">
        <v>24</v>
      </c>
      <c r="AA23" s="39">
        <v>0.60416666666666663</v>
      </c>
      <c r="AB23" s="224">
        <f t="shared" si="5"/>
        <v>922</v>
      </c>
      <c r="AC23" s="22">
        <f t="shared" si="6"/>
        <v>0.99700000000000011</v>
      </c>
      <c r="AD23" s="130">
        <v>4</v>
      </c>
      <c r="AE23" s="182">
        <f t="shared" si="7"/>
        <v>0.3</v>
      </c>
      <c r="AF23" s="23">
        <f t="shared" si="8"/>
        <v>921.55052067629401</v>
      </c>
      <c r="AH23" s="48">
        <v>24</v>
      </c>
      <c r="AI23" s="41">
        <v>0.60416666666666663</v>
      </c>
      <c r="AJ23" s="225">
        <f t="shared" si="9"/>
        <v>917.5</v>
      </c>
      <c r="AK23" s="26">
        <f t="shared" si="10"/>
        <v>4.1999999999999996E-2</v>
      </c>
      <c r="AL23" s="48">
        <v>4</v>
      </c>
      <c r="AM23" s="183">
        <f t="shared" si="11"/>
        <v>0.379</v>
      </c>
      <c r="AN23" s="101">
        <f t="shared" si="15"/>
        <v>3.8382116530867441E-2</v>
      </c>
      <c r="AO23" s="248">
        <f t="shared" si="12"/>
        <v>917.50239039475662</v>
      </c>
      <c r="AQ23" s="49">
        <v>24</v>
      </c>
      <c r="AR23" s="43">
        <v>0.60416666666666663</v>
      </c>
      <c r="AS23" s="226">
        <f t="shared" si="18"/>
        <v>920.75</v>
      </c>
      <c r="AT23" s="30">
        <f t="shared" si="19"/>
        <v>-0.13600000000000001</v>
      </c>
      <c r="AU23" s="49">
        <v>4</v>
      </c>
      <c r="AV23" s="184">
        <f t="shared" si="20"/>
        <v>0.2185</v>
      </c>
      <c r="AW23" s="31">
        <f t="shared" si="16"/>
        <v>-0.13082373351567206</v>
      </c>
      <c r="AX23" s="87">
        <f t="shared" si="13"/>
        <v>919.98011469323296</v>
      </c>
    </row>
    <row r="24" spans="1:50" ht="16" thickBot="1" x14ac:dyDescent="0.25">
      <c r="A24" s="7" t="s">
        <v>92</v>
      </c>
      <c r="B24" s="8">
        <v>0.54166666666666663</v>
      </c>
      <c r="C24" s="9">
        <v>5</v>
      </c>
      <c r="D24" s="9">
        <v>-5.7600000000000001E-4</v>
      </c>
      <c r="E24" s="77">
        <v>1.031E-3</v>
      </c>
      <c r="F24" s="77">
        <v>-1.031E-3</v>
      </c>
      <c r="G24" s="77">
        <v>2.1779999999999998E-3</v>
      </c>
      <c r="H24" s="123">
        <v>920.25</v>
      </c>
      <c r="J24" s="44">
        <v>23</v>
      </c>
      <c r="K24" s="33">
        <v>0.58333333333333337</v>
      </c>
      <c r="L24" s="217">
        <f t="shared" si="14"/>
        <v>922</v>
      </c>
      <c r="M24" s="131">
        <f t="shared" si="17"/>
        <v>0.35799999999999998</v>
      </c>
      <c r="N24" s="135">
        <v>3</v>
      </c>
      <c r="O24" s="214"/>
      <c r="P24" s="32">
        <f t="shared" si="0"/>
        <v>922.02665036957944</v>
      </c>
      <c r="R24" s="45">
        <v>23</v>
      </c>
      <c r="S24" s="36">
        <v>0.58333333333333337</v>
      </c>
      <c r="T24" s="221">
        <f t="shared" si="1"/>
        <v>917.5</v>
      </c>
      <c r="U24" s="17">
        <f t="shared" si="2"/>
        <v>1.889</v>
      </c>
      <c r="V24" s="135">
        <v>3</v>
      </c>
      <c r="W24" s="181">
        <f t="shared" si="3"/>
        <v>0.42549999999999999</v>
      </c>
      <c r="X24" s="19">
        <f t="shared" si="4"/>
        <v>917.61272714287065</v>
      </c>
      <c r="Z24" s="47">
        <v>23</v>
      </c>
      <c r="AA24" s="39">
        <v>0.58333333333333337</v>
      </c>
      <c r="AB24" s="224">
        <f t="shared" si="5"/>
        <v>920.75</v>
      </c>
      <c r="AC24" s="22">
        <f t="shared" si="6"/>
        <v>0.83199999999999996</v>
      </c>
      <c r="AD24" s="130">
        <v>3</v>
      </c>
      <c r="AE24" s="182">
        <f t="shared" si="7"/>
        <v>0.3</v>
      </c>
      <c r="AF24" s="23">
        <f t="shared" si="8"/>
        <v>920.62892814741713</v>
      </c>
      <c r="AH24" s="48">
        <v>23</v>
      </c>
      <c r="AI24" s="41">
        <v>0.58333333333333337</v>
      </c>
      <c r="AJ24" s="225">
        <f t="shared" si="9"/>
        <v>918</v>
      </c>
      <c r="AK24" s="26">
        <f t="shared" si="10"/>
        <v>-0.111</v>
      </c>
      <c r="AL24" s="48">
        <v>3</v>
      </c>
      <c r="AM24" s="183">
        <f t="shared" si="11"/>
        <v>0.37820000000000004</v>
      </c>
      <c r="AN24" s="101">
        <f t="shared" si="15"/>
        <v>-0.12279984710460282</v>
      </c>
      <c r="AO24" s="248">
        <f t="shared" si="12"/>
        <v>917.99005466301992</v>
      </c>
      <c r="AQ24" s="49">
        <v>23</v>
      </c>
      <c r="AR24" s="43">
        <v>0.58333333333333337</v>
      </c>
      <c r="AS24" s="226">
        <f t="shared" si="18"/>
        <v>919.75</v>
      </c>
      <c r="AT24" s="30">
        <f t="shared" si="19"/>
        <v>-0.27599999999999997</v>
      </c>
      <c r="AU24" s="49">
        <v>3</v>
      </c>
      <c r="AV24" s="184">
        <f t="shared" si="20"/>
        <v>0.2185</v>
      </c>
      <c r="AW24" s="31">
        <f t="shared" si="16"/>
        <v>-0.2931179085250018</v>
      </c>
      <c r="AX24" s="87">
        <f t="shared" si="13"/>
        <v>919.65206447590253</v>
      </c>
    </row>
    <row r="25" spans="1:50" ht="16" thickBot="1" x14ac:dyDescent="0.25">
      <c r="A25" s="7" t="s">
        <v>92</v>
      </c>
      <c r="B25" s="8">
        <v>0.52083333333333337</v>
      </c>
      <c r="C25" s="9">
        <v>5</v>
      </c>
      <c r="D25" s="9">
        <v>-5.5500000000000005E-4</v>
      </c>
      <c r="E25" s="77">
        <v>1.0319999999999999E-3</v>
      </c>
      <c r="F25" s="77">
        <v>-1.0319999999999999E-3</v>
      </c>
      <c r="G25" s="77">
        <v>1.8109999999999999E-3</v>
      </c>
      <c r="H25" s="123">
        <v>919.75</v>
      </c>
      <c r="J25" s="32">
        <v>22</v>
      </c>
      <c r="K25" s="33">
        <v>0.5625</v>
      </c>
      <c r="L25" s="217">
        <f t="shared" si="14"/>
        <v>921.75</v>
      </c>
      <c r="M25" s="131">
        <f t="shared" si="17"/>
        <v>3.6000000000000004E-2</v>
      </c>
      <c r="N25" s="34">
        <v>2</v>
      </c>
      <c r="O25" s="214"/>
      <c r="P25" s="32">
        <f t="shared" si="0"/>
        <v>921.81431123568939</v>
      </c>
      <c r="R25" s="35">
        <v>22</v>
      </c>
      <c r="S25" s="36">
        <v>0.5625</v>
      </c>
      <c r="T25" s="221">
        <f t="shared" si="1"/>
        <v>916.25</v>
      </c>
      <c r="U25" s="17">
        <f t="shared" si="2"/>
        <v>2.0869999999999997</v>
      </c>
      <c r="V25" s="34">
        <v>2</v>
      </c>
      <c r="W25" s="181">
        <f t="shared" si="3"/>
        <v>0.41910000000000003</v>
      </c>
      <c r="X25" s="19">
        <f t="shared" si="4"/>
        <v>916.26413348989445</v>
      </c>
      <c r="Z25" s="38">
        <v>22</v>
      </c>
      <c r="AA25" s="39">
        <v>0.5625</v>
      </c>
      <c r="AB25" s="224">
        <f t="shared" si="5"/>
        <v>921.25</v>
      </c>
      <c r="AC25" s="22">
        <f t="shared" si="6"/>
        <v>0.64100000000000001</v>
      </c>
      <c r="AD25" s="126">
        <v>2</v>
      </c>
      <c r="AE25" s="182">
        <f t="shared" si="7"/>
        <v>0.30099999999999999</v>
      </c>
      <c r="AF25" s="23">
        <f t="shared" si="8"/>
        <v>921.22169118928753</v>
      </c>
      <c r="AH25" s="40">
        <v>22</v>
      </c>
      <c r="AI25" s="41">
        <v>0.5625</v>
      </c>
      <c r="AJ25" s="225">
        <f t="shared" si="9"/>
        <v>916.75</v>
      </c>
      <c r="AK25" s="26">
        <f t="shared" si="10"/>
        <v>-0.248</v>
      </c>
      <c r="AL25" s="40">
        <v>2</v>
      </c>
      <c r="AM25" s="183">
        <f t="shared" si="11"/>
        <v>0.3886</v>
      </c>
      <c r="AN25" s="101">
        <f t="shared" si="15"/>
        <v>-0.22527727824314683</v>
      </c>
      <c r="AO25" s="248">
        <f t="shared" si="12"/>
        <v>916.75779196526094</v>
      </c>
      <c r="AQ25" s="42">
        <v>22</v>
      </c>
      <c r="AR25" s="43">
        <v>0.5625</v>
      </c>
      <c r="AS25" s="226">
        <f t="shared" si="18"/>
        <v>919.5</v>
      </c>
      <c r="AT25" s="30">
        <f t="shared" si="19"/>
        <v>-0.49</v>
      </c>
      <c r="AU25" s="42">
        <v>2</v>
      </c>
      <c r="AV25" s="184">
        <f t="shared" si="20"/>
        <v>0.21829999999999999</v>
      </c>
      <c r="AW25" s="31">
        <f t="shared" si="16"/>
        <v>-0.48265748056008301</v>
      </c>
      <c r="AX25" s="87">
        <f t="shared" si="13"/>
        <v>919.82647474061889</v>
      </c>
    </row>
    <row r="26" spans="1:50" ht="16" thickBot="1" x14ac:dyDescent="0.25">
      <c r="A26" s="7" t="s">
        <v>92</v>
      </c>
      <c r="B26" s="8">
        <v>0.5</v>
      </c>
      <c r="C26" s="9">
        <v>5</v>
      </c>
      <c r="D26" s="9">
        <v>-6.9700000000000003E-4</v>
      </c>
      <c r="E26" s="77">
        <v>1.0300000000000001E-3</v>
      </c>
      <c r="F26" s="77">
        <v>-1.0300000000000001E-3</v>
      </c>
      <c r="G26" s="77">
        <v>2.0370000000000002E-3</v>
      </c>
      <c r="H26" s="123">
        <v>920.25</v>
      </c>
      <c r="J26" s="44">
        <v>21</v>
      </c>
      <c r="K26" s="33">
        <v>0.54166666666666663</v>
      </c>
      <c r="L26" s="217">
        <f t="shared" si="14"/>
        <v>922.25</v>
      </c>
      <c r="M26" s="131">
        <f t="shared" si="17"/>
        <v>-0.27700000000000002</v>
      </c>
      <c r="N26" s="135">
        <v>1</v>
      </c>
      <c r="O26" s="214"/>
      <c r="P26" s="32">
        <f t="shared" si="0"/>
        <v>922.28529625299871</v>
      </c>
      <c r="R26" s="45">
        <v>21</v>
      </c>
      <c r="S26" s="36">
        <v>0.54166666666666663</v>
      </c>
      <c r="T26" s="221">
        <f t="shared" si="1"/>
        <v>919.25</v>
      </c>
      <c r="U26" s="17">
        <f t="shared" si="2"/>
        <v>2.2230000000000003</v>
      </c>
      <c r="V26" s="135">
        <v>1</v>
      </c>
      <c r="W26" s="181">
        <f t="shared" si="3"/>
        <v>0.4294</v>
      </c>
      <c r="X26" s="19">
        <f t="shared" si="4"/>
        <v>918.72555544324155</v>
      </c>
      <c r="Z26" s="47">
        <v>21</v>
      </c>
      <c r="AA26" s="39">
        <v>0.54166666666666663</v>
      </c>
      <c r="AB26" s="224">
        <f t="shared" si="5"/>
        <v>919.75</v>
      </c>
      <c r="AC26" s="22">
        <f t="shared" si="6"/>
        <v>0.65700000000000003</v>
      </c>
      <c r="AD26" s="130">
        <v>1</v>
      </c>
      <c r="AE26" s="182">
        <f t="shared" si="7"/>
        <v>0.28060000000000002</v>
      </c>
      <c r="AF26" s="23">
        <f t="shared" si="8"/>
        <v>920.02811593947649</v>
      </c>
      <c r="AH26" s="48">
        <v>21</v>
      </c>
      <c r="AI26" s="41">
        <v>0.54166666666666663</v>
      </c>
      <c r="AJ26" s="225">
        <f t="shared" si="9"/>
        <v>916</v>
      </c>
      <c r="AK26" s="26">
        <f t="shared" si="10"/>
        <v>-0.56099999999999994</v>
      </c>
      <c r="AL26" s="48">
        <v>1</v>
      </c>
      <c r="AM26" s="183">
        <f t="shared" si="11"/>
        <v>0.40810000000000002</v>
      </c>
      <c r="AN26" s="101">
        <f t="shared" si="15"/>
        <v>-0.56906856757095559</v>
      </c>
      <c r="AO26" s="248">
        <f t="shared" si="12"/>
        <v>916.00495941582722</v>
      </c>
      <c r="AQ26" s="49">
        <v>21</v>
      </c>
      <c r="AR26" s="43">
        <v>0.54166666666666663</v>
      </c>
      <c r="AS26" s="226">
        <f t="shared" si="18"/>
        <v>920.25</v>
      </c>
      <c r="AT26" s="30">
        <f t="shared" si="19"/>
        <v>-0.57600000000000007</v>
      </c>
      <c r="AU26" s="49">
        <v>1</v>
      </c>
      <c r="AV26" s="184">
        <f t="shared" si="20"/>
        <v>0.21779999999999999</v>
      </c>
      <c r="AW26" s="31">
        <f t="shared" si="16"/>
        <v>-0.56196201869781315</v>
      </c>
      <c r="AX26" s="87">
        <f t="shared" si="13"/>
        <v>920.25243102151296</v>
      </c>
    </row>
    <row r="27" spans="1:50" ht="16" thickBot="1" x14ac:dyDescent="0.25">
      <c r="A27" s="7" t="s">
        <v>92</v>
      </c>
      <c r="B27" s="8">
        <v>0.47916666666666669</v>
      </c>
      <c r="C27" s="9">
        <v>5</v>
      </c>
      <c r="D27" s="9">
        <v>-7.6099999999999996E-4</v>
      </c>
      <c r="E27" s="77">
        <v>1.026E-3</v>
      </c>
      <c r="F27" s="77">
        <v>-1.026E-3</v>
      </c>
      <c r="G27" s="77">
        <v>2.0370000000000002E-3</v>
      </c>
      <c r="H27" s="123">
        <v>919.75</v>
      </c>
      <c r="J27" s="44">
        <v>20</v>
      </c>
      <c r="K27" s="33">
        <v>0.52083333333333337</v>
      </c>
      <c r="L27" s="217">
        <f t="shared" si="14"/>
        <v>922</v>
      </c>
      <c r="M27" s="131">
        <f t="shared" si="17"/>
        <v>-0.48299999999999998</v>
      </c>
      <c r="N27" s="135"/>
      <c r="O27" s="214"/>
      <c r="P27" s="32" t="e">
        <f t="shared" si="0"/>
        <v>#DIV/0!</v>
      </c>
      <c r="R27" s="45">
        <v>20</v>
      </c>
      <c r="S27" s="36">
        <v>0.52083333333333337</v>
      </c>
      <c r="T27" s="221">
        <f t="shared" si="1"/>
        <v>918.75</v>
      </c>
      <c r="U27" s="17">
        <f t="shared" si="2"/>
        <v>2.6380000000000003</v>
      </c>
      <c r="V27" s="135"/>
      <c r="W27" s="181">
        <f t="shared" si="3"/>
        <v>0.2681</v>
      </c>
      <c r="X27" s="19">
        <f t="shared" si="4"/>
        <v>918.82043081623078</v>
      </c>
      <c r="Z27" s="47">
        <v>20</v>
      </c>
      <c r="AA27" s="39">
        <v>0.52083333333333337</v>
      </c>
      <c r="AB27" s="224">
        <f t="shared" si="5"/>
        <v>919.75</v>
      </c>
      <c r="AC27" s="22">
        <f t="shared" si="6"/>
        <v>0.59199999999999997</v>
      </c>
      <c r="AD27" s="130"/>
      <c r="AE27" s="182">
        <f t="shared" si="7"/>
        <v>0.27290000000000003</v>
      </c>
      <c r="AF27" s="23">
        <f t="shared" si="8"/>
        <v>922</v>
      </c>
      <c r="AH27" s="48">
        <v>20</v>
      </c>
      <c r="AI27" s="41">
        <v>0.52083333333333337</v>
      </c>
      <c r="AJ27" s="225">
        <f t="shared" si="9"/>
        <v>916.75</v>
      </c>
      <c r="AK27" s="26">
        <f t="shared" si="10"/>
        <v>-0.71299999999999997</v>
      </c>
      <c r="AL27" s="48"/>
      <c r="AM27" s="183">
        <f t="shared" si="11"/>
        <v>0.42119999999999996</v>
      </c>
      <c r="AN27" s="101">
        <f>(0.001*AL27*SIN(AL27+ COS(AL27)) + 0.001*COS(AL27)*SIN(AL27 + COS(AL27)) - 0.003*SIN(AL27 + COS(AL27)))/(3*AL27*SIN(AL27 + COS(AL27)) + AL27*SIN(AL27 + COS(AL27))*COS(6*AL27*SIN(2*AL27) - AL27) + COS(6*AL27*SIN(2*AL27) - AL27) - COS(AL27)*COS(6*AL27*SIN(2*AL27) - AL27) - COS(6*AL27*SIN(2*AL27) - AL27)^2*SIN(AL27 + COS(AL27)))*1000</f>
        <v>2</v>
      </c>
      <c r="AO27" s="248">
        <f xml:space="preserve"> 917 + (1/470)*AL27*COS(AL27) + SIN(917 + (-835399/911)*AL27 - COS(AL27) - SIN(2*SIN(911 + AL27) + COS(-23)*SIN(AL27*SIN(AL27) - 911)))</f>
        <v>916.07197002568591</v>
      </c>
      <c r="AQ27" s="49">
        <v>20</v>
      </c>
      <c r="AR27" s="43">
        <v>0.52083333333333337</v>
      </c>
      <c r="AS27" s="226">
        <f t="shared" si="18"/>
        <v>919.75</v>
      </c>
      <c r="AT27" s="30">
        <f t="shared" si="19"/>
        <v>-0.55500000000000005</v>
      </c>
      <c r="AU27" s="49"/>
      <c r="AV27" s="184">
        <f t="shared" si="20"/>
        <v>0.18109999999999998</v>
      </c>
      <c r="AW27" s="31" t="e">
        <f t="shared" si="16"/>
        <v>#DIV/0!</v>
      </c>
      <c r="AX27" s="87">
        <f t="shared" si="13"/>
        <v>920.80360092833041</v>
      </c>
    </row>
    <row r="28" spans="1:50" ht="16" thickBot="1" x14ac:dyDescent="0.25">
      <c r="A28" s="7" t="s">
        <v>92</v>
      </c>
      <c r="B28" s="8">
        <v>0.45833333333333331</v>
      </c>
      <c r="C28" s="9">
        <v>5</v>
      </c>
      <c r="D28" s="9">
        <v>-7.7300000000000003E-4</v>
      </c>
      <c r="E28" s="77">
        <v>1.024E-3</v>
      </c>
      <c r="F28" s="77">
        <v>-1.024E-3</v>
      </c>
      <c r="G28" s="77">
        <v>2.4250000000000001E-3</v>
      </c>
      <c r="H28" s="123">
        <v>919.5</v>
      </c>
      <c r="J28" s="32">
        <v>19</v>
      </c>
      <c r="K28" s="33">
        <v>0.5</v>
      </c>
      <c r="L28" s="217">
        <f t="shared" si="14"/>
        <v>920.25</v>
      </c>
      <c r="M28" s="131">
        <f t="shared" si="17"/>
        <v>-0.89100000000000001</v>
      </c>
      <c r="N28" s="34"/>
      <c r="O28" s="214"/>
      <c r="P28" s="32" t="e">
        <f t="shared" si="0"/>
        <v>#DIV/0!</v>
      </c>
      <c r="R28" s="35">
        <v>19</v>
      </c>
      <c r="S28" s="36">
        <v>0.5</v>
      </c>
      <c r="T28" s="221">
        <f t="shared" si="1"/>
        <v>919.25</v>
      </c>
      <c r="U28" s="17">
        <f t="shared" si="2"/>
        <v>2.5469999999999997</v>
      </c>
      <c r="V28" s="34"/>
      <c r="W28" s="181">
        <f t="shared" si="3"/>
        <v>0.28239999999999998</v>
      </c>
      <c r="X28" s="19">
        <f t="shared" si="4"/>
        <v>918.82043081623078</v>
      </c>
      <c r="Z28" s="38">
        <v>19</v>
      </c>
      <c r="AA28" s="39">
        <v>0.5</v>
      </c>
      <c r="AB28" s="224">
        <f t="shared" si="5"/>
        <v>920.75</v>
      </c>
      <c r="AC28" s="22">
        <f t="shared" si="6"/>
        <v>0.73599999999999999</v>
      </c>
      <c r="AD28" s="126"/>
      <c r="AE28" s="182">
        <f t="shared" si="7"/>
        <v>0.27739999999999998</v>
      </c>
      <c r="AF28" s="23">
        <f t="shared" si="8"/>
        <v>922</v>
      </c>
      <c r="AH28" s="40">
        <v>19</v>
      </c>
      <c r="AI28" s="41">
        <v>0.5</v>
      </c>
      <c r="AJ28" s="225">
        <f t="shared" si="9"/>
        <v>916</v>
      </c>
      <c r="AK28" s="26">
        <f t="shared" si="10"/>
        <v>-0.61599999999999999</v>
      </c>
      <c r="AL28" s="40"/>
      <c r="AM28" s="183">
        <f t="shared" si="11"/>
        <v>0.37409999999999999</v>
      </c>
      <c r="AN28" s="101">
        <f t="shared" si="15"/>
        <v>2</v>
      </c>
      <c r="AO28" s="248">
        <f t="shared" si="12"/>
        <v>916.07197002568591</v>
      </c>
      <c r="AQ28" s="42">
        <v>19</v>
      </c>
      <c r="AR28" s="43">
        <v>0.5</v>
      </c>
      <c r="AS28" s="226">
        <f t="shared" si="18"/>
        <v>920.25</v>
      </c>
      <c r="AT28" s="30">
        <f t="shared" si="19"/>
        <v>-0.69700000000000006</v>
      </c>
      <c r="AU28" s="42"/>
      <c r="AV28" s="184">
        <f t="shared" si="20"/>
        <v>0.20370000000000002</v>
      </c>
      <c r="AW28" s="31" t="e">
        <f t="shared" si="16"/>
        <v>#DIV/0!</v>
      </c>
      <c r="AX28" s="87">
        <f t="shared" si="13"/>
        <v>920.80360092833041</v>
      </c>
    </row>
    <row r="29" spans="1:50" ht="16" thickBot="1" x14ac:dyDescent="0.25">
      <c r="A29" s="7" t="s">
        <v>92</v>
      </c>
      <c r="B29" s="8">
        <v>0.4375</v>
      </c>
      <c r="C29" s="9">
        <v>5</v>
      </c>
      <c r="D29" s="9">
        <v>-6.9200000000000002E-4</v>
      </c>
      <c r="E29" s="77">
        <v>1.023E-3</v>
      </c>
      <c r="F29" s="77">
        <v>-1.023E-3</v>
      </c>
      <c r="G29" s="77">
        <v>2.398E-3</v>
      </c>
      <c r="H29" s="123">
        <v>919.75</v>
      </c>
      <c r="J29" s="44">
        <v>18</v>
      </c>
      <c r="K29" s="33">
        <v>0.47916666666666669</v>
      </c>
      <c r="L29" s="217">
        <f t="shared" si="14"/>
        <v>918.5</v>
      </c>
      <c r="M29" s="131">
        <f t="shared" si="17"/>
        <v>-1.4369999999999998</v>
      </c>
      <c r="N29" s="135"/>
      <c r="O29" s="214"/>
      <c r="P29" s="32" t="e">
        <f t="shared" si="0"/>
        <v>#DIV/0!</v>
      </c>
      <c r="R29" s="45">
        <v>18</v>
      </c>
      <c r="S29" s="36">
        <v>0.47916666666666669</v>
      </c>
      <c r="T29" s="221">
        <f t="shared" si="1"/>
        <v>918.75</v>
      </c>
      <c r="U29" s="17">
        <f t="shared" si="2"/>
        <v>2.4380000000000002</v>
      </c>
      <c r="V29" s="135"/>
      <c r="W29" s="181">
        <f t="shared" si="3"/>
        <v>0.3049</v>
      </c>
      <c r="X29" s="19">
        <f t="shared" si="4"/>
        <v>918.82043081623078</v>
      </c>
      <c r="Z29" s="47">
        <v>18</v>
      </c>
      <c r="AA29" s="39">
        <v>0.47916666666666669</v>
      </c>
      <c r="AB29" s="224">
        <f t="shared" si="5"/>
        <v>922</v>
      </c>
      <c r="AC29" s="22">
        <f t="shared" si="6"/>
        <v>0.98799999999999999</v>
      </c>
      <c r="AD29" s="130"/>
      <c r="AE29" s="182">
        <f t="shared" si="7"/>
        <v>0.21220000000000003</v>
      </c>
      <c r="AF29" s="23">
        <f t="shared" si="8"/>
        <v>922</v>
      </c>
      <c r="AH29" s="48">
        <v>18</v>
      </c>
      <c r="AI29" s="41">
        <v>0.47916666666666669</v>
      </c>
      <c r="AJ29" s="225">
        <f t="shared" si="9"/>
        <v>915.75</v>
      </c>
      <c r="AK29" s="26">
        <f t="shared" si="10"/>
        <v>-0.69200000000000006</v>
      </c>
      <c r="AL29" s="48"/>
      <c r="AM29" s="183">
        <f t="shared" si="11"/>
        <v>0.38150000000000001</v>
      </c>
      <c r="AN29" s="101">
        <f t="shared" si="15"/>
        <v>2</v>
      </c>
      <c r="AO29" s="248">
        <f t="shared" si="12"/>
        <v>916.07197002568591</v>
      </c>
      <c r="AQ29" s="49">
        <v>18</v>
      </c>
      <c r="AR29" s="43">
        <v>0.47916666666666669</v>
      </c>
      <c r="AS29" s="226">
        <f t="shared" si="18"/>
        <v>919.75</v>
      </c>
      <c r="AT29" s="30">
        <f t="shared" si="19"/>
        <v>-0.76100000000000001</v>
      </c>
      <c r="AU29" s="49"/>
      <c r="AV29" s="184">
        <f t="shared" si="20"/>
        <v>0.20370000000000002</v>
      </c>
      <c r="AW29" s="31" t="e">
        <f t="shared" si="16"/>
        <v>#DIV/0!</v>
      </c>
      <c r="AX29" s="87">
        <f t="shared" si="13"/>
        <v>920.80360092833041</v>
      </c>
    </row>
    <row r="30" spans="1:50" ht="16" thickBot="1" x14ac:dyDescent="0.25">
      <c r="A30" s="7" t="s">
        <v>92</v>
      </c>
      <c r="B30" s="8">
        <v>0.41666666666666669</v>
      </c>
      <c r="C30" s="9">
        <v>5</v>
      </c>
      <c r="D30" s="9">
        <v>-5.8699999999999996E-4</v>
      </c>
      <c r="E30" s="77">
        <v>1.031E-3</v>
      </c>
      <c r="F30" s="77">
        <v>-1.031E-3</v>
      </c>
      <c r="G30" s="77">
        <v>2.2850000000000001E-3</v>
      </c>
      <c r="H30" s="123">
        <v>919.5</v>
      </c>
      <c r="J30" s="44">
        <v>17</v>
      </c>
      <c r="K30" s="33">
        <v>0.45833333333333331</v>
      </c>
      <c r="L30" s="217">
        <f t="shared" si="14"/>
        <v>918.25</v>
      </c>
      <c r="M30" s="131">
        <f t="shared" si="17"/>
        <v>-1.631</v>
      </c>
      <c r="N30" s="135"/>
      <c r="O30" s="214"/>
      <c r="P30" s="32" t="e">
        <f t="shared" si="0"/>
        <v>#DIV/0!</v>
      </c>
      <c r="R30" s="45">
        <v>17</v>
      </c>
      <c r="S30" s="36">
        <v>0.45833333333333331</v>
      </c>
      <c r="T30" s="221">
        <f t="shared" si="1"/>
        <v>919.25</v>
      </c>
      <c r="U30" s="17">
        <f t="shared" si="2"/>
        <v>2.1640000000000001</v>
      </c>
      <c r="V30" s="135"/>
      <c r="W30" s="181">
        <f t="shared" si="3"/>
        <v>0.31930000000000003</v>
      </c>
      <c r="X30" s="19">
        <f t="shared" si="4"/>
        <v>918.82043081623078</v>
      </c>
      <c r="Z30" s="47">
        <v>17</v>
      </c>
      <c r="AA30" s="39">
        <v>0.45833333333333331</v>
      </c>
      <c r="AB30" s="224">
        <f t="shared" si="5"/>
        <v>921.75</v>
      </c>
      <c r="AC30" s="22">
        <f t="shared" si="6"/>
        <v>1.0169999999999999</v>
      </c>
      <c r="AD30" s="130"/>
      <c r="AE30" s="182">
        <f t="shared" si="7"/>
        <v>0.184</v>
      </c>
      <c r="AF30" s="23">
        <f t="shared" si="8"/>
        <v>922</v>
      </c>
      <c r="AH30" s="48">
        <v>17</v>
      </c>
      <c r="AI30" s="41">
        <v>0.45833333333333331</v>
      </c>
      <c r="AJ30" s="225">
        <f t="shared" si="9"/>
        <v>917</v>
      </c>
      <c r="AK30" s="26">
        <f t="shared" si="10"/>
        <v>-0.65500000000000003</v>
      </c>
      <c r="AL30" s="48"/>
      <c r="AM30" s="183">
        <f t="shared" si="11"/>
        <v>0.39709999999999995</v>
      </c>
      <c r="AN30" s="101">
        <f t="shared" si="15"/>
        <v>2</v>
      </c>
      <c r="AO30" s="248">
        <f t="shared" si="12"/>
        <v>916.07197002568591</v>
      </c>
      <c r="AQ30" s="49">
        <v>17</v>
      </c>
      <c r="AR30" s="43">
        <v>0.45833333333333331</v>
      </c>
      <c r="AS30" s="226">
        <f t="shared" si="18"/>
        <v>919.5</v>
      </c>
      <c r="AT30" s="30">
        <f t="shared" si="19"/>
        <v>-0.77300000000000002</v>
      </c>
      <c r="AU30" s="49"/>
      <c r="AV30" s="184">
        <f t="shared" si="20"/>
        <v>0.24249999999999999</v>
      </c>
      <c r="AW30" s="31" t="e">
        <f t="shared" si="16"/>
        <v>#DIV/0!</v>
      </c>
      <c r="AX30" s="87">
        <f t="shared" si="13"/>
        <v>920.80360092833041</v>
      </c>
    </row>
    <row r="31" spans="1:50" ht="16" thickBot="1" x14ac:dyDescent="0.25">
      <c r="A31" s="7" t="s">
        <v>92</v>
      </c>
      <c r="B31" s="8">
        <v>0.39583333333333331</v>
      </c>
      <c r="C31" s="9">
        <v>5</v>
      </c>
      <c r="D31" s="9">
        <v>-5.9100000000000005E-4</v>
      </c>
      <c r="E31" s="77">
        <v>1.0510000000000001E-3</v>
      </c>
      <c r="F31" s="77">
        <v>-1.0510000000000001E-3</v>
      </c>
      <c r="G31" s="77">
        <v>2.8029999999999999E-3</v>
      </c>
      <c r="H31" s="123">
        <v>920</v>
      </c>
      <c r="J31" s="32">
        <v>16</v>
      </c>
      <c r="K31" s="33">
        <v>0.4375</v>
      </c>
      <c r="L31" s="217">
        <f t="shared" si="14"/>
        <v>919</v>
      </c>
      <c r="M31" s="131">
        <f t="shared" si="17"/>
        <v>-1.4009999999999998</v>
      </c>
      <c r="N31" s="34"/>
      <c r="O31" s="214"/>
      <c r="P31" s="32" t="e">
        <f t="shared" si="0"/>
        <v>#DIV/0!</v>
      </c>
      <c r="R31" s="35">
        <v>16</v>
      </c>
      <c r="S31" s="36">
        <v>0.4375</v>
      </c>
      <c r="T31" s="221">
        <f t="shared" si="1"/>
        <v>918.5</v>
      </c>
      <c r="U31" s="17">
        <f t="shared" si="2"/>
        <v>1.9159999999999999</v>
      </c>
      <c r="V31" s="34"/>
      <c r="W31" s="181">
        <f t="shared" si="3"/>
        <v>0.30430000000000001</v>
      </c>
      <c r="X31" s="19">
        <f t="shared" si="4"/>
        <v>918.82043081623078</v>
      </c>
      <c r="Z31" s="38">
        <v>16</v>
      </c>
      <c r="AA31" s="39">
        <v>0.4375</v>
      </c>
      <c r="AB31" s="224">
        <f t="shared" si="5"/>
        <v>920.5</v>
      </c>
      <c r="AC31" s="22">
        <f t="shared" si="6"/>
        <v>0.86</v>
      </c>
      <c r="AD31" s="126"/>
      <c r="AE31" s="182">
        <f t="shared" si="7"/>
        <v>0.184</v>
      </c>
      <c r="AF31" s="23">
        <f t="shared" si="8"/>
        <v>922</v>
      </c>
      <c r="AH31" s="40">
        <v>16</v>
      </c>
      <c r="AI31" s="41">
        <v>0.4375</v>
      </c>
      <c r="AJ31" s="225">
        <f t="shared" si="9"/>
        <v>916.25</v>
      </c>
      <c r="AK31" s="26">
        <f t="shared" si="10"/>
        <v>-0.54199999999999993</v>
      </c>
      <c r="AL31" s="40"/>
      <c r="AM31" s="183">
        <f t="shared" si="11"/>
        <v>0.34989999999999999</v>
      </c>
      <c r="AN31" s="101">
        <f t="shared" si="15"/>
        <v>2</v>
      </c>
      <c r="AO31" s="248">
        <f t="shared" si="12"/>
        <v>916.07197002568591</v>
      </c>
      <c r="AQ31" s="42">
        <v>16</v>
      </c>
      <c r="AR31" s="43">
        <v>0.4375</v>
      </c>
      <c r="AS31" s="226">
        <f t="shared" si="18"/>
        <v>919.75</v>
      </c>
      <c r="AT31" s="30">
        <f t="shared" si="19"/>
        <v>-0.69200000000000006</v>
      </c>
      <c r="AU31" s="42"/>
      <c r="AV31" s="184">
        <f t="shared" si="20"/>
        <v>0.23979999999999999</v>
      </c>
      <c r="AW31" s="31" t="e">
        <f t="shared" si="16"/>
        <v>#DIV/0!</v>
      </c>
      <c r="AX31" s="87">
        <f t="shared" si="13"/>
        <v>920.80360092833041</v>
      </c>
    </row>
    <row r="32" spans="1:50" ht="16" thickBot="1" x14ac:dyDescent="0.25">
      <c r="A32" s="7" t="s">
        <v>92</v>
      </c>
      <c r="B32" s="8">
        <v>0.375</v>
      </c>
      <c r="C32" s="9">
        <v>5</v>
      </c>
      <c r="D32" s="9">
        <v>-4.4499999999999997E-4</v>
      </c>
      <c r="E32" s="77">
        <v>1.0820000000000001E-3</v>
      </c>
      <c r="F32" s="77">
        <v>-1.0820000000000001E-3</v>
      </c>
      <c r="G32" s="77">
        <v>2.5899999999999999E-3</v>
      </c>
      <c r="H32" s="123">
        <v>919.75</v>
      </c>
      <c r="J32" s="44">
        <v>15</v>
      </c>
      <c r="K32" s="33">
        <v>0.41666666666666669</v>
      </c>
      <c r="L32" s="217">
        <f t="shared" si="14"/>
        <v>920.25</v>
      </c>
      <c r="M32" s="131">
        <f t="shared" si="17"/>
        <v>-1.117</v>
      </c>
      <c r="N32" s="135"/>
      <c r="O32" s="214"/>
      <c r="P32" s="32" t="e">
        <f t="shared" si="0"/>
        <v>#DIV/0!</v>
      </c>
      <c r="R32" s="45">
        <v>15</v>
      </c>
      <c r="S32" s="36">
        <v>0.41666666666666669</v>
      </c>
      <c r="T32" s="221">
        <f t="shared" si="1"/>
        <v>918.5</v>
      </c>
      <c r="U32" s="17">
        <f t="shared" si="2"/>
        <v>1.484</v>
      </c>
      <c r="V32" s="135"/>
      <c r="W32" s="181">
        <f t="shared" si="3"/>
        <v>0.31220000000000003</v>
      </c>
      <c r="X32" s="19">
        <f t="shared" si="4"/>
        <v>918.82043081623078</v>
      </c>
      <c r="Z32" s="47">
        <v>15</v>
      </c>
      <c r="AA32" s="39">
        <v>0.41666666666666669</v>
      </c>
      <c r="AB32" s="224">
        <f t="shared" si="5"/>
        <v>921.25</v>
      </c>
      <c r="AC32" s="22">
        <f t="shared" si="6"/>
        <v>0.74199999999999999</v>
      </c>
      <c r="AD32" s="130"/>
      <c r="AE32" s="182">
        <f t="shared" si="7"/>
        <v>0.18339999999999998</v>
      </c>
      <c r="AF32" s="23">
        <f t="shared" si="8"/>
        <v>922</v>
      </c>
      <c r="AH32" s="48">
        <v>15</v>
      </c>
      <c r="AI32" s="41">
        <v>0.41666666666666669</v>
      </c>
      <c r="AJ32" s="225">
        <f t="shared" si="9"/>
        <v>915.5</v>
      </c>
      <c r="AK32" s="26">
        <f t="shared" si="10"/>
        <v>-0.6</v>
      </c>
      <c r="AL32" s="48"/>
      <c r="AM32" s="183">
        <f t="shared" si="11"/>
        <v>0.35669999999999996</v>
      </c>
      <c r="AN32" s="101">
        <f t="shared" si="15"/>
        <v>2</v>
      </c>
      <c r="AO32" s="248">
        <f t="shared" si="12"/>
        <v>916.07197002568591</v>
      </c>
      <c r="AQ32" s="49">
        <v>15</v>
      </c>
      <c r="AR32" s="43">
        <v>0.41666666666666669</v>
      </c>
      <c r="AS32" s="226">
        <f t="shared" si="18"/>
        <v>919.5</v>
      </c>
      <c r="AT32" s="30">
        <f t="shared" si="19"/>
        <v>-0.58699999999999997</v>
      </c>
      <c r="AU32" s="49"/>
      <c r="AV32" s="184">
        <f t="shared" si="20"/>
        <v>0.22850000000000001</v>
      </c>
      <c r="AW32" s="31" t="e">
        <f t="shared" si="16"/>
        <v>#DIV/0!</v>
      </c>
      <c r="AX32" s="87">
        <f t="shared" si="13"/>
        <v>920.80360092833041</v>
      </c>
    </row>
    <row r="33" spans="1:50" ht="16" thickBot="1" x14ac:dyDescent="0.25">
      <c r="A33" s="7" t="s">
        <v>92</v>
      </c>
      <c r="B33" s="8">
        <v>0.35416666666666669</v>
      </c>
      <c r="C33" s="9">
        <v>5</v>
      </c>
      <c r="D33" s="9">
        <v>-3.4600000000000001E-4</v>
      </c>
      <c r="E33" s="77">
        <v>1.126E-3</v>
      </c>
      <c r="F33" s="77">
        <v>-1.126E-3</v>
      </c>
      <c r="G33" s="77">
        <v>2.532E-3</v>
      </c>
      <c r="H33" s="123">
        <v>919.5</v>
      </c>
      <c r="J33" s="44">
        <v>14</v>
      </c>
      <c r="K33" s="33">
        <v>0.39583333333333331</v>
      </c>
      <c r="L33" s="217">
        <f t="shared" si="14"/>
        <v>920</v>
      </c>
      <c r="M33" s="131">
        <f t="shared" si="17"/>
        <v>-0.66400000000000003</v>
      </c>
      <c r="N33" s="135"/>
      <c r="O33" s="214"/>
      <c r="P33" s="32" t="e">
        <f t="shared" si="0"/>
        <v>#DIV/0!</v>
      </c>
      <c r="R33" s="45">
        <v>14</v>
      </c>
      <c r="S33" s="36">
        <v>0.39583333333333331</v>
      </c>
      <c r="T33" s="221">
        <f t="shared" si="1"/>
        <v>917.75</v>
      </c>
      <c r="U33" s="17">
        <f t="shared" si="2"/>
        <v>1.1340000000000001</v>
      </c>
      <c r="V33" s="135"/>
      <c r="W33" s="181">
        <f t="shared" si="3"/>
        <v>0.30549999999999999</v>
      </c>
      <c r="X33" s="19">
        <f t="shared" si="4"/>
        <v>918.82043081623078</v>
      </c>
      <c r="Z33" s="47">
        <v>14</v>
      </c>
      <c r="AA33" s="39">
        <v>0.39583333333333331</v>
      </c>
      <c r="AB33" s="224">
        <f t="shared" si="5"/>
        <v>920.5</v>
      </c>
      <c r="AC33" s="22">
        <f t="shared" si="6"/>
        <v>0.65799999999999992</v>
      </c>
      <c r="AD33" s="130"/>
      <c r="AE33" s="182">
        <f t="shared" si="7"/>
        <v>0.21259999999999998</v>
      </c>
      <c r="AF33" s="23">
        <f t="shared" si="8"/>
        <v>922</v>
      </c>
      <c r="AH33" s="48">
        <v>14</v>
      </c>
      <c r="AI33" s="41">
        <v>0.39583333333333331</v>
      </c>
      <c r="AJ33" s="225">
        <f t="shared" si="9"/>
        <v>917.25</v>
      </c>
      <c r="AK33" s="26">
        <f t="shared" si="10"/>
        <v>-0.63500000000000001</v>
      </c>
      <c r="AL33" s="48"/>
      <c r="AM33" s="183">
        <f t="shared" si="11"/>
        <v>0.40210000000000001</v>
      </c>
      <c r="AN33" s="101">
        <f t="shared" si="15"/>
        <v>2</v>
      </c>
      <c r="AO33" s="248">
        <f t="shared" si="12"/>
        <v>916.07197002568591</v>
      </c>
      <c r="AQ33" s="49">
        <v>14</v>
      </c>
      <c r="AR33" s="43">
        <v>0.39583333333333331</v>
      </c>
      <c r="AS33" s="226">
        <f t="shared" si="18"/>
        <v>920</v>
      </c>
      <c r="AT33" s="30">
        <f t="shared" si="19"/>
        <v>-0.59100000000000008</v>
      </c>
      <c r="AU33" s="49"/>
      <c r="AV33" s="184">
        <f t="shared" si="20"/>
        <v>0.28029999999999999</v>
      </c>
      <c r="AW33" s="31" t="e">
        <f t="shared" si="16"/>
        <v>#DIV/0!</v>
      </c>
      <c r="AX33" s="87">
        <f t="shared" si="13"/>
        <v>920.80360092833041</v>
      </c>
    </row>
    <row r="34" spans="1:50" ht="16" thickBot="1" x14ac:dyDescent="0.25">
      <c r="A34" s="7" t="s">
        <v>92</v>
      </c>
      <c r="B34" s="8">
        <v>0.33333333333333331</v>
      </c>
      <c r="C34" s="9">
        <v>5</v>
      </c>
      <c r="D34" s="9">
        <v>-2.8299999999999999E-4</v>
      </c>
      <c r="E34" s="77">
        <v>1.1709999999999999E-3</v>
      </c>
      <c r="F34" s="77">
        <v>-1.1709999999999999E-3</v>
      </c>
      <c r="G34" s="77">
        <v>2.7430000000000002E-3</v>
      </c>
      <c r="H34" s="123">
        <v>919.75</v>
      </c>
      <c r="J34" s="32">
        <v>13</v>
      </c>
      <c r="K34" s="33">
        <v>0.375</v>
      </c>
      <c r="L34" s="217">
        <f t="shared" si="14"/>
        <v>919.25</v>
      </c>
      <c r="M34" s="131">
        <f t="shared" si="17"/>
        <v>-0.36499999999999999</v>
      </c>
      <c r="N34" s="34"/>
      <c r="O34" s="214"/>
      <c r="P34" s="32" t="e">
        <f t="shared" si="0"/>
        <v>#DIV/0!</v>
      </c>
      <c r="R34" s="35">
        <v>13</v>
      </c>
      <c r="S34" s="36">
        <v>0.375</v>
      </c>
      <c r="T34" s="221">
        <f t="shared" si="1"/>
        <v>914.5</v>
      </c>
      <c r="U34" s="17">
        <f t="shared" si="2"/>
        <v>0.49299999999999994</v>
      </c>
      <c r="V34" s="34"/>
      <c r="W34" s="181">
        <f t="shared" si="3"/>
        <v>0.41749999999999998</v>
      </c>
      <c r="X34" s="19">
        <f t="shared" si="4"/>
        <v>918.82043081623078</v>
      </c>
      <c r="Z34" s="38">
        <v>13</v>
      </c>
      <c r="AA34" s="39">
        <v>0.375</v>
      </c>
      <c r="AB34" s="224">
        <f t="shared" si="5"/>
        <v>919.5</v>
      </c>
      <c r="AC34" s="22">
        <f t="shared" si="6"/>
        <v>0.432</v>
      </c>
      <c r="AD34" s="126"/>
      <c r="AE34" s="182">
        <f t="shared" si="7"/>
        <v>0.21640000000000001</v>
      </c>
      <c r="AF34" s="23">
        <f t="shared" si="8"/>
        <v>922</v>
      </c>
      <c r="AH34" s="40">
        <v>13</v>
      </c>
      <c r="AI34" s="41">
        <v>0.375</v>
      </c>
      <c r="AJ34" s="225">
        <f t="shared" si="9"/>
        <v>917.75</v>
      </c>
      <c r="AK34" s="26">
        <f t="shared" si="10"/>
        <v>-0.434</v>
      </c>
      <c r="AL34" s="40"/>
      <c r="AM34" s="183">
        <f t="shared" si="11"/>
        <v>0.28070000000000001</v>
      </c>
      <c r="AN34" s="101">
        <f t="shared" si="15"/>
        <v>2</v>
      </c>
      <c r="AO34" s="248">
        <f t="shared" si="12"/>
        <v>916.07197002568591</v>
      </c>
      <c r="AQ34" s="42">
        <v>13</v>
      </c>
      <c r="AR34" s="43">
        <v>0.375</v>
      </c>
      <c r="AS34" s="226">
        <f t="shared" si="18"/>
        <v>919.75</v>
      </c>
      <c r="AT34" s="30">
        <f t="shared" si="19"/>
        <v>-0.44499999999999995</v>
      </c>
      <c r="AU34" s="42"/>
      <c r="AV34" s="184">
        <f t="shared" si="20"/>
        <v>0.25900000000000001</v>
      </c>
      <c r="AW34" s="31" t="e">
        <f t="shared" si="16"/>
        <v>#DIV/0!</v>
      </c>
      <c r="AX34" s="87">
        <f t="shared" si="13"/>
        <v>920.80360092833041</v>
      </c>
    </row>
    <row r="35" spans="1:50" ht="16" thickBot="1" x14ac:dyDescent="0.25">
      <c r="A35" s="7" t="s">
        <v>92</v>
      </c>
      <c r="B35" s="8">
        <v>0.3125</v>
      </c>
      <c r="C35" s="9">
        <v>5</v>
      </c>
      <c r="D35" s="9">
        <v>-3.9999999999999998E-6</v>
      </c>
      <c r="E35" s="77">
        <v>1.219E-3</v>
      </c>
      <c r="F35" s="77">
        <v>-1.219E-3</v>
      </c>
      <c r="G35" s="77">
        <v>3.4359999999999998E-3</v>
      </c>
      <c r="H35" s="123">
        <v>919.5</v>
      </c>
      <c r="J35" s="44">
        <v>12</v>
      </c>
      <c r="K35" s="33">
        <v>0.35416666666666669</v>
      </c>
      <c r="L35" s="217">
        <f t="shared" si="14"/>
        <v>920</v>
      </c>
      <c r="M35" s="131">
        <f t="shared" si="17"/>
        <v>4.1000000000000002E-2</v>
      </c>
      <c r="N35" s="135"/>
      <c r="O35" s="214"/>
      <c r="P35" s="32" t="e">
        <f t="shared" si="0"/>
        <v>#DIV/0!</v>
      </c>
      <c r="R35" s="45">
        <v>12</v>
      </c>
      <c r="S35" s="36">
        <v>0.35416666666666669</v>
      </c>
      <c r="T35" s="221">
        <f t="shared" si="1"/>
        <v>914</v>
      </c>
      <c r="U35" s="17">
        <f t="shared" si="2"/>
        <v>-0.21000000000000002</v>
      </c>
      <c r="V35" s="135"/>
      <c r="W35" s="181">
        <f t="shared" si="3"/>
        <v>0.35620000000000002</v>
      </c>
      <c r="X35" s="19">
        <f t="shared" si="4"/>
        <v>918.82043081623078</v>
      </c>
      <c r="Z35" s="47">
        <v>12</v>
      </c>
      <c r="AA35" s="39">
        <v>0.35416666666666669</v>
      </c>
      <c r="AB35" s="224">
        <f t="shared" si="5"/>
        <v>919.25</v>
      </c>
      <c r="AC35" s="22">
        <f t="shared" si="6"/>
        <v>0.27500000000000002</v>
      </c>
      <c r="AD35" s="130"/>
      <c r="AE35" s="182">
        <f t="shared" si="7"/>
        <v>0.21359999999999998</v>
      </c>
      <c r="AF35" s="23">
        <f t="shared" si="8"/>
        <v>922</v>
      </c>
      <c r="AH35" s="48">
        <v>12</v>
      </c>
      <c r="AI35" s="41">
        <v>0.35416666666666669</v>
      </c>
      <c r="AJ35" s="225">
        <f t="shared" si="9"/>
        <v>917</v>
      </c>
      <c r="AK35" s="26">
        <f t="shared" si="10"/>
        <v>-0.51600000000000001</v>
      </c>
      <c r="AL35" s="48"/>
      <c r="AM35" s="183">
        <f t="shared" si="11"/>
        <v>0.26819999999999999</v>
      </c>
      <c r="AN35" s="101">
        <f t="shared" si="15"/>
        <v>2</v>
      </c>
      <c r="AO35" s="248">
        <f t="shared" si="12"/>
        <v>916.07197002568591</v>
      </c>
      <c r="AQ35" s="49">
        <v>12</v>
      </c>
      <c r="AR35" s="43">
        <v>0.35416666666666669</v>
      </c>
      <c r="AS35" s="226">
        <f t="shared" si="18"/>
        <v>919.5</v>
      </c>
      <c r="AT35" s="30">
        <f t="shared" si="19"/>
        <v>-0.34600000000000003</v>
      </c>
      <c r="AU35" s="49"/>
      <c r="AV35" s="184">
        <f t="shared" si="20"/>
        <v>0.25319999999999998</v>
      </c>
      <c r="AW35" s="31" t="e">
        <f t="shared" si="16"/>
        <v>#DIV/0!</v>
      </c>
      <c r="AX35" s="87">
        <f t="shared" si="13"/>
        <v>920.80360092833041</v>
      </c>
    </row>
    <row r="36" spans="1:50" ht="16" thickBot="1" x14ac:dyDescent="0.25">
      <c r="A36" s="7" t="s">
        <v>92</v>
      </c>
      <c r="B36" s="8">
        <v>0.29166666666666669</v>
      </c>
      <c r="C36" s="9">
        <v>5</v>
      </c>
      <c r="D36" s="9">
        <v>3.5300000000000002E-4</v>
      </c>
      <c r="E36" s="77">
        <v>1.2669999999999999E-3</v>
      </c>
      <c r="F36" s="77">
        <v>-1.2669999999999999E-3</v>
      </c>
      <c r="G36" s="77">
        <v>3.4229999999999998E-3</v>
      </c>
      <c r="H36" s="123">
        <v>919.5</v>
      </c>
      <c r="J36" s="44">
        <v>11</v>
      </c>
      <c r="K36" s="33">
        <v>0.33333333333333331</v>
      </c>
      <c r="L36" s="217">
        <f t="shared" si="14"/>
        <v>920.25</v>
      </c>
      <c r="M36" s="131">
        <f t="shared" si="17"/>
        <v>0.64300000000000002</v>
      </c>
      <c r="N36" s="135"/>
      <c r="O36" s="214"/>
      <c r="P36" s="32" t="e">
        <f t="shared" si="0"/>
        <v>#DIV/0!</v>
      </c>
      <c r="R36" s="45">
        <v>11</v>
      </c>
      <c r="S36" s="36">
        <v>0.33333333333333331</v>
      </c>
      <c r="T36" s="221">
        <f t="shared" si="1"/>
        <v>914.5</v>
      </c>
      <c r="U36" s="17">
        <f t="shared" si="2"/>
        <v>-0.43</v>
      </c>
      <c r="V36" s="135"/>
      <c r="W36" s="181">
        <f t="shared" si="3"/>
        <v>0.35560000000000003</v>
      </c>
      <c r="X36" s="19">
        <f t="shared" si="4"/>
        <v>918.82043081623078</v>
      </c>
      <c r="Z36" s="47">
        <v>11</v>
      </c>
      <c r="AA36" s="39">
        <v>0.33333333333333331</v>
      </c>
      <c r="AB36" s="224">
        <f t="shared" si="5"/>
        <v>919.5</v>
      </c>
      <c r="AC36" s="22">
        <f t="shared" si="6"/>
        <v>0.33500000000000002</v>
      </c>
      <c r="AD36" s="130"/>
      <c r="AE36" s="182">
        <f t="shared" si="7"/>
        <v>0.21640000000000001</v>
      </c>
      <c r="AF36" s="23">
        <f t="shared" si="8"/>
        <v>922</v>
      </c>
      <c r="AH36" s="48">
        <v>11</v>
      </c>
      <c r="AI36" s="41">
        <v>0.33333333333333331</v>
      </c>
      <c r="AJ36" s="225">
        <f t="shared" si="9"/>
        <v>916.5</v>
      </c>
      <c r="AK36" s="26">
        <f t="shared" si="10"/>
        <v>-0.64800000000000002</v>
      </c>
      <c r="AL36" s="48"/>
      <c r="AM36" s="183">
        <f t="shared" si="11"/>
        <v>0.26940000000000003</v>
      </c>
      <c r="AN36" s="101">
        <f t="shared" si="15"/>
        <v>2</v>
      </c>
      <c r="AO36" s="248">
        <f t="shared" si="12"/>
        <v>916.07197002568591</v>
      </c>
      <c r="AQ36" s="49">
        <v>11</v>
      </c>
      <c r="AR36" s="43">
        <v>0.33333333333333331</v>
      </c>
      <c r="AS36" s="226">
        <f t="shared" si="18"/>
        <v>919.75</v>
      </c>
      <c r="AT36" s="30">
        <f t="shared" si="19"/>
        <v>-0.28299999999999997</v>
      </c>
      <c r="AU36" s="49"/>
      <c r="AV36" s="184">
        <f t="shared" si="20"/>
        <v>0.27430000000000004</v>
      </c>
      <c r="AW36" s="31" t="e">
        <f t="shared" si="16"/>
        <v>#DIV/0!</v>
      </c>
      <c r="AX36" s="87">
        <f t="shared" si="13"/>
        <v>920.80360092833041</v>
      </c>
    </row>
    <row r="37" spans="1:50" ht="16" thickBot="1" x14ac:dyDescent="0.25">
      <c r="A37" s="7" t="s">
        <v>92</v>
      </c>
      <c r="B37" s="8">
        <v>0.27083333333333331</v>
      </c>
      <c r="C37" s="9">
        <v>5</v>
      </c>
      <c r="D37" s="9">
        <v>6.7400000000000001E-4</v>
      </c>
      <c r="E37" s="77">
        <v>1.312E-3</v>
      </c>
      <c r="F37" s="77">
        <v>-1.312E-3</v>
      </c>
      <c r="G37" s="77">
        <v>4.0020000000000003E-3</v>
      </c>
      <c r="H37" s="123">
        <v>920</v>
      </c>
      <c r="J37" s="32">
        <v>10</v>
      </c>
      <c r="K37" s="33">
        <v>0.3125</v>
      </c>
      <c r="L37" s="217">
        <f t="shared" si="14"/>
        <v>920.5</v>
      </c>
      <c r="M37" s="131">
        <f t="shared" si="17"/>
        <v>1.157</v>
      </c>
      <c r="N37" s="34"/>
      <c r="O37" s="214"/>
      <c r="P37" s="32" t="e">
        <f t="shared" si="0"/>
        <v>#DIV/0!</v>
      </c>
      <c r="R37" s="35">
        <v>10</v>
      </c>
      <c r="S37" s="36">
        <v>0.3125</v>
      </c>
      <c r="T37" s="221">
        <f t="shared" si="1"/>
        <v>914.75</v>
      </c>
      <c r="U37" s="17">
        <f t="shared" si="2"/>
        <v>-0.55400000000000005</v>
      </c>
      <c r="V37" s="34"/>
      <c r="W37" s="181">
        <f t="shared" si="3"/>
        <v>0.37690000000000001</v>
      </c>
      <c r="X37" s="19">
        <f t="shared" si="4"/>
        <v>918.82043081623078</v>
      </c>
      <c r="Z37" s="38">
        <v>10</v>
      </c>
      <c r="AA37" s="39">
        <v>0.3125</v>
      </c>
      <c r="AB37" s="224">
        <f t="shared" si="5"/>
        <v>919.25</v>
      </c>
      <c r="AC37" s="22">
        <f t="shared" si="6"/>
        <v>0.34799999999999998</v>
      </c>
      <c r="AD37" s="126"/>
      <c r="AE37" s="182">
        <f t="shared" si="7"/>
        <v>0.23960000000000001</v>
      </c>
      <c r="AF37" s="23">
        <f t="shared" si="8"/>
        <v>922</v>
      </c>
      <c r="AH37" s="40">
        <v>10</v>
      </c>
      <c r="AI37" s="41">
        <v>0.3125</v>
      </c>
      <c r="AJ37" s="225">
        <f t="shared" si="9"/>
        <v>917</v>
      </c>
      <c r="AK37" s="26">
        <f t="shared" si="10"/>
        <v>-0.72900000000000009</v>
      </c>
      <c r="AL37" s="40"/>
      <c r="AM37" s="183">
        <f t="shared" si="11"/>
        <v>0.28189999999999998</v>
      </c>
      <c r="AN37" s="101">
        <f t="shared" si="15"/>
        <v>2</v>
      </c>
      <c r="AO37" s="248">
        <f t="shared" si="12"/>
        <v>916.07197002568591</v>
      </c>
      <c r="AQ37" s="42">
        <v>10</v>
      </c>
      <c r="AR37" s="43">
        <v>0.3125</v>
      </c>
      <c r="AS37" s="226">
        <f t="shared" si="18"/>
        <v>919.5</v>
      </c>
      <c r="AT37" s="30">
        <f t="shared" si="19"/>
        <v>-4.0000000000000001E-3</v>
      </c>
      <c r="AU37" s="42"/>
      <c r="AV37" s="184">
        <f t="shared" si="20"/>
        <v>0.34359999999999996</v>
      </c>
      <c r="AW37" s="31" t="e">
        <f t="shared" si="16"/>
        <v>#DIV/0!</v>
      </c>
      <c r="AX37" s="87">
        <f t="shared" si="13"/>
        <v>920.80360092833041</v>
      </c>
    </row>
    <row r="38" spans="1:50" ht="16" thickBot="1" x14ac:dyDescent="0.25">
      <c r="A38" s="7" t="s">
        <v>92</v>
      </c>
      <c r="B38" s="8">
        <v>0.25</v>
      </c>
      <c r="C38" s="9">
        <v>5</v>
      </c>
      <c r="D38" s="9">
        <v>9.1200000000000005E-4</v>
      </c>
      <c r="E38" s="77">
        <v>1.351E-3</v>
      </c>
      <c r="F38" s="77">
        <v>-1.351E-3</v>
      </c>
      <c r="G38" s="77">
        <v>4.3569999999999998E-3</v>
      </c>
      <c r="H38" s="123">
        <v>920</v>
      </c>
      <c r="J38" s="44">
        <v>9</v>
      </c>
      <c r="K38" s="33">
        <v>0.29166666666666669</v>
      </c>
      <c r="L38" s="217">
        <f t="shared" si="14"/>
        <v>920.5</v>
      </c>
      <c r="M38" s="131">
        <f t="shared" si="17"/>
        <v>1.6520000000000001</v>
      </c>
      <c r="N38" s="135"/>
      <c r="O38" s="214"/>
      <c r="P38" s="32" t="e">
        <f t="shared" si="0"/>
        <v>#DIV/0!</v>
      </c>
      <c r="R38" s="45">
        <v>9</v>
      </c>
      <c r="S38" s="36">
        <v>0.29166666666666669</v>
      </c>
      <c r="T38" s="221">
        <f t="shared" si="1"/>
        <v>914.5</v>
      </c>
      <c r="U38" s="17">
        <f t="shared" si="2"/>
        <v>-0.69800000000000006</v>
      </c>
      <c r="V38" s="135"/>
      <c r="W38" s="181">
        <f t="shared" si="3"/>
        <v>0.37</v>
      </c>
      <c r="X38" s="19">
        <f t="shared" si="4"/>
        <v>918.82043081623078</v>
      </c>
      <c r="Z38" s="47">
        <v>9</v>
      </c>
      <c r="AA38" s="39">
        <v>0.29166666666666669</v>
      </c>
      <c r="AB38" s="224">
        <f t="shared" si="5"/>
        <v>919.25</v>
      </c>
      <c r="AC38" s="22">
        <f t="shared" si="6"/>
        <v>0.30200000000000005</v>
      </c>
      <c r="AD38" s="130"/>
      <c r="AE38" s="182">
        <f t="shared" si="7"/>
        <v>0.24510000000000001</v>
      </c>
      <c r="AF38" s="23">
        <f t="shared" si="8"/>
        <v>922</v>
      </c>
      <c r="AH38" s="48">
        <v>9</v>
      </c>
      <c r="AI38" s="41">
        <v>0.29166666666666669</v>
      </c>
      <c r="AJ38" s="225">
        <f t="shared" si="9"/>
        <v>916.75</v>
      </c>
      <c r="AK38" s="26">
        <f t="shared" si="10"/>
        <v>-1.0209999999999999</v>
      </c>
      <c r="AL38" s="48"/>
      <c r="AM38" s="183">
        <f t="shared" si="11"/>
        <v>0.74739999999999995</v>
      </c>
      <c r="AN38" s="101">
        <f t="shared" si="15"/>
        <v>2</v>
      </c>
      <c r="AO38" s="248">
        <f t="shared" si="12"/>
        <v>916.07197002568591</v>
      </c>
      <c r="AQ38" s="49">
        <v>9</v>
      </c>
      <c r="AR38" s="43">
        <v>0.29166666666666669</v>
      </c>
      <c r="AS38" s="226">
        <f t="shared" si="18"/>
        <v>919.5</v>
      </c>
      <c r="AT38" s="30">
        <f t="shared" si="19"/>
        <v>0.35300000000000004</v>
      </c>
      <c r="AU38" s="49"/>
      <c r="AV38" s="184">
        <f t="shared" si="20"/>
        <v>0.34229999999999999</v>
      </c>
      <c r="AW38" s="31" t="e">
        <f t="shared" si="16"/>
        <v>#DIV/0!</v>
      </c>
      <c r="AX38" s="87">
        <f t="shared" si="13"/>
        <v>920.80360092833041</v>
      </c>
    </row>
    <row r="39" spans="1:50" ht="16" thickBot="1" x14ac:dyDescent="0.25">
      <c r="A39" s="7" t="s">
        <v>92</v>
      </c>
      <c r="B39" s="8">
        <v>0.22916666666666666</v>
      </c>
      <c r="C39" s="9">
        <v>5</v>
      </c>
      <c r="D39" s="9">
        <v>1.261E-3</v>
      </c>
      <c r="E39" s="77">
        <v>1.382E-3</v>
      </c>
      <c r="F39" s="77">
        <v>-1.382E-3</v>
      </c>
      <c r="G39" s="77">
        <v>4.1229999999999999E-3</v>
      </c>
      <c r="H39" s="123">
        <v>920.75</v>
      </c>
      <c r="J39" s="44">
        <v>8</v>
      </c>
      <c r="K39" s="33">
        <v>0.27083333333333331</v>
      </c>
      <c r="L39" s="217">
        <f t="shared" si="14"/>
        <v>920</v>
      </c>
      <c r="M39" s="131">
        <f t="shared" si="17"/>
        <v>2.2309999999999999</v>
      </c>
      <c r="N39" s="135"/>
      <c r="O39" s="214"/>
      <c r="P39" s="32" t="e">
        <f t="shared" si="0"/>
        <v>#DIV/0!</v>
      </c>
      <c r="R39" s="45">
        <v>8</v>
      </c>
      <c r="S39" s="36">
        <v>0.27083333333333331</v>
      </c>
      <c r="T39" s="221">
        <f t="shared" si="1"/>
        <v>914.75</v>
      </c>
      <c r="U39" s="17">
        <f t="shared" si="2"/>
        <v>-0.95499999999999996</v>
      </c>
      <c r="V39" s="135"/>
      <c r="W39" s="181">
        <f t="shared" si="3"/>
        <v>0.43220000000000003</v>
      </c>
      <c r="X39" s="19">
        <f t="shared" si="4"/>
        <v>918.82043081623078</v>
      </c>
      <c r="Z39" s="47">
        <v>8</v>
      </c>
      <c r="AA39" s="39">
        <v>0.27083333333333331</v>
      </c>
      <c r="AB39" s="224">
        <f t="shared" si="5"/>
        <v>919.5</v>
      </c>
      <c r="AC39" s="22">
        <f t="shared" si="6"/>
        <v>0.46700000000000003</v>
      </c>
      <c r="AD39" s="130"/>
      <c r="AE39" s="182">
        <f t="shared" si="7"/>
        <v>0.27430000000000004</v>
      </c>
      <c r="AF39" s="23">
        <f t="shared" si="8"/>
        <v>922</v>
      </c>
      <c r="AH39" s="48">
        <v>8</v>
      </c>
      <c r="AI39" s="41">
        <v>0.27083333333333331</v>
      </c>
      <c r="AJ39" s="225">
        <f t="shared" si="9"/>
        <v>917.25</v>
      </c>
      <c r="AK39" s="26">
        <f t="shared" si="10"/>
        <v>-1.292</v>
      </c>
      <c r="AL39" s="48"/>
      <c r="AM39" s="183">
        <f t="shared" si="11"/>
        <v>0.74729999999999996</v>
      </c>
      <c r="AN39" s="101">
        <f t="shared" si="15"/>
        <v>2</v>
      </c>
      <c r="AO39" s="248">
        <f t="shared" si="12"/>
        <v>916.07197002568591</v>
      </c>
      <c r="AQ39" s="49">
        <v>8</v>
      </c>
      <c r="AR39" s="43">
        <v>0.27083333333333331</v>
      </c>
      <c r="AS39" s="226">
        <f t="shared" si="18"/>
        <v>920</v>
      </c>
      <c r="AT39" s="30">
        <f t="shared" si="19"/>
        <v>0.67400000000000004</v>
      </c>
      <c r="AU39" s="49"/>
      <c r="AV39" s="184">
        <f t="shared" si="20"/>
        <v>0.40020000000000006</v>
      </c>
      <c r="AW39" s="31" t="e">
        <f t="shared" si="16"/>
        <v>#DIV/0!</v>
      </c>
      <c r="AX39" s="87">
        <f t="shared" si="13"/>
        <v>920.80360092833041</v>
      </c>
    </row>
    <row r="40" spans="1:50" ht="16" thickBot="1" x14ac:dyDescent="0.25">
      <c r="A40" s="7" t="s">
        <v>92</v>
      </c>
      <c r="B40" s="8">
        <v>0.20833333333333334</v>
      </c>
      <c r="C40" s="9">
        <v>5</v>
      </c>
      <c r="D40" s="9">
        <v>1.4920000000000001E-3</v>
      </c>
      <c r="E40" s="77">
        <v>1.4E-3</v>
      </c>
      <c r="F40" s="77">
        <v>-1.4E-3</v>
      </c>
      <c r="G40" s="77">
        <v>4.3280000000000002E-3</v>
      </c>
      <c r="H40" s="123">
        <v>921.5</v>
      </c>
      <c r="J40" s="32">
        <v>7</v>
      </c>
      <c r="K40" s="33">
        <v>0.25</v>
      </c>
      <c r="L40" s="217">
        <f t="shared" si="14"/>
        <v>920.75</v>
      </c>
      <c r="M40" s="131">
        <f t="shared" si="17"/>
        <v>2.972</v>
      </c>
      <c r="N40" s="34"/>
      <c r="O40" s="214"/>
      <c r="P40" s="32" t="e">
        <f t="shared" si="0"/>
        <v>#DIV/0!</v>
      </c>
      <c r="R40" s="35">
        <v>7</v>
      </c>
      <c r="S40" s="36">
        <v>0.25</v>
      </c>
      <c r="T40" s="221">
        <f t="shared" si="1"/>
        <v>914.5</v>
      </c>
      <c r="U40" s="17">
        <f t="shared" si="2"/>
        <v>-1.0839999999999999</v>
      </c>
      <c r="V40" s="34"/>
      <c r="W40" s="181">
        <f t="shared" si="3"/>
        <v>0.42020000000000002</v>
      </c>
      <c r="X40" s="19">
        <f t="shared" si="4"/>
        <v>918.82043081623078</v>
      </c>
      <c r="Z40" s="38">
        <v>7</v>
      </c>
      <c r="AA40" s="39">
        <v>0.25</v>
      </c>
      <c r="AB40" s="224">
        <f t="shared" si="5"/>
        <v>919.5</v>
      </c>
      <c r="AC40" s="22">
        <f t="shared" si="6"/>
        <v>0.52400000000000002</v>
      </c>
      <c r="AD40" s="126"/>
      <c r="AE40" s="182">
        <f t="shared" si="7"/>
        <v>0.3145</v>
      </c>
      <c r="AF40" s="23">
        <f t="shared" si="8"/>
        <v>922</v>
      </c>
      <c r="AH40" s="40">
        <v>7</v>
      </c>
      <c r="AI40" s="41">
        <v>0.25</v>
      </c>
      <c r="AJ40" s="225">
        <f t="shared" si="9"/>
        <v>917</v>
      </c>
      <c r="AK40" s="26">
        <f t="shared" si="10"/>
        <v>-1.655</v>
      </c>
      <c r="AL40" s="40"/>
      <c r="AM40" s="183">
        <f t="shared" si="11"/>
        <v>0.79579999999999995</v>
      </c>
      <c r="AN40" s="101">
        <f t="shared" si="15"/>
        <v>2</v>
      </c>
      <c r="AO40" s="248">
        <f t="shared" si="12"/>
        <v>916.07197002568591</v>
      </c>
      <c r="AQ40" s="42">
        <v>7</v>
      </c>
      <c r="AR40" s="43">
        <v>0.25</v>
      </c>
      <c r="AS40" s="226">
        <f t="shared" si="18"/>
        <v>920</v>
      </c>
      <c r="AT40" s="30">
        <f t="shared" si="19"/>
        <v>0.91200000000000003</v>
      </c>
      <c r="AU40" s="42"/>
      <c r="AV40" s="184">
        <f t="shared" si="20"/>
        <v>0.43569999999999998</v>
      </c>
      <c r="AW40" s="31" t="e">
        <f t="shared" si="16"/>
        <v>#DIV/0!</v>
      </c>
      <c r="AX40" s="87">
        <f t="shared" si="13"/>
        <v>920.80360092833041</v>
      </c>
    </row>
    <row r="41" spans="1:50" ht="16" thickBot="1" x14ac:dyDescent="0.25">
      <c r="A41" s="7" t="s">
        <v>92</v>
      </c>
      <c r="B41" s="8">
        <v>0.1875</v>
      </c>
      <c r="C41" s="9">
        <v>5</v>
      </c>
      <c r="D41" s="9">
        <v>1.652E-3</v>
      </c>
      <c r="E41" s="77">
        <v>1.4109999999999999E-3</v>
      </c>
      <c r="F41" s="77">
        <v>-1.4109999999999999E-3</v>
      </c>
      <c r="G41" s="77">
        <v>4.1850000000000004E-3</v>
      </c>
      <c r="H41" s="123">
        <v>921.25</v>
      </c>
      <c r="J41" s="44">
        <v>6</v>
      </c>
      <c r="K41" s="33">
        <v>0.22916666666666666</v>
      </c>
      <c r="L41" s="217">
        <f t="shared" si="14"/>
        <v>920.25</v>
      </c>
      <c r="M41" s="131">
        <f t="shared" si="17"/>
        <v>3.8040000000000003</v>
      </c>
      <c r="N41" s="135"/>
      <c r="O41" s="214"/>
      <c r="P41" s="32" t="e">
        <f t="shared" si="0"/>
        <v>#DIV/0!</v>
      </c>
      <c r="R41" s="45">
        <v>6</v>
      </c>
      <c r="S41" s="36">
        <v>0.22916666666666666</v>
      </c>
      <c r="T41" s="221">
        <f t="shared" si="1"/>
        <v>914.5</v>
      </c>
      <c r="U41" s="17">
        <f t="shared" si="2"/>
        <v>-1.484</v>
      </c>
      <c r="V41" s="135"/>
      <c r="W41" s="181">
        <f t="shared" si="3"/>
        <v>0.71419999999999995</v>
      </c>
      <c r="X41" s="19">
        <f t="shared" si="4"/>
        <v>918.82043081623078</v>
      </c>
      <c r="Z41" s="47">
        <v>6</v>
      </c>
      <c r="AA41" s="39">
        <v>0.22916666666666666</v>
      </c>
      <c r="AB41" s="224">
        <f t="shared" si="5"/>
        <v>919.5</v>
      </c>
      <c r="AC41" s="22">
        <f t="shared" si="6"/>
        <v>0.64100000000000001</v>
      </c>
      <c r="AD41" s="130"/>
      <c r="AE41" s="182">
        <f t="shared" si="7"/>
        <v>0.30179999999999996</v>
      </c>
      <c r="AF41" s="23">
        <f t="shared" si="8"/>
        <v>922</v>
      </c>
      <c r="AH41" s="48">
        <v>6</v>
      </c>
      <c r="AI41" s="41">
        <v>0.22916666666666666</v>
      </c>
      <c r="AJ41" s="225">
        <f t="shared" si="9"/>
        <v>917.5</v>
      </c>
      <c r="AK41" s="26">
        <f t="shared" si="10"/>
        <v>-1.931</v>
      </c>
      <c r="AL41" s="48"/>
      <c r="AM41" s="183">
        <f t="shared" si="11"/>
        <v>0.79579999999999995</v>
      </c>
      <c r="AN41" s="101">
        <f t="shared" si="15"/>
        <v>2</v>
      </c>
      <c r="AO41" s="248">
        <f t="shared" si="12"/>
        <v>916.07197002568591</v>
      </c>
      <c r="AQ41" s="49">
        <v>6</v>
      </c>
      <c r="AR41" s="43">
        <v>0.22916666666666666</v>
      </c>
      <c r="AS41" s="226">
        <f t="shared" si="18"/>
        <v>920.75</v>
      </c>
      <c r="AT41" s="30">
        <f t="shared" si="19"/>
        <v>1.2609999999999999</v>
      </c>
      <c r="AU41" s="49"/>
      <c r="AV41" s="184">
        <f t="shared" si="20"/>
        <v>0.4123</v>
      </c>
      <c r="AW41" s="31" t="e">
        <f t="shared" si="16"/>
        <v>#DIV/0!</v>
      </c>
      <c r="AX41" s="87">
        <f t="shared" si="13"/>
        <v>920.80360092833041</v>
      </c>
    </row>
    <row r="42" spans="1:50" ht="16" thickBot="1" x14ac:dyDescent="0.25">
      <c r="A42" s="7" t="s">
        <v>92</v>
      </c>
      <c r="B42" s="8">
        <v>0.16666666666666666</v>
      </c>
      <c r="C42" s="9">
        <v>5</v>
      </c>
      <c r="D42" s="9">
        <v>1.748E-3</v>
      </c>
      <c r="E42" s="77">
        <v>1.4139999999999999E-3</v>
      </c>
      <c r="F42" s="77">
        <v>-1.4139999999999999E-3</v>
      </c>
      <c r="G42" s="77">
        <v>4.1019999999999997E-3</v>
      </c>
      <c r="H42" s="123">
        <v>921</v>
      </c>
      <c r="J42" s="44">
        <v>5</v>
      </c>
      <c r="K42" s="33">
        <v>0.20833333333333334</v>
      </c>
      <c r="L42" s="217">
        <f t="shared" si="14"/>
        <v>920.25</v>
      </c>
      <c r="M42" s="131">
        <f t="shared" si="17"/>
        <v>4.5459999999999994</v>
      </c>
      <c r="N42" s="135"/>
      <c r="O42" s="214"/>
      <c r="P42" s="32" t="e">
        <f t="shared" si="0"/>
        <v>#DIV/0!</v>
      </c>
      <c r="R42" s="45">
        <v>5</v>
      </c>
      <c r="S42" s="36">
        <v>0.20833333333333334</v>
      </c>
      <c r="T42" s="221">
        <f t="shared" si="1"/>
        <v>914.75</v>
      </c>
      <c r="U42" s="17">
        <f t="shared" si="2"/>
        <v>-1.9269999999999998</v>
      </c>
      <c r="V42" s="135"/>
      <c r="W42" s="181">
        <f t="shared" si="3"/>
        <v>0.72550000000000003</v>
      </c>
      <c r="X42" s="19">
        <f t="shared" si="4"/>
        <v>918.82043081623078</v>
      </c>
      <c r="Z42" s="47">
        <v>5</v>
      </c>
      <c r="AA42" s="39">
        <v>0.20833333333333334</v>
      </c>
      <c r="AB42" s="224">
        <f t="shared" si="5"/>
        <v>919</v>
      </c>
      <c r="AC42" s="22">
        <f t="shared" si="6"/>
        <v>0.69800000000000006</v>
      </c>
      <c r="AD42" s="130"/>
      <c r="AE42" s="182">
        <f t="shared" si="7"/>
        <v>0.30179999999999996</v>
      </c>
      <c r="AF42" s="23">
        <f t="shared" si="8"/>
        <v>922</v>
      </c>
      <c r="AH42" s="48">
        <v>5</v>
      </c>
      <c r="AI42" s="41">
        <v>0.20833333333333334</v>
      </c>
      <c r="AJ42" s="225">
        <f t="shared" si="9"/>
        <v>917.5</v>
      </c>
      <c r="AK42" s="26">
        <f t="shared" si="10"/>
        <v>-1.976</v>
      </c>
      <c r="AL42" s="48"/>
      <c r="AM42" s="183">
        <f t="shared" si="11"/>
        <v>0.78059999999999996</v>
      </c>
      <c r="AN42" s="101">
        <f t="shared" si="15"/>
        <v>2</v>
      </c>
      <c r="AO42" s="248">
        <f t="shared" si="12"/>
        <v>916.07197002568591</v>
      </c>
      <c r="AQ42" s="49">
        <v>5</v>
      </c>
      <c r="AR42" s="43">
        <v>0.20833333333333334</v>
      </c>
      <c r="AS42" s="226">
        <f t="shared" si="18"/>
        <v>921.5</v>
      </c>
      <c r="AT42" s="30">
        <f t="shared" si="19"/>
        <v>1.492</v>
      </c>
      <c r="AU42" s="49"/>
      <c r="AV42" s="184">
        <f t="shared" si="20"/>
        <v>0.43280000000000002</v>
      </c>
      <c r="AW42" s="31" t="e">
        <f t="shared" si="16"/>
        <v>#DIV/0!</v>
      </c>
      <c r="AX42" s="87">
        <f t="shared" si="13"/>
        <v>920.80360092833041</v>
      </c>
    </row>
    <row r="43" spans="1:50" ht="16" thickBot="1" x14ac:dyDescent="0.25">
      <c r="A43" s="7" t="s">
        <v>92</v>
      </c>
      <c r="B43" s="8">
        <v>0.14583333333333334</v>
      </c>
      <c r="C43" s="9">
        <v>5</v>
      </c>
      <c r="D43" s="9">
        <v>1.792E-3</v>
      </c>
      <c r="E43" s="77">
        <v>1.4109999999999999E-3</v>
      </c>
      <c r="F43" s="77">
        <v>-1.4109999999999999E-3</v>
      </c>
      <c r="G43" s="77">
        <v>4.2940000000000001E-3</v>
      </c>
      <c r="H43" s="123">
        <v>921.25</v>
      </c>
      <c r="J43" s="32">
        <v>4</v>
      </c>
      <c r="K43" s="33">
        <v>0.1875</v>
      </c>
      <c r="L43" s="217">
        <f t="shared" si="14"/>
        <v>921</v>
      </c>
      <c r="M43" s="131">
        <f t="shared" si="17"/>
        <v>5.3449999999999998</v>
      </c>
      <c r="N43" s="34"/>
      <c r="O43" s="214"/>
      <c r="P43" s="32" t="e">
        <f t="shared" si="0"/>
        <v>#DIV/0!</v>
      </c>
      <c r="R43" s="35">
        <v>4</v>
      </c>
      <c r="S43" s="36">
        <v>0.1875</v>
      </c>
      <c r="T43" s="221">
        <f t="shared" si="1"/>
        <v>915</v>
      </c>
      <c r="U43" s="17">
        <f t="shared" si="2"/>
        <v>-2.3019999999999996</v>
      </c>
      <c r="V43" s="34"/>
      <c r="W43" s="181">
        <f t="shared" si="3"/>
        <v>0.71139999999999992</v>
      </c>
      <c r="X43" s="19">
        <f t="shared" si="4"/>
        <v>918.82043081623078</v>
      </c>
      <c r="Z43" s="38">
        <v>4</v>
      </c>
      <c r="AA43" s="39">
        <v>0.1875</v>
      </c>
      <c r="AB43" s="224">
        <f t="shared" si="5"/>
        <v>919</v>
      </c>
      <c r="AC43" s="22">
        <f t="shared" si="6"/>
        <v>0.69399999999999995</v>
      </c>
      <c r="AD43" s="126"/>
      <c r="AE43" s="182">
        <f t="shared" si="7"/>
        <v>0.32450000000000001</v>
      </c>
      <c r="AF43" s="23">
        <f t="shared" si="8"/>
        <v>922</v>
      </c>
      <c r="AH43" s="40">
        <v>4</v>
      </c>
      <c r="AI43" s="41">
        <v>0.1875</v>
      </c>
      <c r="AJ43" s="225">
        <f t="shared" si="9"/>
        <v>917.25</v>
      </c>
      <c r="AK43" s="26">
        <f t="shared" si="10"/>
        <v>-2.1029999999999998</v>
      </c>
      <c r="AL43" s="40"/>
      <c r="AM43" s="183">
        <f t="shared" si="11"/>
        <v>0.77549999999999997</v>
      </c>
      <c r="AN43" s="101">
        <f t="shared" si="15"/>
        <v>2</v>
      </c>
      <c r="AO43" s="248">
        <f t="shared" si="12"/>
        <v>916.07197002568591</v>
      </c>
      <c r="AQ43" s="42">
        <v>4</v>
      </c>
      <c r="AR43" s="43">
        <v>0.1875</v>
      </c>
      <c r="AS43" s="226">
        <f t="shared" si="18"/>
        <v>921.25</v>
      </c>
      <c r="AT43" s="30">
        <f t="shared" si="19"/>
        <v>1.6520000000000001</v>
      </c>
      <c r="AU43" s="42"/>
      <c r="AV43" s="184">
        <f t="shared" si="20"/>
        <v>0.41850000000000004</v>
      </c>
      <c r="AW43" s="31" t="e">
        <f t="shared" si="16"/>
        <v>#DIV/0!</v>
      </c>
      <c r="AX43" s="87">
        <f t="shared" si="13"/>
        <v>920.80360092833041</v>
      </c>
    </row>
    <row r="44" spans="1:50" ht="16" thickBot="1" x14ac:dyDescent="0.25">
      <c r="A44" s="7" t="s">
        <v>92</v>
      </c>
      <c r="B44" s="8">
        <v>0.125</v>
      </c>
      <c r="C44" s="9">
        <v>5</v>
      </c>
      <c r="D44" s="9">
        <v>1.9469999999999999E-3</v>
      </c>
      <c r="E44" s="77">
        <v>1.4009999999999999E-3</v>
      </c>
      <c r="F44" s="77">
        <v>-1.4009999999999999E-3</v>
      </c>
      <c r="G44" s="77">
        <v>4.13E-3</v>
      </c>
      <c r="H44" s="123">
        <v>921.25</v>
      </c>
      <c r="J44" s="44">
        <v>3</v>
      </c>
      <c r="K44" s="33">
        <v>0.16666666666666666</v>
      </c>
      <c r="L44" s="217">
        <f t="shared" si="14"/>
        <v>921.25</v>
      </c>
      <c r="M44" s="131">
        <f t="shared" si="17"/>
        <v>6.1820000000000004</v>
      </c>
      <c r="N44" s="135"/>
      <c r="O44" s="214"/>
      <c r="P44" s="32" t="e">
        <f t="shared" si="0"/>
        <v>#DIV/0!</v>
      </c>
      <c r="R44" s="45">
        <v>3</v>
      </c>
      <c r="S44" s="36">
        <v>0.16666666666666666</v>
      </c>
      <c r="T44" s="221">
        <f t="shared" si="1"/>
        <v>914</v>
      </c>
      <c r="U44" s="17">
        <f t="shared" si="2"/>
        <v>-2.7749999999999999</v>
      </c>
      <c r="V44" s="135"/>
      <c r="W44" s="181">
        <f t="shared" si="3"/>
        <v>0.7228</v>
      </c>
      <c r="X44" s="19">
        <f t="shared" si="4"/>
        <v>918.82043081623078</v>
      </c>
      <c r="Z44" s="47">
        <v>3</v>
      </c>
      <c r="AA44" s="39">
        <v>0.16666666666666666</v>
      </c>
      <c r="AB44" s="224">
        <f t="shared" si="5"/>
        <v>919.25</v>
      </c>
      <c r="AC44" s="22">
        <f t="shared" si="6"/>
        <v>0.747</v>
      </c>
      <c r="AD44" s="130"/>
      <c r="AE44" s="182">
        <f t="shared" si="7"/>
        <v>0.33119999999999999</v>
      </c>
      <c r="AF44" s="23">
        <f t="shared" si="8"/>
        <v>922</v>
      </c>
      <c r="AH44" s="48">
        <v>3</v>
      </c>
      <c r="AI44" s="41">
        <v>0.16666666666666666</v>
      </c>
      <c r="AJ44" s="225">
        <f t="shared" si="9"/>
        <v>917.5</v>
      </c>
      <c r="AK44" s="26">
        <f t="shared" si="10"/>
        <v>-2.133</v>
      </c>
      <c r="AL44" s="48"/>
      <c r="AM44" s="183">
        <f t="shared" si="11"/>
        <v>0.76590000000000003</v>
      </c>
      <c r="AN44" s="101">
        <f t="shared" si="15"/>
        <v>2</v>
      </c>
      <c r="AO44" s="248">
        <f t="shared" si="12"/>
        <v>916.07197002568591</v>
      </c>
      <c r="AQ44" s="49">
        <v>3</v>
      </c>
      <c r="AR44" s="43">
        <v>0.16666666666666666</v>
      </c>
      <c r="AS44" s="226">
        <f t="shared" si="18"/>
        <v>921</v>
      </c>
      <c r="AT44" s="30">
        <f t="shared" si="19"/>
        <v>1.748</v>
      </c>
      <c r="AU44" s="49"/>
      <c r="AV44" s="184">
        <f t="shared" si="20"/>
        <v>0.41019999999999995</v>
      </c>
      <c r="AW44" s="31" t="e">
        <f t="shared" si="16"/>
        <v>#DIV/0!</v>
      </c>
      <c r="AX44" s="87">
        <f t="shared" si="13"/>
        <v>920.80360092833041</v>
      </c>
    </row>
    <row r="45" spans="1:50" ht="16" thickBot="1" x14ac:dyDescent="0.25">
      <c r="A45" s="7" t="s">
        <v>92</v>
      </c>
      <c r="B45" s="8">
        <v>2.0833333333333332E-2</v>
      </c>
      <c r="C45" s="9">
        <v>5</v>
      </c>
      <c r="D45" s="9">
        <v>2.1080000000000001E-3</v>
      </c>
      <c r="E45" s="77">
        <v>1.3780000000000001E-3</v>
      </c>
      <c r="F45" s="77">
        <v>-1.3780000000000001E-3</v>
      </c>
      <c r="G45" s="77">
        <v>3.9529999999999999E-3</v>
      </c>
      <c r="H45" s="123">
        <v>921.5</v>
      </c>
      <c r="J45" s="44">
        <v>2</v>
      </c>
      <c r="K45" s="33">
        <v>0.14583333333333334</v>
      </c>
      <c r="L45" s="217">
        <f t="shared" si="14"/>
        <v>922.5</v>
      </c>
      <c r="M45" s="131">
        <f t="shared" si="17"/>
        <v>6.8</v>
      </c>
      <c r="N45" s="135"/>
      <c r="O45" s="214"/>
      <c r="P45" s="32" t="e">
        <f t="shared" si="0"/>
        <v>#DIV/0!</v>
      </c>
      <c r="R45" s="45">
        <v>2</v>
      </c>
      <c r="S45" s="36">
        <v>0.14583333333333334</v>
      </c>
      <c r="T45" s="221">
        <f t="shared" si="1"/>
        <v>914.25</v>
      </c>
      <c r="U45" s="17">
        <f t="shared" si="2"/>
        <v>-3.2279999999999998</v>
      </c>
      <c r="V45" s="135"/>
      <c r="W45" s="181">
        <f t="shared" si="3"/>
        <v>0.73780000000000001</v>
      </c>
      <c r="X45" s="19">
        <f t="shared" si="4"/>
        <v>918.82043081623078</v>
      </c>
      <c r="Z45" s="47">
        <v>2</v>
      </c>
      <c r="AA45" s="39">
        <v>0.14583333333333334</v>
      </c>
      <c r="AB45" s="224">
        <f t="shared" si="5"/>
        <v>919.75</v>
      </c>
      <c r="AC45" s="22">
        <f t="shared" si="6"/>
        <v>0.874</v>
      </c>
      <c r="AD45" s="130"/>
      <c r="AE45" s="182">
        <f t="shared" si="7"/>
        <v>0.33210000000000001</v>
      </c>
      <c r="AF45" s="23">
        <f xml:space="preserve"> 922 + COS(-24)*AD45*SIN(-7*AD45) + 11*COS(-24)*COS(922 + 922*AD45)^2*SIN(3*SIN(-9*AD45))^2*SIN(-9*AD45)</f>
        <v>922</v>
      </c>
      <c r="AH45" s="48">
        <v>2</v>
      </c>
      <c r="AI45" s="41">
        <v>0.14583333333333334</v>
      </c>
      <c r="AJ45" s="225">
        <f t="shared" si="9"/>
        <v>917.75</v>
      </c>
      <c r="AK45" s="26">
        <f t="shared" si="10"/>
        <v>-2.1150000000000002</v>
      </c>
      <c r="AL45" s="48"/>
      <c r="AM45" s="183">
        <f t="shared" si="11"/>
        <v>0.76580000000000004</v>
      </c>
      <c r="AN45" s="101">
        <f t="shared" si="15"/>
        <v>2</v>
      </c>
      <c r="AO45" s="248">
        <f t="shared" si="12"/>
        <v>916.07197002568591</v>
      </c>
      <c r="AQ45" s="49">
        <v>2</v>
      </c>
      <c r="AR45" s="43">
        <v>0.14583333333333334</v>
      </c>
      <c r="AS45" s="226">
        <f t="shared" si="18"/>
        <v>921.25</v>
      </c>
      <c r="AT45" s="30">
        <f t="shared" si="19"/>
        <v>1.792</v>
      </c>
      <c r="AU45" s="49"/>
      <c r="AV45" s="184">
        <f t="shared" si="20"/>
        <v>0.4294</v>
      </c>
      <c r="AW45" s="31" t="e">
        <f t="shared" si="16"/>
        <v>#DIV/0!</v>
      </c>
      <c r="AX45" s="87">
        <f t="shared" si="13"/>
        <v>920.80360092833041</v>
      </c>
    </row>
    <row r="46" spans="1:50" ht="16" thickBot="1" x14ac:dyDescent="0.25">
      <c r="A46" s="7" t="s">
        <v>92</v>
      </c>
      <c r="B46" s="8">
        <v>0</v>
      </c>
      <c r="C46" s="9">
        <v>5</v>
      </c>
      <c r="D46" s="9">
        <v>2.1329999999999999E-3</v>
      </c>
      <c r="E46" s="77">
        <v>1.341E-3</v>
      </c>
      <c r="F46" s="77">
        <v>-1.341E-3</v>
      </c>
      <c r="G46" s="77">
        <v>4.2919999999999998E-3</v>
      </c>
      <c r="H46" s="123">
        <v>921.25</v>
      </c>
      <c r="J46" s="14">
        <v>1</v>
      </c>
      <c r="K46" s="88">
        <v>0.125</v>
      </c>
      <c r="L46" s="218">
        <f t="shared" si="14"/>
        <v>923.5</v>
      </c>
      <c r="M46" s="131">
        <f>D215*1000</f>
        <v>7.37</v>
      </c>
      <c r="N46" s="89"/>
      <c r="O46" s="215"/>
      <c r="P46" s="32" t="e">
        <f t="shared" si="0"/>
        <v>#DIV/0!</v>
      </c>
      <c r="R46" s="19">
        <v>1</v>
      </c>
      <c r="S46" s="90">
        <v>0.125</v>
      </c>
      <c r="T46" s="222">
        <f t="shared" si="1"/>
        <v>912.75</v>
      </c>
      <c r="U46" s="17">
        <f t="shared" si="2"/>
        <v>-3.5739999999999998</v>
      </c>
      <c r="V46" s="89"/>
      <c r="W46" s="181">
        <f t="shared" si="3"/>
        <v>0.73780000000000001</v>
      </c>
      <c r="X46" s="19">
        <f xml:space="preserve"> 917 + SIN(COS(917)*V46^2 - 24) + COS(SIN(917) + COS(7 + COS(917)*V46^2 + V46*SIN(-24 - V46)))</f>
        <v>918.82043081623078</v>
      </c>
      <c r="Z46" s="76">
        <v>1</v>
      </c>
      <c r="AA46" s="92">
        <v>0.125</v>
      </c>
      <c r="AB46" s="224">
        <f t="shared" si="5"/>
        <v>920</v>
      </c>
      <c r="AC46" s="22">
        <f t="shared" si="6"/>
        <v>0.8899999999999999</v>
      </c>
      <c r="AD46" s="132"/>
      <c r="AE46" s="182">
        <f t="shared" si="7"/>
        <v>0.46169999999999994</v>
      </c>
      <c r="AF46" s="23">
        <f>( 0.000835673682896391 - 0.0000169491525423729*COS(279841*AD46) - 0.000166666666666667*AD46*COS(279841*AD46) - 0.0000169491525423729*AD46*SIN(4.62553006428061 + 1352564.83333333*AD46))*1000</f>
        <v>0.81872453035401815</v>
      </c>
      <c r="AH46" s="93">
        <v>1</v>
      </c>
      <c r="AI46" s="94">
        <v>0.125</v>
      </c>
      <c r="AJ46" s="225">
        <f t="shared" si="9"/>
        <v>917.5</v>
      </c>
      <c r="AK46" s="26">
        <f t="shared" si="10"/>
        <v>-2.0830000000000002</v>
      </c>
      <c r="AL46" s="93"/>
      <c r="AM46" s="183">
        <f t="shared" si="11"/>
        <v>0.75080000000000002</v>
      </c>
      <c r="AN46" s="101">
        <f t="shared" si="15"/>
        <v>2</v>
      </c>
      <c r="AO46" s="248">
        <f xml:space="preserve"> 917 + (1/470)*AL46*COS(AL46) + SIN(917 + (-835399/911)*AL46 - COS(AL46) - SIN(2*SIN(911 + AL46) + COS(-23)*SIN(AL46*SIN(AL46) - 911)))</f>
        <v>916.07197002568591</v>
      </c>
      <c r="AQ46" s="95">
        <v>1</v>
      </c>
      <c r="AR46" s="96">
        <v>0.125</v>
      </c>
      <c r="AS46" s="226">
        <f t="shared" si="18"/>
        <v>921.25</v>
      </c>
      <c r="AT46" s="30">
        <f t="shared" si="19"/>
        <v>1.9469999999999998</v>
      </c>
      <c r="AU46" s="95"/>
      <c r="AV46" s="184">
        <f>G44*100</f>
        <v>0.41299999999999998</v>
      </c>
      <c r="AW46" s="31" t="e">
        <f t="shared" si="16"/>
        <v>#DIV/0!</v>
      </c>
      <c r="AX46" s="87">
        <f xml:space="preserve"> 21164/23 + AU46*COS(1/3 + AU46)*SIN(SIN((1/23)*AU46))*COS(SIN(AU46 + COS((COS(42330)/14)*AU46^2))) + COS(1/3 + AU46)*COS(SIN(AU46 + COS((COS(42330)/14)*AU46^2)))/(AU46 + COS((COS(42330)/14)*AU46^2))</f>
        <v>920.80360092833041</v>
      </c>
    </row>
    <row r="47" spans="1:50" x14ac:dyDescent="0.2">
      <c r="A47" s="7" t="s">
        <v>93</v>
      </c>
      <c r="B47" s="8">
        <v>0.97916666666666663</v>
      </c>
      <c r="C47" s="9">
        <v>4</v>
      </c>
      <c r="D47" s="9">
        <v>2.163E-3</v>
      </c>
      <c r="E47" s="77">
        <v>1.294E-3</v>
      </c>
      <c r="F47" s="77">
        <v>-1.294E-3</v>
      </c>
      <c r="G47" s="77">
        <v>4.2339999999999999E-3</v>
      </c>
      <c r="H47" s="123">
        <v>921.25</v>
      </c>
      <c r="P47" s="32"/>
    </row>
    <row r="48" spans="1:50" ht="15" customHeight="1" x14ac:dyDescent="0.2">
      <c r="A48" s="7" t="s">
        <v>93</v>
      </c>
      <c r="B48" s="8">
        <v>0.95833333333333337</v>
      </c>
      <c r="C48" s="9">
        <v>4</v>
      </c>
      <c r="D48" s="9">
        <v>2.2000000000000001E-3</v>
      </c>
      <c r="E48" s="77">
        <v>1.24E-3</v>
      </c>
      <c r="F48" s="77">
        <v>-1.24E-3</v>
      </c>
      <c r="G48" s="77">
        <v>4.2339999999999999E-3</v>
      </c>
      <c r="H48" s="123">
        <v>921.75</v>
      </c>
      <c r="J48" s="136" t="s">
        <v>20</v>
      </c>
      <c r="M48" s="290" t="s">
        <v>98</v>
      </c>
      <c r="N48" s="290"/>
      <c r="O48" s="290"/>
      <c r="P48" s="290"/>
      <c r="R48" s="136" t="s">
        <v>20</v>
      </c>
      <c r="U48" s="290" t="s">
        <v>99</v>
      </c>
      <c r="V48" s="290"/>
      <c r="W48" s="290"/>
      <c r="X48" s="290"/>
      <c r="Z48" s="136" t="s">
        <v>20</v>
      </c>
      <c r="AC48" s="289" t="s">
        <v>100</v>
      </c>
      <c r="AD48" s="289"/>
      <c r="AE48" s="289"/>
      <c r="AF48" s="289"/>
      <c r="AH48" s="136" t="s">
        <v>20</v>
      </c>
      <c r="AK48" s="289" t="s">
        <v>101</v>
      </c>
      <c r="AL48" s="289"/>
      <c r="AM48" s="289"/>
      <c r="AN48" s="289"/>
      <c r="AO48" s="266"/>
      <c r="AQ48" s="136" t="s">
        <v>20</v>
      </c>
      <c r="AT48" s="289" t="s">
        <v>38</v>
      </c>
      <c r="AU48" s="289"/>
      <c r="AV48" s="289"/>
      <c r="AW48" s="289"/>
      <c r="AX48" s="266"/>
    </row>
    <row r="49" spans="1:51" x14ac:dyDescent="0.2">
      <c r="A49" s="7" t="s">
        <v>93</v>
      </c>
      <c r="B49" s="8">
        <v>0.9375</v>
      </c>
      <c r="C49" s="9">
        <v>4</v>
      </c>
      <c r="D49" s="9">
        <v>2.1450000000000002E-3</v>
      </c>
      <c r="E49" s="77">
        <v>1.1789999999999999E-3</v>
      </c>
      <c r="F49" s="77">
        <v>-1.1789999999999999E-3</v>
      </c>
      <c r="G49" s="77">
        <v>4.4299999999999999E-3</v>
      </c>
      <c r="H49" s="123">
        <v>921.75</v>
      </c>
      <c r="M49" s="290"/>
      <c r="N49" s="290"/>
      <c r="O49" s="290"/>
      <c r="P49" s="290"/>
      <c r="U49" s="290"/>
      <c r="V49" s="290"/>
      <c r="W49" s="290"/>
      <c r="X49" s="290"/>
      <c r="AC49" s="289"/>
      <c r="AD49" s="289"/>
      <c r="AE49" s="289"/>
      <c r="AF49" s="289"/>
      <c r="AK49" s="289"/>
      <c r="AL49" s="289"/>
      <c r="AM49" s="289"/>
      <c r="AN49" s="289"/>
      <c r="AO49" s="266"/>
      <c r="AT49" s="289"/>
      <c r="AU49" s="289"/>
      <c r="AV49" s="289"/>
      <c r="AW49" s="289"/>
      <c r="AX49" s="266"/>
    </row>
    <row r="50" spans="1:51" x14ac:dyDescent="0.2">
      <c r="A50" s="7" t="s">
        <v>93</v>
      </c>
      <c r="B50" s="8">
        <v>0.91666666666666663</v>
      </c>
      <c r="C50" s="9">
        <v>4</v>
      </c>
      <c r="D50" s="9">
        <v>1.9789999999999999E-3</v>
      </c>
      <c r="E50" s="77">
        <v>1.1180000000000001E-3</v>
      </c>
      <c r="F50" s="77">
        <v>-1.1180000000000001E-3</v>
      </c>
      <c r="G50" s="77">
        <v>4.28E-3</v>
      </c>
      <c r="H50" s="123">
        <v>920.5</v>
      </c>
      <c r="M50" s="290"/>
      <c r="N50" s="290"/>
      <c r="O50" s="290"/>
      <c r="P50" s="290"/>
      <c r="U50" s="290"/>
      <c r="V50" s="290"/>
      <c r="W50" s="290"/>
      <c r="X50" s="290"/>
      <c r="AC50" s="289"/>
      <c r="AD50" s="289"/>
      <c r="AE50" s="289"/>
      <c r="AF50" s="289"/>
      <c r="AK50" s="289"/>
      <c r="AL50" s="289"/>
      <c r="AM50" s="289"/>
      <c r="AN50" s="289"/>
      <c r="AO50" s="266"/>
      <c r="AT50" s="289"/>
      <c r="AU50" s="289"/>
      <c r="AV50" s="289"/>
      <c r="AW50" s="289"/>
      <c r="AX50" s="266"/>
    </row>
    <row r="51" spans="1:51" x14ac:dyDescent="0.2">
      <c r="A51" s="7" t="s">
        <v>93</v>
      </c>
      <c r="B51" s="8">
        <v>0.89583333333333337</v>
      </c>
      <c r="C51" s="9">
        <v>4</v>
      </c>
      <c r="D51" s="9">
        <v>1.72E-3</v>
      </c>
      <c r="E51" s="77">
        <v>1.0679999999999999E-3</v>
      </c>
      <c r="F51" s="77">
        <v>-1.0679999999999999E-3</v>
      </c>
      <c r="G51" s="77">
        <v>4.2579999999999996E-3</v>
      </c>
      <c r="H51" s="123">
        <v>919.5</v>
      </c>
      <c r="M51" s="290"/>
      <c r="N51" s="290"/>
      <c r="O51" s="290"/>
      <c r="P51" s="290"/>
      <c r="U51" s="290"/>
      <c r="V51" s="290"/>
      <c r="W51" s="290"/>
      <c r="X51" s="290"/>
      <c r="AC51" s="289"/>
      <c r="AD51" s="289"/>
      <c r="AE51" s="289"/>
      <c r="AF51" s="289"/>
      <c r="AK51" s="289"/>
      <c r="AL51" s="289"/>
      <c r="AM51" s="289"/>
      <c r="AN51" s="289"/>
      <c r="AO51" s="266"/>
      <c r="AQ51" s="136">
        <f>PI()/180</f>
        <v>1.7453292519943295E-2</v>
      </c>
      <c r="AT51" s="289"/>
      <c r="AU51" s="289"/>
      <c r="AV51" s="289"/>
      <c r="AW51" s="289"/>
      <c r="AX51" s="266"/>
    </row>
    <row r="52" spans="1:51" x14ac:dyDescent="0.2">
      <c r="A52" s="7" t="s">
        <v>93</v>
      </c>
      <c r="B52" s="8">
        <v>0.875</v>
      </c>
      <c r="C52" s="9">
        <v>4</v>
      </c>
      <c r="D52" s="9">
        <v>1.5070000000000001E-3</v>
      </c>
      <c r="E52" s="77">
        <v>1.044E-3</v>
      </c>
      <c r="F52" s="77">
        <v>-1.044E-3</v>
      </c>
      <c r="G52" s="77">
        <v>5.2509999999999996E-3</v>
      </c>
      <c r="H52" s="123">
        <v>919.75</v>
      </c>
      <c r="M52" s="290"/>
      <c r="N52" s="290"/>
      <c r="O52" s="290"/>
      <c r="P52" s="290"/>
      <c r="U52" s="290"/>
      <c r="V52" s="290"/>
      <c r="W52" s="290"/>
      <c r="X52" s="290"/>
      <c r="AC52" s="289"/>
      <c r="AD52" s="289"/>
      <c r="AE52" s="289"/>
      <c r="AF52" s="289"/>
      <c r="AK52" s="289"/>
      <c r="AL52" s="289"/>
      <c r="AM52" s="289"/>
      <c r="AN52" s="289"/>
      <c r="AO52" s="266"/>
      <c r="AT52" s="289"/>
      <c r="AU52" s="289"/>
      <c r="AV52" s="289"/>
      <c r="AW52" s="289"/>
      <c r="AX52" s="266"/>
    </row>
    <row r="53" spans="1:51" x14ac:dyDescent="0.2">
      <c r="A53" s="7" t="s">
        <v>93</v>
      </c>
      <c r="B53" s="8">
        <v>0.85416666666666663</v>
      </c>
      <c r="C53" s="9">
        <v>4</v>
      </c>
      <c r="D53" s="9">
        <v>1.369E-3</v>
      </c>
      <c r="E53" s="77">
        <v>1.062E-3</v>
      </c>
      <c r="F53" s="77">
        <v>-1.062E-3</v>
      </c>
      <c r="G53" s="77">
        <v>5.3639999999999998E-3</v>
      </c>
      <c r="H53" s="123">
        <v>920.25</v>
      </c>
      <c r="J53" s="136" t="s">
        <v>166</v>
      </c>
      <c r="M53" s="289" t="s">
        <v>190</v>
      </c>
      <c r="N53" s="289"/>
      <c r="O53" s="289"/>
      <c r="P53" s="289"/>
      <c r="R53" s="136" t="s">
        <v>166</v>
      </c>
      <c r="U53" s="289" t="s">
        <v>191</v>
      </c>
      <c r="V53" s="289"/>
      <c r="W53" s="289"/>
      <c r="X53" s="289"/>
      <c r="Y53" s="289"/>
      <c r="Z53" s="136" t="s">
        <v>166</v>
      </c>
      <c r="AC53" s="289" t="s">
        <v>192</v>
      </c>
      <c r="AD53" s="289"/>
      <c r="AE53" s="289"/>
      <c r="AF53" s="289"/>
      <c r="AG53" s="289"/>
      <c r="AH53" s="136" t="s">
        <v>166</v>
      </c>
      <c r="AK53" s="289" t="s">
        <v>193</v>
      </c>
      <c r="AL53" s="289"/>
      <c r="AM53" s="289"/>
      <c r="AN53" s="289"/>
      <c r="AO53" s="289"/>
      <c r="AP53" s="289"/>
      <c r="AQ53" s="136" t="s">
        <v>166</v>
      </c>
      <c r="AT53" s="289" t="s">
        <v>194</v>
      </c>
      <c r="AU53" s="289"/>
      <c r="AV53" s="289"/>
      <c r="AW53" s="289"/>
      <c r="AX53" s="289"/>
      <c r="AY53" s="289"/>
    </row>
    <row r="54" spans="1:51" x14ac:dyDescent="0.2">
      <c r="A54" s="7" t="s">
        <v>93</v>
      </c>
      <c r="B54" s="8">
        <v>0.83333333333333337</v>
      </c>
      <c r="C54" s="9">
        <v>4</v>
      </c>
      <c r="D54" s="9">
        <v>1.2930000000000001E-3</v>
      </c>
      <c r="E54" s="77">
        <v>1.0859999999999999E-3</v>
      </c>
      <c r="F54" s="77">
        <v>-1.0859999999999999E-3</v>
      </c>
      <c r="G54" s="77">
        <v>4.947E-3</v>
      </c>
      <c r="H54" s="123">
        <v>919.75</v>
      </c>
      <c r="M54" s="289"/>
      <c r="N54" s="289"/>
      <c r="O54" s="289"/>
      <c r="P54" s="289"/>
      <c r="U54" s="289"/>
      <c r="V54" s="289"/>
      <c r="W54" s="289"/>
      <c r="X54" s="289"/>
      <c r="Y54" s="289"/>
      <c r="AC54" s="289"/>
      <c r="AD54" s="289"/>
      <c r="AE54" s="289"/>
      <c r="AF54" s="289"/>
      <c r="AG54" s="289"/>
      <c r="AK54" s="289"/>
      <c r="AL54" s="289"/>
      <c r="AM54" s="289"/>
      <c r="AN54" s="289"/>
      <c r="AO54" s="289"/>
      <c r="AP54" s="289"/>
      <c r="AT54" s="289"/>
      <c r="AU54" s="289"/>
      <c r="AV54" s="289"/>
      <c r="AW54" s="289"/>
      <c r="AX54" s="289"/>
      <c r="AY54" s="289"/>
    </row>
    <row r="55" spans="1:51" x14ac:dyDescent="0.2">
      <c r="A55" s="7" t="s">
        <v>93</v>
      </c>
      <c r="B55" s="8">
        <v>0.8125</v>
      </c>
      <c r="C55" s="9">
        <v>4</v>
      </c>
      <c r="D55" s="9">
        <v>1.01E-3</v>
      </c>
      <c r="E55" s="77">
        <v>1.1100000000000001E-3</v>
      </c>
      <c r="F55" s="77">
        <v>-1.1100000000000001E-3</v>
      </c>
      <c r="G55" s="77">
        <v>4.9699999999999996E-3</v>
      </c>
      <c r="H55" s="123">
        <v>919</v>
      </c>
      <c r="M55" s="289"/>
      <c r="N55" s="289"/>
      <c r="O55" s="289"/>
      <c r="P55" s="289"/>
      <c r="U55" s="289"/>
      <c r="V55" s="289"/>
      <c r="W55" s="289"/>
      <c r="X55" s="289"/>
      <c r="Y55" s="289"/>
      <c r="AC55" s="289"/>
      <c r="AD55" s="289"/>
      <c r="AE55" s="289"/>
      <c r="AF55" s="289"/>
      <c r="AG55" s="289"/>
      <c r="AK55" s="289"/>
      <c r="AL55" s="289"/>
      <c r="AM55" s="289"/>
      <c r="AN55" s="289"/>
      <c r="AO55" s="289"/>
      <c r="AP55" s="289"/>
      <c r="AT55" s="289"/>
      <c r="AU55" s="289"/>
      <c r="AV55" s="289"/>
      <c r="AW55" s="289"/>
      <c r="AX55" s="289"/>
      <c r="AY55" s="289"/>
    </row>
    <row r="56" spans="1:51" x14ac:dyDescent="0.2">
      <c r="A56" s="7" t="s">
        <v>93</v>
      </c>
      <c r="B56" s="8">
        <v>0.79166666666666663</v>
      </c>
      <c r="C56" s="9">
        <v>4</v>
      </c>
      <c r="D56" s="9">
        <v>7.7899999999999996E-4</v>
      </c>
      <c r="E56" s="77">
        <v>1.1280000000000001E-3</v>
      </c>
      <c r="F56" s="77">
        <v>-1.1280000000000001E-3</v>
      </c>
      <c r="G56" s="77">
        <v>5.058E-3</v>
      </c>
      <c r="H56" s="123">
        <v>919.75</v>
      </c>
      <c r="M56" s="289"/>
      <c r="N56" s="289"/>
      <c r="O56" s="289"/>
      <c r="P56" s="289"/>
      <c r="U56" s="289"/>
      <c r="V56" s="289"/>
      <c r="W56" s="289"/>
      <c r="X56" s="289"/>
      <c r="Y56" s="289"/>
      <c r="AC56" s="289"/>
      <c r="AD56" s="289"/>
      <c r="AE56" s="289"/>
      <c r="AF56" s="289"/>
      <c r="AG56" s="289"/>
      <c r="AK56" s="289"/>
      <c r="AL56" s="289"/>
      <c r="AM56" s="289"/>
      <c r="AN56" s="289"/>
      <c r="AO56" s="289"/>
      <c r="AP56" s="289"/>
      <c r="AT56" s="289"/>
      <c r="AU56" s="289"/>
      <c r="AV56" s="289"/>
      <c r="AW56" s="289"/>
      <c r="AX56" s="289"/>
      <c r="AY56" s="289"/>
    </row>
    <row r="57" spans="1:51" x14ac:dyDescent="0.2">
      <c r="A57" s="7" t="s">
        <v>93</v>
      </c>
      <c r="B57" s="8">
        <v>0.77083333333333337</v>
      </c>
      <c r="C57" s="9">
        <v>4</v>
      </c>
      <c r="D57" s="9">
        <v>5.5699999999999999E-4</v>
      </c>
      <c r="E57" s="77">
        <v>1.134E-3</v>
      </c>
      <c r="F57" s="77">
        <v>-1.134E-3</v>
      </c>
      <c r="G57" s="77">
        <v>4.9810000000000002E-3</v>
      </c>
      <c r="H57" s="123">
        <v>917.25</v>
      </c>
    </row>
    <row r="58" spans="1:51" x14ac:dyDescent="0.2">
      <c r="A58" s="7" t="s">
        <v>93</v>
      </c>
      <c r="B58" s="8">
        <v>0.75</v>
      </c>
      <c r="C58" s="9">
        <v>4</v>
      </c>
      <c r="D58" s="9">
        <v>1.37E-4</v>
      </c>
      <c r="E58" s="77">
        <v>1.14E-3</v>
      </c>
      <c r="F58" s="77">
        <v>-1.14E-3</v>
      </c>
      <c r="G58" s="77">
        <v>4.6899999999999997E-3</v>
      </c>
      <c r="H58" s="123">
        <v>915.75</v>
      </c>
    </row>
    <row r="59" spans="1:51" x14ac:dyDescent="0.2">
      <c r="A59" s="7" t="s">
        <v>93</v>
      </c>
      <c r="B59" s="8">
        <v>0.72916666666666663</v>
      </c>
      <c r="C59" s="9">
        <v>4</v>
      </c>
      <c r="D59" s="9">
        <v>1.3300000000000001E-4</v>
      </c>
      <c r="E59" s="77">
        <v>1.1479999999999999E-3</v>
      </c>
      <c r="F59" s="77">
        <v>-1.1479999999999999E-3</v>
      </c>
      <c r="G59" s="77">
        <v>4.7739999999999996E-3</v>
      </c>
      <c r="H59" s="123">
        <v>917.5</v>
      </c>
    </row>
    <row r="60" spans="1:51" x14ac:dyDescent="0.2">
      <c r="A60" s="7" t="s">
        <v>93</v>
      </c>
      <c r="B60" s="8">
        <v>0.70833333333333337</v>
      </c>
      <c r="C60" s="9">
        <v>4</v>
      </c>
      <c r="D60" s="9">
        <v>3.57E-4</v>
      </c>
      <c r="E60" s="77">
        <v>1.157E-3</v>
      </c>
      <c r="F60" s="77">
        <v>-1.157E-3</v>
      </c>
      <c r="G60" s="77">
        <v>4.3769999999999998E-3</v>
      </c>
      <c r="H60" s="123">
        <v>918.25</v>
      </c>
    </row>
    <row r="61" spans="1:51" x14ac:dyDescent="0.2">
      <c r="A61" s="7" t="s">
        <v>93</v>
      </c>
      <c r="B61" s="8">
        <v>0.6875</v>
      </c>
      <c r="C61" s="9">
        <v>4</v>
      </c>
      <c r="D61" s="9">
        <v>3.6600000000000001E-4</v>
      </c>
      <c r="E61" s="77">
        <v>1.1609999999999999E-3</v>
      </c>
      <c r="F61" s="77">
        <v>-1.1609999999999999E-3</v>
      </c>
      <c r="G61" s="77">
        <v>4.0099999999999997E-3</v>
      </c>
      <c r="H61" s="123">
        <v>917.25</v>
      </c>
    </row>
    <row r="62" spans="1:51" x14ac:dyDescent="0.2">
      <c r="A62" s="7" t="s">
        <v>93</v>
      </c>
      <c r="B62" s="8">
        <v>0.66666666666666663</v>
      </c>
      <c r="C62" s="9">
        <v>4</v>
      </c>
      <c r="D62" s="9">
        <v>1.8900000000000001E-4</v>
      </c>
      <c r="E62" s="77">
        <v>1.168E-3</v>
      </c>
      <c r="F62" s="77">
        <v>-1.168E-3</v>
      </c>
      <c r="G62" s="77">
        <v>4.0179999999999999E-3</v>
      </c>
      <c r="H62" s="123">
        <v>917.75</v>
      </c>
    </row>
    <row r="63" spans="1:51" x14ac:dyDescent="0.2">
      <c r="A63" s="7" t="s">
        <v>93</v>
      </c>
      <c r="B63" s="8">
        <v>0.64583333333333337</v>
      </c>
      <c r="C63" s="9">
        <v>4</v>
      </c>
      <c r="D63" s="9">
        <v>2.05E-4</v>
      </c>
      <c r="E63" s="77">
        <v>1.183E-3</v>
      </c>
      <c r="F63" s="77">
        <v>-1.183E-3</v>
      </c>
      <c r="G63" s="77">
        <v>3.79E-3</v>
      </c>
      <c r="H63" s="123">
        <v>918</v>
      </c>
    </row>
    <row r="64" spans="1:51" x14ac:dyDescent="0.2">
      <c r="A64" s="7" t="s">
        <v>93</v>
      </c>
      <c r="B64" s="8">
        <v>0.625</v>
      </c>
      <c r="C64" s="9">
        <v>4</v>
      </c>
      <c r="D64" s="9">
        <v>4.1999999999999998E-5</v>
      </c>
      <c r="E64" s="77">
        <v>1.199E-3</v>
      </c>
      <c r="F64" s="77">
        <v>-1.199E-3</v>
      </c>
      <c r="G64" s="77">
        <v>3.79E-3</v>
      </c>
      <c r="H64" s="123">
        <v>917.5</v>
      </c>
    </row>
    <row r="65" spans="1:8" x14ac:dyDescent="0.2">
      <c r="A65" s="7" t="s">
        <v>93</v>
      </c>
      <c r="B65" s="8">
        <v>0.60416666666666663</v>
      </c>
      <c r="C65" s="9">
        <v>4</v>
      </c>
      <c r="D65" s="9">
        <v>-1.11E-4</v>
      </c>
      <c r="E65" s="77">
        <v>1.212E-3</v>
      </c>
      <c r="F65" s="77">
        <v>-1.212E-3</v>
      </c>
      <c r="G65" s="77">
        <v>3.7820000000000002E-3</v>
      </c>
      <c r="H65" s="123">
        <v>918</v>
      </c>
    </row>
    <row r="66" spans="1:8" x14ac:dyDescent="0.2">
      <c r="A66" s="7" t="s">
        <v>93</v>
      </c>
      <c r="B66" s="8">
        <v>0.58333333333333337</v>
      </c>
      <c r="C66" s="9">
        <v>4</v>
      </c>
      <c r="D66" s="9">
        <v>-2.4800000000000001E-4</v>
      </c>
      <c r="E66" s="77">
        <v>1.2229999999999999E-3</v>
      </c>
      <c r="F66" s="77">
        <v>-1.2229999999999999E-3</v>
      </c>
      <c r="G66" s="77">
        <v>3.8860000000000001E-3</v>
      </c>
      <c r="H66" s="123">
        <v>916.75</v>
      </c>
    </row>
    <row r="67" spans="1:8" x14ac:dyDescent="0.2">
      <c r="A67" s="7" t="s">
        <v>93</v>
      </c>
      <c r="B67" s="8">
        <v>0.5625</v>
      </c>
      <c r="C67" s="9">
        <v>4</v>
      </c>
      <c r="D67" s="9">
        <v>-5.6099999999999998E-4</v>
      </c>
      <c r="E67" s="77">
        <v>1.2329999999999999E-3</v>
      </c>
      <c r="F67" s="77">
        <v>-1.2329999999999999E-3</v>
      </c>
      <c r="G67" s="77">
        <v>4.0810000000000004E-3</v>
      </c>
      <c r="H67" s="123">
        <v>916</v>
      </c>
    </row>
    <row r="68" spans="1:8" x14ac:dyDescent="0.2">
      <c r="A68" s="7" t="s">
        <v>93</v>
      </c>
      <c r="B68" s="8">
        <v>0.54166666666666663</v>
      </c>
      <c r="C68" s="9">
        <v>4</v>
      </c>
      <c r="D68" s="9">
        <v>-7.1299999999999998E-4</v>
      </c>
      <c r="E68" s="77">
        <v>1.2390000000000001E-3</v>
      </c>
      <c r="F68" s="77">
        <v>-1.2390000000000001E-3</v>
      </c>
      <c r="G68" s="77">
        <v>4.2119999999999996E-3</v>
      </c>
      <c r="H68" s="123">
        <v>916.75</v>
      </c>
    </row>
    <row r="69" spans="1:8" x14ac:dyDescent="0.2">
      <c r="A69" s="7" t="s">
        <v>93</v>
      </c>
      <c r="B69" s="8">
        <v>0.52083333333333337</v>
      </c>
      <c r="C69" s="9">
        <v>4</v>
      </c>
      <c r="D69" s="9">
        <v>-6.1600000000000001E-4</v>
      </c>
      <c r="E69" s="77">
        <v>1.242E-3</v>
      </c>
      <c r="F69" s="77">
        <v>-1.242E-3</v>
      </c>
      <c r="G69" s="77">
        <v>3.741E-3</v>
      </c>
      <c r="H69" s="123">
        <v>916</v>
      </c>
    </row>
    <row r="70" spans="1:8" x14ac:dyDescent="0.2">
      <c r="A70" s="7" t="s">
        <v>93</v>
      </c>
      <c r="B70" s="8">
        <v>0.5</v>
      </c>
      <c r="C70" s="9">
        <v>4</v>
      </c>
      <c r="D70" s="9">
        <v>-6.9200000000000002E-4</v>
      </c>
      <c r="E70" s="77">
        <v>1.2459999999999999E-3</v>
      </c>
      <c r="F70" s="77">
        <v>-1.2459999999999999E-3</v>
      </c>
      <c r="G70" s="77">
        <v>3.8149999999999998E-3</v>
      </c>
      <c r="H70" s="123">
        <v>915.75</v>
      </c>
    </row>
    <row r="71" spans="1:8" x14ac:dyDescent="0.2">
      <c r="A71" s="7" t="s">
        <v>93</v>
      </c>
      <c r="B71" s="8">
        <v>0.47916666666666669</v>
      </c>
      <c r="C71" s="9">
        <v>4</v>
      </c>
      <c r="D71" s="9">
        <v>-6.5499999999999998E-4</v>
      </c>
      <c r="E71" s="77">
        <v>1.2489999999999999E-3</v>
      </c>
      <c r="F71" s="77">
        <v>-1.2489999999999999E-3</v>
      </c>
      <c r="G71" s="77">
        <v>3.9709999999999997E-3</v>
      </c>
      <c r="H71" s="123">
        <v>917</v>
      </c>
    </row>
    <row r="72" spans="1:8" x14ac:dyDescent="0.2">
      <c r="A72" s="7" t="s">
        <v>93</v>
      </c>
      <c r="B72" s="8">
        <v>0.45833333333333331</v>
      </c>
      <c r="C72" s="9">
        <v>4</v>
      </c>
      <c r="D72" s="9">
        <v>-5.4199999999999995E-4</v>
      </c>
      <c r="E72" s="77">
        <v>1.2520000000000001E-3</v>
      </c>
      <c r="F72" s="77">
        <v>-1.2520000000000001E-3</v>
      </c>
      <c r="G72" s="77">
        <v>3.4989999999999999E-3</v>
      </c>
      <c r="H72" s="123">
        <v>916.25</v>
      </c>
    </row>
    <row r="73" spans="1:8" x14ac:dyDescent="0.2">
      <c r="A73" s="7" t="s">
        <v>93</v>
      </c>
      <c r="B73" s="8">
        <v>0.4375</v>
      </c>
      <c r="C73" s="9">
        <v>4</v>
      </c>
      <c r="D73" s="9">
        <v>-5.9999999999999995E-4</v>
      </c>
      <c r="E73" s="77">
        <v>1.256E-3</v>
      </c>
      <c r="F73" s="77">
        <v>-1.256E-3</v>
      </c>
      <c r="G73" s="77">
        <v>3.5669999999999999E-3</v>
      </c>
      <c r="H73" s="123">
        <v>915.5</v>
      </c>
    </row>
    <row r="74" spans="1:8" x14ac:dyDescent="0.2">
      <c r="A74" s="7" t="s">
        <v>93</v>
      </c>
      <c r="B74" s="8">
        <v>0.41666666666666669</v>
      </c>
      <c r="C74" s="9">
        <v>4</v>
      </c>
      <c r="D74" s="9">
        <v>-6.3500000000000004E-4</v>
      </c>
      <c r="E74" s="77">
        <v>1.261E-3</v>
      </c>
      <c r="F74" s="77">
        <v>-1.261E-3</v>
      </c>
      <c r="G74" s="77">
        <v>4.0210000000000003E-3</v>
      </c>
      <c r="H74" s="123">
        <v>917.25</v>
      </c>
    </row>
    <row r="75" spans="1:8" x14ac:dyDescent="0.2">
      <c r="A75" s="7" t="s">
        <v>93</v>
      </c>
      <c r="B75" s="8">
        <v>0.39583333333333331</v>
      </c>
      <c r="C75" s="9">
        <v>4</v>
      </c>
      <c r="D75" s="9">
        <v>-4.3399999999999998E-4</v>
      </c>
      <c r="E75" s="77">
        <v>1.2669999999999999E-3</v>
      </c>
      <c r="F75" s="77">
        <v>-1.2669999999999999E-3</v>
      </c>
      <c r="G75" s="77">
        <v>2.807E-3</v>
      </c>
      <c r="H75" s="123">
        <v>917.75</v>
      </c>
    </row>
    <row r="76" spans="1:8" x14ac:dyDescent="0.2">
      <c r="A76" s="7" t="s">
        <v>93</v>
      </c>
      <c r="B76" s="8">
        <v>0.375</v>
      </c>
      <c r="C76" s="9">
        <v>4</v>
      </c>
      <c r="D76" s="9">
        <v>-5.1599999999999997E-4</v>
      </c>
      <c r="E76" s="77">
        <v>1.274E-3</v>
      </c>
      <c r="F76" s="77">
        <v>-1.274E-3</v>
      </c>
      <c r="G76" s="77">
        <v>2.6819999999999999E-3</v>
      </c>
      <c r="H76" s="123">
        <v>917</v>
      </c>
    </row>
    <row r="77" spans="1:8" x14ac:dyDescent="0.2">
      <c r="A77" s="7" t="s">
        <v>93</v>
      </c>
      <c r="B77" s="8">
        <v>0.35416666666666669</v>
      </c>
      <c r="C77" s="9">
        <v>4</v>
      </c>
      <c r="D77" s="9">
        <v>-6.4800000000000003E-4</v>
      </c>
      <c r="E77" s="77">
        <v>1.281E-3</v>
      </c>
      <c r="F77" s="77">
        <v>-1.281E-3</v>
      </c>
      <c r="G77" s="77">
        <v>2.6940000000000002E-3</v>
      </c>
      <c r="H77" s="123">
        <v>916.5</v>
      </c>
    </row>
    <row r="78" spans="1:8" x14ac:dyDescent="0.2">
      <c r="A78" s="7" t="s">
        <v>93</v>
      </c>
      <c r="B78" s="8">
        <v>0.33333333333333331</v>
      </c>
      <c r="C78" s="9">
        <v>4</v>
      </c>
      <c r="D78" s="9">
        <v>-7.2900000000000005E-4</v>
      </c>
      <c r="E78" s="77">
        <v>1.286E-3</v>
      </c>
      <c r="F78" s="77">
        <v>-1.286E-3</v>
      </c>
      <c r="G78" s="77">
        <v>2.8189999999999999E-3</v>
      </c>
      <c r="H78" s="123">
        <v>917</v>
      </c>
    </row>
    <row r="79" spans="1:8" x14ac:dyDescent="0.2">
      <c r="A79" s="7" t="s">
        <v>93</v>
      </c>
      <c r="B79" s="8">
        <v>0.3125</v>
      </c>
      <c r="C79" s="9">
        <v>4</v>
      </c>
      <c r="D79" s="9">
        <v>-1.021E-3</v>
      </c>
      <c r="E79" s="77">
        <v>1.2930000000000001E-3</v>
      </c>
      <c r="F79" s="77">
        <v>-1.2930000000000001E-3</v>
      </c>
      <c r="G79" s="77">
        <v>7.4739999999999997E-3</v>
      </c>
      <c r="H79" s="123">
        <v>916.75</v>
      </c>
    </row>
    <row r="80" spans="1:8" x14ac:dyDescent="0.2">
      <c r="A80" s="7" t="s">
        <v>93</v>
      </c>
      <c r="B80" s="8">
        <v>0.29166666666666669</v>
      </c>
      <c r="C80" s="9">
        <v>4</v>
      </c>
      <c r="D80" s="9">
        <v>-1.292E-3</v>
      </c>
      <c r="E80" s="77">
        <v>1.2949999999999999E-3</v>
      </c>
      <c r="F80" s="77">
        <v>-1.2949999999999999E-3</v>
      </c>
      <c r="G80" s="77">
        <v>7.4729999999999996E-3</v>
      </c>
      <c r="H80" s="123">
        <v>917.25</v>
      </c>
    </row>
    <row r="81" spans="1:8" x14ac:dyDescent="0.2">
      <c r="A81" s="7" t="s">
        <v>93</v>
      </c>
      <c r="B81" s="8">
        <v>0.27083333333333331</v>
      </c>
      <c r="C81" s="9">
        <v>4</v>
      </c>
      <c r="D81" s="9">
        <v>-1.655E-3</v>
      </c>
      <c r="E81" s="77">
        <v>1.2899999999999999E-3</v>
      </c>
      <c r="F81" s="77">
        <v>-1.2899999999999999E-3</v>
      </c>
      <c r="G81" s="77">
        <v>7.9579999999999998E-3</v>
      </c>
      <c r="H81" s="123">
        <v>917</v>
      </c>
    </row>
    <row r="82" spans="1:8" x14ac:dyDescent="0.2">
      <c r="A82" s="7" t="s">
        <v>93</v>
      </c>
      <c r="B82" s="8">
        <v>0.25</v>
      </c>
      <c r="C82" s="9">
        <v>4</v>
      </c>
      <c r="D82" s="9">
        <v>-1.931E-3</v>
      </c>
      <c r="E82" s="77">
        <v>1.273E-3</v>
      </c>
      <c r="F82" s="77">
        <v>-1.273E-3</v>
      </c>
      <c r="G82" s="77">
        <v>7.9579999999999998E-3</v>
      </c>
      <c r="H82" s="123">
        <v>917.5</v>
      </c>
    </row>
    <row r="83" spans="1:8" x14ac:dyDescent="0.2">
      <c r="A83" s="7" t="s">
        <v>93</v>
      </c>
      <c r="B83" s="8">
        <v>0.22916666666666666</v>
      </c>
      <c r="C83" s="9">
        <v>4</v>
      </c>
      <c r="D83" s="9">
        <v>-1.9759999999999999E-3</v>
      </c>
      <c r="E83" s="77">
        <v>1.245E-3</v>
      </c>
      <c r="F83" s="77">
        <v>-1.245E-3</v>
      </c>
      <c r="G83" s="77">
        <v>7.8059999999999996E-3</v>
      </c>
      <c r="H83" s="123">
        <v>917.5</v>
      </c>
    </row>
    <row r="84" spans="1:8" x14ac:dyDescent="0.2">
      <c r="A84" s="7" t="s">
        <v>93</v>
      </c>
      <c r="B84" s="8">
        <v>0.20833333333333334</v>
      </c>
      <c r="C84" s="9">
        <v>4</v>
      </c>
      <c r="D84" s="9">
        <v>-2.1029999999999998E-3</v>
      </c>
      <c r="E84" s="77">
        <v>1.212E-3</v>
      </c>
      <c r="F84" s="77">
        <v>-1.212E-3</v>
      </c>
      <c r="G84" s="77">
        <v>7.7549999999999997E-3</v>
      </c>
      <c r="H84" s="123">
        <v>917.25</v>
      </c>
    </row>
    <row r="85" spans="1:8" x14ac:dyDescent="0.2">
      <c r="A85" s="7" t="s">
        <v>93</v>
      </c>
      <c r="B85" s="8">
        <v>0.1875</v>
      </c>
      <c r="C85" s="9">
        <v>4</v>
      </c>
      <c r="D85" s="9">
        <v>-2.1329999999999999E-3</v>
      </c>
      <c r="E85" s="77">
        <v>1.1720000000000001E-3</v>
      </c>
      <c r="F85" s="77">
        <v>-1.1720000000000001E-3</v>
      </c>
      <c r="G85" s="77">
        <v>7.659E-3</v>
      </c>
      <c r="H85" s="123">
        <v>917.5</v>
      </c>
    </row>
    <row r="86" spans="1:8" x14ac:dyDescent="0.2">
      <c r="A86" s="7" t="s">
        <v>93</v>
      </c>
      <c r="B86" s="8">
        <v>0.16666666666666666</v>
      </c>
      <c r="C86" s="9">
        <v>4</v>
      </c>
      <c r="D86" s="9">
        <v>-2.1150000000000001E-3</v>
      </c>
      <c r="E86" s="77">
        <v>1.126E-3</v>
      </c>
      <c r="F86" s="77">
        <v>-1.126E-3</v>
      </c>
      <c r="G86" s="77">
        <v>7.6579999999999999E-3</v>
      </c>
      <c r="H86" s="123">
        <v>917.75</v>
      </c>
    </row>
    <row r="87" spans="1:8" x14ac:dyDescent="0.2">
      <c r="A87" s="7" t="s">
        <v>93</v>
      </c>
      <c r="B87" s="8">
        <v>0.125</v>
      </c>
      <c r="C87" s="9">
        <v>4</v>
      </c>
      <c r="D87" s="9">
        <v>-2.0830000000000002E-3</v>
      </c>
      <c r="E87" s="77">
        <v>1.078E-3</v>
      </c>
      <c r="F87" s="77">
        <v>-1.078E-3</v>
      </c>
      <c r="G87" s="77">
        <v>7.5079999999999999E-3</v>
      </c>
      <c r="H87" s="123">
        <v>917.5</v>
      </c>
    </row>
    <row r="88" spans="1:8" x14ac:dyDescent="0.2">
      <c r="A88" s="7" t="s">
        <v>93</v>
      </c>
      <c r="B88" s="8">
        <v>2.0833333333333332E-2</v>
      </c>
      <c r="C88" s="9">
        <v>4</v>
      </c>
      <c r="D88" s="9">
        <v>-2.029E-3</v>
      </c>
      <c r="E88" s="77">
        <v>1.0269999999999999E-3</v>
      </c>
      <c r="F88" s="77">
        <v>-1.0269999999999999E-3</v>
      </c>
      <c r="G88" s="77">
        <v>7.5789999999999998E-3</v>
      </c>
      <c r="H88" s="123">
        <v>917.25</v>
      </c>
    </row>
    <row r="89" spans="1:8" x14ac:dyDescent="0.2">
      <c r="A89" s="7" t="s">
        <v>93</v>
      </c>
      <c r="B89" s="8">
        <v>0</v>
      </c>
      <c r="C89" s="9">
        <v>4</v>
      </c>
      <c r="D89" s="9">
        <v>-1.8730000000000001E-3</v>
      </c>
      <c r="E89" s="77">
        <v>9.7499999999999996E-4</v>
      </c>
      <c r="F89" s="77">
        <v>-9.7499999999999996E-4</v>
      </c>
      <c r="G89" s="77">
        <v>7.7759999999999999E-3</v>
      </c>
      <c r="H89" s="123">
        <v>918.5</v>
      </c>
    </row>
    <row r="90" spans="1:8" x14ac:dyDescent="0.2">
      <c r="A90" s="7" t="s">
        <v>94</v>
      </c>
      <c r="B90" s="8">
        <v>0.97916666666666663</v>
      </c>
      <c r="C90" s="9">
        <v>3</v>
      </c>
      <c r="D90" s="9">
        <v>-1.856E-3</v>
      </c>
      <c r="E90" s="77">
        <v>9.2800000000000001E-4</v>
      </c>
      <c r="F90" s="77">
        <v>-9.2800000000000001E-4</v>
      </c>
      <c r="G90" s="77">
        <v>7.9509999999999997E-3</v>
      </c>
      <c r="H90" s="123">
        <v>918.25</v>
      </c>
    </row>
    <row r="91" spans="1:8" x14ac:dyDescent="0.2">
      <c r="A91" s="7" t="s">
        <v>94</v>
      </c>
      <c r="B91" s="8">
        <v>0.95833333333333337</v>
      </c>
      <c r="C91" s="9">
        <v>3</v>
      </c>
      <c r="D91" s="9">
        <v>-1.8649999999999999E-3</v>
      </c>
      <c r="E91" s="77">
        <v>8.7699999999999996E-4</v>
      </c>
      <c r="F91" s="77">
        <v>-8.7699999999999996E-4</v>
      </c>
      <c r="G91" s="77">
        <v>7.7970000000000001E-3</v>
      </c>
      <c r="H91" s="123">
        <v>918</v>
      </c>
    </row>
    <row r="92" spans="1:8" x14ac:dyDescent="0.2">
      <c r="A92" s="7" t="s">
        <v>94</v>
      </c>
      <c r="B92" s="8">
        <v>0.9375</v>
      </c>
      <c r="C92" s="9">
        <v>3</v>
      </c>
      <c r="D92" s="9">
        <v>-1.8710000000000001E-3</v>
      </c>
      <c r="E92" s="77">
        <v>8.1800000000000004E-4</v>
      </c>
      <c r="F92" s="77">
        <v>-8.1800000000000004E-4</v>
      </c>
      <c r="G92" s="77">
        <v>7.7970000000000001E-3</v>
      </c>
      <c r="H92" s="123">
        <v>917.5</v>
      </c>
    </row>
    <row r="93" spans="1:8" x14ac:dyDescent="0.2">
      <c r="A93" s="7" t="s">
        <v>94</v>
      </c>
      <c r="B93" s="8">
        <v>0.91666666666666663</v>
      </c>
      <c r="C93" s="9">
        <v>3</v>
      </c>
      <c r="D93" s="9">
        <v>-1.7539999999999999E-3</v>
      </c>
      <c r="E93" s="77">
        <v>7.5100000000000004E-4</v>
      </c>
      <c r="F93" s="77">
        <v>-7.5100000000000004E-4</v>
      </c>
      <c r="G93" s="77">
        <v>7.9310000000000005E-3</v>
      </c>
      <c r="H93" s="123">
        <v>918</v>
      </c>
    </row>
    <row r="94" spans="1:8" x14ac:dyDescent="0.2">
      <c r="A94" s="7" t="s">
        <v>94</v>
      </c>
      <c r="B94" s="8">
        <v>0.89583333333333337</v>
      </c>
      <c r="C94" s="9">
        <v>3</v>
      </c>
      <c r="D94" s="9">
        <v>-1.542E-3</v>
      </c>
      <c r="E94" s="77">
        <v>6.8199999999999999E-4</v>
      </c>
      <c r="F94" s="77">
        <v>-6.8199999999999999E-4</v>
      </c>
      <c r="G94" s="77">
        <v>7.6730000000000001E-3</v>
      </c>
      <c r="H94" s="123">
        <v>917.75</v>
      </c>
    </row>
    <row r="95" spans="1:8" x14ac:dyDescent="0.2">
      <c r="A95" s="7" t="s">
        <v>94</v>
      </c>
      <c r="B95" s="8">
        <v>0.875</v>
      </c>
      <c r="C95" s="9">
        <v>3</v>
      </c>
      <c r="D95" s="9">
        <v>-1.3259999999999999E-3</v>
      </c>
      <c r="E95" s="77">
        <v>6.1399999999999996E-4</v>
      </c>
      <c r="F95" s="77">
        <v>-6.1399999999999996E-4</v>
      </c>
      <c r="G95" s="77">
        <v>7.6210000000000002E-3</v>
      </c>
      <c r="H95" s="123">
        <v>917.5</v>
      </c>
    </row>
    <row r="96" spans="1:8" x14ac:dyDescent="0.2">
      <c r="A96" s="7" t="s">
        <v>94</v>
      </c>
      <c r="B96" s="8">
        <v>0.85416666666666663</v>
      </c>
      <c r="C96" s="9">
        <v>3</v>
      </c>
      <c r="D96" s="9">
        <v>-9.7900000000000005E-4</v>
      </c>
      <c r="E96" s="77">
        <v>5.4699999999999996E-4</v>
      </c>
      <c r="F96" s="77">
        <v>-5.4699999999999996E-4</v>
      </c>
      <c r="G96" s="77">
        <v>7.6210000000000002E-3</v>
      </c>
      <c r="H96" s="123">
        <v>918.5</v>
      </c>
    </row>
    <row r="97" spans="1:8" x14ac:dyDescent="0.2">
      <c r="A97" s="7" t="s">
        <v>94</v>
      </c>
      <c r="B97" s="8">
        <v>0.83333333333333337</v>
      </c>
      <c r="C97" s="9">
        <v>3</v>
      </c>
      <c r="D97" s="9">
        <v>-5.6700000000000001E-4</v>
      </c>
      <c r="E97" s="77">
        <v>4.9799999999999996E-4</v>
      </c>
      <c r="F97" s="77">
        <v>-4.9799999999999996E-4</v>
      </c>
      <c r="G97" s="77">
        <v>7.3740000000000003E-3</v>
      </c>
      <c r="H97" s="123">
        <v>919</v>
      </c>
    </row>
    <row r="98" spans="1:8" x14ac:dyDescent="0.2">
      <c r="A98" s="7" t="s">
        <v>94</v>
      </c>
      <c r="B98" s="8">
        <v>0.8125</v>
      </c>
      <c r="C98" s="9">
        <v>3</v>
      </c>
      <c r="D98" s="9">
        <v>-2.4000000000000001E-4</v>
      </c>
      <c r="E98" s="77">
        <v>4.6900000000000002E-4</v>
      </c>
      <c r="F98" s="77">
        <v>-4.6900000000000002E-4</v>
      </c>
      <c r="G98" s="77">
        <v>7.2189999999999997E-3</v>
      </c>
      <c r="H98" s="123">
        <v>918.25</v>
      </c>
    </row>
    <row r="99" spans="1:8" x14ac:dyDescent="0.2">
      <c r="A99" s="7" t="s">
        <v>94</v>
      </c>
      <c r="B99" s="8">
        <v>0.79166666666666663</v>
      </c>
      <c r="C99" s="9">
        <v>3</v>
      </c>
      <c r="D99" s="9">
        <v>6.3E-5</v>
      </c>
      <c r="E99" s="77">
        <v>4.5899999999999999E-4</v>
      </c>
      <c r="F99" s="77">
        <v>-4.5899999999999999E-4</v>
      </c>
      <c r="G99" s="77">
        <v>7.3740000000000003E-3</v>
      </c>
      <c r="H99" s="123">
        <v>918</v>
      </c>
    </row>
    <row r="100" spans="1:8" x14ac:dyDescent="0.2">
      <c r="A100" s="7" t="s">
        <v>94</v>
      </c>
      <c r="B100" s="8">
        <v>0.77083333333333337</v>
      </c>
      <c r="C100" s="9">
        <v>3</v>
      </c>
      <c r="D100" s="9">
        <v>5.1599999999999997E-4</v>
      </c>
      <c r="E100" s="77">
        <v>4.6900000000000002E-4</v>
      </c>
      <c r="F100" s="77">
        <v>-4.6900000000000002E-4</v>
      </c>
      <c r="G100" s="77">
        <v>7.4250000000000002E-3</v>
      </c>
      <c r="H100" s="123">
        <v>918.5</v>
      </c>
    </row>
    <row r="101" spans="1:8" x14ac:dyDescent="0.2">
      <c r="A101" s="7" t="s">
        <v>94</v>
      </c>
      <c r="B101" s="8">
        <v>0.75</v>
      </c>
      <c r="C101" s="9">
        <v>3</v>
      </c>
      <c r="D101" s="9">
        <v>1.1230000000000001E-3</v>
      </c>
      <c r="E101" s="77">
        <v>4.9799999999999996E-4</v>
      </c>
      <c r="F101" s="77">
        <v>-4.9799999999999996E-4</v>
      </c>
      <c r="G101" s="77">
        <v>7.4250000000000002E-3</v>
      </c>
      <c r="H101" s="123">
        <v>923.25</v>
      </c>
    </row>
    <row r="102" spans="1:8" x14ac:dyDescent="0.2">
      <c r="A102" s="7" t="s">
        <v>94</v>
      </c>
      <c r="B102" s="8">
        <v>0.72916666666666663</v>
      </c>
      <c r="C102" s="9">
        <v>3</v>
      </c>
      <c r="D102" s="9">
        <v>1.9059999999999999E-3</v>
      </c>
      <c r="E102" s="77">
        <v>5.31E-4</v>
      </c>
      <c r="F102" s="77">
        <v>-5.31E-4</v>
      </c>
      <c r="G102" s="77">
        <v>3.7919999999999998E-3</v>
      </c>
      <c r="H102" s="123">
        <v>923.75</v>
      </c>
    </row>
    <row r="103" spans="1:8" x14ac:dyDescent="0.2">
      <c r="A103" s="7" t="s">
        <v>94</v>
      </c>
      <c r="B103" s="8">
        <v>0.70833333333333337</v>
      </c>
      <c r="C103" s="9">
        <v>3</v>
      </c>
      <c r="D103" s="9">
        <v>1.9239999999999999E-3</v>
      </c>
      <c r="E103" s="77">
        <v>5.6800000000000004E-4</v>
      </c>
      <c r="F103" s="77">
        <v>-5.6800000000000004E-4</v>
      </c>
      <c r="G103" s="77">
        <v>3.6459999999999999E-3</v>
      </c>
      <c r="H103" s="123">
        <v>924.75</v>
      </c>
    </row>
    <row r="104" spans="1:8" x14ac:dyDescent="0.2">
      <c r="A104" s="7" t="s">
        <v>94</v>
      </c>
      <c r="B104" s="8">
        <v>0.6875</v>
      </c>
      <c r="C104" s="9">
        <v>3</v>
      </c>
      <c r="D104" s="9">
        <v>1.882E-3</v>
      </c>
      <c r="E104" s="77">
        <v>5.9599999999999996E-4</v>
      </c>
      <c r="F104" s="77">
        <v>-5.9599999999999996E-4</v>
      </c>
      <c r="G104" s="77">
        <v>3.163E-3</v>
      </c>
      <c r="H104" s="123">
        <v>924.75</v>
      </c>
    </row>
    <row r="105" spans="1:8" x14ac:dyDescent="0.2">
      <c r="A105" s="7" t="s">
        <v>94</v>
      </c>
      <c r="B105" s="8">
        <v>0.66666666666666663</v>
      </c>
      <c r="C105" s="9">
        <v>3</v>
      </c>
      <c r="D105" s="9">
        <v>1.554E-3</v>
      </c>
      <c r="E105" s="77">
        <v>6.1899999999999998E-4</v>
      </c>
      <c r="F105" s="77">
        <v>-6.1899999999999998E-4</v>
      </c>
      <c r="G105" s="77">
        <v>3.1150000000000001E-3</v>
      </c>
      <c r="H105" s="123">
        <v>922.25</v>
      </c>
    </row>
    <row r="106" spans="1:8" x14ac:dyDescent="0.2">
      <c r="A106" s="7" t="s">
        <v>94</v>
      </c>
      <c r="B106" s="8">
        <v>0.64583333333333337</v>
      </c>
      <c r="C106" s="9">
        <v>3</v>
      </c>
      <c r="D106" s="9">
        <v>9.9700000000000006E-4</v>
      </c>
      <c r="E106" s="77">
        <v>6.3699999999999998E-4</v>
      </c>
      <c r="F106" s="77">
        <v>-6.3699999999999998E-4</v>
      </c>
      <c r="G106" s="77">
        <v>3.0000000000000001E-3</v>
      </c>
      <c r="H106" s="123">
        <v>922</v>
      </c>
    </row>
    <row r="107" spans="1:8" x14ac:dyDescent="0.2">
      <c r="A107" s="7" t="s">
        <v>94</v>
      </c>
      <c r="B107" s="8">
        <v>0.625</v>
      </c>
      <c r="C107" s="9">
        <v>3</v>
      </c>
      <c r="D107" s="9">
        <v>8.3199999999999995E-4</v>
      </c>
      <c r="E107" s="77">
        <v>6.5099999999999999E-4</v>
      </c>
      <c r="F107" s="77">
        <v>-6.5099999999999999E-4</v>
      </c>
      <c r="G107" s="77">
        <v>3.0000000000000001E-3</v>
      </c>
      <c r="H107" s="123">
        <v>920.75</v>
      </c>
    </row>
    <row r="108" spans="1:8" x14ac:dyDescent="0.2">
      <c r="A108" s="7" t="s">
        <v>94</v>
      </c>
      <c r="B108" s="8">
        <v>0.60416666666666663</v>
      </c>
      <c r="C108" s="9">
        <v>3</v>
      </c>
      <c r="D108" s="9">
        <v>6.4099999999999997E-4</v>
      </c>
      <c r="E108" s="77">
        <v>6.5399999999999996E-4</v>
      </c>
      <c r="F108" s="77">
        <v>-6.5399999999999996E-4</v>
      </c>
      <c r="G108" s="77">
        <v>3.0100000000000001E-3</v>
      </c>
      <c r="H108" s="123">
        <v>921.25</v>
      </c>
    </row>
    <row r="109" spans="1:8" x14ac:dyDescent="0.2">
      <c r="A109" s="7" t="s">
        <v>94</v>
      </c>
      <c r="B109" s="8">
        <v>0.58333333333333337</v>
      </c>
      <c r="C109" s="9">
        <v>3</v>
      </c>
      <c r="D109" s="9">
        <v>6.5700000000000003E-4</v>
      </c>
      <c r="E109" s="77">
        <v>6.5300000000000004E-4</v>
      </c>
      <c r="F109" s="77">
        <v>-6.5300000000000004E-4</v>
      </c>
      <c r="G109" s="77">
        <v>2.8059999999999999E-3</v>
      </c>
      <c r="H109" s="123">
        <v>919.75</v>
      </c>
    </row>
    <row r="110" spans="1:8" x14ac:dyDescent="0.2">
      <c r="A110" s="7" t="s">
        <v>94</v>
      </c>
      <c r="B110" s="8">
        <v>0.5625</v>
      </c>
      <c r="C110" s="9">
        <v>3</v>
      </c>
      <c r="D110" s="9">
        <v>5.9199999999999997E-4</v>
      </c>
      <c r="E110" s="77">
        <v>6.5499999999999998E-4</v>
      </c>
      <c r="F110" s="77">
        <v>-6.5499999999999998E-4</v>
      </c>
      <c r="G110" s="77">
        <v>2.7290000000000001E-3</v>
      </c>
      <c r="H110" s="123">
        <v>919.75</v>
      </c>
    </row>
    <row r="111" spans="1:8" x14ac:dyDescent="0.2">
      <c r="A111" s="7" t="s">
        <v>94</v>
      </c>
      <c r="B111" s="8">
        <v>0.54166666666666663</v>
      </c>
      <c r="C111" s="9">
        <v>3</v>
      </c>
      <c r="D111" s="9">
        <v>7.36E-4</v>
      </c>
      <c r="E111" s="77">
        <v>6.7500000000000004E-4</v>
      </c>
      <c r="F111" s="77">
        <v>-6.7500000000000004E-4</v>
      </c>
      <c r="G111" s="77">
        <v>2.774E-3</v>
      </c>
      <c r="H111" s="123">
        <v>920.75</v>
      </c>
    </row>
    <row r="112" spans="1:8" x14ac:dyDescent="0.2">
      <c r="A112" s="7" t="s">
        <v>94</v>
      </c>
      <c r="B112" s="8">
        <v>0.52083333333333337</v>
      </c>
      <c r="C112" s="9">
        <v>3</v>
      </c>
      <c r="D112" s="9">
        <v>9.8799999999999995E-4</v>
      </c>
      <c r="E112" s="77">
        <v>7.0299999999999996E-4</v>
      </c>
      <c r="F112" s="77">
        <v>-7.0299999999999996E-4</v>
      </c>
      <c r="G112" s="77">
        <v>2.1220000000000002E-3</v>
      </c>
      <c r="H112" s="123">
        <v>922</v>
      </c>
    </row>
    <row r="113" spans="1:8" x14ac:dyDescent="0.2">
      <c r="A113" s="7" t="s">
        <v>94</v>
      </c>
      <c r="B113" s="8">
        <v>0.5</v>
      </c>
      <c r="C113" s="9">
        <v>3</v>
      </c>
      <c r="D113" s="9">
        <v>1.0169999999999999E-3</v>
      </c>
      <c r="E113" s="77">
        <v>7.3499999999999998E-4</v>
      </c>
      <c r="F113" s="77">
        <v>-7.3499999999999998E-4</v>
      </c>
      <c r="G113" s="77">
        <v>1.8400000000000001E-3</v>
      </c>
      <c r="H113" s="123">
        <v>921.75</v>
      </c>
    </row>
    <row r="114" spans="1:8" x14ac:dyDescent="0.2">
      <c r="A114" s="7" t="s">
        <v>94</v>
      </c>
      <c r="B114" s="8">
        <v>0.47916666666666669</v>
      </c>
      <c r="C114" s="9">
        <v>3</v>
      </c>
      <c r="D114" s="9">
        <v>8.5999999999999998E-4</v>
      </c>
      <c r="E114" s="77">
        <v>7.6999999999999996E-4</v>
      </c>
      <c r="F114" s="77">
        <v>-7.6999999999999996E-4</v>
      </c>
      <c r="G114" s="77">
        <v>1.8400000000000001E-3</v>
      </c>
      <c r="H114" s="123">
        <v>920.5</v>
      </c>
    </row>
    <row r="115" spans="1:8" x14ac:dyDescent="0.2">
      <c r="A115" s="7" t="s">
        <v>94</v>
      </c>
      <c r="B115" s="8">
        <v>0.45833333333333331</v>
      </c>
      <c r="C115" s="9">
        <v>3</v>
      </c>
      <c r="D115" s="9">
        <v>7.4200000000000004E-4</v>
      </c>
      <c r="E115" s="77">
        <v>8.1400000000000005E-4</v>
      </c>
      <c r="F115" s="77">
        <v>-8.1400000000000005E-4</v>
      </c>
      <c r="G115" s="77">
        <v>1.8339999999999999E-3</v>
      </c>
      <c r="H115" s="123">
        <v>921.25</v>
      </c>
    </row>
    <row r="116" spans="1:8" x14ac:dyDescent="0.2">
      <c r="A116" s="7" t="s">
        <v>94</v>
      </c>
      <c r="B116" s="8">
        <v>0.4375</v>
      </c>
      <c r="C116" s="9">
        <v>3</v>
      </c>
      <c r="D116" s="9">
        <v>6.5799999999999995E-4</v>
      </c>
      <c r="E116" s="77">
        <v>8.5899999999999995E-4</v>
      </c>
      <c r="F116" s="77">
        <v>-8.5899999999999995E-4</v>
      </c>
      <c r="G116" s="77">
        <v>2.1259999999999999E-3</v>
      </c>
      <c r="H116" s="123">
        <v>920.5</v>
      </c>
    </row>
    <row r="117" spans="1:8" x14ac:dyDescent="0.2">
      <c r="A117" s="7" t="s">
        <v>94</v>
      </c>
      <c r="B117" s="8">
        <v>0.41666666666666669</v>
      </c>
      <c r="C117" s="9">
        <v>3</v>
      </c>
      <c r="D117" s="9">
        <v>4.3199999999999998E-4</v>
      </c>
      <c r="E117" s="77">
        <v>9.19E-4</v>
      </c>
      <c r="F117" s="77">
        <v>-9.19E-4</v>
      </c>
      <c r="G117" s="77">
        <v>2.1640000000000001E-3</v>
      </c>
      <c r="H117" s="123">
        <v>919.5</v>
      </c>
    </row>
    <row r="118" spans="1:8" x14ac:dyDescent="0.2">
      <c r="A118" s="7" t="s">
        <v>94</v>
      </c>
      <c r="B118" s="8">
        <v>0.39583333333333331</v>
      </c>
      <c r="C118" s="9">
        <v>3</v>
      </c>
      <c r="D118" s="9">
        <v>2.7500000000000002E-4</v>
      </c>
      <c r="E118" s="77">
        <v>9.9400000000000009E-4</v>
      </c>
      <c r="F118" s="77">
        <v>-9.9400000000000009E-4</v>
      </c>
      <c r="G118" s="77">
        <v>2.1359999999999999E-3</v>
      </c>
      <c r="H118" s="123">
        <v>919.25</v>
      </c>
    </row>
    <row r="119" spans="1:8" x14ac:dyDescent="0.2">
      <c r="A119" s="7" t="s">
        <v>94</v>
      </c>
      <c r="B119" s="8">
        <v>0.375</v>
      </c>
      <c r="C119" s="9">
        <v>3</v>
      </c>
      <c r="D119" s="9">
        <v>3.3500000000000001E-4</v>
      </c>
      <c r="E119" s="77">
        <v>1.0820000000000001E-3</v>
      </c>
      <c r="F119" s="77">
        <v>-1.0820000000000001E-3</v>
      </c>
      <c r="G119" s="77">
        <v>2.1640000000000001E-3</v>
      </c>
      <c r="H119" s="123">
        <v>919.5</v>
      </c>
    </row>
    <row r="120" spans="1:8" x14ac:dyDescent="0.2">
      <c r="A120" s="7" t="s">
        <v>94</v>
      </c>
      <c r="B120" s="8">
        <v>0.35416666666666669</v>
      </c>
      <c r="C120" s="9">
        <v>3</v>
      </c>
      <c r="D120" s="9">
        <v>3.48E-4</v>
      </c>
      <c r="E120" s="77">
        <v>1.1869999999999999E-3</v>
      </c>
      <c r="F120" s="77">
        <v>-1.1869999999999999E-3</v>
      </c>
      <c r="G120" s="77">
        <v>2.3960000000000001E-3</v>
      </c>
      <c r="H120" s="123">
        <v>919.25</v>
      </c>
    </row>
    <row r="121" spans="1:8" x14ac:dyDescent="0.2">
      <c r="A121" s="7" t="s">
        <v>94</v>
      </c>
      <c r="B121" s="8">
        <v>0.33333333333333331</v>
      </c>
      <c r="C121" s="9">
        <v>3</v>
      </c>
      <c r="D121" s="9">
        <v>3.0200000000000002E-4</v>
      </c>
      <c r="E121" s="77">
        <v>1.305E-3</v>
      </c>
      <c r="F121" s="77">
        <v>-1.305E-3</v>
      </c>
      <c r="G121" s="77">
        <v>2.4510000000000001E-3</v>
      </c>
      <c r="H121" s="123">
        <v>919.25</v>
      </c>
    </row>
    <row r="122" spans="1:8" x14ac:dyDescent="0.2">
      <c r="A122" s="7" t="s">
        <v>94</v>
      </c>
      <c r="B122" s="8">
        <v>0.3125</v>
      </c>
      <c r="C122" s="9">
        <v>3</v>
      </c>
      <c r="D122" s="9">
        <v>4.6700000000000002E-4</v>
      </c>
      <c r="E122" s="77">
        <v>1.4289999999999999E-3</v>
      </c>
      <c r="F122" s="77">
        <v>-1.4289999999999999E-3</v>
      </c>
      <c r="G122" s="77">
        <v>2.7430000000000002E-3</v>
      </c>
      <c r="H122" s="123">
        <v>919.5</v>
      </c>
    </row>
    <row r="123" spans="1:8" x14ac:dyDescent="0.2">
      <c r="A123" s="7" t="s">
        <v>94</v>
      </c>
      <c r="B123" s="8">
        <v>0.29166666666666669</v>
      </c>
      <c r="C123" s="9">
        <v>3</v>
      </c>
      <c r="D123" s="9">
        <v>5.2400000000000005E-4</v>
      </c>
      <c r="E123" s="77">
        <v>1.5529999999999999E-3</v>
      </c>
      <c r="F123" s="77">
        <v>-1.5529999999999999E-3</v>
      </c>
      <c r="G123" s="77">
        <v>3.1449999999999998E-3</v>
      </c>
      <c r="H123" s="123">
        <v>919.5</v>
      </c>
    </row>
    <row r="124" spans="1:8" x14ac:dyDescent="0.2">
      <c r="A124" s="7" t="s">
        <v>94</v>
      </c>
      <c r="B124" s="8">
        <v>0.25</v>
      </c>
      <c r="C124" s="9">
        <v>3</v>
      </c>
      <c r="D124" s="9">
        <v>6.4099999999999997E-4</v>
      </c>
      <c r="E124" s="77">
        <v>1.6689999999999999E-3</v>
      </c>
      <c r="F124" s="77">
        <v>-1.6689999999999999E-3</v>
      </c>
      <c r="G124" s="77">
        <v>3.0179999999999998E-3</v>
      </c>
      <c r="H124" s="123">
        <v>919.5</v>
      </c>
    </row>
    <row r="125" spans="1:8" x14ac:dyDescent="0.2">
      <c r="A125" s="7" t="s">
        <v>94</v>
      </c>
      <c r="B125" s="8">
        <v>0.22916666666666666</v>
      </c>
      <c r="C125" s="9">
        <v>3</v>
      </c>
      <c r="D125" s="9">
        <v>6.9800000000000005E-4</v>
      </c>
      <c r="E125" s="77">
        <v>1.7750000000000001E-3</v>
      </c>
      <c r="F125" s="77">
        <v>-1.7750000000000001E-3</v>
      </c>
      <c r="G125" s="77">
        <v>3.0179999999999998E-3</v>
      </c>
      <c r="H125" s="123">
        <v>919</v>
      </c>
    </row>
    <row r="126" spans="1:8" x14ac:dyDescent="0.2">
      <c r="A126" s="7" t="s">
        <v>94</v>
      </c>
      <c r="B126" s="8">
        <v>0.20833333333333334</v>
      </c>
      <c r="C126" s="9">
        <v>3</v>
      </c>
      <c r="D126" s="9">
        <v>6.9399999999999996E-4</v>
      </c>
      <c r="E126" s="77">
        <v>1.8630000000000001E-3</v>
      </c>
      <c r="F126" s="77">
        <v>-1.8630000000000001E-3</v>
      </c>
      <c r="G126" s="77">
        <v>3.2450000000000001E-3</v>
      </c>
      <c r="H126" s="123">
        <v>919</v>
      </c>
    </row>
    <row r="127" spans="1:8" x14ac:dyDescent="0.2">
      <c r="A127" s="7" t="s">
        <v>94</v>
      </c>
      <c r="B127" s="8">
        <v>0.16666666666666666</v>
      </c>
      <c r="C127" s="9">
        <v>3</v>
      </c>
      <c r="D127" s="9">
        <v>7.4700000000000005E-4</v>
      </c>
      <c r="E127" s="77">
        <v>1.931E-3</v>
      </c>
      <c r="F127" s="77">
        <v>-1.931E-3</v>
      </c>
      <c r="G127" s="77">
        <v>3.3119999999999998E-3</v>
      </c>
      <c r="H127" s="123">
        <v>919.25</v>
      </c>
    </row>
    <row r="128" spans="1:8" x14ac:dyDescent="0.2">
      <c r="A128" s="7" t="s">
        <v>94</v>
      </c>
      <c r="B128" s="8">
        <v>0.14583333333333334</v>
      </c>
      <c r="C128" s="9">
        <v>3</v>
      </c>
      <c r="D128" s="9">
        <v>8.7399999999999999E-4</v>
      </c>
      <c r="E128" s="77">
        <v>1.9789999999999999E-3</v>
      </c>
      <c r="F128" s="77">
        <v>-1.9789999999999999E-3</v>
      </c>
      <c r="G128" s="77">
        <v>3.3210000000000002E-3</v>
      </c>
      <c r="H128" s="123">
        <v>919.75</v>
      </c>
    </row>
    <row r="129" spans="1:8" x14ac:dyDescent="0.2">
      <c r="A129" s="7" t="s">
        <v>94</v>
      </c>
      <c r="B129" s="8">
        <v>0.125</v>
      </c>
      <c r="C129" s="9">
        <v>3</v>
      </c>
      <c r="D129" s="9">
        <v>8.8999999999999995E-4</v>
      </c>
      <c r="E129" s="77">
        <v>2.0140000000000002E-3</v>
      </c>
      <c r="F129" s="77">
        <v>-2.0140000000000002E-3</v>
      </c>
      <c r="G129" s="77">
        <v>4.6169999999999996E-3</v>
      </c>
      <c r="H129" s="123">
        <v>920</v>
      </c>
    </row>
    <row r="130" spans="1:8" x14ac:dyDescent="0.2">
      <c r="A130" s="7" t="s">
        <v>94</v>
      </c>
      <c r="B130" s="8">
        <v>2.0833333333333332E-2</v>
      </c>
      <c r="C130" s="9">
        <v>3</v>
      </c>
      <c r="D130" s="9">
        <v>7.5100000000000004E-4</v>
      </c>
      <c r="E130" s="77">
        <v>2.0400000000000001E-3</v>
      </c>
      <c r="F130" s="77">
        <v>-2.0400000000000001E-3</v>
      </c>
      <c r="G130" s="77">
        <v>4.5840000000000004E-3</v>
      </c>
      <c r="H130" s="123">
        <v>919.75</v>
      </c>
    </row>
    <row r="131" spans="1:8" x14ac:dyDescent="0.2">
      <c r="A131" s="7" t="s">
        <v>94</v>
      </c>
      <c r="B131" s="8">
        <v>0</v>
      </c>
      <c r="C131" s="9">
        <v>3</v>
      </c>
      <c r="D131" s="9">
        <v>5.9699999999999998E-4</v>
      </c>
      <c r="E131" s="77">
        <v>2.0590000000000001E-3</v>
      </c>
      <c r="F131" s="77">
        <v>-2.0590000000000001E-3</v>
      </c>
      <c r="G131" s="77">
        <v>4.7280000000000004E-3</v>
      </c>
      <c r="H131" s="123">
        <v>919.75</v>
      </c>
    </row>
    <row r="132" spans="1:8" x14ac:dyDescent="0.2">
      <c r="A132" s="7" t="s">
        <v>95</v>
      </c>
      <c r="B132" s="8">
        <v>0.97916666666666663</v>
      </c>
      <c r="C132" s="9">
        <v>2</v>
      </c>
      <c r="D132" s="9">
        <v>4.4099999999999999E-4</v>
      </c>
      <c r="E132" s="77">
        <v>2.0690000000000001E-3</v>
      </c>
      <c r="F132" s="77">
        <v>-2.0690000000000001E-3</v>
      </c>
      <c r="G132" s="77">
        <v>4.6940000000000003E-3</v>
      </c>
      <c r="H132" s="123">
        <v>919</v>
      </c>
    </row>
    <row r="133" spans="1:8" x14ac:dyDescent="0.2">
      <c r="A133" s="7" t="s">
        <v>95</v>
      </c>
      <c r="B133" s="8">
        <v>0.95833333333333337</v>
      </c>
      <c r="C133" s="9">
        <v>2</v>
      </c>
      <c r="D133" s="9">
        <v>2.5399999999999999E-4</v>
      </c>
      <c r="E133" s="77">
        <v>2.0730000000000002E-3</v>
      </c>
      <c r="F133" s="77">
        <v>-2.0730000000000002E-3</v>
      </c>
      <c r="G133" s="77">
        <v>4.9389999999999998E-3</v>
      </c>
      <c r="H133" s="123">
        <v>918.5</v>
      </c>
    </row>
    <row r="134" spans="1:8" x14ac:dyDescent="0.2">
      <c r="A134" s="7" t="s">
        <v>95</v>
      </c>
      <c r="B134" s="8">
        <v>0.9375</v>
      </c>
      <c r="C134" s="9">
        <v>2</v>
      </c>
      <c r="D134" s="9">
        <v>2.4399999999999999E-4</v>
      </c>
      <c r="E134" s="77">
        <v>2.075E-3</v>
      </c>
      <c r="F134" s="77">
        <v>-2.075E-3</v>
      </c>
      <c r="G134" s="77">
        <v>4.8339999999999998E-3</v>
      </c>
      <c r="H134" s="123">
        <v>918.5</v>
      </c>
    </row>
    <row r="135" spans="1:8" x14ac:dyDescent="0.2">
      <c r="A135" s="7" t="s">
        <v>95</v>
      </c>
      <c r="B135" s="8">
        <v>0.91666666666666663</v>
      </c>
      <c r="C135" s="9">
        <v>2</v>
      </c>
      <c r="D135" s="9">
        <v>2.1100000000000001E-4</v>
      </c>
      <c r="E135" s="77">
        <v>2.075E-3</v>
      </c>
      <c r="F135" s="77">
        <v>-2.075E-3</v>
      </c>
      <c r="G135" s="77">
        <v>4.947E-3</v>
      </c>
      <c r="H135" s="123">
        <v>919</v>
      </c>
    </row>
    <row r="136" spans="1:8" x14ac:dyDescent="0.2">
      <c r="A136" s="7" t="s">
        <v>95</v>
      </c>
      <c r="B136" s="8">
        <v>0.89583333333333337</v>
      </c>
      <c r="C136" s="9">
        <v>2</v>
      </c>
      <c r="D136" s="9">
        <v>2.7399999999999999E-4</v>
      </c>
      <c r="E136" s="77">
        <v>2.0730000000000002E-3</v>
      </c>
      <c r="F136" s="77">
        <v>-2.0730000000000002E-3</v>
      </c>
      <c r="G136" s="77">
        <v>4.7010000000000003E-3</v>
      </c>
      <c r="H136" s="123">
        <v>918.75</v>
      </c>
    </row>
    <row r="137" spans="1:8" x14ac:dyDescent="0.2">
      <c r="A137" s="7" t="s">
        <v>95</v>
      </c>
      <c r="B137" s="8">
        <v>0.875</v>
      </c>
      <c r="C137" s="9">
        <v>2</v>
      </c>
      <c r="D137" s="9">
        <v>4.1899999999999999E-4</v>
      </c>
      <c r="E137" s="77">
        <v>2.0709999999999999E-3</v>
      </c>
      <c r="F137" s="77">
        <v>-2.0709999999999999E-3</v>
      </c>
      <c r="G137" s="77">
        <v>5.0860000000000002E-3</v>
      </c>
      <c r="H137" s="123">
        <v>918</v>
      </c>
    </row>
    <row r="138" spans="1:8" x14ac:dyDescent="0.2">
      <c r="A138" s="7" t="s">
        <v>95</v>
      </c>
      <c r="B138" s="8">
        <v>0.85416666666666663</v>
      </c>
      <c r="C138" s="9">
        <v>2</v>
      </c>
      <c r="D138" s="9">
        <v>6.8199999999999999E-4</v>
      </c>
      <c r="E138" s="77">
        <v>2.0690000000000001E-3</v>
      </c>
      <c r="F138" s="77">
        <v>-2.0690000000000001E-3</v>
      </c>
      <c r="G138" s="77">
        <v>5.0220000000000004E-3</v>
      </c>
      <c r="H138" s="123">
        <v>919</v>
      </c>
    </row>
    <row r="139" spans="1:8" x14ac:dyDescent="0.2">
      <c r="A139" s="7" t="s">
        <v>95</v>
      </c>
      <c r="B139" s="8">
        <v>0.83333333333333337</v>
      </c>
      <c r="C139" s="9">
        <v>2</v>
      </c>
      <c r="D139" s="9">
        <v>9.8700000000000003E-4</v>
      </c>
      <c r="E139" s="77">
        <v>2.065E-3</v>
      </c>
      <c r="F139" s="77">
        <v>-2.065E-3</v>
      </c>
      <c r="G139" s="77">
        <v>4.7580000000000001E-3</v>
      </c>
      <c r="H139" s="123">
        <v>919</v>
      </c>
    </row>
    <row r="140" spans="1:8" x14ac:dyDescent="0.2">
      <c r="A140" s="7" t="s">
        <v>95</v>
      </c>
      <c r="B140" s="8">
        <v>0.8125</v>
      </c>
      <c r="C140" s="9">
        <v>2</v>
      </c>
      <c r="D140" s="9">
        <v>1.0859999999999999E-3</v>
      </c>
      <c r="E140" s="77">
        <v>2.0660000000000001E-3</v>
      </c>
      <c r="F140" s="77">
        <v>-2.0660000000000001E-3</v>
      </c>
      <c r="G140" s="77">
        <v>4.8219999999999999E-3</v>
      </c>
      <c r="H140" s="123">
        <v>919.25</v>
      </c>
    </row>
    <row r="141" spans="1:8" x14ac:dyDescent="0.2">
      <c r="A141" s="7" t="s">
        <v>95</v>
      </c>
      <c r="B141" s="8">
        <v>0.79166666666666663</v>
      </c>
      <c r="C141" s="9">
        <v>2</v>
      </c>
      <c r="D141" s="9">
        <v>1.1609999999999999E-3</v>
      </c>
      <c r="E141" s="77">
        <v>2.0639999999999999E-3</v>
      </c>
      <c r="F141" s="77">
        <v>-2.0639999999999999E-3</v>
      </c>
      <c r="G141" s="77">
        <v>4.7710000000000001E-3</v>
      </c>
      <c r="H141" s="123">
        <v>918.5</v>
      </c>
    </row>
    <row r="142" spans="1:8" x14ac:dyDescent="0.2">
      <c r="A142" s="7" t="s">
        <v>95</v>
      </c>
      <c r="B142" s="8">
        <v>0.77083333333333337</v>
      </c>
      <c r="C142" s="9">
        <v>2</v>
      </c>
      <c r="D142" s="9">
        <v>1.16E-3</v>
      </c>
      <c r="E142" s="77">
        <v>2.0590000000000001E-3</v>
      </c>
      <c r="F142" s="77">
        <v>-2.0590000000000001E-3</v>
      </c>
      <c r="G142" s="77">
        <v>4.96E-3</v>
      </c>
      <c r="H142" s="123">
        <v>918.75</v>
      </c>
    </row>
    <row r="143" spans="1:8" x14ac:dyDescent="0.2">
      <c r="A143" s="7" t="s">
        <v>95</v>
      </c>
      <c r="B143" s="8">
        <v>0.75</v>
      </c>
      <c r="C143" s="9">
        <v>2</v>
      </c>
      <c r="D143" s="9">
        <v>1.2949999999999999E-3</v>
      </c>
      <c r="E143" s="77">
        <v>2.052E-3</v>
      </c>
      <c r="F143" s="77">
        <v>-2.052E-3</v>
      </c>
      <c r="G143" s="77">
        <v>4.7959999999999999E-3</v>
      </c>
      <c r="H143" s="123">
        <v>919</v>
      </c>
    </row>
    <row r="144" spans="1:8" x14ac:dyDescent="0.2">
      <c r="A144" s="7" t="s">
        <v>95</v>
      </c>
      <c r="B144" s="8">
        <v>0.72916666666666663</v>
      </c>
      <c r="C144" s="9">
        <v>2</v>
      </c>
      <c r="D144" s="9">
        <v>1.276E-3</v>
      </c>
      <c r="E144" s="77">
        <v>2.0400000000000001E-3</v>
      </c>
      <c r="F144" s="77">
        <v>-2.0400000000000001E-3</v>
      </c>
      <c r="G144" s="77">
        <v>4.7450000000000001E-3</v>
      </c>
      <c r="H144" s="123">
        <v>916.75</v>
      </c>
    </row>
    <row r="145" spans="1:8" x14ac:dyDescent="0.2">
      <c r="A145" s="7" t="s">
        <v>95</v>
      </c>
      <c r="B145" s="8">
        <v>0.70833333333333337</v>
      </c>
      <c r="C145" s="9">
        <v>2</v>
      </c>
      <c r="D145" s="9">
        <v>1.137E-3</v>
      </c>
      <c r="E145" s="77">
        <v>2.0249999999999999E-3</v>
      </c>
      <c r="F145" s="77">
        <v>-2.0249999999999999E-3</v>
      </c>
      <c r="G145" s="77">
        <v>4.914E-3</v>
      </c>
      <c r="H145" s="123">
        <v>917.75</v>
      </c>
    </row>
    <row r="146" spans="1:8" x14ac:dyDescent="0.2">
      <c r="A146" s="7" t="s">
        <v>95</v>
      </c>
      <c r="B146" s="8">
        <v>0.6875</v>
      </c>
      <c r="C146" s="9">
        <v>2</v>
      </c>
      <c r="D146" s="9">
        <v>1.3470000000000001E-3</v>
      </c>
      <c r="E146" s="77">
        <v>2.0119999999999999E-3</v>
      </c>
      <c r="F146" s="77">
        <v>-2.0119999999999999E-3</v>
      </c>
      <c r="G146" s="77">
        <v>4.5250000000000004E-3</v>
      </c>
      <c r="H146" s="123">
        <v>916.75</v>
      </c>
    </row>
    <row r="147" spans="1:8" x14ac:dyDescent="0.2">
      <c r="A147" s="7" t="s">
        <v>95</v>
      </c>
      <c r="B147" s="8">
        <v>0.66666666666666663</v>
      </c>
      <c r="C147" s="9">
        <v>2</v>
      </c>
      <c r="D147" s="9">
        <v>1.387E-3</v>
      </c>
      <c r="E147" s="77">
        <v>1.993E-3</v>
      </c>
      <c r="F147" s="77">
        <v>-1.993E-3</v>
      </c>
      <c r="G147" s="77">
        <v>4.5529999999999998E-3</v>
      </c>
      <c r="H147" s="123">
        <v>917</v>
      </c>
    </row>
    <row r="148" spans="1:8" x14ac:dyDescent="0.2">
      <c r="A148" s="7" t="s">
        <v>95</v>
      </c>
      <c r="B148" s="8">
        <v>0.64583333333333337</v>
      </c>
      <c r="C148" s="9">
        <v>2</v>
      </c>
      <c r="D148" s="9">
        <v>1.606E-3</v>
      </c>
      <c r="E148" s="77">
        <v>1.9729999999999999E-3</v>
      </c>
      <c r="F148" s="77">
        <v>-1.9729999999999999E-3</v>
      </c>
      <c r="G148" s="77">
        <v>4.5040000000000002E-3</v>
      </c>
      <c r="H148" s="123">
        <v>917.25</v>
      </c>
    </row>
    <row r="149" spans="1:8" x14ac:dyDescent="0.2">
      <c r="A149" s="7" t="s">
        <v>95</v>
      </c>
      <c r="B149" s="8">
        <v>0.625</v>
      </c>
      <c r="C149" s="9">
        <v>2</v>
      </c>
      <c r="D149" s="9">
        <v>1.8890000000000001E-3</v>
      </c>
      <c r="E149" s="77">
        <v>1.9499999999999999E-3</v>
      </c>
      <c r="F149" s="77">
        <v>-1.9499999999999999E-3</v>
      </c>
      <c r="G149" s="77">
        <v>4.2550000000000001E-3</v>
      </c>
      <c r="H149" s="123">
        <v>917.5</v>
      </c>
    </row>
    <row r="150" spans="1:8" x14ac:dyDescent="0.2">
      <c r="A150" s="7" t="s">
        <v>95</v>
      </c>
      <c r="B150" s="8">
        <v>0.60416666666666663</v>
      </c>
      <c r="C150" s="9">
        <v>2</v>
      </c>
      <c r="D150" s="9">
        <v>2.0869999999999999E-3</v>
      </c>
      <c r="E150" s="77">
        <v>1.9189999999999999E-3</v>
      </c>
      <c r="F150" s="77">
        <v>-1.9189999999999999E-3</v>
      </c>
      <c r="G150" s="77">
        <v>4.1910000000000003E-3</v>
      </c>
      <c r="H150" s="123">
        <v>916.25</v>
      </c>
    </row>
    <row r="151" spans="1:8" x14ac:dyDescent="0.2">
      <c r="A151" s="7" t="s">
        <v>95</v>
      </c>
      <c r="B151" s="8">
        <v>0.58333333333333337</v>
      </c>
      <c r="C151" s="9">
        <v>2</v>
      </c>
      <c r="D151" s="9">
        <v>2.2230000000000001E-3</v>
      </c>
      <c r="E151" s="77">
        <v>1.877E-3</v>
      </c>
      <c r="F151" s="77">
        <v>-1.877E-3</v>
      </c>
      <c r="G151" s="77">
        <v>4.2940000000000001E-3</v>
      </c>
      <c r="H151" s="123">
        <v>919.25</v>
      </c>
    </row>
    <row r="152" spans="1:8" x14ac:dyDescent="0.2">
      <c r="A152" s="7" t="s">
        <v>95</v>
      </c>
      <c r="B152" s="8">
        <v>0.5625</v>
      </c>
      <c r="C152" s="9">
        <v>2</v>
      </c>
      <c r="D152" s="9">
        <v>2.6380000000000002E-3</v>
      </c>
      <c r="E152" s="77">
        <v>1.825E-3</v>
      </c>
      <c r="F152" s="77">
        <v>-1.825E-3</v>
      </c>
      <c r="G152" s="77">
        <v>2.6809999999999998E-3</v>
      </c>
      <c r="H152" s="123">
        <v>918.75</v>
      </c>
    </row>
    <row r="153" spans="1:8" x14ac:dyDescent="0.2">
      <c r="A153" s="7" t="s">
        <v>95</v>
      </c>
      <c r="B153" s="8">
        <v>0.54166666666666663</v>
      </c>
      <c r="C153" s="9">
        <v>2</v>
      </c>
      <c r="D153" s="9">
        <v>2.5469999999999998E-3</v>
      </c>
      <c r="E153" s="77">
        <v>1.753E-3</v>
      </c>
      <c r="F153" s="77">
        <v>-1.753E-3</v>
      </c>
      <c r="G153" s="77">
        <v>2.8240000000000001E-3</v>
      </c>
      <c r="H153" s="123">
        <v>919.25</v>
      </c>
    </row>
    <row r="154" spans="1:8" x14ac:dyDescent="0.2">
      <c r="A154" s="7" t="s">
        <v>95</v>
      </c>
      <c r="B154" s="8">
        <v>0.52083333333333337</v>
      </c>
      <c r="C154" s="9">
        <v>2</v>
      </c>
      <c r="D154" s="9">
        <v>2.4380000000000001E-3</v>
      </c>
      <c r="E154" s="77">
        <v>1.681E-3</v>
      </c>
      <c r="F154" s="77">
        <v>-1.681E-3</v>
      </c>
      <c r="G154" s="77">
        <v>3.0490000000000001E-3</v>
      </c>
      <c r="H154" s="123">
        <v>918.75</v>
      </c>
    </row>
    <row r="155" spans="1:8" x14ac:dyDescent="0.2">
      <c r="A155" s="7" t="s">
        <v>95</v>
      </c>
      <c r="B155" s="8">
        <v>0.5</v>
      </c>
      <c r="C155" s="9">
        <v>2</v>
      </c>
      <c r="D155" s="9">
        <v>2.1640000000000001E-3</v>
      </c>
      <c r="E155" s="77">
        <v>1.614E-3</v>
      </c>
      <c r="F155" s="77">
        <v>-1.614E-3</v>
      </c>
      <c r="G155" s="77">
        <v>3.1930000000000001E-3</v>
      </c>
      <c r="H155" s="123">
        <v>919.25</v>
      </c>
    </row>
    <row r="156" spans="1:8" x14ac:dyDescent="0.2">
      <c r="A156" s="7" t="s">
        <v>95</v>
      </c>
      <c r="B156" s="8">
        <v>0.47916666666666669</v>
      </c>
      <c r="C156" s="9">
        <v>2</v>
      </c>
      <c r="D156" s="9">
        <v>1.916E-3</v>
      </c>
      <c r="E156" s="77">
        <v>1.565E-3</v>
      </c>
      <c r="F156" s="77">
        <v>-1.565E-3</v>
      </c>
      <c r="G156" s="77">
        <v>3.0430000000000001E-3</v>
      </c>
      <c r="H156" s="123">
        <v>918.5</v>
      </c>
    </row>
    <row r="157" spans="1:8" x14ac:dyDescent="0.2">
      <c r="A157" s="7" t="s">
        <v>95</v>
      </c>
      <c r="B157" s="8">
        <v>0.45833333333333331</v>
      </c>
      <c r="C157" s="9">
        <v>2</v>
      </c>
      <c r="D157" s="9">
        <v>1.4840000000000001E-3</v>
      </c>
      <c r="E157" s="77">
        <v>1.539E-3</v>
      </c>
      <c r="F157" s="77">
        <v>-1.539E-3</v>
      </c>
      <c r="G157" s="77">
        <v>3.1220000000000002E-3</v>
      </c>
      <c r="H157" s="123">
        <v>918.5</v>
      </c>
    </row>
    <row r="158" spans="1:8" x14ac:dyDescent="0.2">
      <c r="A158" s="7" t="s">
        <v>95</v>
      </c>
      <c r="B158" s="8">
        <v>0.4375</v>
      </c>
      <c r="C158" s="9">
        <v>2</v>
      </c>
      <c r="D158" s="9">
        <v>1.134E-3</v>
      </c>
      <c r="E158" s="77">
        <v>1.5449999999999999E-3</v>
      </c>
      <c r="F158" s="77">
        <v>-1.5449999999999999E-3</v>
      </c>
      <c r="G158" s="77">
        <v>3.055E-3</v>
      </c>
      <c r="H158" s="123">
        <v>917.75</v>
      </c>
    </row>
    <row r="159" spans="1:8" x14ac:dyDescent="0.2">
      <c r="A159" s="7" t="s">
        <v>95</v>
      </c>
      <c r="B159" s="8">
        <v>0.41666666666666669</v>
      </c>
      <c r="C159" s="9">
        <v>2</v>
      </c>
      <c r="D159" s="9">
        <v>4.9299999999999995E-4</v>
      </c>
      <c r="E159" s="77">
        <v>1.5839999999999999E-3</v>
      </c>
      <c r="F159" s="77">
        <v>-1.5839999999999999E-3</v>
      </c>
      <c r="G159" s="77">
        <v>4.1749999999999999E-3</v>
      </c>
      <c r="H159" s="123">
        <v>914.5</v>
      </c>
    </row>
    <row r="160" spans="1:8" x14ac:dyDescent="0.2">
      <c r="A160" s="7" t="s">
        <v>95</v>
      </c>
      <c r="B160" s="8">
        <v>0.39583333333333331</v>
      </c>
      <c r="C160" s="9">
        <v>2</v>
      </c>
      <c r="D160" s="9">
        <v>-2.1000000000000001E-4</v>
      </c>
      <c r="E160" s="77">
        <v>1.671E-3</v>
      </c>
      <c r="F160" s="77">
        <v>-1.671E-3</v>
      </c>
      <c r="G160" s="77">
        <v>3.5620000000000001E-3</v>
      </c>
      <c r="H160" s="123">
        <v>914</v>
      </c>
    </row>
    <row r="161" spans="1:8" x14ac:dyDescent="0.2">
      <c r="A161" s="7" t="s">
        <v>95</v>
      </c>
      <c r="B161" s="8">
        <v>0.375</v>
      </c>
      <c r="C161" s="9">
        <v>2</v>
      </c>
      <c r="D161" s="9">
        <v>-4.2999999999999999E-4</v>
      </c>
      <c r="E161" s="77">
        <v>1.8029999999999999E-3</v>
      </c>
      <c r="F161" s="77">
        <v>-1.8029999999999999E-3</v>
      </c>
      <c r="G161" s="77">
        <v>3.5560000000000001E-3</v>
      </c>
      <c r="H161" s="123">
        <v>914.5</v>
      </c>
    </row>
    <row r="162" spans="1:8" x14ac:dyDescent="0.2">
      <c r="A162" s="7" t="s">
        <v>95</v>
      </c>
      <c r="B162" s="8">
        <v>0.35416666666666669</v>
      </c>
      <c r="C162" s="9">
        <v>2</v>
      </c>
      <c r="D162" s="9">
        <v>-5.5400000000000002E-4</v>
      </c>
      <c r="E162" s="77">
        <v>1.9620000000000002E-3</v>
      </c>
      <c r="F162" s="77">
        <v>-1.9620000000000002E-3</v>
      </c>
      <c r="G162" s="77">
        <v>3.7690000000000002E-3</v>
      </c>
      <c r="H162" s="123">
        <v>914.75</v>
      </c>
    </row>
    <row r="163" spans="1:8" x14ac:dyDescent="0.2">
      <c r="A163" s="7" t="s">
        <v>95</v>
      </c>
      <c r="B163" s="8">
        <v>0.33333333333333331</v>
      </c>
      <c r="C163" s="9">
        <v>2</v>
      </c>
      <c r="D163" s="9">
        <v>-6.9800000000000005E-4</v>
      </c>
      <c r="E163" s="77">
        <v>2.1489999999999999E-3</v>
      </c>
      <c r="F163" s="77">
        <v>-2.1489999999999999E-3</v>
      </c>
      <c r="G163" s="77">
        <v>3.7000000000000002E-3</v>
      </c>
      <c r="H163" s="123">
        <v>914.5</v>
      </c>
    </row>
    <row r="164" spans="1:8" x14ac:dyDescent="0.2">
      <c r="A164" s="7" t="s">
        <v>95</v>
      </c>
      <c r="B164" s="8">
        <v>0.3125</v>
      </c>
      <c r="C164" s="9">
        <v>2</v>
      </c>
      <c r="D164" s="9">
        <v>-9.5500000000000001E-4</v>
      </c>
      <c r="E164" s="77">
        <v>2.3609999999999998E-3</v>
      </c>
      <c r="F164" s="77">
        <v>-2.3609999999999998E-3</v>
      </c>
      <c r="G164" s="77">
        <v>4.3220000000000003E-3</v>
      </c>
      <c r="H164" s="123">
        <v>914.75</v>
      </c>
    </row>
    <row r="165" spans="1:8" x14ac:dyDescent="0.2">
      <c r="A165" s="7" t="s">
        <v>95</v>
      </c>
      <c r="B165" s="8">
        <v>0.25</v>
      </c>
      <c r="C165" s="9">
        <v>2</v>
      </c>
      <c r="D165" s="9">
        <v>-1.0839999999999999E-3</v>
      </c>
      <c r="E165" s="77">
        <v>2.581E-3</v>
      </c>
      <c r="F165" s="77">
        <v>-2.581E-3</v>
      </c>
      <c r="G165" s="77">
        <v>4.202E-3</v>
      </c>
      <c r="H165" s="123">
        <v>914.5</v>
      </c>
    </row>
    <row r="166" spans="1:8" x14ac:dyDescent="0.2">
      <c r="A166" s="7" t="s">
        <v>95</v>
      </c>
      <c r="B166" s="8">
        <v>0.22916666666666666</v>
      </c>
      <c r="C166" s="9">
        <v>2</v>
      </c>
      <c r="D166" s="9">
        <v>-1.4840000000000001E-3</v>
      </c>
      <c r="E166" s="77">
        <v>2.8050000000000002E-3</v>
      </c>
      <c r="F166" s="77">
        <v>-2.8050000000000002E-3</v>
      </c>
      <c r="G166" s="77">
        <v>7.1419999999999999E-3</v>
      </c>
      <c r="H166" s="123">
        <v>914.5</v>
      </c>
    </row>
    <row r="167" spans="1:8" x14ac:dyDescent="0.2">
      <c r="A167" s="7" t="s">
        <v>95</v>
      </c>
      <c r="B167" s="8">
        <v>0.20833333333333334</v>
      </c>
      <c r="C167" s="9">
        <v>2</v>
      </c>
      <c r="D167" s="9">
        <v>-1.9269999999999999E-3</v>
      </c>
      <c r="E167" s="77">
        <v>3.019E-3</v>
      </c>
      <c r="F167" s="77">
        <v>-3.019E-3</v>
      </c>
      <c r="G167" s="77">
        <v>7.2550000000000002E-3</v>
      </c>
      <c r="H167" s="123">
        <v>914.75</v>
      </c>
    </row>
    <row r="168" spans="1:8" x14ac:dyDescent="0.2">
      <c r="A168" s="7" t="s">
        <v>95</v>
      </c>
      <c r="B168" s="8">
        <v>0.1875</v>
      </c>
      <c r="C168" s="9">
        <v>2</v>
      </c>
      <c r="D168" s="9">
        <v>-2.3019999999999998E-3</v>
      </c>
      <c r="E168" s="77">
        <v>3.209E-3</v>
      </c>
      <c r="F168" s="77">
        <v>-3.209E-3</v>
      </c>
      <c r="G168" s="77">
        <v>7.1139999999999997E-3</v>
      </c>
      <c r="H168" s="123">
        <v>915</v>
      </c>
    </row>
    <row r="169" spans="1:8" x14ac:dyDescent="0.2">
      <c r="A169" s="7" t="s">
        <v>95</v>
      </c>
      <c r="B169" s="8">
        <v>0.16666666666666666</v>
      </c>
      <c r="C169" s="9">
        <v>2</v>
      </c>
      <c r="D169" s="9">
        <v>-2.7750000000000001E-3</v>
      </c>
      <c r="E169" s="77">
        <v>3.3779999999999999E-3</v>
      </c>
      <c r="F169" s="77">
        <v>-3.3779999999999999E-3</v>
      </c>
      <c r="G169" s="77">
        <v>7.228E-3</v>
      </c>
      <c r="H169" s="123">
        <v>914</v>
      </c>
    </row>
    <row r="170" spans="1:8" x14ac:dyDescent="0.2">
      <c r="A170" s="7" t="s">
        <v>95</v>
      </c>
      <c r="B170" s="8">
        <v>0.14583333333333334</v>
      </c>
      <c r="C170" s="9">
        <v>2</v>
      </c>
      <c r="D170" s="9">
        <v>-3.228E-3</v>
      </c>
      <c r="E170" s="77">
        <v>3.5200000000000001E-3</v>
      </c>
      <c r="F170" s="77">
        <v>-3.5200000000000001E-3</v>
      </c>
      <c r="G170" s="77">
        <v>7.378E-3</v>
      </c>
      <c r="H170" s="123">
        <v>914.25</v>
      </c>
    </row>
    <row r="171" spans="1:8" x14ac:dyDescent="0.2">
      <c r="A171" s="7" t="s">
        <v>95</v>
      </c>
      <c r="B171" s="8">
        <v>0.125</v>
      </c>
      <c r="C171" s="9">
        <v>2</v>
      </c>
      <c r="D171" s="9">
        <v>-3.5739999999999999E-3</v>
      </c>
      <c r="E171" s="77">
        <v>3.6310000000000001E-3</v>
      </c>
      <c r="F171" s="77">
        <v>-3.6310000000000001E-3</v>
      </c>
      <c r="G171" s="77">
        <v>7.378E-3</v>
      </c>
      <c r="H171" s="123">
        <v>912.75</v>
      </c>
    </row>
    <row r="172" spans="1:8" x14ac:dyDescent="0.2">
      <c r="A172" s="7" t="s">
        <v>95</v>
      </c>
      <c r="B172" s="8">
        <v>2.0833333333333332E-2</v>
      </c>
      <c r="C172" s="9">
        <v>2</v>
      </c>
      <c r="D172" s="9">
        <v>-3.82E-3</v>
      </c>
      <c r="E172" s="77">
        <v>3.7079999999999999E-3</v>
      </c>
      <c r="F172" s="77">
        <v>-3.7079999999999999E-3</v>
      </c>
      <c r="G172" s="77">
        <v>7.3790000000000001E-3</v>
      </c>
      <c r="H172" s="123">
        <v>913.25</v>
      </c>
    </row>
    <row r="173" spans="1:8" x14ac:dyDescent="0.2">
      <c r="A173" s="7" t="s">
        <v>95</v>
      </c>
      <c r="B173" s="8">
        <v>0</v>
      </c>
      <c r="C173" s="9">
        <v>2</v>
      </c>
      <c r="D173" s="9">
        <v>-3.9420000000000002E-3</v>
      </c>
      <c r="E173" s="77">
        <v>3.7369999999999999E-3</v>
      </c>
      <c r="F173" s="77">
        <v>-3.7369999999999999E-3</v>
      </c>
      <c r="G173" s="77">
        <v>7.6080000000000002E-3</v>
      </c>
      <c r="H173" s="123">
        <v>913.5</v>
      </c>
    </row>
    <row r="174" spans="1:8" x14ac:dyDescent="0.2">
      <c r="A174" s="7" t="s">
        <v>96</v>
      </c>
      <c r="B174" s="8">
        <v>0.97916666666666663</v>
      </c>
      <c r="C174" s="9">
        <v>1</v>
      </c>
      <c r="D174" s="9">
        <v>-3.986E-3</v>
      </c>
      <c r="E174" s="77">
        <v>3.7299999999999998E-3</v>
      </c>
      <c r="F174" s="77">
        <v>-3.7299999999999998E-3</v>
      </c>
      <c r="G174" s="77">
        <v>7.5579999999999996E-3</v>
      </c>
      <c r="H174" s="123">
        <v>913.5</v>
      </c>
    </row>
    <row r="175" spans="1:8" x14ac:dyDescent="0.2">
      <c r="A175" s="7" t="s">
        <v>96</v>
      </c>
      <c r="B175" s="8">
        <v>0.95833333333333337</v>
      </c>
      <c r="C175" s="9">
        <v>1</v>
      </c>
      <c r="D175" s="9">
        <v>-3.8509999999999998E-3</v>
      </c>
      <c r="E175" s="77">
        <v>3.6970000000000002E-3</v>
      </c>
      <c r="F175" s="77">
        <v>-3.6970000000000002E-3</v>
      </c>
      <c r="G175" s="77">
        <v>7.4770000000000001E-3</v>
      </c>
      <c r="H175" s="123">
        <v>913.5</v>
      </c>
    </row>
    <row r="176" spans="1:8" x14ac:dyDescent="0.2">
      <c r="A176" s="7" t="s">
        <v>96</v>
      </c>
      <c r="B176" s="8">
        <v>0.9375</v>
      </c>
      <c r="C176" s="9">
        <v>1</v>
      </c>
      <c r="D176" s="9">
        <v>-3.5230000000000001E-3</v>
      </c>
      <c r="E176" s="77">
        <v>3.6410000000000001E-3</v>
      </c>
      <c r="F176" s="77">
        <v>-3.6410000000000001E-3</v>
      </c>
      <c r="G176" s="77">
        <v>7.3169999999999997E-3</v>
      </c>
      <c r="H176" s="123">
        <v>914.25</v>
      </c>
    </row>
    <row r="177" spans="1:8" x14ac:dyDescent="0.2">
      <c r="A177" s="7" t="s">
        <v>96</v>
      </c>
      <c r="B177" s="8">
        <v>0.91666666666666663</v>
      </c>
      <c r="C177" s="9">
        <v>1</v>
      </c>
      <c r="D177" s="9">
        <v>-3.1380000000000002E-3</v>
      </c>
      <c r="E177" s="77">
        <v>3.5760000000000002E-3</v>
      </c>
      <c r="F177" s="77">
        <v>-3.5760000000000002E-3</v>
      </c>
      <c r="G177" s="77">
        <v>6.992E-3</v>
      </c>
      <c r="H177" s="123">
        <v>914.75</v>
      </c>
    </row>
    <row r="178" spans="1:8" x14ac:dyDescent="0.2">
      <c r="A178" s="7" t="s">
        <v>96</v>
      </c>
      <c r="B178" s="8">
        <v>0.89583333333333337</v>
      </c>
      <c r="C178" s="9">
        <v>1</v>
      </c>
      <c r="D178" s="9">
        <v>-2.869E-3</v>
      </c>
      <c r="E178" s="77">
        <v>3.5079999999999998E-3</v>
      </c>
      <c r="F178" s="77">
        <v>-3.5079999999999998E-3</v>
      </c>
      <c r="G178" s="77">
        <v>6.9909999999999998E-3</v>
      </c>
      <c r="H178" s="123">
        <v>914.5</v>
      </c>
    </row>
    <row r="179" spans="1:8" x14ac:dyDescent="0.2">
      <c r="A179" s="7" t="s">
        <v>96</v>
      </c>
      <c r="B179" s="8">
        <v>0.875</v>
      </c>
      <c r="C179" s="9">
        <v>1</v>
      </c>
      <c r="D179" s="9">
        <v>-2.6740000000000002E-3</v>
      </c>
      <c r="E179" s="77">
        <v>3.437E-3</v>
      </c>
      <c r="F179" s="77">
        <v>-3.437E-3</v>
      </c>
      <c r="G179" s="77">
        <v>7.5459999999999998E-3</v>
      </c>
      <c r="H179" s="123">
        <v>914.5</v>
      </c>
    </row>
    <row r="180" spans="1:8" x14ac:dyDescent="0.2">
      <c r="A180" s="7" t="s">
        <v>96</v>
      </c>
      <c r="B180" s="8">
        <v>0.85416666666666663</v>
      </c>
      <c r="C180" s="9">
        <v>1</v>
      </c>
      <c r="D180" s="9">
        <v>-2.392E-3</v>
      </c>
      <c r="E180" s="77">
        <v>3.3649999999999999E-3</v>
      </c>
      <c r="F180" s="77">
        <v>-3.3649999999999999E-3</v>
      </c>
      <c r="G180" s="77">
        <v>7.4960000000000001E-3</v>
      </c>
      <c r="H180" s="123">
        <v>914.5</v>
      </c>
    </row>
    <row r="181" spans="1:8" x14ac:dyDescent="0.2">
      <c r="A181" s="7" t="s">
        <v>96</v>
      </c>
      <c r="B181" s="8">
        <v>0.83333333333333337</v>
      </c>
      <c r="C181" s="9">
        <v>1</v>
      </c>
      <c r="D181" s="9">
        <v>-1.9849999999999998E-3</v>
      </c>
      <c r="E181" s="77">
        <v>3.297E-3</v>
      </c>
      <c r="F181" s="77">
        <v>-3.297E-3</v>
      </c>
      <c r="G181" s="77">
        <v>7.4060000000000003E-3</v>
      </c>
      <c r="H181" s="123">
        <v>916.5</v>
      </c>
    </row>
    <row r="182" spans="1:8" x14ac:dyDescent="0.2">
      <c r="A182" s="7" t="s">
        <v>96</v>
      </c>
      <c r="B182" s="8">
        <v>0.8125</v>
      </c>
      <c r="C182" s="9">
        <v>1</v>
      </c>
      <c r="D182" s="9">
        <v>-1.47E-3</v>
      </c>
      <c r="E182" s="77">
        <v>3.2420000000000001E-3</v>
      </c>
      <c r="F182" s="77">
        <v>-3.2420000000000001E-3</v>
      </c>
      <c r="G182" s="77">
        <v>6.7000000000000002E-3</v>
      </c>
      <c r="H182" s="123">
        <v>917</v>
      </c>
    </row>
    <row r="183" spans="1:8" x14ac:dyDescent="0.2">
      <c r="A183" s="7" t="s">
        <v>96</v>
      </c>
      <c r="B183" s="8">
        <v>0.79166666666666663</v>
      </c>
      <c r="C183" s="9">
        <v>1</v>
      </c>
      <c r="D183" s="9">
        <v>-1.24E-3</v>
      </c>
      <c r="E183" s="77">
        <v>3.2039999999999998E-3</v>
      </c>
      <c r="F183" s="77">
        <v>-3.2039999999999998E-3</v>
      </c>
      <c r="G183" s="77">
        <v>6.6990000000000001E-3</v>
      </c>
      <c r="H183" s="123">
        <v>916.75</v>
      </c>
    </row>
    <row r="184" spans="1:8" x14ac:dyDescent="0.2">
      <c r="A184" s="7" t="s">
        <v>96</v>
      </c>
      <c r="B184" s="8">
        <v>0.77083333333333337</v>
      </c>
      <c r="C184" s="9">
        <v>1</v>
      </c>
      <c r="D184" s="9">
        <v>-1.047E-3</v>
      </c>
      <c r="E184" s="77">
        <v>3.1749999999999999E-3</v>
      </c>
      <c r="F184" s="77">
        <v>-3.1749999999999999E-3</v>
      </c>
      <c r="G184" s="77">
        <v>6.7879999999999998E-3</v>
      </c>
      <c r="H184" s="123">
        <v>917.25</v>
      </c>
    </row>
    <row r="185" spans="1:8" x14ac:dyDescent="0.2">
      <c r="A185" s="7" t="s">
        <v>96</v>
      </c>
      <c r="B185" s="8">
        <v>0.75</v>
      </c>
      <c r="C185" s="9">
        <v>1</v>
      </c>
      <c r="D185" s="9">
        <v>-6.7199999999999996E-4</v>
      </c>
      <c r="E185" s="77">
        <v>3.1519999999999999E-3</v>
      </c>
      <c r="F185" s="77">
        <v>-3.1519999999999999E-3</v>
      </c>
      <c r="G185" s="77">
        <v>6.5100000000000002E-3</v>
      </c>
      <c r="H185" s="123">
        <v>917.5</v>
      </c>
    </row>
    <row r="186" spans="1:8" x14ac:dyDescent="0.2">
      <c r="A186" s="7" t="s">
        <v>96</v>
      </c>
      <c r="B186" s="8">
        <v>0.72916666666666663</v>
      </c>
      <c r="C186" s="9">
        <v>1</v>
      </c>
      <c r="D186" s="9">
        <v>-3.4400000000000001E-4</v>
      </c>
      <c r="E186" s="77">
        <v>3.137E-3</v>
      </c>
      <c r="F186" s="77">
        <v>-3.137E-3</v>
      </c>
      <c r="G186" s="77">
        <v>6.5100000000000002E-3</v>
      </c>
      <c r="H186" s="123">
        <v>918.75</v>
      </c>
    </row>
    <row r="187" spans="1:8" x14ac:dyDescent="0.2">
      <c r="A187" s="7" t="s">
        <v>96</v>
      </c>
      <c r="B187" s="8">
        <v>0.70833333333333337</v>
      </c>
      <c r="C187" s="9">
        <v>1</v>
      </c>
      <c r="D187" s="9">
        <v>7.2000000000000002E-5</v>
      </c>
      <c r="E187" s="77">
        <v>3.13E-3</v>
      </c>
      <c r="F187" s="77">
        <v>-3.13E-3</v>
      </c>
      <c r="G187" s="77">
        <v>6.13E-3</v>
      </c>
      <c r="H187" s="123">
        <v>917.5</v>
      </c>
    </row>
    <row r="188" spans="1:8" x14ac:dyDescent="0.2">
      <c r="A188" s="7" t="s">
        <v>96</v>
      </c>
      <c r="B188" s="8">
        <v>0.6875</v>
      </c>
      <c r="C188" s="9">
        <v>1</v>
      </c>
      <c r="D188" s="9">
        <v>3.6499999999999998E-4</v>
      </c>
      <c r="E188" s="77">
        <v>3.13E-3</v>
      </c>
      <c r="F188" s="77">
        <v>-3.13E-3</v>
      </c>
      <c r="G188" s="77">
        <v>6.202E-3</v>
      </c>
      <c r="H188" s="123">
        <v>921.75</v>
      </c>
    </row>
    <row r="189" spans="1:8" x14ac:dyDescent="0.2">
      <c r="A189" s="7" t="s">
        <v>96</v>
      </c>
      <c r="B189" s="8">
        <v>0.66666666666666663</v>
      </c>
      <c r="C189" s="9">
        <v>1</v>
      </c>
      <c r="D189" s="9">
        <v>1E-3</v>
      </c>
      <c r="E189" s="77">
        <v>3.1359999999999999E-3</v>
      </c>
      <c r="F189" s="77">
        <v>-3.1359999999999999E-3</v>
      </c>
      <c r="G189" s="77">
        <v>3.2439999999999999E-3</v>
      </c>
      <c r="H189" s="123">
        <v>921.75</v>
      </c>
    </row>
    <row r="190" spans="1:8" x14ac:dyDescent="0.2">
      <c r="A190" s="7" t="s">
        <v>96</v>
      </c>
      <c r="B190" s="8">
        <v>0.64583333333333337</v>
      </c>
      <c r="C190" s="9">
        <v>1</v>
      </c>
      <c r="D190" s="9">
        <v>9.4799999999999995E-4</v>
      </c>
      <c r="E190" s="77">
        <v>3.1519999999999999E-3</v>
      </c>
      <c r="F190" s="77">
        <v>-3.1519999999999999E-3</v>
      </c>
      <c r="G190" s="77">
        <v>3.565E-3</v>
      </c>
      <c r="H190" s="123">
        <v>922.25</v>
      </c>
    </row>
    <row r="191" spans="1:8" x14ac:dyDescent="0.2">
      <c r="A191" s="7" t="s">
        <v>96</v>
      </c>
      <c r="B191" s="8">
        <v>0.625</v>
      </c>
      <c r="C191" s="9">
        <v>1</v>
      </c>
      <c r="D191" s="9">
        <v>8.3000000000000001E-4</v>
      </c>
      <c r="E191" s="77">
        <v>3.1640000000000001E-3</v>
      </c>
      <c r="F191" s="77">
        <v>-3.1640000000000001E-3</v>
      </c>
      <c r="G191" s="77">
        <v>3.6310000000000001E-3</v>
      </c>
      <c r="H191" s="123">
        <v>922.25</v>
      </c>
    </row>
    <row r="192" spans="1:8" x14ac:dyDescent="0.2">
      <c r="A192" s="7" t="s">
        <v>96</v>
      </c>
      <c r="B192" s="8">
        <v>0.60416666666666663</v>
      </c>
      <c r="C192" s="9">
        <v>1</v>
      </c>
      <c r="D192" s="9">
        <v>6.3000000000000003E-4</v>
      </c>
      <c r="E192" s="77">
        <v>3.173E-3</v>
      </c>
      <c r="F192" s="77">
        <v>-3.173E-3</v>
      </c>
      <c r="G192" s="77">
        <v>4.0860000000000002E-3</v>
      </c>
      <c r="H192" s="123">
        <v>922.5</v>
      </c>
    </row>
    <row r="193" spans="1:8" x14ac:dyDescent="0.2">
      <c r="A193" s="7" t="s">
        <v>96</v>
      </c>
      <c r="B193" s="8">
        <v>0.58333333333333337</v>
      </c>
      <c r="C193" s="9">
        <v>1</v>
      </c>
      <c r="D193" s="9">
        <v>3.5799999999999997E-4</v>
      </c>
      <c r="E193" s="77">
        <v>3.179E-3</v>
      </c>
      <c r="F193" s="77">
        <v>-3.179E-3</v>
      </c>
      <c r="G193" s="77">
        <v>4.0860000000000002E-3</v>
      </c>
      <c r="H193" s="123">
        <v>922</v>
      </c>
    </row>
    <row r="194" spans="1:8" x14ac:dyDescent="0.2">
      <c r="A194" s="7" t="s">
        <v>96</v>
      </c>
      <c r="B194" s="8">
        <v>0.5625</v>
      </c>
      <c r="C194" s="9">
        <v>1</v>
      </c>
      <c r="D194" s="9">
        <v>3.6000000000000001E-5</v>
      </c>
      <c r="E194" s="77">
        <v>3.1779999999999998E-3</v>
      </c>
      <c r="F194" s="77">
        <v>-3.1779999999999998E-3</v>
      </c>
      <c r="G194" s="77">
        <v>4.0569999999999998E-3</v>
      </c>
      <c r="H194" s="123">
        <v>921.75</v>
      </c>
    </row>
    <row r="195" spans="1:8" x14ac:dyDescent="0.2">
      <c r="A195" s="7" t="s">
        <v>96</v>
      </c>
      <c r="B195" s="8">
        <v>0.54166666666666663</v>
      </c>
      <c r="C195" s="9">
        <v>1</v>
      </c>
      <c r="D195" s="9">
        <v>-2.7700000000000001E-4</v>
      </c>
      <c r="E195" s="77">
        <v>3.1689999999999999E-3</v>
      </c>
      <c r="F195" s="77">
        <v>-3.1689999999999999E-3</v>
      </c>
      <c r="G195" s="77">
        <v>4.0959999999999998E-3</v>
      </c>
      <c r="H195" s="123">
        <v>922.25</v>
      </c>
    </row>
    <row r="196" spans="1:8" x14ac:dyDescent="0.2">
      <c r="A196" s="7" t="s">
        <v>96</v>
      </c>
      <c r="B196" s="8">
        <v>0.52083333333333337</v>
      </c>
      <c r="C196" s="9">
        <v>1</v>
      </c>
      <c r="D196" s="9">
        <v>-4.8299999999999998E-4</v>
      </c>
      <c r="E196" s="77">
        <v>3.153E-3</v>
      </c>
      <c r="F196" s="77">
        <v>-3.153E-3</v>
      </c>
      <c r="G196" s="77">
        <v>3.8409999999999998E-3</v>
      </c>
      <c r="H196" s="123">
        <v>922</v>
      </c>
    </row>
    <row r="197" spans="1:8" x14ac:dyDescent="0.2">
      <c r="A197" s="7" t="s">
        <v>96</v>
      </c>
      <c r="B197" s="8">
        <v>0.5</v>
      </c>
      <c r="C197" s="9">
        <v>1</v>
      </c>
      <c r="D197" s="9">
        <v>-8.9099999999999997E-4</v>
      </c>
      <c r="E197" s="77">
        <v>3.1310000000000001E-3</v>
      </c>
      <c r="F197" s="77">
        <v>-3.1310000000000001E-3</v>
      </c>
      <c r="G197" s="77">
        <v>3.954E-3</v>
      </c>
      <c r="H197" s="123">
        <v>920.25</v>
      </c>
    </row>
    <row r="198" spans="1:8" x14ac:dyDescent="0.2">
      <c r="A198" s="7" t="s">
        <v>96</v>
      </c>
      <c r="B198" s="8">
        <v>0.47916666666666669</v>
      </c>
      <c r="C198" s="9">
        <v>1</v>
      </c>
      <c r="D198" s="9">
        <v>-1.4369999999999999E-3</v>
      </c>
      <c r="E198" s="77">
        <v>3.0999999999999999E-3</v>
      </c>
      <c r="F198" s="77">
        <v>-3.0999999999999999E-3</v>
      </c>
      <c r="G198" s="77">
        <v>4.3940000000000003E-3</v>
      </c>
      <c r="H198" s="123">
        <v>918.5</v>
      </c>
    </row>
    <row r="199" spans="1:8" x14ac:dyDescent="0.2">
      <c r="A199" s="7" t="s">
        <v>96</v>
      </c>
      <c r="B199" s="8">
        <v>0.45833333333333331</v>
      </c>
      <c r="C199" s="9">
        <v>1</v>
      </c>
      <c r="D199" s="9">
        <v>-1.6310000000000001E-3</v>
      </c>
      <c r="E199" s="77">
        <v>3.0530000000000002E-3</v>
      </c>
      <c r="F199" s="77">
        <v>-3.0530000000000002E-3</v>
      </c>
      <c r="G199" s="77">
        <v>4.4850000000000003E-3</v>
      </c>
      <c r="H199" s="123">
        <v>918.25</v>
      </c>
    </row>
    <row r="200" spans="1:8" x14ac:dyDescent="0.2">
      <c r="A200" s="7" t="s">
        <v>96</v>
      </c>
      <c r="B200" s="8">
        <v>0.4375</v>
      </c>
      <c r="C200" s="9">
        <v>1</v>
      </c>
      <c r="D200" s="9">
        <v>-1.4009999999999999E-3</v>
      </c>
      <c r="E200" s="77">
        <v>2.9979999999999998E-3</v>
      </c>
      <c r="F200" s="77">
        <v>-2.9979999999999998E-3</v>
      </c>
      <c r="G200" s="77">
        <v>4.5430000000000002E-3</v>
      </c>
      <c r="H200" s="123">
        <v>919</v>
      </c>
    </row>
    <row r="201" spans="1:8" x14ac:dyDescent="0.2">
      <c r="A201" s="7" t="s">
        <v>96</v>
      </c>
      <c r="B201" s="8">
        <v>0.41666666666666669</v>
      </c>
      <c r="C201" s="9">
        <v>1</v>
      </c>
      <c r="D201" s="9">
        <v>-1.1169999999999999E-3</v>
      </c>
      <c r="E201" s="77">
        <v>2.947E-3</v>
      </c>
      <c r="F201" s="77">
        <v>-2.947E-3</v>
      </c>
      <c r="G201" s="77">
        <v>4.4780000000000002E-3</v>
      </c>
      <c r="H201" s="123">
        <v>920.25</v>
      </c>
    </row>
    <row r="202" spans="1:8" x14ac:dyDescent="0.2">
      <c r="A202" s="7" t="s">
        <v>96</v>
      </c>
      <c r="B202" s="8">
        <v>0.39583333333333331</v>
      </c>
      <c r="C202" s="9">
        <v>1</v>
      </c>
      <c r="D202" s="9">
        <v>-6.6399999999999999E-4</v>
      </c>
      <c r="E202" s="77">
        <v>2.9009999999999999E-3</v>
      </c>
      <c r="F202" s="77">
        <v>-2.9009999999999999E-3</v>
      </c>
      <c r="G202" s="77">
        <v>4.0070000000000001E-3</v>
      </c>
      <c r="H202" s="123">
        <v>920</v>
      </c>
    </row>
    <row r="203" spans="1:8" x14ac:dyDescent="0.2">
      <c r="A203" s="7" t="s">
        <v>96</v>
      </c>
      <c r="B203" s="8">
        <v>0.375</v>
      </c>
      <c r="C203" s="9">
        <v>1</v>
      </c>
      <c r="D203" s="9">
        <v>-3.6499999999999998E-4</v>
      </c>
      <c r="E203" s="77">
        <v>2.8679999999999999E-3</v>
      </c>
      <c r="F203" s="77">
        <v>-2.8679999999999999E-3</v>
      </c>
      <c r="G203" s="77">
        <v>3.999E-3</v>
      </c>
      <c r="H203" s="123">
        <v>919.25</v>
      </c>
    </row>
    <row r="204" spans="1:8" x14ac:dyDescent="0.2">
      <c r="A204" s="7" t="s">
        <v>96</v>
      </c>
      <c r="B204" s="8">
        <v>0.35416666666666669</v>
      </c>
      <c r="C204" s="9">
        <v>1</v>
      </c>
      <c r="D204" s="9">
        <v>4.1E-5</v>
      </c>
      <c r="E204" s="77">
        <v>2.8440000000000002E-3</v>
      </c>
      <c r="F204" s="77">
        <v>-2.8440000000000002E-3</v>
      </c>
      <c r="G204" s="77">
        <v>3.9870000000000001E-3</v>
      </c>
      <c r="H204" s="123">
        <v>920</v>
      </c>
    </row>
    <row r="205" spans="1:8" x14ac:dyDescent="0.2">
      <c r="A205" s="7" t="s">
        <v>96</v>
      </c>
      <c r="B205" s="8">
        <v>0.33333333333333331</v>
      </c>
      <c r="C205" s="9">
        <v>1</v>
      </c>
      <c r="D205" s="9">
        <v>6.4300000000000002E-4</v>
      </c>
      <c r="E205" s="77">
        <v>2.8310000000000002E-3</v>
      </c>
      <c r="F205" s="77">
        <v>-2.8310000000000002E-3</v>
      </c>
      <c r="G205" s="77">
        <v>3.7650000000000001E-3</v>
      </c>
      <c r="H205" s="123">
        <v>920.25</v>
      </c>
    </row>
    <row r="206" spans="1:8" x14ac:dyDescent="0.2">
      <c r="A206" s="7" t="s">
        <v>96</v>
      </c>
      <c r="B206" s="8">
        <v>0.3125</v>
      </c>
      <c r="C206" s="9">
        <v>1</v>
      </c>
      <c r="D206" s="9">
        <v>1.157E-3</v>
      </c>
      <c r="E206" s="77">
        <v>2.8310000000000002E-3</v>
      </c>
      <c r="F206" s="77">
        <v>-2.8310000000000002E-3</v>
      </c>
      <c r="G206" s="77">
        <v>3.6870000000000002E-3</v>
      </c>
      <c r="H206" s="123">
        <v>920.5</v>
      </c>
    </row>
    <row r="207" spans="1:8" x14ac:dyDescent="0.2">
      <c r="A207" s="7" t="s">
        <v>96</v>
      </c>
      <c r="B207" s="8">
        <v>0.29166666666666669</v>
      </c>
      <c r="C207" s="9">
        <v>1</v>
      </c>
      <c r="D207" s="9">
        <v>1.652E-3</v>
      </c>
      <c r="E207" s="77">
        <v>2.8410000000000002E-3</v>
      </c>
      <c r="F207" s="77">
        <v>-2.8410000000000002E-3</v>
      </c>
      <c r="G207" s="77">
        <v>3.578E-3</v>
      </c>
      <c r="H207" s="123">
        <v>920.5</v>
      </c>
    </row>
    <row r="208" spans="1:8" x14ac:dyDescent="0.2">
      <c r="A208" s="7" t="s">
        <v>96</v>
      </c>
      <c r="B208" s="8">
        <v>0.27083333333333331</v>
      </c>
      <c r="C208" s="9">
        <v>1</v>
      </c>
      <c r="D208" s="9">
        <v>2.2309999999999999E-3</v>
      </c>
      <c r="E208" s="77">
        <v>2.859E-3</v>
      </c>
      <c r="F208" s="77">
        <v>-2.859E-3</v>
      </c>
      <c r="G208" s="77">
        <v>3.5599999999999998E-3</v>
      </c>
      <c r="H208" s="123">
        <v>920</v>
      </c>
    </row>
    <row r="209" spans="1:8" x14ac:dyDescent="0.2">
      <c r="A209" s="7" t="s">
        <v>96</v>
      </c>
      <c r="B209" s="8">
        <v>0.25</v>
      </c>
      <c r="C209" s="9">
        <v>1</v>
      </c>
      <c r="D209" s="9">
        <v>2.9719999999999998E-3</v>
      </c>
      <c r="E209" s="77">
        <v>2.8800000000000002E-3</v>
      </c>
      <c r="F209" s="77">
        <v>-2.8800000000000002E-3</v>
      </c>
      <c r="G209" s="77">
        <v>3.555E-3</v>
      </c>
      <c r="H209" s="123">
        <v>920.75</v>
      </c>
    </row>
    <row r="210" spans="1:8" x14ac:dyDescent="0.2">
      <c r="A210" s="7" t="s">
        <v>96</v>
      </c>
      <c r="B210" s="8">
        <v>0.22916666666666666</v>
      </c>
      <c r="C210" s="9">
        <v>1</v>
      </c>
      <c r="D210" s="9">
        <v>3.8040000000000001E-3</v>
      </c>
      <c r="E210" s="77">
        <v>2.8990000000000001E-3</v>
      </c>
      <c r="F210" s="77">
        <v>-2.8990000000000001E-3</v>
      </c>
      <c r="G210" s="77">
        <v>3.382E-3</v>
      </c>
      <c r="H210" s="123">
        <v>920.25</v>
      </c>
    </row>
    <row r="211" spans="1:8" x14ac:dyDescent="0.2">
      <c r="A211" s="7" t="s">
        <v>96</v>
      </c>
      <c r="B211" s="8">
        <v>0.20833333333333334</v>
      </c>
      <c r="C211" s="9">
        <v>1</v>
      </c>
      <c r="D211" s="9">
        <v>4.5459999999999997E-3</v>
      </c>
      <c r="E211" s="77">
        <v>2.9099999999999998E-3</v>
      </c>
      <c r="F211" s="77">
        <v>-2.9099999999999998E-3</v>
      </c>
      <c r="G211" s="77">
        <v>3.4970000000000001E-3</v>
      </c>
      <c r="H211" s="123">
        <v>920.25</v>
      </c>
    </row>
    <row r="212" spans="1:8" x14ac:dyDescent="0.2">
      <c r="A212" s="7" t="s">
        <v>96</v>
      </c>
      <c r="B212" s="8">
        <v>0.1875</v>
      </c>
      <c r="C212" s="9">
        <v>1</v>
      </c>
      <c r="D212" s="9">
        <v>5.3449999999999999E-3</v>
      </c>
      <c r="E212" s="77">
        <v>2.9139999999999999E-3</v>
      </c>
      <c r="F212" s="77">
        <v>-2.9139999999999999E-3</v>
      </c>
      <c r="G212" s="77">
        <v>3.405E-3</v>
      </c>
      <c r="H212" s="123">
        <v>921</v>
      </c>
    </row>
    <row r="213" spans="1:8" x14ac:dyDescent="0.2">
      <c r="A213" s="7" t="s">
        <v>96</v>
      </c>
      <c r="B213" s="8">
        <v>0.16666666666666666</v>
      </c>
      <c r="C213" s="9">
        <v>1</v>
      </c>
      <c r="D213" s="9">
        <v>6.182E-3</v>
      </c>
      <c r="E213" s="77">
        <v>2.9020000000000001E-3</v>
      </c>
      <c r="F213" s="77">
        <v>-2.9020000000000001E-3</v>
      </c>
      <c r="G213" s="77">
        <v>2.996E-3</v>
      </c>
      <c r="H213" s="123">
        <v>921.25</v>
      </c>
    </row>
    <row r="214" spans="1:8" x14ac:dyDescent="0.2">
      <c r="A214" s="7" t="s">
        <v>96</v>
      </c>
      <c r="B214" s="8">
        <v>0.14583333333333334</v>
      </c>
      <c r="C214" s="9">
        <v>1</v>
      </c>
      <c r="D214" s="9">
        <v>6.7999999999999996E-3</v>
      </c>
      <c r="E214" s="77">
        <v>2.8660000000000001E-3</v>
      </c>
      <c r="F214" s="77">
        <v>-2.8660000000000001E-3</v>
      </c>
      <c r="G214" s="77">
        <v>3.0730000000000002E-3</v>
      </c>
      <c r="H214" s="123">
        <v>922.5</v>
      </c>
    </row>
    <row r="215" spans="1:8" ht="16" thickBot="1" x14ac:dyDescent="0.25">
      <c r="A215" s="97" t="s">
        <v>96</v>
      </c>
      <c r="B215" s="98">
        <v>0.125</v>
      </c>
      <c r="C215" s="99">
        <v>1</v>
      </c>
      <c r="D215" s="99">
        <v>7.3699999999999998E-3</v>
      </c>
      <c r="E215" s="124">
        <v>2.8050000000000002E-3</v>
      </c>
      <c r="F215" s="124">
        <v>-2.8050000000000002E-3</v>
      </c>
      <c r="G215" s="124">
        <v>2.5950000000000001E-3</v>
      </c>
      <c r="H215" s="125">
        <v>923.5</v>
      </c>
    </row>
    <row r="216" spans="1:8" x14ac:dyDescent="0.2">
      <c r="A216" s="7"/>
      <c r="B216" s="8"/>
      <c r="C216" s="9"/>
      <c r="D216" s="9"/>
      <c r="E216" s="77"/>
      <c r="F216" s="77"/>
      <c r="G216" s="123"/>
    </row>
    <row r="217" spans="1:8" x14ac:dyDescent="0.2">
      <c r="A217" s="7"/>
      <c r="B217" s="8"/>
      <c r="C217" s="9"/>
      <c r="D217" s="9"/>
      <c r="E217" s="77"/>
      <c r="F217" s="77"/>
      <c r="G217" s="123"/>
    </row>
    <row r="218" spans="1:8" x14ac:dyDescent="0.2">
      <c r="A218" s="7"/>
      <c r="B218" s="8"/>
      <c r="C218" s="9"/>
      <c r="D218" s="9"/>
      <c r="E218" s="77"/>
      <c r="F218" s="77"/>
      <c r="G218" s="123"/>
    </row>
    <row r="219" spans="1:8" x14ac:dyDescent="0.2">
      <c r="A219" s="7"/>
      <c r="B219" s="8"/>
      <c r="C219" s="9"/>
      <c r="D219" s="9"/>
      <c r="E219" s="77"/>
      <c r="F219" s="77"/>
      <c r="G219" s="123"/>
    </row>
    <row r="220" spans="1:8" x14ac:dyDescent="0.2">
      <c r="A220" s="7"/>
      <c r="B220" s="8"/>
      <c r="C220" s="9"/>
      <c r="D220" s="9"/>
      <c r="E220" s="77"/>
      <c r="F220" s="77"/>
      <c r="G220" s="123"/>
    </row>
    <row r="221" spans="1:8" x14ac:dyDescent="0.2">
      <c r="A221" s="7"/>
      <c r="B221" s="8"/>
      <c r="C221" s="9"/>
      <c r="D221" s="9"/>
      <c r="E221" s="77"/>
      <c r="F221" s="77"/>
      <c r="G221" s="123"/>
    </row>
    <row r="222" spans="1:8" x14ac:dyDescent="0.2">
      <c r="A222" s="7"/>
      <c r="B222" s="8"/>
      <c r="C222" s="9"/>
      <c r="D222" s="9"/>
      <c r="E222" s="77"/>
      <c r="F222" s="77"/>
      <c r="G222" s="123"/>
    </row>
    <row r="223" spans="1:8" x14ac:dyDescent="0.2">
      <c r="A223" s="7"/>
      <c r="B223" s="8"/>
      <c r="C223" s="9"/>
      <c r="D223" s="9"/>
      <c r="E223" s="77"/>
      <c r="F223" s="77"/>
      <c r="G223" s="123"/>
    </row>
    <row r="224" spans="1:8" x14ac:dyDescent="0.2">
      <c r="A224" s="7"/>
      <c r="B224" s="8"/>
      <c r="C224" s="9"/>
      <c r="D224" s="9"/>
      <c r="E224" s="77"/>
      <c r="F224" s="77"/>
      <c r="G224" s="123"/>
    </row>
    <row r="225" spans="1:7" x14ac:dyDescent="0.2">
      <c r="A225" s="7"/>
      <c r="B225" s="8"/>
      <c r="C225" s="9"/>
      <c r="D225" s="9"/>
      <c r="E225" s="77"/>
      <c r="F225" s="77"/>
      <c r="G225" s="123"/>
    </row>
    <row r="226" spans="1:7" x14ac:dyDescent="0.2">
      <c r="A226" s="7"/>
      <c r="B226" s="8"/>
      <c r="C226" s="9"/>
      <c r="D226" s="9"/>
      <c r="E226" s="77"/>
      <c r="F226" s="77"/>
      <c r="G226" s="123"/>
    </row>
    <row r="227" spans="1:7" x14ac:dyDescent="0.2">
      <c r="A227" s="7"/>
      <c r="B227" s="8"/>
      <c r="C227" s="9"/>
      <c r="D227" s="9"/>
      <c r="E227" s="77"/>
      <c r="F227" s="77"/>
      <c r="G227" s="123"/>
    </row>
    <row r="228" spans="1:7" x14ac:dyDescent="0.2">
      <c r="A228" s="7"/>
      <c r="B228" s="8"/>
      <c r="C228" s="9"/>
      <c r="D228" s="9"/>
      <c r="E228" s="77"/>
      <c r="F228" s="77"/>
      <c r="G228" s="123"/>
    </row>
    <row r="229" spans="1:7" x14ac:dyDescent="0.2">
      <c r="A229" s="7"/>
      <c r="B229" s="8"/>
      <c r="C229" s="9"/>
      <c r="D229" s="9"/>
      <c r="E229" s="77"/>
      <c r="F229" s="77"/>
      <c r="G229" s="123"/>
    </row>
    <row r="230" spans="1:7" x14ac:dyDescent="0.2">
      <c r="A230" s="7"/>
      <c r="B230" s="8"/>
      <c r="C230" s="9"/>
      <c r="D230" s="9"/>
      <c r="E230" s="77"/>
      <c r="F230" s="77"/>
      <c r="G230" s="123"/>
    </row>
    <row r="231" spans="1:7" x14ac:dyDescent="0.2">
      <c r="A231" s="7"/>
      <c r="B231" s="8"/>
      <c r="C231" s="9"/>
      <c r="D231" s="9"/>
      <c r="E231" s="77"/>
      <c r="F231" s="77"/>
      <c r="G231" s="123"/>
    </row>
    <row r="232" spans="1:7" x14ac:dyDescent="0.2">
      <c r="A232" s="7"/>
      <c r="B232" s="8"/>
      <c r="C232" s="9"/>
      <c r="D232" s="9"/>
      <c r="E232" s="77"/>
      <c r="F232" s="77"/>
      <c r="G232" s="123"/>
    </row>
    <row r="233" spans="1:7" x14ac:dyDescent="0.2">
      <c r="A233" s="7"/>
      <c r="B233" s="8"/>
      <c r="C233" s="9"/>
      <c r="D233" s="9"/>
      <c r="E233" s="77"/>
      <c r="F233" s="77"/>
      <c r="G233" s="123"/>
    </row>
    <row r="234" spans="1:7" x14ac:dyDescent="0.2">
      <c r="A234" s="7"/>
      <c r="B234" s="8"/>
      <c r="C234" s="9"/>
      <c r="D234" s="9"/>
      <c r="E234" s="77"/>
      <c r="F234" s="77"/>
      <c r="G234" s="123"/>
    </row>
    <row r="235" spans="1:7" x14ac:dyDescent="0.2">
      <c r="A235" s="7"/>
      <c r="B235" s="8"/>
      <c r="C235" s="9"/>
      <c r="D235" s="9"/>
      <c r="E235" s="77"/>
      <c r="F235" s="77"/>
      <c r="G235" s="123"/>
    </row>
    <row r="236" spans="1:7" x14ac:dyDescent="0.2">
      <c r="A236" s="7"/>
      <c r="B236" s="8"/>
      <c r="C236" s="9"/>
      <c r="D236" s="9"/>
      <c r="E236" s="77"/>
      <c r="F236" s="77"/>
      <c r="G236" s="123"/>
    </row>
    <row r="237" spans="1:7" x14ac:dyDescent="0.2">
      <c r="A237" s="7"/>
      <c r="B237" s="8"/>
      <c r="C237" s="9"/>
      <c r="D237" s="9"/>
      <c r="E237" s="77"/>
      <c r="F237" s="77"/>
      <c r="G237" s="123"/>
    </row>
    <row r="238" spans="1:7" x14ac:dyDescent="0.2">
      <c r="A238" s="7"/>
      <c r="B238" s="8"/>
      <c r="C238" s="9"/>
      <c r="D238" s="9"/>
      <c r="E238" s="77"/>
      <c r="F238" s="77"/>
      <c r="G238" s="123"/>
    </row>
    <row r="239" spans="1:7" x14ac:dyDescent="0.2">
      <c r="A239" s="7"/>
      <c r="B239" s="8"/>
      <c r="C239" s="9"/>
      <c r="D239" s="9"/>
      <c r="E239" s="77"/>
      <c r="F239" s="77"/>
      <c r="G239" s="123"/>
    </row>
    <row r="240" spans="1:7" x14ac:dyDescent="0.2">
      <c r="A240" s="7"/>
      <c r="B240" s="8"/>
      <c r="C240" s="9"/>
      <c r="D240" s="9"/>
      <c r="E240" s="77"/>
      <c r="F240" s="77"/>
      <c r="G240" s="123"/>
    </row>
    <row r="241" spans="1:7" x14ac:dyDescent="0.2">
      <c r="A241" s="7"/>
      <c r="B241" s="8"/>
      <c r="C241" s="9"/>
      <c r="D241" s="9"/>
      <c r="E241" s="77"/>
      <c r="F241" s="77"/>
      <c r="G241" s="123"/>
    </row>
    <row r="242" spans="1:7" x14ac:dyDescent="0.2">
      <c r="A242" s="7"/>
      <c r="B242" s="8"/>
      <c r="C242" s="9"/>
      <c r="D242" s="9"/>
      <c r="E242" s="77"/>
      <c r="F242" s="77"/>
      <c r="G242" s="123"/>
    </row>
    <row r="243" spans="1:7" x14ac:dyDescent="0.2">
      <c r="A243" s="7"/>
      <c r="B243" s="8"/>
      <c r="C243" s="9"/>
      <c r="D243" s="9"/>
      <c r="E243" s="77"/>
      <c r="F243" s="77"/>
      <c r="G243" s="123"/>
    </row>
    <row r="244" spans="1:7" x14ac:dyDescent="0.2">
      <c r="A244" s="7"/>
      <c r="B244" s="8"/>
      <c r="C244" s="9"/>
      <c r="D244" s="9"/>
      <c r="E244" s="77"/>
      <c r="F244" s="77"/>
      <c r="G244" s="123"/>
    </row>
    <row r="245" spans="1:7" x14ac:dyDescent="0.2">
      <c r="A245" s="7"/>
      <c r="B245" s="8"/>
      <c r="C245" s="9"/>
      <c r="D245" s="9"/>
      <c r="E245" s="77"/>
      <c r="F245" s="77"/>
      <c r="G245" s="123"/>
    </row>
    <row r="246" spans="1:7" x14ac:dyDescent="0.2">
      <c r="A246" s="7"/>
      <c r="B246" s="8"/>
      <c r="C246" s="9"/>
      <c r="D246" s="9"/>
      <c r="E246" s="77"/>
      <c r="F246" s="77"/>
      <c r="G246" s="123"/>
    </row>
    <row r="247" spans="1:7" x14ac:dyDescent="0.2">
      <c r="A247" s="7"/>
      <c r="B247" s="8"/>
      <c r="C247" s="9"/>
      <c r="D247" s="9"/>
      <c r="E247" s="77"/>
      <c r="F247" s="77"/>
      <c r="G247" s="123"/>
    </row>
    <row r="248" spans="1:7" x14ac:dyDescent="0.2">
      <c r="A248" s="7"/>
      <c r="B248" s="8"/>
      <c r="C248" s="9"/>
      <c r="D248" s="9"/>
      <c r="E248" s="77"/>
      <c r="F248" s="77"/>
      <c r="G248" s="123"/>
    </row>
    <row r="249" spans="1:7" x14ac:dyDescent="0.2">
      <c r="A249" s="7"/>
      <c r="B249" s="8"/>
      <c r="C249" s="9"/>
      <c r="D249" s="9"/>
      <c r="E249" s="77"/>
      <c r="F249" s="77"/>
      <c r="G249" s="123"/>
    </row>
    <row r="250" spans="1:7" x14ac:dyDescent="0.2">
      <c r="A250" s="7"/>
      <c r="B250" s="8"/>
      <c r="C250" s="9"/>
      <c r="D250" s="9"/>
      <c r="E250" s="77"/>
      <c r="F250" s="77"/>
      <c r="G250" s="123"/>
    </row>
    <row r="251" spans="1:7" x14ac:dyDescent="0.2">
      <c r="A251" s="7"/>
      <c r="B251" s="8"/>
      <c r="C251" s="9"/>
      <c r="D251" s="9"/>
      <c r="E251" s="77"/>
      <c r="F251" s="77"/>
      <c r="G251" s="123"/>
    </row>
    <row r="252" spans="1:7" x14ac:dyDescent="0.2">
      <c r="A252" s="7"/>
      <c r="B252" s="8"/>
      <c r="C252" s="9"/>
      <c r="D252" s="9"/>
      <c r="E252" s="77"/>
      <c r="F252" s="77"/>
      <c r="G252" s="123"/>
    </row>
    <row r="253" spans="1:7" x14ac:dyDescent="0.2">
      <c r="A253" s="7"/>
      <c r="B253" s="8"/>
      <c r="C253" s="9"/>
      <c r="D253" s="9"/>
      <c r="E253" s="77"/>
      <c r="F253" s="77"/>
      <c r="G253" s="123"/>
    </row>
    <row r="254" spans="1:7" x14ac:dyDescent="0.2">
      <c r="A254" s="7"/>
      <c r="B254" s="8"/>
      <c r="C254" s="9"/>
      <c r="D254" s="9"/>
      <c r="E254" s="77"/>
      <c r="F254" s="77"/>
      <c r="G254" s="123"/>
    </row>
    <row r="255" spans="1:7" x14ac:dyDescent="0.2">
      <c r="A255" s="7"/>
      <c r="B255" s="8"/>
      <c r="C255" s="9"/>
      <c r="D255" s="9"/>
      <c r="E255" s="77"/>
      <c r="F255" s="77"/>
      <c r="G255" s="123"/>
    </row>
    <row r="256" spans="1:7" x14ac:dyDescent="0.2">
      <c r="A256" s="7"/>
      <c r="B256" s="8"/>
      <c r="C256" s="9"/>
      <c r="D256" s="9"/>
      <c r="E256" s="77"/>
      <c r="F256" s="77"/>
      <c r="G256" s="123"/>
    </row>
    <row r="257" spans="1:7" ht="16" thickBot="1" x14ac:dyDescent="0.25">
      <c r="A257" s="97"/>
      <c r="B257" s="98"/>
      <c r="C257" s="99"/>
      <c r="D257" s="99"/>
      <c r="E257" s="124"/>
      <c r="F257" s="124"/>
      <c r="G257" s="125"/>
    </row>
  </sheetData>
  <mergeCells count="21">
    <mergeCell ref="M53:P56"/>
    <mergeCell ref="U53:Y56"/>
    <mergeCell ref="AC53:AG56"/>
    <mergeCell ref="AK53:AP56"/>
    <mergeCell ref="AT53:AY56"/>
    <mergeCell ref="M48:P52"/>
    <mergeCell ref="U48:X52"/>
    <mergeCell ref="AC48:AF52"/>
    <mergeCell ref="AK48:AN52"/>
    <mergeCell ref="AT48:AW52"/>
    <mergeCell ref="AU1:AW1"/>
    <mergeCell ref="Z1:AC1"/>
    <mergeCell ref="AH1:AK1"/>
    <mergeCell ref="AQ1:AT1"/>
    <mergeCell ref="AD1:AF1"/>
    <mergeCell ref="AL1:AN1"/>
    <mergeCell ref="J1:M1"/>
    <mergeCell ref="R1:U1"/>
    <mergeCell ref="A1:H1"/>
    <mergeCell ref="N1:P1"/>
    <mergeCell ref="V1:X1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7"/>
  <sheetViews>
    <sheetView topLeftCell="X1" zoomScale="47" workbookViewId="0">
      <selection activeCell="AW36" sqref="AW3:AW36"/>
    </sheetView>
  </sheetViews>
  <sheetFormatPr baseColWidth="10" defaultColWidth="8.83203125" defaultRowHeight="15" x14ac:dyDescent="0.2"/>
  <cols>
    <col min="1" max="1" width="15.5" style="136" customWidth="1"/>
    <col min="2" max="2" width="12.6640625" style="136" customWidth="1"/>
    <col min="3" max="3" width="14.5" style="136" customWidth="1"/>
    <col min="4" max="4" width="19.83203125" style="136" customWidth="1"/>
    <col min="5" max="6" width="0" style="136" hidden="1" customWidth="1"/>
    <col min="7" max="7" width="11.5" style="136" customWidth="1"/>
    <col min="8" max="9" width="8.83203125" style="136"/>
    <col min="10" max="11" width="13" style="136" customWidth="1"/>
    <col min="12" max="12" width="16.6640625" style="136" customWidth="1"/>
    <col min="13" max="13" width="8.83203125" style="136"/>
    <col min="14" max="14" width="13" style="136" customWidth="1"/>
    <col min="15" max="16" width="20.1640625" style="136" customWidth="1"/>
    <col min="17" max="17" width="5.1640625" style="136" customWidth="1"/>
    <col min="18" max="18" width="8.83203125" style="136"/>
    <col min="19" max="20" width="13" style="136" customWidth="1"/>
    <col min="21" max="21" width="16.6640625" style="136" customWidth="1"/>
    <col min="22" max="22" width="8.83203125" style="136"/>
    <col min="23" max="23" width="13" style="136" customWidth="1"/>
    <col min="24" max="25" width="17.5" style="136" customWidth="1"/>
    <col min="26" max="26" width="4" style="136" customWidth="1"/>
    <col min="27" max="27" width="8.83203125" style="136"/>
    <col min="28" max="29" width="13" style="136" customWidth="1"/>
    <col min="30" max="30" width="18" style="136" customWidth="1"/>
    <col min="31" max="31" width="8.83203125" style="136"/>
    <col min="32" max="32" width="13" style="136" customWidth="1"/>
    <col min="33" max="34" width="20.1640625" style="136" customWidth="1"/>
    <col min="35" max="35" width="8" style="136" customWidth="1"/>
    <col min="36" max="36" width="8.83203125" style="136"/>
    <col min="37" max="38" width="13" style="136" customWidth="1"/>
    <col min="39" max="39" width="18" style="136" customWidth="1"/>
    <col min="40" max="40" width="8.83203125" style="136"/>
    <col min="41" max="41" width="13" style="136" customWidth="1"/>
    <col min="42" max="43" width="20.1640625" style="136" customWidth="1"/>
    <col min="44" max="45" width="8.83203125" style="136"/>
    <col min="46" max="47" width="13" style="136" customWidth="1"/>
    <col min="48" max="48" width="18" style="136" customWidth="1"/>
    <col min="49" max="49" width="11.5" style="136" customWidth="1"/>
    <col min="50" max="50" width="13" style="136" customWidth="1"/>
    <col min="51" max="52" width="20.1640625" style="136" customWidth="1"/>
    <col min="53" max="16384" width="8.83203125" style="136"/>
  </cols>
  <sheetData>
    <row r="1" spans="1:52" ht="60.75" customHeight="1" thickBot="1" x14ac:dyDescent="0.25">
      <c r="A1" s="286" t="s">
        <v>0</v>
      </c>
      <c r="B1" s="287"/>
      <c r="C1" s="287"/>
      <c r="D1" s="287"/>
      <c r="E1" s="287"/>
      <c r="F1" s="287"/>
      <c r="G1" s="288"/>
      <c r="I1" s="286" t="s">
        <v>1</v>
      </c>
      <c r="J1" s="287"/>
      <c r="K1" s="287"/>
      <c r="L1" s="288"/>
      <c r="M1" s="309" t="s">
        <v>2</v>
      </c>
      <c r="N1" s="310"/>
      <c r="O1" s="310"/>
      <c r="P1" s="310"/>
      <c r="R1" s="286" t="s">
        <v>3</v>
      </c>
      <c r="S1" s="287"/>
      <c r="T1" s="287"/>
      <c r="U1" s="288"/>
      <c r="V1" s="309" t="s">
        <v>168</v>
      </c>
      <c r="W1" s="310"/>
      <c r="X1" s="310"/>
      <c r="Y1" s="310"/>
      <c r="AA1" s="286" t="s">
        <v>5</v>
      </c>
      <c r="AB1" s="287"/>
      <c r="AC1" s="287"/>
      <c r="AD1" s="288"/>
      <c r="AE1" s="286" t="s">
        <v>6</v>
      </c>
      <c r="AF1" s="287"/>
      <c r="AG1" s="288"/>
      <c r="AH1" s="254"/>
      <c r="AJ1" s="286" t="s">
        <v>7</v>
      </c>
      <c r="AK1" s="287"/>
      <c r="AL1" s="287"/>
      <c r="AM1" s="288"/>
      <c r="AN1" s="286" t="s">
        <v>8</v>
      </c>
      <c r="AO1" s="287"/>
      <c r="AP1" s="288"/>
      <c r="AQ1" s="267"/>
      <c r="AS1" s="286" t="s">
        <v>9</v>
      </c>
      <c r="AT1" s="287"/>
      <c r="AU1" s="287"/>
      <c r="AV1" s="288"/>
      <c r="AW1" s="286" t="s">
        <v>10</v>
      </c>
      <c r="AX1" s="287"/>
      <c r="AY1" s="288"/>
      <c r="AZ1" s="267"/>
    </row>
    <row r="2" spans="1:52" ht="16" thickBot="1" x14ac:dyDescent="0.25">
      <c r="A2" s="115" t="s">
        <v>11</v>
      </c>
      <c r="B2" s="116" t="s">
        <v>12</v>
      </c>
      <c r="C2" s="116" t="s">
        <v>91</v>
      </c>
      <c r="D2" s="117" t="s">
        <v>14</v>
      </c>
      <c r="E2" s="114" t="s">
        <v>89</v>
      </c>
      <c r="F2" s="114" t="s">
        <v>88</v>
      </c>
      <c r="G2" s="114" t="s">
        <v>90</v>
      </c>
      <c r="I2" s="4" t="s">
        <v>15</v>
      </c>
      <c r="J2" s="1" t="s">
        <v>16</v>
      </c>
      <c r="K2" s="116" t="s">
        <v>155</v>
      </c>
      <c r="L2" s="6" t="s">
        <v>14</v>
      </c>
      <c r="M2" s="4" t="s">
        <v>15</v>
      </c>
      <c r="N2" s="1" t="s">
        <v>16</v>
      </c>
      <c r="O2" s="6" t="s">
        <v>14</v>
      </c>
      <c r="P2" s="245" t="s">
        <v>155</v>
      </c>
      <c r="R2" s="4" t="s">
        <v>15</v>
      </c>
      <c r="S2" s="1" t="s">
        <v>16</v>
      </c>
      <c r="T2" s="116" t="s">
        <v>155</v>
      </c>
      <c r="U2" s="6" t="s">
        <v>14</v>
      </c>
      <c r="V2" s="4" t="s">
        <v>15</v>
      </c>
      <c r="W2" s="1" t="s">
        <v>16</v>
      </c>
      <c r="X2" s="6" t="s">
        <v>14</v>
      </c>
      <c r="Y2" s="245" t="s">
        <v>155</v>
      </c>
      <c r="AA2" s="4" t="s">
        <v>15</v>
      </c>
      <c r="AB2" s="1" t="s">
        <v>16</v>
      </c>
      <c r="AC2" s="116" t="s">
        <v>155</v>
      </c>
      <c r="AD2" s="6" t="s">
        <v>14</v>
      </c>
      <c r="AE2" s="4" t="s">
        <v>15</v>
      </c>
      <c r="AF2" s="1" t="s">
        <v>16</v>
      </c>
      <c r="AG2" s="6" t="s">
        <v>14</v>
      </c>
      <c r="AH2" s="245"/>
      <c r="AJ2" s="4" t="s">
        <v>15</v>
      </c>
      <c r="AK2" s="1" t="s">
        <v>16</v>
      </c>
      <c r="AL2" s="2" t="s">
        <v>155</v>
      </c>
      <c r="AM2" s="5" t="s">
        <v>14</v>
      </c>
      <c r="AN2" s="4" t="s">
        <v>15</v>
      </c>
      <c r="AO2" s="1" t="s">
        <v>16</v>
      </c>
      <c r="AP2" s="6" t="s">
        <v>14</v>
      </c>
      <c r="AQ2" s="245"/>
      <c r="AS2" s="4" t="s">
        <v>15</v>
      </c>
      <c r="AT2" s="1" t="s">
        <v>16</v>
      </c>
      <c r="AU2" s="2" t="s">
        <v>155</v>
      </c>
      <c r="AV2" s="5" t="s">
        <v>14</v>
      </c>
      <c r="AW2" s="4" t="s">
        <v>15</v>
      </c>
      <c r="AX2" s="1" t="s">
        <v>16</v>
      </c>
      <c r="AY2" s="6" t="s">
        <v>14</v>
      </c>
      <c r="AZ2" s="245"/>
    </row>
    <row r="3" spans="1:52" ht="16" thickBot="1" x14ac:dyDescent="0.25">
      <c r="A3" s="118" t="s">
        <v>92</v>
      </c>
      <c r="B3" s="119">
        <v>0.97916666666666663</v>
      </c>
      <c r="C3" s="120">
        <v>5</v>
      </c>
      <c r="D3" s="120">
        <v>2.003E-3</v>
      </c>
      <c r="E3" s="121">
        <v>1.052E-3</v>
      </c>
      <c r="F3" s="121">
        <v>-1.052E-3</v>
      </c>
      <c r="G3" s="122">
        <v>5.7999999999999996E-3</v>
      </c>
      <c r="I3" s="11">
        <v>44</v>
      </c>
      <c r="J3" s="12">
        <v>2.0833333333333332E-2</v>
      </c>
      <c r="K3" s="231">
        <f>'10 point (2)'!H172</f>
        <v>913.25</v>
      </c>
      <c r="L3" s="127">
        <f t="shared" ref="L3:L46" si="0">D172*1000</f>
        <v>-3.82</v>
      </c>
      <c r="M3" s="44">
        <v>34</v>
      </c>
      <c r="N3" s="12">
        <v>2.0833333333333332E-2</v>
      </c>
      <c r="O3" s="14">
        <f>(0.00107692307692308*SIN(0.690230273852706+M3*COS(1.01045296167247-0.0020703933747412*M3*COS(0.998609179415855*2-150.789986091794*M3))-1446*M3))*1000</f>
        <v>0.60756509016615012</v>
      </c>
      <c r="P3" s="79">
        <f t="shared" ref="P3:P45" si="1" xml:space="preserve"> (-2 - COS(-2))*SIN(258*M3) + COS(SIN(COS(-2))*M3) - 1085*COS(34) - COS(M3/(M3 + SIN(81375*M3)*COS(M3 - 2)) - M3 - SIN(81375*M3)*COS(M3 - 2))</f>
        <v>919.79002582468001</v>
      </c>
      <c r="R3" s="15">
        <v>44</v>
      </c>
      <c r="S3" s="16">
        <v>2.0833333333333332E-2</v>
      </c>
      <c r="T3" s="235">
        <f>'10 point (2)'!H128</f>
        <v>919.75</v>
      </c>
      <c r="U3" s="17">
        <f t="shared" ref="U3:U46" si="2">D128*1000</f>
        <v>0.874</v>
      </c>
      <c r="V3" s="74">
        <v>34</v>
      </c>
      <c r="W3" s="16">
        <v>2.0833333333333332E-2</v>
      </c>
      <c r="X3" s="19">
        <f xml:space="preserve"> (0.004*COS(COS(3280*V3)) + (-0.000756802495307928*SIN(3.93731535198645/V3) - 0.004*COS(COS(3280*V3)))/V3 - 0.001*COS(-0.330337177202726*COS(15*SIN(3.93731535198645/V3))/COS(COS(3280*V3))))*1000</f>
        <v>1.204844881405291</v>
      </c>
      <c r="Y3" s="81">
        <f t="shared" ref="Y3:Y45" si="3" xml:space="preserve"> 918 + SIN(401166 + SIN(920)*V3 + COS(SIN(278518/V3)/COS(429/V3)))</f>
        <v>918.87135277724838</v>
      </c>
      <c r="AA3" s="159">
        <v>44</v>
      </c>
      <c r="AB3" s="176">
        <v>2.0833333333333332E-2</v>
      </c>
      <c r="AC3" s="238">
        <f>'10 point (2)'!H86</f>
        <v>917.75</v>
      </c>
      <c r="AD3" s="142">
        <f t="shared" ref="AD3:AD46" si="4">D86*1000</f>
        <v>-2.1150000000000002</v>
      </c>
      <c r="AE3" s="160">
        <v>34</v>
      </c>
      <c r="AF3" s="176">
        <v>2.0833333333333332E-2</v>
      </c>
      <c r="AG3" s="141">
        <f t="shared" ref="AG3:AG45" si="5" xml:space="preserve"> 0.000420167036826641 + 0.0000490012084657035*AA3 - 0.0000191980105805368*AA3*COS(1.44251095486567 + 93.5798329631734*AA3) - 1.49348094762031E-06*AA3^2*COS(1.44251095486567 + 93.5798329631734*AA3)</f>
        <v>6.1141060477994539E-3</v>
      </c>
      <c r="AH3" s="141">
        <f t="shared" ref="AH3:AH45" si="6" xml:space="preserve"> 830 + -42549/(AE3 + SIN(-7)*AE3*COS(1660 + SIN(-7)*AE3) + AE3*COS(830*AE3)*SIN(10*AE3 - 8300)*COS(1660 + SIN(-7)*AE3) + COS(688070*AE3) + COS(AE3 + SIN(-7)*AE3*COS(1660 + SIN(-7)*AE3) + AE3*COS(830*AE3)*SIN(10*AE3 - 8300)*COS(1660 + SIN(-7)*AE3)) - 477)</f>
        <v>931.59302349730558</v>
      </c>
      <c r="AJ3" s="166">
        <v>44</v>
      </c>
      <c r="AK3" s="167">
        <v>2.0833333333333332E-2</v>
      </c>
      <c r="AL3" s="241">
        <f>'10 point (2)'!H44</f>
        <v>921.25</v>
      </c>
      <c r="AM3" s="168">
        <f t="shared" ref="AM3:AM46" si="7">D44*1000</f>
        <v>1.9469999999999998</v>
      </c>
      <c r="AN3" s="173">
        <v>34</v>
      </c>
      <c r="AO3" s="167">
        <v>2.0833333333333332E-2</v>
      </c>
      <c r="AP3" s="169">
        <f>(0.001*SIN(5.36313564608919 + SIN(-0.275793862754079*AN3)) - 0.001*SIN((-0.275793862754079*AN3 - 0.00526315789473684*AN3^2*SIN(0.536952235297491 - 136*AN3))/(AN3 - 0.957659480323385)))*1000</f>
        <v>-0.40244927299965666</v>
      </c>
      <c r="AQ3" s="278">
        <f t="shared" ref="AQ3:AQ45" si="8" xml:space="preserve"> 917 + COS(15)*SIN(23*AN3) + (-(SIN(917 + AN3)*COS(AN3^3)) - 3*COS(AN3^3))/AN3 + COS(SIN(-31)*AN3 + (5/23)/AN3)</f>
        <v>917.29010164653857</v>
      </c>
      <c r="AS3" s="154">
        <v>44</v>
      </c>
      <c r="AT3" s="161">
        <v>2.0833333333333332E-2</v>
      </c>
      <c r="AU3" s="164" t="s">
        <v>18</v>
      </c>
      <c r="AV3" s="162" t="s">
        <v>18</v>
      </c>
      <c r="AW3" s="157">
        <v>34</v>
      </c>
      <c r="AX3" s="154"/>
      <c r="AY3" s="163">
        <f xml:space="preserve"> (0.001*SIN(-0.162931297997982*AW3)*COS(6 + -0.0000528356033493739*AW3^3*SIN(1.73445725385659 + AW3)/SIN(-0.162931297997982*AW3) - 0.00570361979013738*AW3^2))*1000</f>
        <v>-0.41974014294067563</v>
      </c>
      <c r="AZ3" s="280">
        <f t="shared" ref="AZ3:AZ45" si="9" xml:space="preserve"> 920 + 591*COS(AW3 + 53/AW3)/(1711 + AW3^2*COS(715*AW3/(COS(574*COS(AW3 + 53/AW3)) - AW3^2)) - AW3^2 - 50*AW3 - 571*COS(715*AW3/(COS(574*COS(AW3 + 53/AW3)) - AW3^2)))</f>
        <v>920.21543611678987</v>
      </c>
    </row>
    <row r="4" spans="1:52" ht="16" thickBot="1" x14ac:dyDescent="0.25">
      <c r="A4" s="7" t="s">
        <v>92</v>
      </c>
      <c r="B4" s="8">
        <v>0.95833333333333337</v>
      </c>
      <c r="C4" s="9">
        <v>5</v>
      </c>
      <c r="D4" s="9">
        <v>2.0170000000000001E-3</v>
      </c>
      <c r="E4" s="77">
        <v>1.039E-3</v>
      </c>
      <c r="F4" s="77">
        <v>-1.039E-3</v>
      </c>
      <c r="G4" s="123">
        <v>5.7270000000000003E-3</v>
      </c>
      <c r="I4" s="32">
        <v>43</v>
      </c>
      <c r="J4" s="33">
        <v>0</v>
      </c>
      <c r="K4" s="232">
        <f>'10 point (2)'!H173</f>
        <v>913.5</v>
      </c>
      <c r="L4" s="129">
        <f t="shared" si="0"/>
        <v>-3.9420000000000002</v>
      </c>
      <c r="M4" s="44">
        <v>33</v>
      </c>
      <c r="N4" s="33">
        <v>0</v>
      </c>
      <c r="O4" s="14">
        <f t="shared" ref="O4:O46" si="10">(0.00107692307692308*SIN(0.690230273852706+M4*COS(1.01045296167247-0.0020703933747412*M4*COS(0.998609179415855*2-150.789986091794*M4))-1446*M4))*1000</f>
        <v>0.91626794659295674</v>
      </c>
      <c r="P4" s="79">
        <f t="shared" si="1"/>
        <v>920.022008113894</v>
      </c>
      <c r="R4" s="35">
        <v>43</v>
      </c>
      <c r="S4" s="36">
        <v>0</v>
      </c>
      <c r="T4" s="236">
        <f>'10 point (2)'!H129</f>
        <v>920</v>
      </c>
      <c r="U4" s="35">
        <f t="shared" si="2"/>
        <v>0.8899999999999999</v>
      </c>
      <c r="V4" s="44">
        <v>33</v>
      </c>
      <c r="W4" s="36">
        <v>0</v>
      </c>
      <c r="X4" s="19">
        <f t="shared" ref="X4:X46" si="11" xml:space="preserve"> (0.004*COS(COS(3280*V4)) + (-0.000756802495307928*SIN(3.93731535198645/V4) - 0.004*COS(COS(3280*V4)))/V4 - 0.001*COS(-0.330337177202726*COS(15*SIN(3.93731535198645/V4))/COS(COS(3280*V4))))*1000</f>
        <v>1.3917552266633191</v>
      </c>
      <c r="Y4" s="81">
        <f t="shared" si="3"/>
        <v>918.4830830720399</v>
      </c>
      <c r="AA4" s="140">
        <v>43</v>
      </c>
      <c r="AB4" s="137">
        <v>0</v>
      </c>
      <c r="AC4" s="239">
        <f>'10 point (2)'!H87</f>
        <v>917.5</v>
      </c>
      <c r="AD4" s="140">
        <f t="shared" si="4"/>
        <v>-2.0830000000000002</v>
      </c>
      <c r="AE4" s="138">
        <v>33</v>
      </c>
      <c r="AF4" s="137">
        <v>0</v>
      </c>
      <c r="AG4" s="141">
        <f t="shared" si="5"/>
        <v>4.4799108981606241E-3</v>
      </c>
      <c r="AH4" s="141">
        <f t="shared" si="6"/>
        <v>925.61896142020373</v>
      </c>
      <c r="AJ4" s="170">
        <v>43</v>
      </c>
      <c r="AK4" s="171">
        <v>0</v>
      </c>
      <c r="AL4" s="241">
        <f>'10 point (2)'!H45</f>
        <v>921.5</v>
      </c>
      <c r="AM4" s="168">
        <f t="shared" si="7"/>
        <v>2.1080000000000001</v>
      </c>
      <c r="AN4" s="172">
        <v>33</v>
      </c>
      <c r="AO4" s="171">
        <v>0</v>
      </c>
      <c r="AP4" s="169">
        <f t="shared" ref="AP4:AP46" si="12">(0.001*SIN(5.36313564608919 + SIN(-0.275793862754079*AN4)) - 0.001*SIN((-0.275793862754079*AN4 - 0.00526315789473684*AN4^2*SIN(0.536952235297491 - 136*AN4))/(AN4 - 0.957659480323385)))*1000</f>
        <v>-0.83211895572976347</v>
      </c>
      <c r="AQ4" s="278">
        <f t="shared" si="8"/>
        <v>918.55346731810846</v>
      </c>
      <c r="AS4" s="155">
        <v>43</v>
      </c>
      <c r="AT4" s="164">
        <v>0</v>
      </c>
      <c r="AU4" s="164" t="s">
        <v>18</v>
      </c>
      <c r="AV4" s="162" t="s">
        <v>18</v>
      </c>
      <c r="AW4" s="156">
        <v>33</v>
      </c>
      <c r="AX4" s="155"/>
      <c r="AY4" s="163">
        <f t="shared" ref="AY4:AY46" si="13" xml:space="preserve"> (0.001*SIN(-0.162931297997982*AW4)*COS(6 + -0.0000528356033493739*AW4^3*SIN(1.73445725385659 + AW4)/SIN(-0.162931297997982*AW4) - 0.00570361979013738*AW4^2))*1000</f>
        <v>0.76948733398006464</v>
      </c>
      <c r="AZ4" s="280">
        <f t="shared" si="9"/>
        <v>920.38860738113965</v>
      </c>
    </row>
    <row r="5" spans="1:52" ht="16" thickBot="1" x14ac:dyDescent="0.25">
      <c r="A5" s="7" t="s">
        <v>92</v>
      </c>
      <c r="B5" s="8">
        <v>0.9375</v>
      </c>
      <c r="C5" s="9">
        <v>5</v>
      </c>
      <c r="D5" s="9">
        <v>1.9300000000000001E-3</v>
      </c>
      <c r="E5" s="77">
        <v>1.0250000000000001E-3</v>
      </c>
      <c r="F5" s="77">
        <v>-1.0250000000000001E-3</v>
      </c>
      <c r="G5" s="123">
        <v>5.6759999999999996E-3</v>
      </c>
      <c r="I5" s="44">
        <v>42</v>
      </c>
      <c r="J5" s="33">
        <v>0.97916666666666663</v>
      </c>
      <c r="K5" s="232">
        <f>'10 point (2)'!H174</f>
        <v>913.5</v>
      </c>
      <c r="L5" s="129">
        <f t="shared" si="0"/>
        <v>-3.9859999999999998</v>
      </c>
      <c r="M5" s="44">
        <v>32</v>
      </c>
      <c r="N5" s="33">
        <v>0.97916666666666663</v>
      </c>
      <c r="O5" s="14">
        <f t="shared" si="10"/>
        <v>1.0666106291571733</v>
      </c>
      <c r="P5" s="79">
        <f t="shared" si="1"/>
        <v>920.8724061741425</v>
      </c>
      <c r="R5" s="45">
        <v>42</v>
      </c>
      <c r="S5" s="36">
        <v>0.97916666666666663</v>
      </c>
      <c r="T5" s="236">
        <f>'10 point (2)'!H130</f>
        <v>919.75</v>
      </c>
      <c r="U5" s="35">
        <f t="shared" si="2"/>
        <v>0.751</v>
      </c>
      <c r="V5" s="74">
        <v>32</v>
      </c>
      <c r="W5" s="36">
        <v>0.97916666666666663</v>
      </c>
      <c r="X5" s="19">
        <f t="shared" si="11"/>
        <v>1.6509315126070514</v>
      </c>
      <c r="Y5" s="81">
        <f t="shared" si="3"/>
        <v>917.66922408061203</v>
      </c>
      <c r="AA5" s="138">
        <v>42</v>
      </c>
      <c r="AB5" s="137">
        <v>0.97916666666666663</v>
      </c>
      <c r="AC5" s="239">
        <f>'10 point (2)'!H88</f>
        <v>917.25</v>
      </c>
      <c r="AD5" s="140">
        <f t="shared" si="4"/>
        <v>-2.0289999999999999</v>
      </c>
      <c r="AE5" s="160">
        <v>32</v>
      </c>
      <c r="AF5" s="137">
        <v>0.97916666666666663</v>
      </c>
      <c r="AG5" s="141">
        <f t="shared" si="5"/>
        <v>2.1611173214892945E-3</v>
      </c>
      <c r="AH5" s="141">
        <f t="shared" si="6"/>
        <v>922.04195967388421</v>
      </c>
      <c r="AJ5" s="172">
        <v>42</v>
      </c>
      <c r="AK5" s="171">
        <v>0.97916666666666663</v>
      </c>
      <c r="AL5" s="241">
        <f>'10 point (2)'!H46</f>
        <v>921.25</v>
      </c>
      <c r="AM5" s="168">
        <f t="shared" si="7"/>
        <v>2.133</v>
      </c>
      <c r="AN5" s="173">
        <v>32</v>
      </c>
      <c r="AO5" s="171">
        <v>0.97916666666666663</v>
      </c>
      <c r="AP5" s="169">
        <f t="shared" si="12"/>
        <v>-0.65804342438371888</v>
      </c>
      <c r="AQ5" s="278">
        <f t="shared" si="8"/>
        <v>917.31540384154914</v>
      </c>
      <c r="AS5" s="156">
        <v>42</v>
      </c>
      <c r="AT5" s="164">
        <v>0.97916666666666663</v>
      </c>
      <c r="AU5" s="242">
        <f>'10 point (2)'!H3</f>
        <v>923.75</v>
      </c>
      <c r="AV5" s="162">
        <f t="shared" ref="AV5:AV46" si="14">D3*1000</f>
        <v>2.0030000000000001</v>
      </c>
      <c r="AW5" s="157">
        <v>32</v>
      </c>
      <c r="AX5" s="156"/>
      <c r="AY5" s="163">
        <f t="shared" si="13"/>
        <v>0.24455632302074301</v>
      </c>
      <c r="AZ5" s="280">
        <f t="shared" si="9"/>
        <v>920.27387252180131</v>
      </c>
    </row>
    <row r="6" spans="1:52" ht="16" thickBot="1" x14ac:dyDescent="0.25">
      <c r="A6" s="7" t="s">
        <v>92</v>
      </c>
      <c r="B6" s="8">
        <v>0.91666666666666663</v>
      </c>
      <c r="C6" s="9">
        <v>5</v>
      </c>
      <c r="D6" s="9">
        <v>1.799E-3</v>
      </c>
      <c r="E6" s="77">
        <v>1.0089999999999999E-3</v>
      </c>
      <c r="F6" s="77">
        <v>-1.0089999999999999E-3</v>
      </c>
      <c r="G6" s="123">
        <v>5.6759999999999996E-3</v>
      </c>
      <c r="I6" s="44">
        <v>41</v>
      </c>
      <c r="J6" s="33">
        <v>0.95833333333333337</v>
      </c>
      <c r="K6" s="232">
        <f>'10 point (2)'!H175</f>
        <v>913.5</v>
      </c>
      <c r="L6" s="129">
        <f t="shared" si="0"/>
        <v>-3.851</v>
      </c>
      <c r="M6" s="44">
        <v>31</v>
      </c>
      <c r="N6" s="33">
        <v>0.95833333333333337</v>
      </c>
      <c r="O6" s="14">
        <f t="shared" si="10"/>
        <v>1.0370594136011793</v>
      </c>
      <c r="P6" s="79">
        <f t="shared" si="1"/>
        <v>923.02801107261132</v>
      </c>
      <c r="R6" s="45">
        <v>41</v>
      </c>
      <c r="S6" s="36">
        <v>0.95833333333333337</v>
      </c>
      <c r="T6" s="236">
        <f>'10 point (2)'!H131</f>
        <v>919.75</v>
      </c>
      <c r="U6" s="35">
        <f t="shared" si="2"/>
        <v>0.59699999999999998</v>
      </c>
      <c r="V6" s="44">
        <v>31</v>
      </c>
      <c r="W6" s="36">
        <v>0.95833333333333337</v>
      </c>
      <c r="X6" s="19">
        <f t="shared" si="11"/>
        <v>1.953931549808714</v>
      </c>
      <c r="Y6" s="81">
        <f t="shared" si="3"/>
        <v>917.18432220355521</v>
      </c>
      <c r="AA6" s="138">
        <v>41</v>
      </c>
      <c r="AB6" s="137">
        <v>0.95833333333333337</v>
      </c>
      <c r="AC6" s="239">
        <f>'10 point (2)'!H89</f>
        <v>918.5</v>
      </c>
      <c r="AD6" s="140">
        <f t="shared" si="4"/>
        <v>-1.873</v>
      </c>
      <c r="AE6" s="138">
        <v>31</v>
      </c>
      <c r="AF6" s="137">
        <v>0.95833333333333337</v>
      </c>
      <c r="AG6" s="141">
        <f t="shared" si="5"/>
        <v>1.568237135350925E-4</v>
      </c>
      <c r="AH6" s="141">
        <f t="shared" si="6"/>
        <v>926.06376713433235</v>
      </c>
      <c r="AJ6" s="172">
        <v>41</v>
      </c>
      <c r="AK6" s="171">
        <v>0.95833333333333337</v>
      </c>
      <c r="AL6" s="241">
        <f>'10 point (2)'!H47</f>
        <v>921.25</v>
      </c>
      <c r="AM6" s="168">
        <f t="shared" si="7"/>
        <v>2.1629999999999998</v>
      </c>
      <c r="AN6" s="172">
        <v>31</v>
      </c>
      <c r="AO6" s="171">
        <v>0.95833333333333337</v>
      </c>
      <c r="AP6" s="169">
        <f t="shared" si="12"/>
        <v>-0.62857760333474988</v>
      </c>
      <c r="AQ6" s="278">
        <f t="shared" si="8"/>
        <v>917.94813000208433</v>
      </c>
      <c r="AS6" s="156">
        <v>41</v>
      </c>
      <c r="AT6" s="164">
        <v>0.95833333333333337</v>
      </c>
      <c r="AU6" s="242">
        <f>'10 point (2)'!H4</f>
        <v>924</v>
      </c>
      <c r="AV6" s="162">
        <f t="shared" si="14"/>
        <v>2.0170000000000003</v>
      </c>
      <c r="AW6" s="156">
        <v>31</v>
      </c>
      <c r="AX6" s="156"/>
      <c r="AY6" s="163">
        <f t="shared" si="13"/>
        <v>0.4303195994947242</v>
      </c>
      <c r="AZ6" s="280">
        <f t="shared" si="9"/>
        <v>919.83468871195078</v>
      </c>
    </row>
    <row r="7" spans="1:52" ht="16" thickBot="1" x14ac:dyDescent="0.25">
      <c r="A7" s="7" t="s">
        <v>92</v>
      </c>
      <c r="B7" s="8">
        <v>0.89583333333333337</v>
      </c>
      <c r="C7" s="9">
        <v>5</v>
      </c>
      <c r="D7" s="9">
        <v>1.6000000000000001E-3</v>
      </c>
      <c r="E7" s="77">
        <v>9.9500000000000001E-4</v>
      </c>
      <c r="F7" s="77">
        <v>-9.9500000000000001E-4</v>
      </c>
      <c r="G7" s="123">
        <v>5.738E-3</v>
      </c>
      <c r="I7" s="32">
        <v>40</v>
      </c>
      <c r="J7" s="33">
        <v>0.9375</v>
      </c>
      <c r="K7" s="232">
        <f>'10 point (2)'!H176</f>
        <v>914.25</v>
      </c>
      <c r="L7" s="129">
        <f t="shared" si="0"/>
        <v>-3.5230000000000001</v>
      </c>
      <c r="M7" s="44">
        <v>30</v>
      </c>
      <c r="N7" s="33">
        <v>0.9375</v>
      </c>
      <c r="O7" s="14">
        <f t="shared" si="10"/>
        <v>0.8366351672094885</v>
      </c>
      <c r="P7" s="79">
        <f t="shared" si="1"/>
        <v>923.59662227147351</v>
      </c>
      <c r="R7" s="35">
        <v>40</v>
      </c>
      <c r="S7" s="36">
        <v>0.9375</v>
      </c>
      <c r="T7" s="236">
        <f>'10 point (2)'!H132</f>
        <v>919</v>
      </c>
      <c r="U7" s="35">
        <f t="shared" si="2"/>
        <v>0.441</v>
      </c>
      <c r="V7" s="74">
        <v>30</v>
      </c>
      <c r="W7" s="36">
        <v>0.9375</v>
      </c>
      <c r="X7" s="19">
        <f t="shared" si="11"/>
        <v>2.2646454703204357</v>
      </c>
      <c r="Y7" s="81">
        <f t="shared" si="3"/>
        <v>917.28933316449081</v>
      </c>
      <c r="AA7" s="140">
        <v>40</v>
      </c>
      <c r="AB7" s="137">
        <v>0.9375</v>
      </c>
      <c r="AC7" s="239">
        <f>'10 point (2)'!H90</f>
        <v>918.25</v>
      </c>
      <c r="AD7" s="140">
        <f t="shared" si="4"/>
        <v>-1.8560000000000001</v>
      </c>
      <c r="AE7" s="160">
        <v>30</v>
      </c>
      <c r="AF7" s="137">
        <v>0.9375</v>
      </c>
      <c r="AG7" s="141">
        <f t="shared" si="5"/>
        <v>-7.4521942645836329E-4</v>
      </c>
      <c r="AH7" s="141">
        <f t="shared" si="6"/>
        <v>916.30244970261595</v>
      </c>
      <c r="AJ7" s="170">
        <v>40</v>
      </c>
      <c r="AK7" s="171">
        <v>0.9375</v>
      </c>
      <c r="AL7" s="241">
        <f>'10 point (2)'!H48</f>
        <v>921.75</v>
      </c>
      <c r="AM7" s="168">
        <f t="shared" si="7"/>
        <v>2.2000000000000002</v>
      </c>
      <c r="AN7" s="173">
        <v>30</v>
      </c>
      <c r="AO7" s="171">
        <v>0.9375</v>
      </c>
      <c r="AP7" s="169">
        <f t="shared" si="12"/>
        <v>-0.84339033133863139</v>
      </c>
      <c r="AQ7" s="278">
        <f t="shared" si="8"/>
        <v>918.5718287112511</v>
      </c>
      <c r="AS7" s="155">
        <v>40</v>
      </c>
      <c r="AT7" s="164">
        <v>0.9375</v>
      </c>
      <c r="AU7" s="242">
        <f>'10 point (2)'!H5</f>
        <v>924</v>
      </c>
      <c r="AV7" s="162">
        <f t="shared" si="14"/>
        <v>1.9300000000000002</v>
      </c>
      <c r="AW7" s="157">
        <v>30</v>
      </c>
      <c r="AX7" s="155"/>
      <c r="AY7" s="163">
        <f t="shared" si="13"/>
        <v>0.90183970282288373</v>
      </c>
      <c r="AZ7" s="280">
        <f t="shared" si="9"/>
        <v>919.07274279697083</v>
      </c>
    </row>
    <row r="8" spans="1:52" ht="16" thickBot="1" x14ac:dyDescent="0.25">
      <c r="A8" s="7" t="s">
        <v>92</v>
      </c>
      <c r="B8" s="8">
        <v>0.875</v>
      </c>
      <c r="C8" s="9">
        <v>5</v>
      </c>
      <c r="D8" s="9">
        <v>1.3699999999999999E-3</v>
      </c>
      <c r="E8" s="77">
        <v>9.8400000000000007E-4</v>
      </c>
      <c r="F8" s="77">
        <v>-9.8400000000000007E-4</v>
      </c>
      <c r="G8" s="123">
        <v>5.4279999999999997E-3</v>
      </c>
      <c r="I8" s="44">
        <v>39</v>
      </c>
      <c r="J8" s="33">
        <v>0.91666666666666663</v>
      </c>
      <c r="K8" s="232">
        <f>'10 point (2)'!H177</f>
        <v>914.75</v>
      </c>
      <c r="L8" s="129">
        <f t="shared" si="0"/>
        <v>-3.1380000000000003</v>
      </c>
      <c r="M8" s="44">
        <v>29</v>
      </c>
      <c r="N8" s="33">
        <v>0.91666666666666663</v>
      </c>
      <c r="O8" s="14">
        <f t="shared" si="10"/>
        <v>0.50180966321029363</v>
      </c>
      <c r="P8" s="79">
        <f t="shared" si="1"/>
        <v>923.87780065904974</v>
      </c>
      <c r="R8" s="45">
        <v>39</v>
      </c>
      <c r="S8" s="36">
        <v>0.91666666666666663</v>
      </c>
      <c r="T8" s="236">
        <f>'10 point (2)'!H133</f>
        <v>918.5</v>
      </c>
      <c r="U8" s="35">
        <f t="shared" si="2"/>
        <v>0.254</v>
      </c>
      <c r="V8" s="44">
        <v>29</v>
      </c>
      <c r="W8" s="36">
        <v>0.91666666666666663</v>
      </c>
      <c r="X8" s="19">
        <f t="shared" si="11"/>
        <v>2.5428106967672957</v>
      </c>
      <c r="Y8" s="81">
        <f t="shared" si="3"/>
        <v>917.22733320350494</v>
      </c>
      <c r="AA8" s="138">
        <v>39</v>
      </c>
      <c r="AB8" s="137">
        <v>0.91666666666666663</v>
      </c>
      <c r="AC8" s="239">
        <f>'10 point (2)'!H91</f>
        <v>918</v>
      </c>
      <c r="AD8" s="140">
        <f t="shared" si="4"/>
        <v>-1.865</v>
      </c>
      <c r="AE8" s="138">
        <v>29</v>
      </c>
      <c r="AF8" s="137">
        <v>0.91666666666666663</v>
      </c>
      <c r="AG8" s="141">
        <f t="shared" si="5"/>
        <v>-2.8182541640242587E-4</v>
      </c>
      <c r="AH8" s="141">
        <f t="shared" si="6"/>
        <v>924.29796403619707</v>
      </c>
      <c r="AJ8" s="172">
        <v>39</v>
      </c>
      <c r="AK8" s="171">
        <v>0.91666666666666663</v>
      </c>
      <c r="AL8" s="241">
        <f>'10 point (2)'!H49</f>
        <v>921.75</v>
      </c>
      <c r="AM8" s="168">
        <f t="shared" si="7"/>
        <v>2.145</v>
      </c>
      <c r="AN8" s="172">
        <v>29</v>
      </c>
      <c r="AO8" s="171">
        <v>0.91666666666666663</v>
      </c>
      <c r="AP8" s="169">
        <f t="shared" si="12"/>
        <v>-0.55882891903074572</v>
      </c>
      <c r="AQ8" s="278">
        <f t="shared" si="8"/>
        <v>917.09630447254608</v>
      </c>
      <c r="AS8" s="156">
        <v>39</v>
      </c>
      <c r="AT8" s="164">
        <v>0.91666666666666663</v>
      </c>
      <c r="AU8" s="242">
        <f>'10 point (2)'!H6</f>
        <v>923.75</v>
      </c>
      <c r="AV8" s="162">
        <f t="shared" si="14"/>
        <v>1.7989999999999999</v>
      </c>
      <c r="AW8" s="156">
        <v>29</v>
      </c>
      <c r="AX8" s="156"/>
      <c r="AY8" s="163">
        <f t="shared" si="13"/>
        <v>-0.42975815153414521</v>
      </c>
      <c r="AZ8" s="280">
        <f t="shared" si="9"/>
        <v>918.53973381991784</v>
      </c>
    </row>
    <row r="9" spans="1:52" ht="16" thickBot="1" x14ac:dyDescent="0.25">
      <c r="A9" s="7" t="s">
        <v>92</v>
      </c>
      <c r="B9" s="8">
        <v>0.85416666666666663</v>
      </c>
      <c r="C9" s="9">
        <v>5</v>
      </c>
      <c r="D9" s="9">
        <v>8.4000000000000003E-4</v>
      </c>
      <c r="E9" s="77">
        <v>9.7900000000000005E-4</v>
      </c>
      <c r="F9" s="77">
        <v>-9.7900000000000005E-4</v>
      </c>
      <c r="G9" s="123">
        <v>5.5510000000000004E-3</v>
      </c>
      <c r="I9" s="44">
        <v>38</v>
      </c>
      <c r="J9" s="33">
        <v>0.89583333333333337</v>
      </c>
      <c r="K9" s="232">
        <f>'10 point (2)'!H178</f>
        <v>914.5</v>
      </c>
      <c r="L9" s="129">
        <f t="shared" si="0"/>
        <v>-2.8690000000000002</v>
      </c>
      <c r="M9" s="44">
        <v>28</v>
      </c>
      <c r="N9" s="33">
        <v>0.89583333333333337</v>
      </c>
      <c r="O9" s="14">
        <f t="shared" si="10"/>
        <v>8.9197363017517475E-2</v>
      </c>
      <c r="P9" s="79">
        <f t="shared" si="1"/>
        <v>922.73159145818101</v>
      </c>
      <c r="R9" s="45">
        <v>38</v>
      </c>
      <c r="S9" s="36">
        <v>0.89583333333333337</v>
      </c>
      <c r="T9" s="236">
        <f>'10 point (2)'!H134</f>
        <v>918.5</v>
      </c>
      <c r="U9" s="35">
        <f t="shared" si="2"/>
        <v>0.24399999999999999</v>
      </c>
      <c r="V9" s="74">
        <v>28</v>
      </c>
      <c r="W9" s="36">
        <v>0.89583333333333337</v>
      </c>
      <c r="X9" s="19">
        <f t="shared" si="11"/>
        <v>2.7497278394022193</v>
      </c>
      <c r="Y9" s="81">
        <f t="shared" si="3"/>
        <v>917.00000832373598</v>
      </c>
      <c r="AA9" s="138">
        <v>38</v>
      </c>
      <c r="AB9" s="137">
        <v>0.89583333333333337</v>
      </c>
      <c r="AC9" s="239">
        <f>'10 point (2)'!H92</f>
        <v>917.5</v>
      </c>
      <c r="AD9" s="140">
        <f t="shared" si="4"/>
        <v>-1.871</v>
      </c>
      <c r="AE9" s="160">
        <v>28</v>
      </c>
      <c r="AF9" s="137">
        <v>0.89583333333333337</v>
      </c>
      <c r="AG9" s="141">
        <f t="shared" si="5"/>
        <v>1.2183546336442521E-3</v>
      </c>
      <c r="AH9" s="141">
        <f t="shared" si="6"/>
        <v>925.38972794891993</v>
      </c>
      <c r="AJ9" s="172">
        <v>38</v>
      </c>
      <c r="AK9" s="171">
        <v>0.89583333333333337</v>
      </c>
      <c r="AL9" s="241">
        <f>'10 point (2)'!H50</f>
        <v>920.5</v>
      </c>
      <c r="AM9" s="168">
        <f t="shared" si="7"/>
        <v>1.9789999999999999</v>
      </c>
      <c r="AN9" s="173">
        <v>28</v>
      </c>
      <c r="AO9" s="171">
        <v>0.89583333333333337</v>
      </c>
      <c r="AP9" s="169">
        <f t="shared" si="12"/>
        <v>-0.6394553690857373</v>
      </c>
      <c r="AQ9" s="278">
        <f t="shared" si="8"/>
        <v>917.28393738224429</v>
      </c>
      <c r="AS9" s="156">
        <v>38</v>
      </c>
      <c r="AT9" s="164">
        <v>0.89583333333333337</v>
      </c>
      <c r="AU9" s="242">
        <f>'10 point (2)'!H7</f>
        <v>924.5</v>
      </c>
      <c r="AV9" s="162">
        <f t="shared" si="14"/>
        <v>1.6</v>
      </c>
      <c r="AW9" s="157">
        <v>28</v>
      </c>
      <c r="AX9" s="156"/>
      <c r="AY9" s="163">
        <f t="shared" si="13"/>
        <v>-0.89143772192300574</v>
      </c>
      <c r="AZ9" s="280">
        <f t="shared" si="9"/>
        <v>919.89761484894439</v>
      </c>
    </row>
    <row r="10" spans="1:52" ht="16" thickBot="1" x14ac:dyDescent="0.25">
      <c r="A10" s="7" t="s">
        <v>92</v>
      </c>
      <c r="B10" s="8">
        <v>0.83333333333333337</v>
      </c>
      <c r="C10" s="9">
        <v>5</v>
      </c>
      <c r="D10" s="9">
        <v>6.5499999999999998E-4</v>
      </c>
      <c r="E10" s="77">
        <v>9.7999999999999997E-4</v>
      </c>
      <c r="F10" s="77">
        <v>-9.7999999999999997E-4</v>
      </c>
      <c r="G10" s="123">
        <v>5.6020000000000002E-3</v>
      </c>
      <c r="I10" s="32">
        <v>37</v>
      </c>
      <c r="J10" s="33">
        <v>0.875</v>
      </c>
      <c r="K10" s="232">
        <f>'10 point (2)'!H179</f>
        <v>914.5</v>
      </c>
      <c r="L10" s="129">
        <f t="shared" si="0"/>
        <v>-2.6740000000000004</v>
      </c>
      <c r="M10" s="44">
        <v>27</v>
      </c>
      <c r="N10" s="33">
        <v>0.875</v>
      </c>
      <c r="O10" s="14">
        <f t="shared" si="10"/>
        <v>-0.33444788657744279</v>
      </c>
      <c r="P10" s="79">
        <f t="shared" si="1"/>
        <v>922.28216975746466</v>
      </c>
      <c r="R10" s="35">
        <v>37</v>
      </c>
      <c r="S10" s="36">
        <v>0.875</v>
      </c>
      <c r="T10" s="236">
        <f>'10 point (2)'!H135</f>
        <v>919</v>
      </c>
      <c r="U10" s="35">
        <f t="shared" si="2"/>
        <v>0.21099999999999999</v>
      </c>
      <c r="V10" s="44">
        <v>27</v>
      </c>
      <c r="W10" s="36">
        <v>0.875</v>
      </c>
      <c r="X10" s="19">
        <f t="shared" si="11"/>
        <v>2.8551784736346373</v>
      </c>
      <c r="Y10" s="81">
        <f t="shared" si="3"/>
        <v>917.20767143875742</v>
      </c>
      <c r="AA10" s="140">
        <v>37</v>
      </c>
      <c r="AB10" s="137">
        <v>0.875</v>
      </c>
      <c r="AC10" s="239">
        <f>'10 point (2)'!H93</f>
        <v>918</v>
      </c>
      <c r="AD10" s="140">
        <f t="shared" si="4"/>
        <v>-1.754</v>
      </c>
      <c r="AE10" s="138">
        <v>27</v>
      </c>
      <c r="AF10" s="137">
        <v>0.875</v>
      </c>
      <c r="AG10" s="141">
        <f t="shared" si="5"/>
        <v>3.0221171476717767E-3</v>
      </c>
      <c r="AH10" s="141">
        <f t="shared" si="6"/>
        <v>927.41149183573361</v>
      </c>
      <c r="AJ10" s="170">
        <v>37</v>
      </c>
      <c r="AK10" s="171">
        <v>0.875</v>
      </c>
      <c r="AL10" s="241">
        <f>'10 point (2)'!H51</f>
        <v>919.5</v>
      </c>
      <c r="AM10" s="168">
        <f t="shared" si="7"/>
        <v>1.72</v>
      </c>
      <c r="AN10" s="172">
        <v>27</v>
      </c>
      <c r="AO10" s="171">
        <v>0.875</v>
      </c>
      <c r="AP10" s="169">
        <f t="shared" si="12"/>
        <v>-0.80762511519435876</v>
      </c>
      <c r="AQ10" s="278">
        <f t="shared" si="8"/>
        <v>917.66442107231126</v>
      </c>
      <c r="AS10" s="155">
        <v>37</v>
      </c>
      <c r="AT10" s="164">
        <v>0.875</v>
      </c>
      <c r="AU10" s="242">
        <f>'10 point (2)'!H8</f>
        <v>922</v>
      </c>
      <c r="AV10" s="162">
        <f t="shared" si="14"/>
        <v>1.3699999999999999</v>
      </c>
      <c r="AW10" s="156">
        <v>27</v>
      </c>
      <c r="AX10" s="155"/>
      <c r="AY10" s="163">
        <f t="shared" si="13"/>
        <v>-0.65311234085023184</v>
      </c>
      <c r="AZ10" s="280">
        <f t="shared" si="9"/>
        <v>921.39214494374392</v>
      </c>
    </row>
    <row r="11" spans="1:52" ht="16" thickBot="1" x14ac:dyDescent="0.25">
      <c r="A11" s="7" t="s">
        <v>92</v>
      </c>
      <c r="B11" s="8">
        <v>0.8125</v>
      </c>
      <c r="C11" s="9">
        <v>5</v>
      </c>
      <c r="D11" s="9">
        <v>4.8799999999999999E-4</v>
      </c>
      <c r="E11" s="77">
        <v>9.7999999999999997E-4</v>
      </c>
      <c r="F11" s="77">
        <v>-9.7999999999999997E-4</v>
      </c>
      <c r="G11" s="123">
        <v>5.4140000000000004E-3</v>
      </c>
      <c r="I11" s="44">
        <v>36</v>
      </c>
      <c r="J11" s="33">
        <v>0.85416666666666663</v>
      </c>
      <c r="K11" s="232">
        <f>'10 point (2)'!H180</f>
        <v>914.5</v>
      </c>
      <c r="L11" s="129">
        <f t="shared" si="0"/>
        <v>-2.3919999999999999</v>
      </c>
      <c r="M11" s="44">
        <v>26</v>
      </c>
      <c r="N11" s="33">
        <v>0.85416666666666663</v>
      </c>
      <c r="O11" s="14">
        <f t="shared" si="10"/>
        <v>-0.70314508320758051</v>
      </c>
      <c r="P11" s="79">
        <f t="shared" si="1"/>
        <v>920.25380595024978</v>
      </c>
      <c r="R11" s="45">
        <v>36</v>
      </c>
      <c r="S11" s="36">
        <v>0.85416666666666663</v>
      </c>
      <c r="T11" s="236">
        <f>'10 point (2)'!H136</f>
        <v>918.75</v>
      </c>
      <c r="U11" s="35">
        <f t="shared" si="2"/>
        <v>0.27399999999999997</v>
      </c>
      <c r="V11" s="74">
        <v>26</v>
      </c>
      <c r="W11" s="36">
        <v>0.85416666666666663</v>
      </c>
      <c r="X11" s="19">
        <f t="shared" si="11"/>
        <v>2.8436739386300682</v>
      </c>
      <c r="Y11" s="81">
        <f t="shared" si="3"/>
        <v>917.4248463699148</v>
      </c>
      <c r="AA11" s="138">
        <v>36</v>
      </c>
      <c r="AB11" s="137">
        <v>0.85416666666666663</v>
      </c>
      <c r="AC11" s="239">
        <f>'10 point (2)'!H94</f>
        <v>917.75</v>
      </c>
      <c r="AD11" s="140">
        <f t="shared" si="4"/>
        <v>-1.542</v>
      </c>
      <c r="AE11" s="160">
        <v>26</v>
      </c>
      <c r="AF11" s="137">
        <v>0.85416666666666663</v>
      </c>
      <c r="AG11" s="141">
        <f t="shared" si="5"/>
        <v>4.333516066474777E-3</v>
      </c>
      <c r="AH11" s="141">
        <f t="shared" si="6"/>
        <v>931.51946642376845</v>
      </c>
      <c r="AJ11" s="172">
        <v>36</v>
      </c>
      <c r="AK11" s="171">
        <v>0.85416666666666663</v>
      </c>
      <c r="AL11" s="241">
        <f>'10 point (2)'!H52</f>
        <v>919.75</v>
      </c>
      <c r="AM11" s="168">
        <f t="shared" si="7"/>
        <v>1.5070000000000001</v>
      </c>
      <c r="AN11" s="173">
        <v>26</v>
      </c>
      <c r="AO11" s="171">
        <v>0.85416666666666663</v>
      </c>
      <c r="AP11" s="169">
        <f t="shared" si="12"/>
        <v>-0.58700362629241443</v>
      </c>
      <c r="AQ11" s="278">
        <f t="shared" si="8"/>
        <v>915.90749287526933</v>
      </c>
      <c r="AS11" s="156">
        <v>36</v>
      </c>
      <c r="AT11" s="164">
        <v>0.85416666666666663</v>
      </c>
      <c r="AU11" s="242">
        <f>'10 point (2)'!H9</f>
        <v>921.75</v>
      </c>
      <c r="AV11" s="162">
        <f t="shared" si="14"/>
        <v>0.84000000000000008</v>
      </c>
      <c r="AW11" s="157">
        <v>26</v>
      </c>
      <c r="AX11" s="156"/>
      <c r="AY11" s="163">
        <f t="shared" si="13"/>
        <v>-3.239574944986736E-2</v>
      </c>
      <c r="AZ11" s="280">
        <f t="shared" si="9"/>
        <v>921.68310713876804</v>
      </c>
    </row>
    <row r="12" spans="1:52" ht="16" thickBot="1" x14ac:dyDescent="0.25">
      <c r="A12" s="7" t="s">
        <v>92</v>
      </c>
      <c r="B12" s="8">
        <v>0.79166666666666663</v>
      </c>
      <c r="C12" s="9">
        <v>5</v>
      </c>
      <c r="D12" s="9">
        <v>1.4899999999999999E-4</v>
      </c>
      <c r="E12" s="77">
        <v>9.7999999999999997E-4</v>
      </c>
      <c r="F12" s="77">
        <v>-9.7999999999999997E-4</v>
      </c>
      <c r="G12" s="123">
        <v>5.5279999999999999E-3</v>
      </c>
      <c r="I12" s="44">
        <v>35</v>
      </c>
      <c r="J12" s="33">
        <v>0.83333333333333337</v>
      </c>
      <c r="K12" s="232">
        <f>'10 point (2)'!H181</f>
        <v>916.5</v>
      </c>
      <c r="L12" s="129">
        <f t="shared" si="0"/>
        <v>-1.9849999999999999</v>
      </c>
      <c r="M12" s="44">
        <v>25</v>
      </c>
      <c r="N12" s="33">
        <v>0.83333333333333337</v>
      </c>
      <c r="O12" s="14">
        <f t="shared" si="10"/>
        <v>-0.96175289806907027</v>
      </c>
      <c r="P12" s="79">
        <f t="shared" si="1"/>
        <v>919.61572297597604</v>
      </c>
      <c r="R12" s="45">
        <v>35</v>
      </c>
      <c r="S12" s="36">
        <v>0.83333333333333337</v>
      </c>
      <c r="T12" s="236">
        <f>'10 point (2)'!H137</f>
        <v>918</v>
      </c>
      <c r="U12" s="35">
        <f t="shared" si="2"/>
        <v>0.41899999999999998</v>
      </c>
      <c r="V12" s="44">
        <v>25</v>
      </c>
      <c r="W12" s="36">
        <v>0.83333333333333337</v>
      </c>
      <c r="X12" s="19">
        <f t="shared" si="11"/>
        <v>2.718027979660504</v>
      </c>
      <c r="Y12" s="81">
        <f t="shared" si="3"/>
        <v>918.27188905343894</v>
      </c>
      <c r="AA12" s="138">
        <v>35</v>
      </c>
      <c r="AB12" s="137">
        <v>0.83333333333333337</v>
      </c>
      <c r="AC12" s="239">
        <f>'10 point (2)'!H95</f>
        <v>917.5</v>
      </c>
      <c r="AD12" s="140">
        <f t="shared" si="4"/>
        <v>-1.3259999999999998</v>
      </c>
      <c r="AE12" s="138">
        <v>25</v>
      </c>
      <c r="AF12" s="137">
        <v>0.83333333333333337</v>
      </c>
      <c r="AG12" s="141">
        <f t="shared" si="5"/>
        <v>4.6327985723346801E-3</v>
      </c>
      <c r="AH12" s="141">
        <f t="shared" si="6"/>
        <v>922.94194825291822</v>
      </c>
      <c r="AJ12" s="172">
        <v>35</v>
      </c>
      <c r="AK12" s="171">
        <v>0.83333333333333337</v>
      </c>
      <c r="AL12" s="241">
        <f>'10 point (2)'!H53</f>
        <v>920.25</v>
      </c>
      <c r="AM12" s="168">
        <f t="shared" si="7"/>
        <v>1.369</v>
      </c>
      <c r="AN12" s="172">
        <v>25</v>
      </c>
      <c r="AO12" s="171">
        <v>0.83333333333333337</v>
      </c>
      <c r="AP12" s="169">
        <f t="shared" si="12"/>
        <v>-0.74808855008121278</v>
      </c>
      <c r="AQ12" s="278">
        <f t="shared" si="8"/>
        <v>916.2637185967767</v>
      </c>
      <c r="AS12" s="156">
        <v>35</v>
      </c>
      <c r="AT12" s="164">
        <v>0.83333333333333337</v>
      </c>
      <c r="AU12" s="242">
        <f>'10 point (2)'!H10</f>
        <v>922.75</v>
      </c>
      <c r="AV12" s="162">
        <f t="shared" si="14"/>
        <v>0.65500000000000003</v>
      </c>
      <c r="AW12" s="156">
        <v>25</v>
      </c>
      <c r="AX12" s="156"/>
      <c r="AY12" s="163">
        <f t="shared" si="13"/>
        <v>0.13075072043119726</v>
      </c>
      <c r="AZ12" s="280">
        <f t="shared" si="9"/>
        <v>921.11534771877314</v>
      </c>
    </row>
    <row r="13" spans="1:52" ht="16" thickBot="1" x14ac:dyDescent="0.25">
      <c r="A13" s="7" t="s">
        <v>92</v>
      </c>
      <c r="B13" s="8">
        <v>0.77083333333333337</v>
      </c>
      <c r="C13" s="9">
        <v>5</v>
      </c>
      <c r="D13" s="9">
        <v>-1.55E-4</v>
      </c>
      <c r="E13" s="77">
        <v>9.7999999999999997E-4</v>
      </c>
      <c r="F13" s="77">
        <v>-9.7999999999999997E-4</v>
      </c>
      <c r="G13" s="123">
        <v>5.5640000000000004E-3</v>
      </c>
      <c r="I13" s="32">
        <v>34</v>
      </c>
      <c r="J13" s="33">
        <v>0.8125</v>
      </c>
      <c r="K13" s="232">
        <f>'10 point (2)'!H182</f>
        <v>917</v>
      </c>
      <c r="L13" s="129">
        <f t="shared" si="0"/>
        <v>-1.47</v>
      </c>
      <c r="M13" s="44">
        <v>24</v>
      </c>
      <c r="N13" s="33">
        <v>0.8125</v>
      </c>
      <c r="O13" s="14">
        <f t="shared" si="10"/>
        <v>-1.0737334301283192</v>
      </c>
      <c r="P13" s="79">
        <f t="shared" si="1"/>
        <v>919.54179934016793</v>
      </c>
      <c r="R13" s="35">
        <v>34</v>
      </c>
      <c r="S13" s="36">
        <v>0.8125</v>
      </c>
      <c r="T13" s="236">
        <f>'10 point (2)'!H138</f>
        <v>919</v>
      </c>
      <c r="U13" s="35">
        <f t="shared" si="2"/>
        <v>0.68199999999999994</v>
      </c>
      <c r="V13" s="74">
        <v>24</v>
      </c>
      <c r="W13" s="36">
        <v>0.8125</v>
      </c>
      <c r="X13" s="19">
        <f t="shared" si="11"/>
        <v>2.4990061036861206</v>
      </c>
      <c r="Y13" s="81">
        <f t="shared" si="3"/>
        <v>918.04146442704268</v>
      </c>
      <c r="AA13" s="140">
        <v>34</v>
      </c>
      <c r="AB13" s="137">
        <v>0.8125</v>
      </c>
      <c r="AC13" s="239">
        <f>'10 point (2)'!H96</f>
        <v>918.5</v>
      </c>
      <c r="AD13" s="140">
        <f t="shared" si="4"/>
        <v>-0.97900000000000009</v>
      </c>
      <c r="AE13" s="160">
        <v>24</v>
      </c>
      <c r="AF13" s="137">
        <v>0.8125</v>
      </c>
      <c r="AG13" s="141">
        <f t="shared" si="5"/>
        <v>3.8694413512907733E-3</v>
      </c>
      <c r="AH13" s="141">
        <f t="shared" si="6"/>
        <v>926.50276973734537</v>
      </c>
      <c r="AJ13" s="170">
        <v>34</v>
      </c>
      <c r="AK13" s="171">
        <v>0.8125</v>
      </c>
      <c r="AL13" s="241">
        <f>'10 point (2)'!H54</f>
        <v>919.75</v>
      </c>
      <c r="AM13" s="168">
        <f t="shared" si="7"/>
        <v>1.2930000000000001</v>
      </c>
      <c r="AN13" s="173">
        <v>24</v>
      </c>
      <c r="AO13" s="171">
        <v>0.8125</v>
      </c>
      <c r="AP13" s="169">
        <f t="shared" si="12"/>
        <v>-0.74290079170039658</v>
      </c>
      <c r="AQ13" s="278">
        <f t="shared" si="8"/>
        <v>916.59816196001941</v>
      </c>
      <c r="AS13" s="155">
        <v>34</v>
      </c>
      <c r="AT13" s="164">
        <v>0.8125</v>
      </c>
      <c r="AU13" s="242">
        <f>'10 point (2)'!H11</f>
        <v>921.75</v>
      </c>
      <c r="AV13" s="162">
        <f t="shared" si="14"/>
        <v>0.48799999999999999</v>
      </c>
      <c r="AW13" s="157">
        <v>24</v>
      </c>
      <c r="AX13" s="155"/>
      <c r="AY13" s="163">
        <f t="shared" si="13"/>
        <v>-0.36294263751054645</v>
      </c>
      <c r="AZ13" s="280">
        <f t="shared" si="9"/>
        <v>915.71136779460937</v>
      </c>
    </row>
    <row r="14" spans="1:52" ht="16" thickBot="1" x14ac:dyDescent="0.25">
      <c r="A14" s="7" t="s">
        <v>92</v>
      </c>
      <c r="B14" s="8">
        <v>0.75</v>
      </c>
      <c r="C14" s="9">
        <v>5</v>
      </c>
      <c r="D14" s="9">
        <v>-2.32E-4</v>
      </c>
      <c r="E14" s="77">
        <v>9.7599999999999998E-4</v>
      </c>
      <c r="F14" s="77">
        <v>-9.7599999999999998E-4</v>
      </c>
      <c r="G14" s="123">
        <v>5.7460000000000002E-3</v>
      </c>
      <c r="I14" s="44">
        <v>33</v>
      </c>
      <c r="J14" s="33">
        <v>0.79166666666666663</v>
      </c>
      <c r="K14" s="232">
        <f>'10 point (2)'!H183</f>
        <v>916.75</v>
      </c>
      <c r="L14" s="129">
        <f t="shared" si="0"/>
        <v>-1.24</v>
      </c>
      <c r="M14" s="44">
        <v>23</v>
      </c>
      <c r="N14" s="33">
        <v>0.79166666666666663</v>
      </c>
      <c r="O14" s="14">
        <f t="shared" si="10"/>
        <v>-1.0256386546916449</v>
      </c>
      <c r="P14" s="79">
        <f t="shared" si="1"/>
        <v>919.90985413000203</v>
      </c>
      <c r="R14" s="45">
        <v>33</v>
      </c>
      <c r="S14" s="36">
        <v>0.79166666666666663</v>
      </c>
      <c r="T14" s="236">
        <f>'10 point (2)'!H139</f>
        <v>919</v>
      </c>
      <c r="U14" s="35">
        <f t="shared" si="2"/>
        <v>0.98699999999999999</v>
      </c>
      <c r="V14" s="44">
        <v>23</v>
      </c>
      <c r="W14" s="36">
        <v>0.79166666666666663</v>
      </c>
      <c r="X14" s="19">
        <f t="shared" si="11"/>
        <v>2.2211171882463727</v>
      </c>
      <c r="Y14" s="81">
        <f t="shared" si="3"/>
        <v>918.80849524615792</v>
      </c>
      <c r="AA14" s="138">
        <v>33</v>
      </c>
      <c r="AB14" s="137">
        <v>0.79166666666666663</v>
      </c>
      <c r="AC14" s="239">
        <f>'10 point (2)'!H97</f>
        <v>919</v>
      </c>
      <c r="AD14" s="140">
        <f t="shared" si="4"/>
        <v>-0.56700000000000006</v>
      </c>
      <c r="AE14" s="138">
        <v>23</v>
      </c>
      <c r="AF14" s="137">
        <v>0.79166666666666663</v>
      </c>
      <c r="AG14" s="141">
        <f t="shared" si="5"/>
        <v>2.4404147854554122E-3</v>
      </c>
      <c r="AH14" s="141">
        <f t="shared" si="6"/>
        <v>923.35555762662113</v>
      </c>
      <c r="AJ14" s="172">
        <v>33</v>
      </c>
      <c r="AK14" s="171">
        <v>0.79166666666666663</v>
      </c>
      <c r="AL14" s="241">
        <f>'10 point (2)'!H55</f>
        <v>919</v>
      </c>
      <c r="AM14" s="168">
        <f t="shared" si="7"/>
        <v>1.01</v>
      </c>
      <c r="AN14" s="172">
        <v>23</v>
      </c>
      <c r="AO14" s="171">
        <v>0.79166666666666663</v>
      </c>
      <c r="AP14" s="169">
        <f t="shared" si="12"/>
        <v>-0.42819396896664935</v>
      </c>
      <c r="AQ14" s="278">
        <f t="shared" si="8"/>
        <v>915.39199135987201</v>
      </c>
      <c r="AS14" s="156">
        <v>33</v>
      </c>
      <c r="AT14" s="164">
        <v>0.79166666666666663</v>
      </c>
      <c r="AU14" s="242">
        <f>'10 point (2)'!H12</f>
        <v>920.25</v>
      </c>
      <c r="AV14" s="162">
        <f t="shared" si="14"/>
        <v>0.14899999999999999</v>
      </c>
      <c r="AW14" s="156">
        <v>23</v>
      </c>
      <c r="AX14" s="156"/>
      <c r="AY14" s="163">
        <f t="shared" si="13"/>
        <v>-0.54741844414529606</v>
      </c>
      <c r="AZ14" s="280">
        <f t="shared" si="9"/>
        <v>851.29057035441929</v>
      </c>
    </row>
    <row r="15" spans="1:52" ht="16" thickBot="1" x14ac:dyDescent="0.25">
      <c r="A15" s="7" t="s">
        <v>92</v>
      </c>
      <c r="B15" s="8">
        <v>0.72916666666666663</v>
      </c>
      <c r="C15" s="9">
        <v>5</v>
      </c>
      <c r="D15" s="9">
        <v>-5.8E-5</v>
      </c>
      <c r="E15" s="77">
        <v>9.7199999999999999E-4</v>
      </c>
      <c r="F15" s="77">
        <v>-9.7199999999999999E-4</v>
      </c>
      <c r="G15" s="123">
        <v>4.6649999999999999E-3</v>
      </c>
      <c r="I15" s="44">
        <v>32</v>
      </c>
      <c r="J15" s="33">
        <v>0.77083333333333337</v>
      </c>
      <c r="K15" s="232">
        <f>'10 point (2)'!H184</f>
        <v>917.25</v>
      </c>
      <c r="L15" s="129">
        <f t="shared" si="0"/>
        <v>-1.0469999999999999</v>
      </c>
      <c r="M15" s="44">
        <v>22</v>
      </c>
      <c r="N15" s="33">
        <v>0.77083333333333337</v>
      </c>
      <c r="O15" s="14">
        <f t="shared" si="10"/>
        <v>-0.82792035028736954</v>
      </c>
      <c r="P15" s="79">
        <f t="shared" si="1"/>
        <v>919.42358807237179</v>
      </c>
      <c r="R15" s="45">
        <v>32</v>
      </c>
      <c r="S15" s="36">
        <v>0.77083333333333337</v>
      </c>
      <c r="T15" s="236">
        <f>'10 point (2)'!H140</f>
        <v>919.25</v>
      </c>
      <c r="U15" s="35">
        <f t="shared" si="2"/>
        <v>1.0859999999999999</v>
      </c>
      <c r="V15" s="74">
        <v>22</v>
      </c>
      <c r="W15" s="36">
        <v>0.77083333333333337</v>
      </c>
      <c r="X15" s="19">
        <f t="shared" si="11"/>
        <v>1.9257482797075289</v>
      </c>
      <c r="Y15" s="81">
        <f t="shared" si="3"/>
        <v>918.95458233659872</v>
      </c>
      <c r="AA15" s="138">
        <v>32</v>
      </c>
      <c r="AB15" s="137">
        <v>0.77083333333333337</v>
      </c>
      <c r="AC15" s="239">
        <f>'10 point (2)'!H98</f>
        <v>918.25</v>
      </c>
      <c r="AD15" s="140">
        <f t="shared" si="4"/>
        <v>-0.24000000000000002</v>
      </c>
      <c r="AE15" s="160">
        <v>22</v>
      </c>
      <c r="AF15" s="137">
        <v>0.77083333333333337</v>
      </c>
      <c r="AG15" s="141">
        <f t="shared" si="5"/>
        <v>9.8204809566474968E-4</v>
      </c>
      <c r="AH15" s="141">
        <f t="shared" si="6"/>
        <v>921.58033587934369</v>
      </c>
      <c r="AJ15" s="172">
        <v>32</v>
      </c>
      <c r="AK15" s="171">
        <v>0.77083333333333337</v>
      </c>
      <c r="AL15" s="241">
        <f>'10 point (2)'!H56</f>
        <v>919.75</v>
      </c>
      <c r="AM15" s="168">
        <f t="shared" si="7"/>
        <v>0.77899999999999991</v>
      </c>
      <c r="AN15" s="173">
        <v>22</v>
      </c>
      <c r="AO15" s="171">
        <v>0.77083333333333337</v>
      </c>
      <c r="AP15" s="169">
        <f t="shared" si="12"/>
        <v>-0.43694203427485512</v>
      </c>
      <c r="AQ15" s="278">
        <f t="shared" si="8"/>
        <v>916.35166848804056</v>
      </c>
      <c r="AS15" s="156">
        <v>32</v>
      </c>
      <c r="AT15" s="164">
        <v>0.77083333333333337</v>
      </c>
      <c r="AU15" s="242">
        <f>'10 point (2)'!H13</f>
        <v>918.75</v>
      </c>
      <c r="AV15" s="162">
        <f t="shared" si="14"/>
        <v>-0.155</v>
      </c>
      <c r="AW15" s="157">
        <v>22</v>
      </c>
      <c r="AX15" s="156"/>
      <c r="AY15" s="163">
        <f t="shared" si="13"/>
        <v>-7.6583969419442122E-2</v>
      </c>
      <c r="AZ15" s="280">
        <f t="shared" si="9"/>
        <v>925.44100155126341</v>
      </c>
    </row>
    <row r="16" spans="1:52" ht="16" thickBot="1" x14ac:dyDescent="0.25">
      <c r="A16" s="7" t="s">
        <v>92</v>
      </c>
      <c r="B16" s="8">
        <v>0.70833333333333337</v>
      </c>
      <c r="C16" s="9">
        <v>5</v>
      </c>
      <c r="D16" s="9">
        <v>-3.6499999999999998E-4</v>
      </c>
      <c r="E16" s="77">
        <v>9.7300000000000002E-4</v>
      </c>
      <c r="F16" s="77">
        <v>-9.7300000000000002E-4</v>
      </c>
      <c r="G16" s="123">
        <v>4.5669999999999999E-3</v>
      </c>
      <c r="I16" s="32">
        <v>31</v>
      </c>
      <c r="J16" s="33">
        <v>0.75</v>
      </c>
      <c r="K16" s="232">
        <f>'10 point (2)'!H185</f>
        <v>917.5</v>
      </c>
      <c r="L16" s="129">
        <f t="shared" si="0"/>
        <v>-0.67199999999999993</v>
      </c>
      <c r="M16" s="32">
        <v>21</v>
      </c>
      <c r="N16" s="33">
        <v>0.75</v>
      </c>
      <c r="O16" s="14">
        <f t="shared" si="10"/>
        <v>-0.51223529447772587</v>
      </c>
      <c r="P16" s="79">
        <f t="shared" si="1"/>
        <v>917.75593099103196</v>
      </c>
      <c r="R16" s="35">
        <v>31</v>
      </c>
      <c r="S16" s="36">
        <v>0.75</v>
      </c>
      <c r="T16" s="236">
        <f>'10 point (2)'!H141</f>
        <v>918.5</v>
      </c>
      <c r="U16" s="35">
        <f t="shared" si="2"/>
        <v>1.161</v>
      </c>
      <c r="V16" s="32">
        <v>21</v>
      </c>
      <c r="W16" s="36">
        <v>0.75</v>
      </c>
      <c r="X16" s="19">
        <f t="shared" si="11"/>
        <v>1.653187481321867</v>
      </c>
      <c r="Y16" s="81">
        <f t="shared" si="3"/>
        <v>918.52006320252769</v>
      </c>
      <c r="AA16" s="140">
        <v>31</v>
      </c>
      <c r="AB16" s="137">
        <v>0.75</v>
      </c>
      <c r="AC16" s="239">
        <f>'10 point (2)'!H99</f>
        <v>918</v>
      </c>
      <c r="AD16" s="140">
        <f t="shared" si="4"/>
        <v>6.3E-2</v>
      </c>
      <c r="AE16" s="140">
        <v>21</v>
      </c>
      <c r="AF16" s="137">
        <v>0.75</v>
      </c>
      <c r="AG16" s="141">
        <f t="shared" si="5"/>
        <v>8.0586893944206315E-5</v>
      </c>
      <c r="AH16" s="141">
        <f t="shared" si="6"/>
        <v>921.75206372471723</v>
      </c>
      <c r="AJ16" s="170">
        <v>31</v>
      </c>
      <c r="AK16" s="171">
        <v>0.75</v>
      </c>
      <c r="AL16" s="241">
        <f>'10 point (2)'!H57</f>
        <v>917.25</v>
      </c>
      <c r="AM16" s="168">
        <f t="shared" si="7"/>
        <v>0.55699999999999994</v>
      </c>
      <c r="AN16" s="170">
        <v>21</v>
      </c>
      <c r="AO16" s="171">
        <v>0.75</v>
      </c>
      <c r="AP16" s="169">
        <f t="shared" si="12"/>
        <v>-0.17527522897517894</v>
      </c>
      <c r="AQ16" s="278">
        <f t="shared" si="8"/>
        <v>916.77651822225664</v>
      </c>
      <c r="AS16" s="155">
        <v>31</v>
      </c>
      <c r="AT16" s="164">
        <v>0.75</v>
      </c>
      <c r="AU16" s="242">
        <f>'10 point (2)'!H14</f>
        <v>921</v>
      </c>
      <c r="AV16" s="162">
        <f t="shared" si="14"/>
        <v>-0.23200000000000001</v>
      </c>
      <c r="AW16" s="155">
        <v>21</v>
      </c>
      <c r="AX16" s="155"/>
      <c r="AY16" s="163">
        <f t="shared" si="13"/>
        <v>-8.1049225784552599E-3</v>
      </c>
      <c r="AZ16" s="280">
        <f t="shared" si="9"/>
        <v>919.93136081166665</v>
      </c>
    </row>
    <row r="17" spans="1:52" s="148" customFormat="1" ht="16" thickBot="1" x14ac:dyDescent="0.25">
      <c r="A17" s="143" t="s">
        <v>92</v>
      </c>
      <c r="B17" s="144">
        <v>0.6875</v>
      </c>
      <c r="C17" s="145">
        <v>5</v>
      </c>
      <c r="D17" s="145">
        <v>-2.9500000000000001E-4</v>
      </c>
      <c r="E17" s="146">
        <v>9.7099999999999997E-4</v>
      </c>
      <c r="F17" s="146">
        <v>-9.7099999999999997E-4</v>
      </c>
      <c r="G17" s="147">
        <v>4.725E-3</v>
      </c>
      <c r="I17" s="149">
        <v>30</v>
      </c>
      <c r="J17" s="144">
        <v>0.72916666666666663</v>
      </c>
      <c r="K17" s="233">
        <f>'10 point (2)'!H186</f>
        <v>918.75</v>
      </c>
      <c r="L17" s="143">
        <f t="shared" si="0"/>
        <v>-0.34400000000000003</v>
      </c>
      <c r="M17" s="149">
        <v>20</v>
      </c>
      <c r="N17" s="144">
        <v>0.72916666666666663</v>
      </c>
      <c r="O17" s="14">
        <f t="shared" si="10"/>
        <v>-0.12590264439093518</v>
      </c>
      <c r="P17" s="79">
        <f t="shared" si="1"/>
        <v>917.99252574372883</v>
      </c>
      <c r="R17" s="149">
        <v>30</v>
      </c>
      <c r="S17" s="144">
        <v>0.72916666666666663</v>
      </c>
      <c r="T17" s="233">
        <f>'10 point (2)'!H142</f>
        <v>918.75</v>
      </c>
      <c r="U17" s="150">
        <f t="shared" si="2"/>
        <v>1.1599999999999999</v>
      </c>
      <c r="V17" s="151">
        <v>20</v>
      </c>
      <c r="W17" s="144">
        <v>0.72916666666666663</v>
      </c>
      <c r="X17" s="19">
        <f t="shared" si="11"/>
        <v>1.4348481991365245</v>
      </c>
      <c r="Y17" s="81">
        <f t="shared" si="3"/>
        <v>918.80538703653258</v>
      </c>
      <c r="AA17" s="149">
        <v>30</v>
      </c>
      <c r="AB17" s="144">
        <v>0.72916666666666663</v>
      </c>
      <c r="AC17" s="233">
        <f>'10 point (2)'!H100</f>
        <v>918.5</v>
      </c>
      <c r="AD17" s="150">
        <f t="shared" si="4"/>
        <v>0.51600000000000001</v>
      </c>
      <c r="AE17" s="151">
        <v>20</v>
      </c>
      <c r="AF17" s="144">
        <v>0.72916666666666663</v>
      </c>
      <c r="AG17" s="141">
        <f t="shared" si="5"/>
        <v>3.1575258964174372E-5</v>
      </c>
      <c r="AH17" s="141">
        <f t="shared" si="6"/>
        <v>918.52519691457269</v>
      </c>
      <c r="AJ17" s="149">
        <v>30</v>
      </c>
      <c r="AK17" s="144">
        <v>0.72916666666666663</v>
      </c>
      <c r="AL17" s="233">
        <f>'10 point (2)'!H58</f>
        <v>915.75</v>
      </c>
      <c r="AM17" s="152">
        <f t="shared" si="7"/>
        <v>0.13699999999999998</v>
      </c>
      <c r="AN17" s="151">
        <v>20</v>
      </c>
      <c r="AO17" s="144">
        <v>0.72916666666666663</v>
      </c>
      <c r="AP17" s="169">
        <f t="shared" si="12"/>
        <v>0.15704362284864457</v>
      </c>
      <c r="AQ17" s="278">
        <f t="shared" si="8"/>
        <v>916.01506652984426</v>
      </c>
      <c r="AS17" s="149">
        <v>30</v>
      </c>
      <c r="AT17" s="144">
        <v>0.72916666666666663</v>
      </c>
      <c r="AU17" s="233">
        <f>'10 point (2)'!H15</f>
        <v>918.75</v>
      </c>
      <c r="AV17" s="162">
        <f t="shared" si="14"/>
        <v>-5.8000000000000003E-2</v>
      </c>
      <c r="AW17" s="151">
        <v>20</v>
      </c>
      <c r="AX17" s="151"/>
      <c r="AY17" s="163">
        <f t="shared" si="13"/>
        <v>-0.11000107525687672</v>
      </c>
      <c r="AZ17" s="280">
        <f t="shared" si="9"/>
        <v>918.74627212255541</v>
      </c>
    </row>
    <row r="18" spans="1:52" ht="16" thickBot="1" x14ac:dyDescent="0.25">
      <c r="A18" s="7" t="s">
        <v>92</v>
      </c>
      <c r="B18" s="8">
        <v>0.66666666666666663</v>
      </c>
      <c r="C18" s="9">
        <v>5</v>
      </c>
      <c r="D18" s="9">
        <v>1.27E-4</v>
      </c>
      <c r="E18" s="77">
        <v>9.7599999999999998E-4</v>
      </c>
      <c r="F18" s="77">
        <v>-9.7599999999999998E-4</v>
      </c>
      <c r="G18" s="123">
        <v>3.503E-3</v>
      </c>
      <c r="I18" s="44">
        <v>29</v>
      </c>
      <c r="J18" s="33">
        <v>0.70833333333333337</v>
      </c>
      <c r="K18" s="232">
        <f>'10 point (2)'!H187</f>
        <v>917.5</v>
      </c>
      <c r="L18" s="129">
        <f t="shared" si="0"/>
        <v>7.2000000000000008E-2</v>
      </c>
      <c r="M18" s="44">
        <v>19</v>
      </c>
      <c r="N18" s="33">
        <v>0.70833333333333337</v>
      </c>
      <c r="O18" s="14">
        <f t="shared" si="10"/>
        <v>0.27548878483027989</v>
      </c>
      <c r="P18" s="79">
        <f t="shared" si="1"/>
        <v>918.87720156264731</v>
      </c>
      <c r="R18" s="45">
        <v>29</v>
      </c>
      <c r="S18" s="36">
        <v>0.70833333333333337</v>
      </c>
      <c r="T18" s="236">
        <f>'10 point (2)'!H143</f>
        <v>919</v>
      </c>
      <c r="U18" s="35">
        <f t="shared" si="2"/>
        <v>1.2949999999999999</v>
      </c>
      <c r="V18" s="74">
        <v>19</v>
      </c>
      <c r="W18" s="36">
        <v>0.70833333333333337</v>
      </c>
      <c r="X18" s="19">
        <f t="shared" si="11"/>
        <v>1.2876069039890965</v>
      </c>
      <c r="Y18" s="81">
        <f t="shared" si="3"/>
        <v>918.69338647401037</v>
      </c>
      <c r="AA18" s="138">
        <v>29</v>
      </c>
      <c r="AB18" s="137">
        <v>0.70833333333333337</v>
      </c>
      <c r="AC18" s="239">
        <f>'10 point (2)'!H101</f>
        <v>923.25</v>
      </c>
      <c r="AD18" s="140">
        <f t="shared" si="4"/>
        <v>1.123</v>
      </c>
      <c r="AE18" s="160">
        <v>19</v>
      </c>
      <c r="AF18" s="137">
        <v>0.70833333333333337</v>
      </c>
      <c r="AG18" s="141">
        <f t="shared" si="5"/>
        <v>7.4532512983416102E-4</v>
      </c>
      <c r="AH18" s="141">
        <f t="shared" si="6"/>
        <v>923.304447224103</v>
      </c>
      <c r="AJ18" s="172">
        <v>29</v>
      </c>
      <c r="AK18" s="171">
        <v>0.70833333333333337</v>
      </c>
      <c r="AL18" s="241">
        <f>'10 point (2)'!H59</f>
        <v>917.5</v>
      </c>
      <c r="AM18" s="168">
        <f t="shared" si="7"/>
        <v>0.13300000000000001</v>
      </c>
      <c r="AN18" s="173">
        <v>19</v>
      </c>
      <c r="AO18" s="171">
        <v>0.70833333333333337</v>
      </c>
      <c r="AP18" s="169">
        <f t="shared" si="12"/>
        <v>0.14052224959750143</v>
      </c>
      <c r="AQ18" s="278">
        <f t="shared" si="8"/>
        <v>917.49449071608342</v>
      </c>
      <c r="AS18" s="156">
        <v>29</v>
      </c>
      <c r="AT18" s="164">
        <v>0.70833333333333337</v>
      </c>
      <c r="AU18" s="242">
        <f>'10 point (2)'!H16</f>
        <v>917</v>
      </c>
      <c r="AV18" s="162">
        <f t="shared" si="14"/>
        <v>-0.36499999999999999</v>
      </c>
      <c r="AW18" s="157">
        <v>19</v>
      </c>
      <c r="AX18" s="157"/>
      <c r="AY18" s="163">
        <f t="shared" si="13"/>
        <v>-2.0266329839725039E-2</v>
      </c>
      <c r="AZ18" s="280">
        <f t="shared" si="9"/>
        <v>917.00112085388253</v>
      </c>
    </row>
    <row r="19" spans="1:52" ht="16" thickBot="1" x14ac:dyDescent="0.25">
      <c r="A19" s="7" t="s">
        <v>92</v>
      </c>
      <c r="B19" s="8">
        <v>0.64583333333333337</v>
      </c>
      <c r="C19" s="9">
        <v>5</v>
      </c>
      <c r="D19" s="9">
        <v>2.7300000000000002E-4</v>
      </c>
      <c r="E19" s="77">
        <v>9.8999999999999999E-4</v>
      </c>
      <c r="F19" s="77">
        <v>-9.8999999999999999E-4</v>
      </c>
      <c r="G19" s="123">
        <v>2.1389999999999998E-3</v>
      </c>
      <c r="I19" s="32">
        <v>28</v>
      </c>
      <c r="J19" s="33">
        <v>0.6875</v>
      </c>
      <c r="K19" s="232">
        <f>'10 point (2)'!H188</f>
        <v>921.75</v>
      </c>
      <c r="L19" s="129">
        <f t="shared" si="0"/>
        <v>0.36499999999999999</v>
      </c>
      <c r="M19" s="44">
        <v>18</v>
      </c>
      <c r="N19" s="33">
        <v>0.6875</v>
      </c>
      <c r="O19" s="14">
        <f t="shared" si="10"/>
        <v>0.63615942322086072</v>
      </c>
      <c r="P19" s="79">
        <f t="shared" si="1"/>
        <v>921.14174229302023</v>
      </c>
      <c r="R19" s="35">
        <v>28</v>
      </c>
      <c r="S19" s="36">
        <v>0.6875</v>
      </c>
      <c r="T19" s="236">
        <f>'10 point (2)'!H144</f>
        <v>916.75</v>
      </c>
      <c r="U19" s="35">
        <f t="shared" si="2"/>
        <v>1.276</v>
      </c>
      <c r="V19" s="44">
        <v>18</v>
      </c>
      <c r="W19" s="36">
        <v>0.6875</v>
      </c>
      <c r="X19" s="19">
        <f t="shared" si="11"/>
        <v>1.2141232160721425</v>
      </c>
      <c r="Y19" s="81">
        <f t="shared" si="3"/>
        <v>917.00270825309303</v>
      </c>
      <c r="AA19" s="140">
        <v>28</v>
      </c>
      <c r="AB19" s="137">
        <v>0.6875</v>
      </c>
      <c r="AC19" s="239">
        <f>'10 point (2)'!H102</f>
        <v>923.75</v>
      </c>
      <c r="AD19" s="140">
        <f t="shared" si="4"/>
        <v>1.9059999999999999</v>
      </c>
      <c r="AE19" s="138">
        <v>18</v>
      </c>
      <c r="AF19" s="137">
        <v>0.6875</v>
      </c>
      <c r="AG19" s="141">
        <f t="shared" si="5"/>
        <v>1.8242568955589651E-3</v>
      </c>
      <c r="AH19" s="141">
        <f t="shared" si="6"/>
        <v>923.7501168257611</v>
      </c>
      <c r="AJ19" s="170">
        <v>28</v>
      </c>
      <c r="AK19" s="171">
        <v>0.6875</v>
      </c>
      <c r="AL19" s="241">
        <f>'10 point (2)'!H60</f>
        <v>918.25</v>
      </c>
      <c r="AM19" s="168">
        <f t="shared" si="7"/>
        <v>0.35699999999999998</v>
      </c>
      <c r="AN19" s="172">
        <v>18</v>
      </c>
      <c r="AO19" s="171">
        <v>0.6875</v>
      </c>
      <c r="AP19" s="169">
        <f t="shared" si="12"/>
        <v>0.35101742471798941</v>
      </c>
      <c r="AQ19" s="278">
        <f t="shared" si="8"/>
        <v>917.98144850263304</v>
      </c>
      <c r="AS19" s="155">
        <v>28</v>
      </c>
      <c r="AT19" s="164">
        <v>0.6875</v>
      </c>
      <c r="AU19" s="242">
        <f>'10 point (2)'!H17</f>
        <v>919.5</v>
      </c>
      <c r="AV19" s="162">
        <f t="shared" si="14"/>
        <v>-0.29500000000000004</v>
      </c>
      <c r="AW19" s="156">
        <v>18</v>
      </c>
      <c r="AX19" s="156"/>
      <c r="AY19" s="163">
        <f t="shared" si="13"/>
        <v>-0.11531342391186145</v>
      </c>
      <c r="AZ19" s="280">
        <f t="shared" si="9"/>
        <v>919.49806873915418</v>
      </c>
    </row>
    <row r="20" spans="1:52" ht="16" thickBot="1" x14ac:dyDescent="0.25">
      <c r="A20" s="7" t="s">
        <v>92</v>
      </c>
      <c r="B20" s="8">
        <v>0.625</v>
      </c>
      <c r="C20" s="9">
        <v>5</v>
      </c>
      <c r="D20" s="9">
        <v>9.7E-5</v>
      </c>
      <c r="E20" s="77">
        <v>1.003E-3</v>
      </c>
      <c r="F20" s="77">
        <v>-1.003E-3</v>
      </c>
      <c r="G20" s="123">
        <v>2.0999999999999999E-3</v>
      </c>
      <c r="I20" s="44">
        <v>27</v>
      </c>
      <c r="J20" s="33">
        <v>0.66666666666666663</v>
      </c>
      <c r="K20" s="232">
        <f>'10 point (2)'!H189</f>
        <v>921.75</v>
      </c>
      <c r="L20" s="129">
        <f t="shared" si="0"/>
        <v>1</v>
      </c>
      <c r="M20" s="44">
        <v>17</v>
      </c>
      <c r="N20" s="33">
        <v>0.66666666666666663</v>
      </c>
      <c r="O20" s="14">
        <f t="shared" si="10"/>
        <v>0.90775056345682303</v>
      </c>
      <c r="P20" s="79">
        <f t="shared" si="1"/>
        <v>921.90943625473778</v>
      </c>
      <c r="R20" s="45">
        <v>27</v>
      </c>
      <c r="S20" s="36">
        <v>0.66666666666666663</v>
      </c>
      <c r="T20" s="236">
        <f>'10 point (2)'!H145</f>
        <v>917.75</v>
      </c>
      <c r="U20" s="35">
        <f t="shared" si="2"/>
        <v>1.137</v>
      </c>
      <c r="V20" s="74">
        <v>17</v>
      </c>
      <c r="W20" s="36">
        <v>0.66666666666666663</v>
      </c>
      <c r="X20" s="19">
        <f t="shared" si="11"/>
        <v>1.2113262746137259</v>
      </c>
      <c r="Y20" s="81">
        <f t="shared" si="3"/>
        <v>917.85215609775582</v>
      </c>
      <c r="AA20" s="138">
        <v>27</v>
      </c>
      <c r="AB20" s="137">
        <v>0.66666666666666663</v>
      </c>
      <c r="AC20" s="239">
        <f>'10 point (2)'!H103</f>
        <v>924.75</v>
      </c>
      <c r="AD20" s="140">
        <f t="shared" si="4"/>
        <v>1.9239999999999999</v>
      </c>
      <c r="AE20" s="160">
        <v>17</v>
      </c>
      <c r="AF20" s="137">
        <v>0.66666666666666663</v>
      </c>
      <c r="AG20" s="141">
        <f t="shared" si="5"/>
        <v>2.7620927439486274E-3</v>
      </c>
      <c r="AH20" s="141">
        <f t="shared" si="6"/>
        <v>924.8946792488689</v>
      </c>
      <c r="AJ20" s="172">
        <v>27</v>
      </c>
      <c r="AK20" s="171">
        <v>0.66666666666666663</v>
      </c>
      <c r="AL20" s="241">
        <f>'10 point (2)'!H61</f>
        <v>917.25</v>
      </c>
      <c r="AM20" s="168">
        <f t="shared" si="7"/>
        <v>0.36599999999999999</v>
      </c>
      <c r="AN20" s="173">
        <v>17</v>
      </c>
      <c r="AO20" s="171">
        <v>0.66666666666666663</v>
      </c>
      <c r="AP20" s="169">
        <f t="shared" si="12"/>
        <v>0.42888424681279141</v>
      </c>
      <c r="AQ20" s="278">
        <f t="shared" si="8"/>
        <v>916.9570213892207</v>
      </c>
      <c r="AS20" s="156">
        <v>27</v>
      </c>
      <c r="AT20" s="164">
        <v>0.66666666666666663</v>
      </c>
      <c r="AU20" s="242">
        <f>'10 point (2)'!H18</f>
        <v>921.25</v>
      </c>
      <c r="AV20" s="162">
        <f t="shared" si="14"/>
        <v>0.127</v>
      </c>
      <c r="AW20" s="157">
        <v>17</v>
      </c>
      <c r="AX20" s="157"/>
      <c r="AY20" s="163">
        <f t="shared" si="13"/>
        <v>0.15564568674003817</v>
      </c>
      <c r="AZ20" s="280">
        <f t="shared" si="9"/>
        <v>920.26479507150088</v>
      </c>
    </row>
    <row r="21" spans="1:52" ht="16" thickBot="1" x14ac:dyDescent="0.25">
      <c r="A21" s="7" t="s">
        <v>92</v>
      </c>
      <c r="B21" s="8">
        <v>0.60416666666666663</v>
      </c>
      <c r="C21" s="9">
        <v>5</v>
      </c>
      <c r="D21" s="9">
        <v>-1.36E-4</v>
      </c>
      <c r="E21" s="77">
        <v>1.0150000000000001E-3</v>
      </c>
      <c r="F21" s="77">
        <v>-1.0150000000000001E-3</v>
      </c>
      <c r="G21" s="123">
        <v>2.1849999999999999E-3</v>
      </c>
      <c r="I21" s="44">
        <v>26</v>
      </c>
      <c r="J21" s="33">
        <v>0.64583333333333337</v>
      </c>
      <c r="K21" s="232">
        <f>'10 point (2)'!H190</f>
        <v>922.25</v>
      </c>
      <c r="L21" s="129">
        <f t="shared" si="0"/>
        <v>0.94799999999999995</v>
      </c>
      <c r="M21" s="44">
        <v>16</v>
      </c>
      <c r="N21" s="33">
        <v>0.64583333333333337</v>
      </c>
      <c r="O21" s="14">
        <f t="shared" si="10"/>
        <v>1.0554801112485688</v>
      </c>
      <c r="P21" s="79">
        <f t="shared" si="1"/>
        <v>922.42316919580685</v>
      </c>
      <c r="R21" s="45">
        <v>26</v>
      </c>
      <c r="S21" s="36">
        <v>0.64583333333333337</v>
      </c>
      <c r="T21" s="236">
        <f>'10 point (2)'!H146</f>
        <v>916.75</v>
      </c>
      <c r="U21" s="35">
        <f t="shared" si="2"/>
        <v>1.3470000000000002</v>
      </c>
      <c r="V21" s="44">
        <v>16</v>
      </c>
      <c r="W21" s="36">
        <v>0.64583333333333337</v>
      </c>
      <c r="X21" s="19">
        <f t="shared" si="11"/>
        <v>1.2795436185136264</v>
      </c>
      <c r="Y21" s="81">
        <f t="shared" si="3"/>
        <v>917.02184748913328</v>
      </c>
      <c r="AA21" s="138">
        <v>26</v>
      </c>
      <c r="AB21" s="137">
        <v>0.64583333333333337</v>
      </c>
      <c r="AC21" s="239">
        <f>'10 point (2)'!H104</f>
        <v>924.75</v>
      </c>
      <c r="AD21" s="140">
        <f t="shared" si="4"/>
        <v>1.8819999999999999</v>
      </c>
      <c r="AE21" s="138">
        <v>16</v>
      </c>
      <c r="AF21" s="137">
        <v>0.64583333333333337</v>
      </c>
      <c r="AG21" s="141">
        <f t="shared" si="5"/>
        <v>3.1678357517181148E-3</v>
      </c>
      <c r="AH21" s="141">
        <f t="shared" si="6"/>
        <v>924.74714527560013</v>
      </c>
      <c r="AJ21" s="172">
        <v>26</v>
      </c>
      <c r="AK21" s="171">
        <v>0.64583333333333337</v>
      </c>
      <c r="AL21" s="241">
        <f>'10 point (2)'!H62</f>
        <v>917.75</v>
      </c>
      <c r="AM21" s="168">
        <f t="shared" si="7"/>
        <v>0.189</v>
      </c>
      <c r="AN21" s="172">
        <v>16</v>
      </c>
      <c r="AO21" s="171">
        <v>0.64583333333333337</v>
      </c>
      <c r="AP21" s="169">
        <f t="shared" si="12"/>
        <v>0.23809868338636583</v>
      </c>
      <c r="AQ21" s="278">
        <f t="shared" si="8"/>
        <v>918.14685237800404</v>
      </c>
      <c r="AS21" s="156">
        <v>26</v>
      </c>
      <c r="AT21" s="164">
        <v>0.64583333333333337</v>
      </c>
      <c r="AU21" s="242">
        <f>'10 point (2)'!H19</f>
        <v>921.25</v>
      </c>
      <c r="AV21" s="162">
        <f t="shared" si="14"/>
        <v>0.27300000000000002</v>
      </c>
      <c r="AW21" s="156">
        <v>16</v>
      </c>
      <c r="AX21" s="156"/>
      <c r="AY21" s="163">
        <f t="shared" si="13"/>
        <v>0.26802928253930386</v>
      </c>
      <c r="AZ21" s="280">
        <f t="shared" si="9"/>
        <v>921.28128614103593</v>
      </c>
    </row>
    <row r="22" spans="1:52" ht="16" thickBot="1" x14ac:dyDescent="0.25">
      <c r="A22" s="7" t="s">
        <v>92</v>
      </c>
      <c r="B22" s="8">
        <v>0.58333333333333337</v>
      </c>
      <c r="C22" s="9">
        <v>5</v>
      </c>
      <c r="D22" s="9">
        <v>-2.7599999999999999E-4</v>
      </c>
      <c r="E22" s="77">
        <v>1.024E-3</v>
      </c>
      <c r="F22" s="77">
        <v>-1.024E-3</v>
      </c>
      <c r="G22" s="123">
        <v>2.1849999999999999E-3</v>
      </c>
      <c r="I22" s="32">
        <v>25</v>
      </c>
      <c r="J22" s="33">
        <v>0.625</v>
      </c>
      <c r="K22" s="232">
        <f>'10 point (2)'!H191</f>
        <v>922.25</v>
      </c>
      <c r="L22" s="129">
        <f t="shared" si="0"/>
        <v>0.83</v>
      </c>
      <c r="M22" s="44">
        <v>15</v>
      </c>
      <c r="N22" s="33">
        <v>0.625</v>
      </c>
      <c r="O22" s="14">
        <f t="shared" si="10"/>
        <v>1.0621332462222157</v>
      </c>
      <c r="P22" s="79">
        <f t="shared" si="1"/>
        <v>922.20118610809584</v>
      </c>
      <c r="R22" s="35">
        <v>25</v>
      </c>
      <c r="S22" s="36">
        <v>0.625</v>
      </c>
      <c r="T22" s="236">
        <f>'10 point (2)'!H147</f>
        <v>917</v>
      </c>
      <c r="U22" s="35">
        <f t="shared" si="2"/>
        <v>1.387</v>
      </c>
      <c r="V22" s="74">
        <v>15</v>
      </c>
      <c r="W22" s="36">
        <v>0.625</v>
      </c>
      <c r="X22" s="19">
        <f t="shared" si="11"/>
        <v>1.4208396661553546</v>
      </c>
      <c r="Y22" s="81">
        <f t="shared" si="3"/>
        <v>917.00448620109955</v>
      </c>
      <c r="AA22" s="140">
        <v>25</v>
      </c>
      <c r="AB22" s="137">
        <v>0.625</v>
      </c>
      <c r="AC22" s="239">
        <f>'10 point (2)'!H105</f>
        <v>922.25</v>
      </c>
      <c r="AD22" s="140">
        <f t="shared" si="4"/>
        <v>1.554</v>
      </c>
      <c r="AE22" s="160">
        <v>15</v>
      </c>
      <c r="AF22" s="137">
        <v>0.625</v>
      </c>
      <c r="AG22" s="141">
        <f t="shared" si="5"/>
        <v>2.9167537922244291E-3</v>
      </c>
      <c r="AH22" s="141">
        <f t="shared" si="6"/>
        <v>922.09625812072386</v>
      </c>
      <c r="AJ22" s="170">
        <v>25</v>
      </c>
      <c r="AK22" s="171">
        <v>0.625</v>
      </c>
      <c r="AL22" s="241">
        <f>'10 point (2)'!H63</f>
        <v>918</v>
      </c>
      <c r="AM22" s="168">
        <f t="shared" si="7"/>
        <v>0.20499999999999999</v>
      </c>
      <c r="AN22" s="173">
        <v>15</v>
      </c>
      <c r="AO22" s="171">
        <v>0.625</v>
      </c>
      <c r="AP22" s="169">
        <f t="shared" si="12"/>
        <v>0.25252190998088103</v>
      </c>
      <c r="AQ22" s="278">
        <f t="shared" si="8"/>
        <v>918.23738292922224</v>
      </c>
      <c r="AS22" s="155">
        <v>25</v>
      </c>
      <c r="AT22" s="164">
        <v>0.625</v>
      </c>
      <c r="AU22" s="242">
        <f>'10 point (2)'!H20</f>
        <v>920.5</v>
      </c>
      <c r="AV22" s="162">
        <f t="shared" si="14"/>
        <v>9.7000000000000003E-2</v>
      </c>
      <c r="AW22" s="157">
        <v>15</v>
      </c>
      <c r="AX22" s="157"/>
      <c r="AY22" s="163">
        <f t="shared" si="13"/>
        <v>0.1484371112237062</v>
      </c>
      <c r="AZ22" s="280">
        <f t="shared" si="9"/>
        <v>920.55414178528133</v>
      </c>
    </row>
    <row r="23" spans="1:52" ht="16" thickBot="1" x14ac:dyDescent="0.25">
      <c r="A23" s="7" t="s">
        <v>92</v>
      </c>
      <c r="B23" s="8">
        <v>0.5625</v>
      </c>
      <c r="C23" s="9">
        <v>5</v>
      </c>
      <c r="D23" s="9">
        <v>-4.8999999999999998E-4</v>
      </c>
      <c r="E23" s="77">
        <v>1.029E-3</v>
      </c>
      <c r="F23" s="77">
        <v>-1.029E-3</v>
      </c>
      <c r="G23" s="123">
        <v>2.183E-3</v>
      </c>
      <c r="I23" s="44">
        <v>24</v>
      </c>
      <c r="J23" s="33">
        <v>0.60416666666666663</v>
      </c>
      <c r="K23" s="232">
        <f>'10 point (2)'!H192</f>
        <v>922.5</v>
      </c>
      <c r="L23" s="129">
        <f t="shared" si="0"/>
        <v>0.63</v>
      </c>
      <c r="M23" s="44">
        <v>14</v>
      </c>
      <c r="N23" s="33">
        <v>0.60416666666666663</v>
      </c>
      <c r="O23" s="14">
        <f t="shared" si="10"/>
        <v>0.92952278578901459</v>
      </c>
      <c r="P23" s="79">
        <f t="shared" si="1"/>
        <v>922.44040487521386</v>
      </c>
      <c r="R23" s="45">
        <v>24</v>
      </c>
      <c r="S23" s="36">
        <v>0.60416666666666663</v>
      </c>
      <c r="T23" s="236">
        <f>'10 point (2)'!H148</f>
        <v>917.25</v>
      </c>
      <c r="U23" s="35">
        <f t="shared" si="2"/>
        <v>1.6060000000000001</v>
      </c>
      <c r="V23" s="44">
        <v>14</v>
      </c>
      <c r="W23" s="36">
        <v>0.60416666666666663</v>
      </c>
      <c r="X23" s="19">
        <f t="shared" si="11"/>
        <v>1.6288747273252866</v>
      </c>
      <c r="Y23" s="81">
        <f t="shared" si="3"/>
        <v>917.30883944788263</v>
      </c>
      <c r="AA23" s="138">
        <v>24</v>
      </c>
      <c r="AB23" s="137">
        <v>0.60416666666666663</v>
      </c>
      <c r="AC23" s="239">
        <f>'10 point (2)'!H106</f>
        <v>922</v>
      </c>
      <c r="AD23" s="140">
        <f t="shared" si="4"/>
        <v>0.99700000000000011</v>
      </c>
      <c r="AE23" s="138">
        <v>14</v>
      </c>
      <c r="AF23" s="137">
        <v>0.60416666666666663</v>
      </c>
      <c r="AG23" s="141">
        <f t="shared" si="5"/>
        <v>2.1720229535872482E-3</v>
      </c>
      <c r="AH23" s="141">
        <f t="shared" si="6"/>
        <v>921.95450547962912</v>
      </c>
      <c r="AJ23" s="172">
        <v>24</v>
      </c>
      <c r="AK23" s="171">
        <v>0.60416666666666663</v>
      </c>
      <c r="AL23" s="241">
        <f>'10 point (2)'!H64</f>
        <v>917.5</v>
      </c>
      <c r="AM23" s="168">
        <f t="shared" si="7"/>
        <v>4.1999999999999996E-2</v>
      </c>
      <c r="AN23" s="172">
        <v>14</v>
      </c>
      <c r="AO23" s="171">
        <v>0.60416666666666663</v>
      </c>
      <c r="AP23" s="169">
        <f t="shared" si="12"/>
        <v>5.8941960677794003E-2</v>
      </c>
      <c r="AQ23" s="278">
        <f t="shared" si="8"/>
        <v>917.10939478091336</v>
      </c>
      <c r="AS23" s="156">
        <v>24</v>
      </c>
      <c r="AT23" s="164">
        <v>0.60416666666666663</v>
      </c>
      <c r="AU23" s="242">
        <f>'10 point (2)'!H21</f>
        <v>920.75</v>
      </c>
      <c r="AV23" s="162">
        <f t="shared" si="14"/>
        <v>-0.13600000000000001</v>
      </c>
      <c r="AW23" s="156">
        <v>14</v>
      </c>
      <c r="AX23" s="156"/>
      <c r="AY23" s="163">
        <f t="shared" si="13"/>
        <v>-0.12426460409511422</v>
      </c>
      <c r="AZ23" s="280">
        <f t="shared" si="9"/>
        <v>920.55618730184506</v>
      </c>
    </row>
    <row r="24" spans="1:52" ht="16" thickBot="1" x14ac:dyDescent="0.25">
      <c r="A24" s="7" t="s">
        <v>92</v>
      </c>
      <c r="B24" s="8">
        <v>0.54166666666666663</v>
      </c>
      <c r="C24" s="9">
        <v>5</v>
      </c>
      <c r="D24" s="9">
        <v>-5.7600000000000001E-4</v>
      </c>
      <c r="E24" s="77">
        <v>1.031E-3</v>
      </c>
      <c r="F24" s="77">
        <v>-1.031E-3</v>
      </c>
      <c r="G24" s="123">
        <v>2.1779999999999998E-3</v>
      </c>
      <c r="I24" s="44">
        <v>23</v>
      </c>
      <c r="J24" s="33">
        <v>0.58333333333333337</v>
      </c>
      <c r="K24" s="232">
        <f>'10 point (2)'!H193</f>
        <v>922</v>
      </c>
      <c r="L24" s="129">
        <f t="shared" si="0"/>
        <v>0.35799999999999998</v>
      </c>
      <c r="M24" s="44">
        <v>13</v>
      </c>
      <c r="N24" s="33">
        <v>0.58333333333333337</v>
      </c>
      <c r="O24" s="14">
        <f t="shared" si="10"/>
        <v>0.67741095393039974</v>
      </c>
      <c r="P24" s="79">
        <f t="shared" si="1"/>
        <v>921.85871128746362</v>
      </c>
      <c r="R24" s="45">
        <v>23</v>
      </c>
      <c r="S24" s="36">
        <v>0.58333333333333337</v>
      </c>
      <c r="T24" s="236">
        <f>'10 point (2)'!H149</f>
        <v>917.5</v>
      </c>
      <c r="U24" s="35">
        <f t="shared" si="2"/>
        <v>1.889</v>
      </c>
      <c r="V24" s="74">
        <v>13</v>
      </c>
      <c r="W24" s="36">
        <v>0.58333333333333337</v>
      </c>
      <c r="X24" s="19">
        <f t="shared" si="11"/>
        <v>1.8825461028753308</v>
      </c>
      <c r="Y24" s="81">
        <f t="shared" si="3"/>
        <v>917.4519252843038</v>
      </c>
      <c r="AA24" s="138">
        <v>23</v>
      </c>
      <c r="AB24" s="137">
        <v>0.58333333333333337</v>
      </c>
      <c r="AC24" s="239">
        <f>'10 point (2)'!H107</f>
        <v>920.75</v>
      </c>
      <c r="AD24" s="140">
        <f t="shared" si="4"/>
        <v>0.83199999999999996</v>
      </c>
      <c r="AE24" s="160">
        <v>13</v>
      </c>
      <c r="AF24" s="137">
        <v>0.58333333333333337</v>
      </c>
      <c r="AG24" s="141">
        <f t="shared" si="5"/>
        <v>1.2821431312091433E-3</v>
      </c>
      <c r="AH24" s="141">
        <f t="shared" si="6"/>
        <v>920.77461998557681</v>
      </c>
      <c r="AJ24" s="172">
        <v>23</v>
      </c>
      <c r="AK24" s="171">
        <v>0.58333333333333337</v>
      </c>
      <c r="AL24" s="241">
        <f>'10 point (2)'!H65</f>
        <v>918</v>
      </c>
      <c r="AM24" s="168">
        <f t="shared" si="7"/>
        <v>-0.111</v>
      </c>
      <c r="AN24" s="173">
        <v>13</v>
      </c>
      <c r="AO24" s="171">
        <v>0.58333333333333337</v>
      </c>
      <c r="AP24" s="169">
        <f t="shared" si="12"/>
        <v>-0.24568950800383929</v>
      </c>
      <c r="AQ24" s="278">
        <f t="shared" si="8"/>
        <v>918.0476989184815</v>
      </c>
      <c r="AS24" s="156">
        <v>23</v>
      </c>
      <c r="AT24" s="164">
        <v>0.58333333333333337</v>
      </c>
      <c r="AU24" s="242">
        <f>'10 point (2)'!H22</f>
        <v>919.75</v>
      </c>
      <c r="AV24" s="162">
        <f t="shared" si="14"/>
        <v>-0.27599999999999997</v>
      </c>
      <c r="AW24" s="157">
        <v>13</v>
      </c>
      <c r="AX24" s="157"/>
      <c r="AY24" s="163">
        <f t="shared" si="13"/>
        <v>-0.36070544301994029</v>
      </c>
      <c r="AZ24" s="280">
        <f t="shared" si="9"/>
        <v>919.87314808009523</v>
      </c>
    </row>
    <row r="25" spans="1:52" ht="16" thickBot="1" x14ac:dyDescent="0.25">
      <c r="A25" s="7" t="s">
        <v>92</v>
      </c>
      <c r="B25" s="8">
        <v>0.52083333333333337</v>
      </c>
      <c r="C25" s="9">
        <v>5</v>
      </c>
      <c r="D25" s="9">
        <v>-5.5500000000000005E-4</v>
      </c>
      <c r="E25" s="77">
        <v>1.0319999999999999E-3</v>
      </c>
      <c r="F25" s="77">
        <v>-1.0319999999999999E-3</v>
      </c>
      <c r="G25" s="123">
        <v>1.8109999999999999E-3</v>
      </c>
      <c r="I25" s="32">
        <v>22</v>
      </c>
      <c r="J25" s="33">
        <v>0.5625</v>
      </c>
      <c r="K25" s="232">
        <f>'10 point (2)'!H194</f>
        <v>921.75</v>
      </c>
      <c r="L25" s="129">
        <f t="shared" si="0"/>
        <v>3.6000000000000004E-2</v>
      </c>
      <c r="M25" s="44">
        <v>12</v>
      </c>
      <c r="N25" s="33">
        <v>0.5625</v>
      </c>
      <c r="O25" s="14">
        <f t="shared" si="10"/>
        <v>0.34020726109734634</v>
      </c>
      <c r="P25" s="79">
        <f t="shared" si="1"/>
        <v>921.66067956034374</v>
      </c>
      <c r="R25" s="35">
        <v>22</v>
      </c>
      <c r="S25" s="36">
        <v>0.5625</v>
      </c>
      <c r="T25" s="236">
        <f>'10 point (2)'!H150</f>
        <v>916.25</v>
      </c>
      <c r="U25" s="35">
        <f t="shared" si="2"/>
        <v>2.0869999999999997</v>
      </c>
      <c r="V25" s="44">
        <v>12</v>
      </c>
      <c r="W25" s="36">
        <v>0.5625</v>
      </c>
      <c r="X25" s="19">
        <f t="shared" si="11"/>
        <v>2.1477690190738343</v>
      </c>
      <c r="Y25" s="81">
        <f t="shared" si="3"/>
        <v>917.57985583862285</v>
      </c>
      <c r="AA25" s="140">
        <v>22</v>
      </c>
      <c r="AB25" s="137">
        <v>0.5625</v>
      </c>
      <c r="AC25" s="239">
        <f>'10 point (2)'!H108</f>
        <v>921.25</v>
      </c>
      <c r="AD25" s="140">
        <f t="shared" si="4"/>
        <v>0.64100000000000001</v>
      </c>
      <c r="AE25" s="138">
        <v>12</v>
      </c>
      <c r="AF25" s="137">
        <v>0.5625</v>
      </c>
      <c r="AG25" s="141">
        <f t="shared" si="5"/>
        <v>6.1201294843516135E-4</v>
      </c>
      <c r="AH25" s="141">
        <f t="shared" si="6"/>
        <v>920.85092339339735</v>
      </c>
      <c r="AJ25" s="170">
        <v>22</v>
      </c>
      <c r="AK25" s="171">
        <v>0.5625</v>
      </c>
      <c r="AL25" s="241">
        <f>'10 point (2)'!H66</f>
        <v>916.75</v>
      </c>
      <c r="AM25" s="168">
        <f t="shared" si="7"/>
        <v>-0.248</v>
      </c>
      <c r="AN25" s="172">
        <v>12</v>
      </c>
      <c r="AO25" s="171">
        <v>0.5625</v>
      </c>
      <c r="AP25" s="169">
        <f t="shared" si="12"/>
        <v>-0.3346911292029372</v>
      </c>
      <c r="AQ25" s="278">
        <f t="shared" si="8"/>
        <v>917.30821466592397</v>
      </c>
      <c r="AS25" s="155">
        <v>22</v>
      </c>
      <c r="AT25" s="164">
        <v>0.5625</v>
      </c>
      <c r="AU25" s="242">
        <f>'10 point (2)'!H23</f>
        <v>919.5</v>
      </c>
      <c r="AV25" s="162">
        <f t="shared" si="14"/>
        <v>-0.49</v>
      </c>
      <c r="AW25" s="156">
        <v>12</v>
      </c>
      <c r="AX25" s="156"/>
      <c r="AY25" s="163">
        <f t="shared" si="13"/>
        <v>-0.48998705525168645</v>
      </c>
      <c r="AZ25" s="280">
        <f t="shared" si="9"/>
        <v>919.67153405040472</v>
      </c>
    </row>
    <row r="26" spans="1:52" ht="16" thickBot="1" x14ac:dyDescent="0.25">
      <c r="A26" s="7" t="s">
        <v>92</v>
      </c>
      <c r="B26" s="8">
        <v>0.5</v>
      </c>
      <c r="C26" s="9">
        <v>5</v>
      </c>
      <c r="D26" s="9">
        <v>-6.9700000000000003E-4</v>
      </c>
      <c r="E26" s="77">
        <v>1.0300000000000001E-3</v>
      </c>
      <c r="F26" s="77">
        <v>-1.0300000000000001E-3</v>
      </c>
      <c r="G26" s="123">
        <v>2.0370000000000002E-3</v>
      </c>
      <c r="I26" s="44">
        <v>21</v>
      </c>
      <c r="J26" s="33">
        <v>0.54166666666666663</v>
      </c>
      <c r="K26" s="232">
        <f>'10 point (2)'!H195</f>
        <v>922.25</v>
      </c>
      <c r="L26" s="129">
        <f t="shared" si="0"/>
        <v>-0.27700000000000002</v>
      </c>
      <c r="M26" s="44">
        <v>11</v>
      </c>
      <c r="N26" s="33">
        <v>0.54166666666666663</v>
      </c>
      <c r="O26" s="14">
        <f t="shared" si="10"/>
        <v>-3.7990344973912404E-2</v>
      </c>
      <c r="P26" s="79">
        <f t="shared" si="1"/>
        <v>922.426474627267</v>
      </c>
      <c r="R26" s="45">
        <v>21</v>
      </c>
      <c r="S26" s="36">
        <v>0.54166666666666663</v>
      </c>
      <c r="T26" s="236">
        <f>'10 point (2)'!H151</f>
        <v>919.25</v>
      </c>
      <c r="U26" s="35">
        <f t="shared" si="2"/>
        <v>2.2230000000000003</v>
      </c>
      <c r="V26" s="74">
        <v>11</v>
      </c>
      <c r="W26" s="36">
        <v>0.54166666666666663</v>
      </c>
      <c r="X26" s="19">
        <f t="shared" si="11"/>
        <v>2.3826816597692773</v>
      </c>
      <c r="Y26" s="81">
        <f t="shared" si="3"/>
        <v>918.99627415821465</v>
      </c>
      <c r="AA26" s="138">
        <v>21</v>
      </c>
      <c r="AB26" s="137">
        <v>0.54166666666666663</v>
      </c>
      <c r="AC26" s="239">
        <f>'10 point (2)'!H109</f>
        <v>919.75</v>
      </c>
      <c r="AD26" s="140">
        <f t="shared" si="4"/>
        <v>0.65700000000000003</v>
      </c>
      <c r="AE26" s="160">
        <v>11</v>
      </c>
      <c r="AF26" s="137">
        <v>0.54166666666666663</v>
      </c>
      <c r="AG26" s="141">
        <f t="shared" si="5"/>
        <v>3.8758105989287019E-4</v>
      </c>
      <c r="AH26" s="141">
        <f t="shared" si="6"/>
        <v>919.66481583911866</v>
      </c>
      <c r="AJ26" s="172">
        <v>21</v>
      </c>
      <c r="AK26" s="171">
        <v>0.54166666666666663</v>
      </c>
      <c r="AL26" s="241">
        <f>'10 point (2)'!H67</f>
        <v>916</v>
      </c>
      <c r="AM26" s="168">
        <f t="shared" si="7"/>
        <v>-0.56099999999999994</v>
      </c>
      <c r="AN26" s="173">
        <v>11</v>
      </c>
      <c r="AO26" s="171">
        <v>0.54166666666666663</v>
      </c>
      <c r="AP26" s="169">
        <f t="shared" si="12"/>
        <v>-0.56252461785625918</v>
      </c>
      <c r="AQ26" s="278">
        <f t="shared" si="8"/>
        <v>915.90312963182896</v>
      </c>
      <c r="AS26" s="156">
        <v>21</v>
      </c>
      <c r="AT26" s="164">
        <v>0.54166666666666663</v>
      </c>
      <c r="AU26" s="242">
        <f>'10 point (2)'!H24</f>
        <v>920.25</v>
      </c>
      <c r="AV26" s="162">
        <f t="shared" si="14"/>
        <v>-0.57600000000000007</v>
      </c>
      <c r="AW26" s="157">
        <v>11</v>
      </c>
      <c r="AX26" s="157"/>
      <c r="AY26" s="163">
        <f t="shared" si="13"/>
        <v>-0.55850438821937121</v>
      </c>
      <c r="AZ26" s="280">
        <f t="shared" si="9"/>
        <v>919.56548233947774</v>
      </c>
    </row>
    <row r="27" spans="1:52" ht="16" thickBot="1" x14ac:dyDescent="0.25">
      <c r="A27" s="7" t="s">
        <v>92</v>
      </c>
      <c r="B27" s="8">
        <v>0.47916666666666669</v>
      </c>
      <c r="C27" s="9">
        <v>5</v>
      </c>
      <c r="D27" s="9">
        <v>-7.6099999999999996E-4</v>
      </c>
      <c r="E27" s="77">
        <v>1.026E-3</v>
      </c>
      <c r="F27" s="77">
        <v>-1.026E-3</v>
      </c>
      <c r="G27" s="123">
        <v>2.0370000000000002E-3</v>
      </c>
      <c r="I27" s="44">
        <v>20</v>
      </c>
      <c r="J27" s="33">
        <v>0.52083333333333337</v>
      </c>
      <c r="K27" s="232">
        <f>'10 point (2)'!H196</f>
        <v>922</v>
      </c>
      <c r="L27" s="129">
        <f t="shared" si="0"/>
        <v>-0.48299999999999998</v>
      </c>
      <c r="M27" s="44">
        <v>10</v>
      </c>
      <c r="N27" s="33">
        <v>0.52083333333333337</v>
      </c>
      <c r="O27" s="14">
        <f t="shared" si="10"/>
        <v>-0.40928536904855117</v>
      </c>
      <c r="P27" s="79">
        <f t="shared" si="1"/>
        <v>922.00599683255723</v>
      </c>
      <c r="R27" s="45">
        <v>20</v>
      </c>
      <c r="S27" s="36">
        <v>0.52083333333333337</v>
      </c>
      <c r="T27" s="236">
        <f>'10 point (2)'!H152</f>
        <v>918.75</v>
      </c>
      <c r="U27" s="35">
        <f t="shared" si="2"/>
        <v>2.6380000000000003</v>
      </c>
      <c r="V27" s="44">
        <v>10</v>
      </c>
      <c r="W27" s="36">
        <v>0.52083333333333337</v>
      </c>
      <c r="X27" s="19">
        <f t="shared" si="11"/>
        <v>2.540890646672028</v>
      </c>
      <c r="Y27" s="81">
        <f t="shared" si="3"/>
        <v>918.97115857613096</v>
      </c>
      <c r="AA27" s="138">
        <v>20</v>
      </c>
      <c r="AB27" s="137">
        <v>0.52083333333333337</v>
      </c>
      <c r="AC27" s="239">
        <f>'10 point (2)'!H110</f>
        <v>919.75</v>
      </c>
      <c r="AD27" s="140">
        <f t="shared" si="4"/>
        <v>0.59199999999999997</v>
      </c>
      <c r="AE27" s="138">
        <v>10</v>
      </c>
      <c r="AF27" s="137">
        <v>0.52083333333333337</v>
      </c>
      <c r="AG27" s="141">
        <f t="shared" si="5"/>
        <v>6.1892182936731195E-4</v>
      </c>
      <c r="AH27" s="141">
        <f t="shared" si="6"/>
        <v>919.57833251454997</v>
      </c>
      <c r="AJ27" s="172">
        <v>20</v>
      </c>
      <c r="AK27" s="171">
        <v>0.52083333333333337</v>
      </c>
      <c r="AL27" s="241">
        <f>'10 point (2)'!H68</f>
        <v>916.75</v>
      </c>
      <c r="AM27" s="168">
        <f t="shared" si="7"/>
        <v>-0.71299999999999997</v>
      </c>
      <c r="AN27" s="172">
        <v>10</v>
      </c>
      <c r="AO27" s="171">
        <v>0.52083333333333337</v>
      </c>
      <c r="AP27" s="169">
        <f t="shared" si="12"/>
        <v>-0.70359549936367505</v>
      </c>
      <c r="AQ27" s="278">
        <f t="shared" si="8"/>
        <v>916.70672891026516</v>
      </c>
      <c r="AS27" s="156">
        <v>20</v>
      </c>
      <c r="AT27" s="164">
        <v>0.52083333333333337</v>
      </c>
      <c r="AU27" s="242">
        <f>'10 point (2)'!H25</f>
        <v>919.75</v>
      </c>
      <c r="AV27" s="162">
        <f t="shared" si="14"/>
        <v>-0.55500000000000005</v>
      </c>
      <c r="AW27" s="156">
        <v>10</v>
      </c>
      <c r="AX27" s="156"/>
      <c r="AY27" s="163">
        <f t="shared" si="13"/>
        <v>-0.62626011945965132</v>
      </c>
      <c r="AZ27" s="280">
        <f t="shared" si="9"/>
        <v>919.65224888683269</v>
      </c>
    </row>
    <row r="28" spans="1:52" ht="16" thickBot="1" x14ac:dyDescent="0.25">
      <c r="A28" s="7" t="s">
        <v>92</v>
      </c>
      <c r="B28" s="8">
        <v>0.45833333333333331</v>
      </c>
      <c r="C28" s="9">
        <v>5</v>
      </c>
      <c r="D28" s="9">
        <v>-7.7300000000000003E-4</v>
      </c>
      <c r="E28" s="77">
        <v>1.024E-3</v>
      </c>
      <c r="F28" s="77">
        <v>-1.024E-3</v>
      </c>
      <c r="G28" s="123">
        <v>2.4250000000000001E-3</v>
      </c>
      <c r="I28" s="32">
        <v>19</v>
      </c>
      <c r="J28" s="33">
        <v>0.5</v>
      </c>
      <c r="K28" s="232">
        <f>'10 point (2)'!H197</f>
        <v>920.25</v>
      </c>
      <c r="L28" s="129">
        <f t="shared" si="0"/>
        <v>-0.89100000000000001</v>
      </c>
      <c r="M28" s="44">
        <v>9</v>
      </c>
      <c r="N28" s="33">
        <v>0.5</v>
      </c>
      <c r="O28" s="14">
        <f t="shared" si="10"/>
        <v>-0.72802250040959759</v>
      </c>
      <c r="P28" s="79">
        <f t="shared" si="1"/>
        <v>920.98088722271177</v>
      </c>
      <c r="R28" s="35">
        <v>19</v>
      </c>
      <c r="S28" s="36">
        <v>0.5</v>
      </c>
      <c r="T28" s="236">
        <f>'10 point (2)'!H153</f>
        <v>919.25</v>
      </c>
      <c r="U28" s="35">
        <f t="shared" si="2"/>
        <v>2.5469999999999997</v>
      </c>
      <c r="V28" s="74">
        <v>9</v>
      </c>
      <c r="W28" s="36">
        <v>0.5</v>
      </c>
      <c r="X28" s="19">
        <f t="shared" si="11"/>
        <v>2.5726768022880906</v>
      </c>
      <c r="Y28" s="81">
        <f t="shared" si="3"/>
        <v>918.97291255022742</v>
      </c>
      <c r="AA28" s="140">
        <v>19</v>
      </c>
      <c r="AB28" s="137">
        <v>0.5</v>
      </c>
      <c r="AC28" s="239">
        <f>'10 point (2)'!H111</f>
        <v>920.75</v>
      </c>
      <c r="AD28" s="140">
        <f t="shared" si="4"/>
        <v>0.73599999999999999</v>
      </c>
      <c r="AE28" s="160">
        <v>9</v>
      </c>
      <c r="AF28" s="137">
        <v>0.5</v>
      </c>
      <c r="AG28" s="141">
        <f t="shared" si="5"/>
        <v>1.125019597162051E-3</v>
      </c>
      <c r="AH28" s="141">
        <f t="shared" si="6"/>
        <v>920.65289246638383</v>
      </c>
      <c r="AJ28" s="170">
        <v>19</v>
      </c>
      <c r="AK28" s="171">
        <v>0.5</v>
      </c>
      <c r="AL28" s="241">
        <f>'10 point (2)'!H69</f>
        <v>916</v>
      </c>
      <c r="AM28" s="168">
        <f t="shared" si="7"/>
        <v>-0.61599999999999999</v>
      </c>
      <c r="AN28" s="173">
        <v>9</v>
      </c>
      <c r="AO28" s="171">
        <v>0.5</v>
      </c>
      <c r="AP28" s="169">
        <f t="shared" si="12"/>
        <v>-0.64633082202408565</v>
      </c>
      <c r="AQ28" s="278">
        <f t="shared" si="8"/>
        <v>915.98261539814951</v>
      </c>
      <c r="AS28" s="155">
        <v>19</v>
      </c>
      <c r="AT28" s="164">
        <v>0.5</v>
      </c>
      <c r="AU28" s="242">
        <f>'10 point (2)'!H26</f>
        <v>920.25</v>
      </c>
      <c r="AV28" s="162">
        <f t="shared" si="14"/>
        <v>-0.69700000000000006</v>
      </c>
      <c r="AW28" s="157">
        <v>9</v>
      </c>
      <c r="AX28" s="157"/>
      <c r="AY28" s="163">
        <f t="shared" si="13"/>
        <v>-0.70522511741640215</v>
      </c>
      <c r="AZ28" s="280">
        <f t="shared" si="9"/>
        <v>919.75728441550052</v>
      </c>
    </row>
    <row r="29" spans="1:52" ht="16" thickBot="1" x14ac:dyDescent="0.25">
      <c r="A29" s="7" t="s">
        <v>92</v>
      </c>
      <c r="B29" s="8">
        <v>0.4375</v>
      </c>
      <c r="C29" s="9">
        <v>5</v>
      </c>
      <c r="D29" s="9">
        <v>-6.9200000000000002E-4</v>
      </c>
      <c r="E29" s="77">
        <v>1.023E-3</v>
      </c>
      <c r="F29" s="77">
        <v>-1.023E-3</v>
      </c>
      <c r="G29" s="123">
        <v>2.398E-3</v>
      </c>
      <c r="I29" s="44">
        <v>18</v>
      </c>
      <c r="J29" s="33">
        <v>0.47916666666666669</v>
      </c>
      <c r="K29" s="232">
        <f>'10 point (2)'!H198</f>
        <v>918.5</v>
      </c>
      <c r="L29" s="129">
        <f t="shared" si="0"/>
        <v>-1.4369999999999998</v>
      </c>
      <c r="M29" s="44">
        <v>8</v>
      </c>
      <c r="N29" s="33">
        <v>0.47916666666666669</v>
      </c>
      <c r="O29" s="14">
        <f t="shared" si="10"/>
        <v>-0.95623917303084438</v>
      </c>
      <c r="P29" s="79">
        <f t="shared" si="1"/>
        <v>918.66516744896614</v>
      </c>
      <c r="R29" s="45">
        <v>18</v>
      </c>
      <c r="S29" s="36">
        <v>0.47916666666666669</v>
      </c>
      <c r="T29" s="236">
        <f>'10 point (2)'!H154</f>
        <v>918.75</v>
      </c>
      <c r="U29" s="35">
        <f t="shared" si="2"/>
        <v>2.4380000000000002</v>
      </c>
      <c r="V29" s="44">
        <v>8</v>
      </c>
      <c r="W29" s="36">
        <v>0.47916666666666669</v>
      </c>
      <c r="X29" s="19">
        <f t="shared" si="11"/>
        <v>2.4416353069310865</v>
      </c>
      <c r="Y29" s="81">
        <f t="shared" si="3"/>
        <v>918.95999630156348</v>
      </c>
      <c r="AA29" s="138">
        <v>18</v>
      </c>
      <c r="AB29" s="137">
        <v>0.47916666666666669</v>
      </c>
      <c r="AC29" s="239">
        <f>'10 point (2)'!H112</f>
        <v>922</v>
      </c>
      <c r="AD29" s="140">
        <f t="shared" si="4"/>
        <v>0.98799999999999999</v>
      </c>
      <c r="AE29" s="138">
        <v>8</v>
      </c>
      <c r="AF29" s="137">
        <v>0.47916666666666669</v>
      </c>
      <c r="AG29" s="141">
        <f t="shared" si="5"/>
        <v>1.6366501336705097E-3</v>
      </c>
      <c r="AH29" s="141">
        <f t="shared" si="6"/>
        <v>922.00166802466254</v>
      </c>
      <c r="AJ29" s="172">
        <v>18</v>
      </c>
      <c r="AK29" s="171">
        <v>0.47916666666666669</v>
      </c>
      <c r="AL29" s="241">
        <f>'10 point (2)'!H70</f>
        <v>915.75</v>
      </c>
      <c r="AM29" s="168">
        <f t="shared" si="7"/>
        <v>-0.69200000000000006</v>
      </c>
      <c r="AN29" s="172">
        <v>8</v>
      </c>
      <c r="AO29" s="171">
        <v>0.47916666666666669</v>
      </c>
      <c r="AP29" s="169">
        <f t="shared" si="12"/>
        <v>-0.70072777306673062</v>
      </c>
      <c r="AQ29" s="278">
        <f t="shared" si="8"/>
        <v>915.76099744151895</v>
      </c>
      <c r="AS29" s="156">
        <v>18</v>
      </c>
      <c r="AT29" s="164">
        <v>0.47916666666666669</v>
      </c>
      <c r="AU29" s="242">
        <f>'10 point (2)'!H27</f>
        <v>919.75</v>
      </c>
      <c r="AV29" s="162">
        <f t="shared" si="14"/>
        <v>-0.76100000000000001</v>
      </c>
      <c r="AW29" s="156">
        <v>8</v>
      </c>
      <c r="AX29" s="156"/>
      <c r="AY29" s="163">
        <f t="shared" si="13"/>
        <v>-0.76383721302168828</v>
      </c>
      <c r="AZ29" s="280">
        <f t="shared" si="9"/>
        <v>919.81017255166694</v>
      </c>
    </row>
    <row r="30" spans="1:52" ht="16" thickBot="1" x14ac:dyDescent="0.25">
      <c r="A30" s="7" t="s">
        <v>92</v>
      </c>
      <c r="B30" s="8">
        <v>0.41666666666666669</v>
      </c>
      <c r="C30" s="9">
        <v>5</v>
      </c>
      <c r="D30" s="9">
        <v>-5.8699999999999996E-4</v>
      </c>
      <c r="E30" s="77">
        <v>1.031E-3</v>
      </c>
      <c r="F30" s="77">
        <v>-1.031E-3</v>
      </c>
      <c r="G30" s="123">
        <v>2.2850000000000001E-3</v>
      </c>
      <c r="I30" s="44">
        <v>17</v>
      </c>
      <c r="J30" s="33">
        <v>0.45833333333333331</v>
      </c>
      <c r="K30" s="232">
        <f>'10 point (2)'!H199</f>
        <v>918.25</v>
      </c>
      <c r="L30" s="129">
        <f t="shared" si="0"/>
        <v>-1.631</v>
      </c>
      <c r="M30" s="44">
        <v>7</v>
      </c>
      <c r="N30" s="33">
        <v>0.45833333333333331</v>
      </c>
      <c r="O30" s="14">
        <f t="shared" si="10"/>
        <v>-1.0679173990717099</v>
      </c>
      <c r="P30" s="79">
        <f t="shared" si="1"/>
        <v>918.24275118826711</v>
      </c>
      <c r="R30" s="45">
        <v>17</v>
      </c>
      <c r="S30" s="36">
        <v>0.45833333333333331</v>
      </c>
      <c r="T30" s="236">
        <f>'10 point (2)'!H155</f>
        <v>919.25</v>
      </c>
      <c r="U30" s="35">
        <f t="shared" si="2"/>
        <v>2.1640000000000001</v>
      </c>
      <c r="V30" s="74">
        <v>7</v>
      </c>
      <c r="W30" s="36">
        <v>0.45833333333333331</v>
      </c>
      <c r="X30" s="19">
        <f t="shared" si="11"/>
        <v>2.1938443788860913</v>
      </c>
      <c r="Y30" s="81">
        <f t="shared" si="3"/>
        <v>918.95925276659591</v>
      </c>
      <c r="AA30" s="138">
        <v>17</v>
      </c>
      <c r="AB30" s="137">
        <v>0.45833333333333331</v>
      </c>
      <c r="AC30" s="239">
        <f>'10 point (2)'!H113</f>
        <v>921.75</v>
      </c>
      <c r="AD30" s="140">
        <f t="shared" si="4"/>
        <v>1.0169999999999999</v>
      </c>
      <c r="AE30" s="160">
        <v>7</v>
      </c>
      <c r="AF30" s="137">
        <v>0.45833333333333331</v>
      </c>
      <c r="AG30" s="141">
        <f t="shared" si="5"/>
        <v>1.9227619013698939E-3</v>
      </c>
      <c r="AH30" s="141">
        <f t="shared" si="6"/>
        <v>921.99051899378549</v>
      </c>
      <c r="AJ30" s="172">
        <v>17</v>
      </c>
      <c r="AK30" s="171">
        <v>0.45833333333333331</v>
      </c>
      <c r="AL30" s="241">
        <f>'10 point (2)'!H71</f>
        <v>917</v>
      </c>
      <c r="AM30" s="168">
        <f t="shared" si="7"/>
        <v>-0.65500000000000003</v>
      </c>
      <c r="AN30" s="173">
        <v>7</v>
      </c>
      <c r="AO30" s="171">
        <v>0.45833333333333331</v>
      </c>
      <c r="AP30" s="169">
        <f t="shared" si="12"/>
        <v>-0.66279228152755021</v>
      </c>
      <c r="AQ30" s="278">
        <f t="shared" si="8"/>
        <v>916.97862056622807</v>
      </c>
      <c r="AS30" s="156">
        <v>17</v>
      </c>
      <c r="AT30" s="164">
        <v>0.45833333333333331</v>
      </c>
      <c r="AU30" s="242">
        <f>'10 point (2)'!H28</f>
        <v>919.5</v>
      </c>
      <c r="AV30" s="162">
        <f t="shared" si="14"/>
        <v>-0.77300000000000002</v>
      </c>
      <c r="AW30" s="157">
        <v>7</v>
      </c>
      <c r="AX30" s="157"/>
      <c r="AY30" s="163">
        <f t="shared" si="13"/>
        <v>-0.77483361272137452</v>
      </c>
      <c r="AZ30" s="280">
        <f t="shared" si="9"/>
        <v>919.69284952096154</v>
      </c>
    </row>
    <row r="31" spans="1:52" ht="16" thickBot="1" x14ac:dyDescent="0.25">
      <c r="A31" s="7" t="s">
        <v>92</v>
      </c>
      <c r="B31" s="8">
        <v>0.39583333333333331</v>
      </c>
      <c r="C31" s="9">
        <v>5</v>
      </c>
      <c r="D31" s="9">
        <v>-5.9100000000000005E-4</v>
      </c>
      <c r="E31" s="77">
        <v>1.0510000000000001E-3</v>
      </c>
      <c r="F31" s="77">
        <v>-1.0510000000000001E-3</v>
      </c>
      <c r="G31" s="123">
        <v>2.8029999999999999E-3</v>
      </c>
      <c r="I31" s="32">
        <v>16</v>
      </c>
      <c r="J31" s="33">
        <v>0.4375</v>
      </c>
      <c r="K31" s="232">
        <f>'10 point (2)'!H200</f>
        <v>919</v>
      </c>
      <c r="L31" s="129">
        <f t="shared" si="0"/>
        <v>-1.4009999999999998</v>
      </c>
      <c r="M31" s="44">
        <v>6</v>
      </c>
      <c r="N31" s="33">
        <v>0.4375</v>
      </c>
      <c r="O31" s="14">
        <f t="shared" si="10"/>
        <v>-1.0516108034938612</v>
      </c>
      <c r="P31" s="79">
        <f t="shared" si="1"/>
        <v>918.96301463911641</v>
      </c>
      <c r="R31" s="35">
        <v>16</v>
      </c>
      <c r="S31" s="36">
        <v>0.4375</v>
      </c>
      <c r="T31" s="236">
        <f>'10 point (2)'!H156</f>
        <v>918.5</v>
      </c>
      <c r="U31" s="35">
        <f t="shared" si="2"/>
        <v>1.9159999999999999</v>
      </c>
      <c r="V31" s="44">
        <v>6</v>
      </c>
      <c r="W31" s="36">
        <v>0.4375</v>
      </c>
      <c r="X31" s="19">
        <f t="shared" si="11"/>
        <v>1.9348542058249176</v>
      </c>
      <c r="Y31" s="81">
        <f t="shared" si="3"/>
        <v>918.70055460565845</v>
      </c>
      <c r="AA31" s="140">
        <v>16</v>
      </c>
      <c r="AB31" s="137">
        <v>0.4375</v>
      </c>
      <c r="AC31" s="239">
        <f>'10 point (2)'!H114</f>
        <v>920.5</v>
      </c>
      <c r="AD31" s="140">
        <f t="shared" si="4"/>
        <v>0.86</v>
      </c>
      <c r="AE31" s="138">
        <v>6</v>
      </c>
      <c r="AF31" s="137">
        <v>0.4375</v>
      </c>
      <c r="AG31" s="141">
        <f t="shared" si="5"/>
        <v>1.8825282918165237E-3</v>
      </c>
      <c r="AH31" s="141">
        <f t="shared" si="6"/>
        <v>920.51102948817356</v>
      </c>
      <c r="AJ31" s="170">
        <v>16</v>
      </c>
      <c r="AK31" s="171">
        <v>0.4375</v>
      </c>
      <c r="AL31" s="241">
        <f>'10 point (2)'!H72</f>
        <v>916.25</v>
      </c>
      <c r="AM31" s="168">
        <f t="shared" si="7"/>
        <v>-0.54199999999999993</v>
      </c>
      <c r="AN31" s="172">
        <v>6</v>
      </c>
      <c r="AO31" s="171">
        <v>0.4375</v>
      </c>
      <c r="AP31" s="169">
        <f t="shared" si="12"/>
        <v>-0.58402236475420988</v>
      </c>
      <c r="AQ31" s="278">
        <f t="shared" si="8"/>
        <v>916.6850532317053</v>
      </c>
      <c r="AS31" s="155">
        <v>16</v>
      </c>
      <c r="AT31" s="164">
        <v>0.4375</v>
      </c>
      <c r="AU31" s="242">
        <f>'10 point (2)'!H29</f>
        <v>919.75</v>
      </c>
      <c r="AV31" s="162">
        <f t="shared" si="14"/>
        <v>-0.69200000000000006</v>
      </c>
      <c r="AW31" s="156">
        <v>6</v>
      </c>
      <c r="AX31" s="156"/>
      <c r="AY31" s="163">
        <f t="shared" si="13"/>
        <v>-0.73741517950897406</v>
      </c>
      <c r="AZ31" s="280">
        <f t="shared" si="9"/>
        <v>919.80105212816511</v>
      </c>
    </row>
    <row r="32" spans="1:52" ht="16" thickBot="1" x14ac:dyDescent="0.25">
      <c r="A32" s="7" t="s">
        <v>92</v>
      </c>
      <c r="B32" s="8">
        <v>0.375</v>
      </c>
      <c r="C32" s="9">
        <v>5</v>
      </c>
      <c r="D32" s="9">
        <v>-4.4499999999999997E-4</v>
      </c>
      <c r="E32" s="77">
        <v>1.0820000000000001E-3</v>
      </c>
      <c r="F32" s="77">
        <v>-1.0820000000000001E-3</v>
      </c>
      <c r="G32" s="123">
        <v>2.5899999999999999E-3</v>
      </c>
      <c r="I32" s="44">
        <v>15</v>
      </c>
      <c r="J32" s="33">
        <v>0.41666666666666669</v>
      </c>
      <c r="K32" s="232">
        <f>'10 point (2)'!H201</f>
        <v>920.25</v>
      </c>
      <c r="L32" s="129">
        <f t="shared" si="0"/>
        <v>-1.117</v>
      </c>
      <c r="M32" s="44">
        <v>5</v>
      </c>
      <c r="N32" s="33">
        <v>0.41666666666666669</v>
      </c>
      <c r="O32" s="14">
        <f t="shared" si="10"/>
        <v>-0.9112408905725411</v>
      </c>
      <c r="P32" s="79">
        <f t="shared" si="1"/>
        <v>919.76855470329872</v>
      </c>
      <c r="R32" s="45">
        <v>15</v>
      </c>
      <c r="S32" s="36">
        <v>0.41666666666666669</v>
      </c>
      <c r="T32" s="236">
        <f>'10 point (2)'!H157</f>
        <v>918.5</v>
      </c>
      <c r="U32" s="35">
        <f t="shared" si="2"/>
        <v>1.484</v>
      </c>
      <c r="V32" s="74">
        <v>5</v>
      </c>
      <c r="W32" s="36">
        <v>0.41666666666666669</v>
      </c>
      <c r="X32" s="19">
        <f t="shared" si="11"/>
        <v>1.484979725182888</v>
      </c>
      <c r="Y32" s="81">
        <f t="shared" si="3"/>
        <v>918.49874639963002</v>
      </c>
      <c r="AA32" s="138">
        <v>15</v>
      </c>
      <c r="AB32" s="137">
        <v>0.41666666666666669</v>
      </c>
      <c r="AC32" s="239">
        <f>'10 point (2)'!H115</f>
        <v>921.25</v>
      </c>
      <c r="AD32" s="140">
        <f t="shared" si="4"/>
        <v>0.74199999999999999</v>
      </c>
      <c r="AE32" s="160">
        <v>5</v>
      </c>
      <c r="AF32" s="137">
        <v>0.41666666666666669</v>
      </c>
      <c r="AG32" s="141">
        <f t="shared" si="5"/>
        <v>1.5679118834137505E-3</v>
      </c>
      <c r="AH32" s="141">
        <f t="shared" si="6"/>
        <v>920.49583323462093</v>
      </c>
      <c r="AJ32" s="172">
        <v>15</v>
      </c>
      <c r="AK32" s="171">
        <v>0.41666666666666669</v>
      </c>
      <c r="AL32" s="241">
        <f>'10 point (2)'!H73</f>
        <v>915.5</v>
      </c>
      <c r="AM32" s="168">
        <f t="shared" si="7"/>
        <v>-0.6</v>
      </c>
      <c r="AN32" s="173">
        <v>5</v>
      </c>
      <c r="AO32" s="171">
        <v>0.41666666666666669</v>
      </c>
      <c r="AP32" s="169">
        <f t="shared" si="12"/>
        <v>-0.63491908440171529</v>
      </c>
      <c r="AQ32" s="278">
        <f t="shared" si="8"/>
        <v>915.49326215812835</v>
      </c>
      <c r="AS32" s="156">
        <v>15</v>
      </c>
      <c r="AT32" s="164">
        <v>0.41666666666666669</v>
      </c>
      <c r="AU32" s="242">
        <f>'10 point (2)'!H30</f>
        <v>919.5</v>
      </c>
      <c r="AV32" s="162">
        <f t="shared" si="14"/>
        <v>-0.58699999999999997</v>
      </c>
      <c r="AW32" s="157">
        <v>5</v>
      </c>
      <c r="AX32" s="157"/>
      <c r="AY32" s="163">
        <f t="shared" si="13"/>
        <v>-0.66372305147892019</v>
      </c>
      <c r="AZ32" s="280">
        <f t="shared" si="9"/>
        <v>919.49867080358456</v>
      </c>
    </row>
    <row r="33" spans="1:52" ht="16" thickBot="1" x14ac:dyDescent="0.25">
      <c r="A33" s="7" t="s">
        <v>92</v>
      </c>
      <c r="B33" s="8">
        <v>0.35416666666666669</v>
      </c>
      <c r="C33" s="9">
        <v>5</v>
      </c>
      <c r="D33" s="9">
        <v>-3.4600000000000001E-4</v>
      </c>
      <c r="E33" s="77">
        <v>1.126E-3</v>
      </c>
      <c r="F33" s="77">
        <v>-1.126E-3</v>
      </c>
      <c r="G33" s="123">
        <v>2.532E-3</v>
      </c>
      <c r="I33" s="44">
        <v>14</v>
      </c>
      <c r="J33" s="33">
        <v>0.39583333333333331</v>
      </c>
      <c r="K33" s="232">
        <f>'10 point (2)'!H202</f>
        <v>920</v>
      </c>
      <c r="L33" s="129">
        <f t="shared" si="0"/>
        <v>-0.66400000000000003</v>
      </c>
      <c r="M33" s="44">
        <v>4</v>
      </c>
      <c r="N33" s="33">
        <v>0.39583333333333331</v>
      </c>
      <c r="O33" s="14">
        <f t="shared" si="10"/>
        <v>-0.66508034996630405</v>
      </c>
      <c r="P33" s="79">
        <f t="shared" si="1"/>
        <v>920.06668672516605</v>
      </c>
      <c r="R33" s="45">
        <v>14</v>
      </c>
      <c r="S33" s="36">
        <v>0.39583333333333331</v>
      </c>
      <c r="T33" s="236">
        <f>'10 point (2)'!H158</f>
        <v>917.75</v>
      </c>
      <c r="U33" s="35">
        <f t="shared" si="2"/>
        <v>1.1340000000000001</v>
      </c>
      <c r="V33" s="44">
        <v>4</v>
      </c>
      <c r="W33" s="36">
        <v>0.39583333333333331</v>
      </c>
      <c r="X33" s="19">
        <f t="shared" si="11"/>
        <v>1.1204032239076192</v>
      </c>
      <c r="Y33" s="81">
        <f t="shared" si="3"/>
        <v>917.7820236341114</v>
      </c>
      <c r="AA33" s="138">
        <v>14</v>
      </c>
      <c r="AB33" s="137">
        <v>0.39583333333333331</v>
      </c>
      <c r="AC33" s="239">
        <f>'10 point (2)'!H116</f>
        <v>920.5</v>
      </c>
      <c r="AD33" s="140">
        <f t="shared" si="4"/>
        <v>0.65799999999999992</v>
      </c>
      <c r="AE33" s="138">
        <v>4</v>
      </c>
      <c r="AF33" s="137">
        <v>0.39583333333333331</v>
      </c>
      <c r="AG33" s="141">
        <f t="shared" si="5"/>
        <v>1.1369162684885901E-3</v>
      </c>
      <c r="AH33" s="141">
        <f t="shared" si="6"/>
        <v>919.78722064577846</v>
      </c>
      <c r="AJ33" s="172">
        <v>14</v>
      </c>
      <c r="AK33" s="171">
        <v>0.39583333333333331</v>
      </c>
      <c r="AL33" s="241">
        <f>'10 point (2)'!H74</f>
        <v>917.25</v>
      </c>
      <c r="AM33" s="168">
        <f t="shared" si="7"/>
        <v>-0.63500000000000001</v>
      </c>
      <c r="AN33" s="172">
        <v>4</v>
      </c>
      <c r="AO33" s="171">
        <v>0.39583333333333331</v>
      </c>
      <c r="AP33" s="169">
        <f t="shared" si="12"/>
        <v>-0.61701263697237252</v>
      </c>
      <c r="AQ33" s="278">
        <f t="shared" si="8"/>
        <v>917.24683135553676</v>
      </c>
      <c r="AS33" s="156">
        <v>14</v>
      </c>
      <c r="AT33" s="164">
        <v>0.39583333333333331</v>
      </c>
      <c r="AU33" s="242">
        <f>'10 point (2)'!H31</f>
        <v>920</v>
      </c>
      <c r="AV33" s="162">
        <f t="shared" si="14"/>
        <v>-0.59100000000000008</v>
      </c>
      <c r="AW33" s="156">
        <v>4</v>
      </c>
      <c r="AX33" s="156"/>
      <c r="AY33" s="163">
        <f t="shared" si="13"/>
        <v>-0.5638837916329632</v>
      </c>
      <c r="AZ33" s="280">
        <f t="shared" si="9"/>
        <v>919.98887211357373</v>
      </c>
    </row>
    <row r="34" spans="1:52" ht="16" thickBot="1" x14ac:dyDescent="0.25">
      <c r="A34" s="7" t="s">
        <v>92</v>
      </c>
      <c r="B34" s="8">
        <v>0.33333333333333331</v>
      </c>
      <c r="C34" s="9">
        <v>5</v>
      </c>
      <c r="D34" s="9">
        <v>-2.8299999999999999E-4</v>
      </c>
      <c r="E34" s="77">
        <v>1.1709999999999999E-3</v>
      </c>
      <c r="F34" s="77">
        <v>-1.1709999999999999E-3</v>
      </c>
      <c r="G34" s="123">
        <v>2.7430000000000002E-3</v>
      </c>
      <c r="I34" s="32">
        <v>13</v>
      </c>
      <c r="J34" s="33">
        <v>0.375</v>
      </c>
      <c r="K34" s="232">
        <f>'10 point (2)'!H203</f>
        <v>919.25</v>
      </c>
      <c r="L34" s="129">
        <f t="shared" si="0"/>
        <v>-0.36499999999999999</v>
      </c>
      <c r="M34" s="44">
        <v>3</v>
      </c>
      <c r="N34" s="33">
        <v>0.375</v>
      </c>
      <c r="O34" s="14">
        <f t="shared" si="10"/>
        <v>-0.34314432332503414</v>
      </c>
      <c r="P34" s="79">
        <f t="shared" si="1"/>
        <v>919.30404452396954</v>
      </c>
      <c r="R34" s="35">
        <v>13</v>
      </c>
      <c r="S34" s="36">
        <v>0.375</v>
      </c>
      <c r="T34" s="236">
        <f>'10 point (2)'!H159</f>
        <v>914.5</v>
      </c>
      <c r="U34" s="35">
        <f t="shared" si="2"/>
        <v>0.49299999999999994</v>
      </c>
      <c r="V34" s="74">
        <v>3</v>
      </c>
      <c r="W34" s="36">
        <v>0.375</v>
      </c>
      <c r="X34" s="19">
        <f t="shared" si="11"/>
        <v>0.50847144404991373</v>
      </c>
      <c r="Y34" s="81">
        <f t="shared" si="3"/>
        <v>917.08643819509689</v>
      </c>
      <c r="AA34" s="140">
        <v>13</v>
      </c>
      <c r="AB34" s="137">
        <v>0.375</v>
      </c>
      <c r="AC34" s="239">
        <f>'10 point (2)'!H117</f>
        <v>919.5</v>
      </c>
      <c r="AD34" s="140">
        <f t="shared" si="4"/>
        <v>0.432</v>
      </c>
      <c r="AE34" s="160">
        <v>3</v>
      </c>
      <c r="AF34" s="137">
        <v>0.375</v>
      </c>
      <c r="AG34" s="141">
        <f t="shared" si="5"/>
        <v>7.683096083015206E-4</v>
      </c>
      <c r="AH34" s="141">
        <f t="shared" si="6"/>
        <v>919.53129875995137</v>
      </c>
      <c r="AJ34" s="170">
        <v>13</v>
      </c>
      <c r="AK34" s="171">
        <v>0.375</v>
      </c>
      <c r="AL34" s="241">
        <f>'10 point (2)'!H75</f>
        <v>917.75</v>
      </c>
      <c r="AM34" s="168">
        <f t="shared" si="7"/>
        <v>-0.434</v>
      </c>
      <c r="AN34" s="173">
        <v>3</v>
      </c>
      <c r="AO34" s="171">
        <v>0.375</v>
      </c>
      <c r="AP34" s="169">
        <f t="shared" si="12"/>
        <v>-0.58503704912514198</v>
      </c>
      <c r="AQ34" s="278">
        <f t="shared" si="8"/>
        <v>917.70720816574715</v>
      </c>
      <c r="AS34" s="155">
        <v>13</v>
      </c>
      <c r="AT34" s="164">
        <v>0.375</v>
      </c>
      <c r="AU34" s="242">
        <f>'10 point (2)'!H32</f>
        <v>919.75</v>
      </c>
      <c r="AV34" s="162">
        <f t="shared" si="14"/>
        <v>-0.44499999999999995</v>
      </c>
      <c r="AW34" s="157">
        <v>3</v>
      </c>
      <c r="AX34" s="157"/>
      <c r="AY34" s="163">
        <f t="shared" si="13"/>
        <v>-0.44306267372227387</v>
      </c>
      <c r="AZ34" s="280">
        <f t="shared" si="9"/>
        <v>919.91287380097083</v>
      </c>
    </row>
    <row r="35" spans="1:52" ht="16" thickBot="1" x14ac:dyDescent="0.25">
      <c r="A35" s="7" t="s">
        <v>92</v>
      </c>
      <c r="B35" s="8">
        <v>0.3125</v>
      </c>
      <c r="C35" s="9">
        <v>5</v>
      </c>
      <c r="D35" s="9">
        <v>-3.9999999999999998E-6</v>
      </c>
      <c r="E35" s="77">
        <v>1.219E-3</v>
      </c>
      <c r="F35" s="77">
        <v>-1.219E-3</v>
      </c>
      <c r="G35" s="123">
        <v>3.4359999999999998E-3</v>
      </c>
      <c r="I35" s="44">
        <v>12</v>
      </c>
      <c r="J35" s="33">
        <v>0.35416666666666669</v>
      </c>
      <c r="K35" s="232">
        <f>'10 point (2)'!H204</f>
        <v>920</v>
      </c>
      <c r="L35" s="129">
        <f t="shared" si="0"/>
        <v>4.1000000000000002E-2</v>
      </c>
      <c r="M35" s="44">
        <v>2</v>
      </c>
      <c r="N35" s="33">
        <v>0.35416666666666669</v>
      </c>
      <c r="O35" s="14">
        <f t="shared" si="10"/>
        <v>1.6627304159336546E-2</v>
      </c>
      <c r="P35" s="79">
        <f t="shared" si="1"/>
        <v>920.00862039740196</v>
      </c>
      <c r="R35" s="45">
        <v>12</v>
      </c>
      <c r="S35" s="36">
        <v>0.35416666666666669</v>
      </c>
      <c r="T35" s="236">
        <f>'10 point (2)'!H160</f>
        <v>914</v>
      </c>
      <c r="U35" s="35">
        <f t="shared" si="2"/>
        <v>-0.21000000000000002</v>
      </c>
      <c r="V35" s="44">
        <v>2</v>
      </c>
      <c r="W35" s="36">
        <v>0.35416666666666669</v>
      </c>
      <c r="X35" s="19">
        <f t="shared" si="11"/>
        <v>-0.15136324731707768</v>
      </c>
      <c r="Y35" s="81">
        <f t="shared" si="3"/>
        <v>917.04188089990998</v>
      </c>
      <c r="AA35" s="138">
        <v>12</v>
      </c>
      <c r="AB35" s="137">
        <v>0.35416666666666669</v>
      </c>
      <c r="AC35" s="239">
        <f>'10 point (2)'!H118</f>
        <v>919.25</v>
      </c>
      <c r="AD35" s="140">
        <f t="shared" si="4"/>
        <v>0.27500000000000002</v>
      </c>
      <c r="AE35" s="138">
        <v>2</v>
      </c>
      <c r="AF35" s="137">
        <v>0.35416666666666669</v>
      </c>
      <c r="AG35" s="141">
        <f t="shared" si="5"/>
        <v>5.8130105316713833E-4</v>
      </c>
      <c r="AH35" s="141">
        <f t="shared" si="6"/>
        <v>919.30855407186596</v>
      </c>
      <c r="AJ35" s="172">
        <v>12</v>
      </c>
      <c r="AK35" s="171">
        <v>0.35416666666666669</v>
      </c>
      <c r="AL35" s="241">
        <f>'10 point (2)'!H76</f>
        <v>917</v>
      </c>
      <c r="AM35" s="168">
        <f t="shared" si="7"/>
        <v>-0.51600000000000001</v>
      </c>
      <c r="AN35" s="172">
        <v>2</v>
      </c>
      <c r="AO35" s="171">
        <v>0.35416666666666669</v>
      </c>
      <c r="AP35" s="169">
        <f t="shared" si="12"/>
        <v>-0.50398290986881489</v>
      </c>
      <c r="AQ35" s="278">
        <f t="shared" si="8"/>
        <v>917.2140509764896</v>
      </c>
      <c r="AS35" s="156">
        <v>12</v>
      </c>
      <c r="AT35" s="164">
        <v>0.35416666666666669</v>
      </c>
      <c r="AU35" s="242">
        <f>'10 point (2)'!H33</f>
        <v>919.5</v>
      </c>
      <c r="AV35" s="162">
        <f t="shared" si="14"/>
        <v>-0.34600000000000003</v>
      </c>
      <c r="AW35" s="156">
        <v>2</v>
      </c>
      <c r="AX35" s="156"/>
      <c r="AY35" s="163">
        <f t="shared" si="13"/>
        <v>-0.30518381891251239</v>
      </c>
      <c r="AZ35" s="280">
        <f t="shared" si="9"/>
        <v>919.5261428593783</v>
      </c>
    </row>
    <row r="36" spans="1:52" ht="16" thickBot="1" x14ac:dyDescent="0.25">
      <c r="A36" s="7" t="s">
        <v>92</v>
      </c>
      <c r="B36" s="8">
        <v>0.29166666666666669</v>
      </c>
      <c r="C36" s="9">
        <v>5</v>
      </c>
      <c r="D36" s="9">
        <v>3.5300000000000002E-4</v>
      </c>
      <c r="E36" s="77">
        <v>1.2669999999999999E-3</v>
      </c>
      <c r="F36" s="77">
        <v>-1.2669999999999999E-3</v>
      </c>
      <c r="G36" s="123">
        <v>3.4229999999999998E-3</v>
      </c>
      <c r="I36" s="44">
        <v>11</v>
      </c>
      <c r="J36" s="33">
        <v>0.33333333333333331</v>
      </c>
      <c r="K36" s="232">
        <f>'10 point (2)'!H205</f>
        <v>920.25</v>
      </c>
      <c r="L36" s="129">
        <f t="shared" si="0"/>
        <v>0.64300000000000002</v>
      </c>
      <c r="M36" s="44">
        <v>1</v>
      </c>
      <c r="N36" s="33">
        <v>0.33333333333333331</v>
      </c>
      <c r="O36" s="14">
        <f t="shared" si="10"/>
        <v>0.3729060746340313</v>
      </c>
      <c r="P36" s="79">
        <f t="shared" si="1"/>
        <v>920.38508390172728</v>
      </c>
      <c r="R36" s="45">
        <v>11</v>
      </c>
      <c r="S36" s="36">
        <v>0.33333333333333331</v>
      </c>
      <c r="T36" s="236">
        <f>'10 point (2)'!H161</f>
        <v>914.5</v>
      </c>
      <c r="U36" s="35">
        <f t="shared" si="2"/>
        <v>-0.43</v>
      </c>
      <c r="V36" s="74">
        <v>1</v>
      </c>
      <c r="W36" s="36">
        <v>0.33333333333333331</v>
      </c>
      <c r="X36" s="19">
        <f t="shared" si="11"/>
        <v>-0.44578590894177228</v>
      </c>
      <c r="Y36" s="81">
        <f t="shared" si="3"/>
        <v>917.00115626100398</v>
      </c>
      <c r="AA36" s="138">
        <v>11</v>
      </c>
      <c r="AB36" s="137">
        <v>0.33333333333333331</v>
      </c>
      <c r="AC36" s="239">
        <f>'10 point (2)'!H119</f>
        <v>919.5</v>
      </c>
      <c r="AD36" s="140">
        <f t="shared" si="4"/>
        <v>0.33500000000000002</v>
      </c>
      <c r="AE36" s="160">
        <v>1</v>
      </c>
      <c r="AF36" s="137">
        <v>0.33333333333333331</v>
      </c>
      <c r="AG36" s="141">
        <f t="shared" si="5"/>
        <v>5.9499756451624614E-4</v>
      </c>
      <c r="AH36" s="141">
        <f t="shared" si="6"/>
        <v>919.38488674144673</v>
      </c>
      <c r="AJ36" s="172">
        <v>11</v>
      </c>
      <c r="AK36" s="171">
        <v>0.33333333333333331</v>
      </c>
      <c r="AL36" s="241">
        <f>'10 point (2)'!H77</f>
        <v>916.5</v>
      </c>
      <c r="AM36" s="168">
        <f t="shared" si="7"/>
        <v>-0.64800000000000002</v>
      </c>
      <c r="AN36" s="173">
        <v>1</v>
      </c>
      <c r="AO36" s="171">
        <v>0.33333333333333331</v>
      </c>
      <c r="AP36" s="169">
        <f t="shared" si="12"/>
        <v>-0.65673081009968759</v>
      </c>
      <c r="AQ36" s="278">
        <f t="shared" si="8"/>
        <v>916.50589720943469</v>
      </c>
      <c r="AS36" s="156">
        <v>11</v>
      </c>
      <c r="AT36" s="164">
        <v>0.33333333333333331</v>
      </c>
      <c r="AU36" s="242">
        <f>'10 point (2)'!H34</f>
        <v>919.75</v>
      </c>
      <c r="AV36" s="162">
        <f t="shared" si="14"/>
        <v>-0.28299999999999997</v>
      </c>
      <c r="AW36" s="157">
        <v>1</v>
      </c>
      <c r="AX36" s="157"/>
      <c r="AY36" s="163">
        <f t="shared" si="13"/>
        <v>-0.15549545689844588</v>
      </c>
      <c r="AZ36" s="280">
        <f t="shared" si="9"/>
        <v>919.73787925323268</v>
      </c>
    </row>
    <row r="37" spans="1:52" ht="16" thickBot="1" x14ac:dyDescent="0.25">
      <c r="A37" s="7" t="s">
        <v>92</v>
      </c>
      <c r="B37" s="8">
        <v>0.27083333333333331</v>
      </c>
      <c r="C37" s="9">
        <v>5</v>
      </c>
      <c r="D37" s="9">
        <v>6.7400000000000001E-4</v>
      </c>
      <c r="E37" s="77">
        <v>1.312E-3</v>
      </c>
      <c r="F37" s="77">
        <v>-1.312E-3</v>
      </c>
      <c r="G37" s="123">
        <v>4.0020000000000003E-3</v>
      </c>
      <c r="I37" s="32">
        <v>10</v>
      </c>
      <c r="J37" s="33">
        <v>0.3125</v>
      </c>
      <c r="K37" s="232">
        <f>'10 point (2)'!H206</f>
        <v>920.5</v>
      </c>
      <c r="L37" s="129">
        <f t="shared" si="0"/>
        <v>1.157</v>
      </c>
      <c r="M37" s="32"/>
      <c r="N37" s="33">
        <v>0.3125</v>
      </c>
      <c r="O37" s="14">
        <f t="shared" si="10"/>
        <v>0.68569282183783486</v>
      </c>
      <c r="P37" s="79" t="e">
        <f t="shared" si="1"/>
        <v>#DIV/0!</v>
      </c>
      <c r="R37" s="35">
        <v>10</v>
      </c>
      <c r="S37" s="36">
        <v>0.3125</v>
      </c>
      <c r="T37" s="236">
        <f>'10 point (2)'!H162</f>
        <v>914.75</v>
      </c>
      <c r="U37" s="35">
        <f t="shared" si="2"/>
        <v>-0.55400000000000005</v>
      </c>
      <c r="V37" s="32"/>
      <c r="W37" s="36">
        <v>0.3125</v>
      </c>
      <c r="X37" s="19" t="e">
        <f t="shared" si="11"/>
        <v>#DIV/0!</v>
      </c>
      <c r="Y37" s="81" t="e">
        <f t="shared" si="3"/>
        <v>#DIV/0!</v>
      </c>
      <c r="AA37" s="140">
        <v>10</v>
      </c>
      <c r="AB37" s="137">
        <v>0.3125</v>
      </c>
      <c r="AC37" s="239">
        <f>'10 point (2)'!H120</f>
        <v>919.25</v>
      </c>
      <c r="AD37" s="140">
        <f t="shared" si="4"/>
        <v>0.34799999999999998</v>
      </c>
      <c r="AE37" s="140"/>
      <c r="AF37" s="137">
        <v>0.3125</v>
      </c>
      <c r="AG37" s="141">
        <f t="shared" si="5"/>
        <v>7.3922903995508199E-4</v>
      </c>
      <c r="AH37" s="141">
        <f t="shared" si="6"/>
        <v>919.57684210526315</v>
      </c>
      <c r="AJ37" s="170">
        <v>10</v>
      </c>
      <c r="AK37" s="171">
        <v>0.3125</v>
      </c>
      <c r="AL37" s="241">
        <f>'10 point (2)'!H78</f>
        <v>917</v>
      </c>
      <c r="AM37" s="168">
        <f t="shared" si="7"/>
        <v>-0.72900000000000009</v>
      </c>
      <c r="AN37" s="170"/>
      <c r="AO37" s="171">
        <v>0.3125</v>
      </c>
      <c r="AP37" s="169">
        <f t="shared" si="12"/>
        <v>-0.7956317047448509</v>
      </c>
      <c r="AQ37" s="278" t="e">
        <f t="shared" si="8"/>
        <v>#DIV/0!</v>
      </c>
      <c r="AS37" s="155">
        <v>10</v>
      </c>
      <c r="AT37" s="164">
        <v>0.3125</v>
      </c>
      <c r="AU37" s="242">
        <f>'10 point (2)'!H35</f>
        <v>919.5</v>
      </c>
      <c r="AV37" s="162">
        <f t="shared" si="14"/>
        <v>-4.0000000000000001E-3</v>
      </c>
      <c r="AW37" s="155"/>
      <c r="AX37" s="155"/>
      <c r="AY37" s="163" t="e">
        <f t="shared" si="13"/>
        <v>#DIV/0!</v>
      </c>
      <c r="AZ37" s="280" t="e">
        <f t="shared" si="9"/>
        <v>#DIV/0!</v>
      </c>
    </row>
    <row r="38" spans="1:52" ht="16" thickBot="1" x14ac:dyDescent="0.25">
      <c r="A38" s="7" t="s">
        <v>92</v>
      </c>
      <c r="B38" s="8">
        <v>0.25</v>
      </c>
      <c r="C38" s="9">
        <v>5</v>
      </c>
      <c r="D38" s="9">
        <v>9.1200000000000005E-4</v>
      </c>
      <c r="E38" s="77">
        <v>1.351E-3</v>
      </c>
      <c r="F38" s="77">
        <v>-1.351E-3</v>
      </c>
      <c r="G38" s="123">
        <v>4.3569999999999998E-3</v>
      </c>
      <c r="I38" s="44">
        <v>9</v>
      </c>
      <c r="J38" s="33">
        <v>0.29166666666666669</v>
      </c>
      <c r="K38" s="232">
        <f>'10 point (2)'!H207</f>
        <v>920.5</v>
      </c>
      <c r="L38" s="129">
        <f t="shared" si="0"/>
        <v>1.6520000000000001</v>
      </c>
      <c r="M38" s="44"/>
      <c r="N38" s="33">
        <v>0.29166666666666669</v>
      </c>
      <c r="O38" s="14">
        <f t="shared" si="10"/>
        <v>0.68569282183783486</v>
      </c>
      <c r="P38" s="79" t="e">
        <f t="shared" si="1"/>
        <v>#DIV/0!</v>
      </c>
      <c r="R38" s="45">
        <v>9</v>
      </c>
      <c r="S38" s="36">
        <v>0.29166666666666669</v>
      </c>
      <c r="T38" s="236">
        <f>'10 point (2)'!H163</f>
        <v>914.5</v>
      </c>
      <c r="U38" s="35">
        <f t="shared" si="2"/>
        <v>-0.69800000000000006</v>
      </c>
      <c r="V38" s="44"/>
      <c r="W38" s="36">
        <v>0.29166666666666669</v>
      </c>
      <c r="X38" s="19" t="e">
        <f t="shared" si="11"/>
        <v>#DIV/0!</v>
      </c>
      <c r="Y38" s="81" t="e">
        <f t="shared" si="3"/>
        <v>#DIV/0!</v>
      </c>
      <c r="AA38" s="138">
        <v>9</v>
      </c>
      <c r="AB38" s="137">
        <v>0.29166666666666669</v>
      </c>
      <c r="AC38" s="239">
        <f>'10 point (2)'!H121</f>
        <v>919.25</v>
      </c>
      <c r="AD38" s="140">
        <f t="shared" si="4"/>
        <v>0.30200000000000005</v>
      </c>
      <c r="AE38" s="138"/>
      <c r="AF38" s="137">
        <v>0.29166666666666669</v>
      </c>
      <c r="AG38" s="141">
        <f t="shared" si="5"/>
        <v>9.0315224574117378E-4</v>
      </c>
      <c r="AH38" s="141">
        <f t="shared" si="6"/>
        <v>919.57684210526315</v>
      </c>
      <c r="AJ38" s="172">
        <v>9</v>
      </c>
      <c r="AK38" s="171">
        <v>0.29166666666666669</v>
      </c>
      <c r="AL38" s="241">
        <f>'10 point (2)'!H79</f>
        <v>916.75</v>
      </c>
      <c r="AM38" s="168">
        <f t="shared" si="7"/>
        <v>-1.0209999999999999</v>
      </c>
      <c r="AN38" s="172"/>
      <c r="AO38" s="171">
        <v>0.29166666666666669</v>
      </c>
      <c r="AP38" s="169">
        <f t="shared" si="12"/>
        <v>-0.7956317047448509</v>
      </c>
      <c r="AQ38" s="278" t="e">
        <f t="shared" si="8"/>
        <v>#DIV/0!</v>
      </c>
      <c r="AS38" s="156">
        <v>9</v>
      </c>
      <c r="AT38" s="164">
        <v>0.29166666666666669</v>
      </c>
      <c r="AU38" s="242">
        <f>'10 point (2)'!H36</f>
        <v>919.5</v>
      </c>
      <c r="AV38" s="162">
        <f t="shared" si="14"/>
        <v>0.35300000000000004</v>
      </c>
      <c r="AW38" s="156"/>
      <c r="AX38" s="156"/>
      <c r="AY38" s="163" t="e">
        <f t="shared" si="13"/>
        <v>#DIV/0!</v>
      </c>
      <c r="AZ38" s="280" t="e">
        <f t="shared" si="9"/>
        <v>#DIV/0!</v>
      </c>
    </row>
    <row r="39" spans="1:52" ht="16" thickBot="1" x14ac:dyDescent="0.25">
      <c r="A39" s="7" t="s">
        <v>92</v>
      </c>
      <c r="B39" s="8">
        <v>0.22916666666666666</v>
      </c>
      <c r="C39" s="9">
        <v>5</v>
      </c>
      <c r="D39" s="9">
        <v>1.261E-3</v>
      </c>
      <c r="E39" s="77">
        <v>1.382E-3</v>
      </c>
      <c r="F39" s="77">
        <v>-1.382E-3</v>
      </c>
      <c r="G39" s="123">
        <v>4.1229999999999999E-3</v>
      </c>
      <c r="I39" s="44">
        <v>8</v>
      </c>
      <c r="J39" s="33">
        <v>0.27083333333333331</v>
      </c>
      <c r="K39" s="232">
        <f>'10 point (2)'!H208</f>
        <v>920</v>
      </c>
      <c r="L39" s="129">
        <f t="shared" si="0"/>
        <v>2.2309999999999999</v>
      </c>
      <c r="M39" s="44"/>
      <c r="N39" s="33">
        <v>0.27083333333333331</v>
      </c>
      <c r="O39" s="14">
        <f t="shared" si="10"/>
        <v>0.68569282183783486</v>
      </c>
      <c r="P39" s="79" t="e">
        <f t="shared" si="1"/>
        <v>#DIV/0!</v>
      </c>
      <c r="R39" s="45">
        <v>8</v>
      </c>
      <c r="S39" s="36">
        <v>0.27083333333333331</v>
      </c>
      <c r="T39" s="236">
        <f>'10 point (2)'!H164</f>
        <v>914.75</v>
      </c>
      <c r="U39" s="35">
        <f t="shared" si="2"/>
        <v>-0.95499999999999996</v>
      </c>
      <c r="V39" s="44"/>
      <c r="W39" s="36">
        <v>0.27083333333333331</v>
      </c>
      <c r="X39" s="19" t="e">
        <f t="shared" si="11"/>
        <v>#DIV/0!</v>
      </c>
      <c r="Y39" s="81" t="e">
        <f t="shared" si="3"/>
        <v>#DIV/0!</v>
      </c>
      <c r="AA39" s="138">
        <v>8</v>
      </c>
      <c r="AB39" s="137">
        <v>0.27083333333333331</v>
      </c>
      <c r="AC39" s="239">
        <f>'10 point (2)'!H122</f>
        <v>919.5</v>
      </c>
      <c r="AD39" s="140">
        <f t="shared" si="4"/>
        <v>0.46700000000000003</v>
      </c>
      <c r="AE39" s="138"/>
      <c r="AF39" s="137">
        <v>0.27083333333333331</v>
      </c>
      <c r="AG39" s="141">
        <f t="shared" si="5"/>
        <v>9.928728513150032E-4</v>
      </c>
      <c r="AH39" s="141">
        <f t="shared" si="6"/>
        <v>919.57684210526315</v>
      </c>
      <c r="AJ39" s="172">
        <v>8</v>
      </c>
      <c r="AK39" s="171">
        <v>0.27083333333333331</v>
      </c>
      <c r="AL39" s="241">
        <f>'10 point (2)'!H80</f>
        <v>917.25</v>
      </c>
      <c r="AM39" s="168">
        <f t="shared" si="7"/>
        <v>-1.292</v>
      </c>
      <c r="AN39" s="172"/>
      <c r="AO39" s="171">
        <v>0.27083333333333331</v>
      </c>
      <c r="AP39" s="169">
        <f t="shared" si="12"/>
        <v>-0.7956317047448509</v>
      </c>
      <c r="AQ39" s="278" t="e">
        <f t="shared" si="8"/>
        <v>#DIV/0!</v>
      </c>
      <c r="AS39" s="156">
        <v>8</v>
      </c>
      <c r="AT39" s="164">
        <v>0.27083333333333331</v>
      </c>
      <c r="AU39" s="242">
        <f>'10 point (2)'!H37</f>
        <v>920</v>
      </c>
      <c r="AV39" s="162">
        <f t="shared" si="14"/>
        <v>0.67400000000000004</v>
      </c>
      <c r="AW39" s="156"/>
      <c r="AX39" s="156"/>
      <c r="AY39" s="163" t="e">
        <f t="shared" si="13"/>
        <v>#DIV/0!</v>
      </c>
      <c r="AZ39" s="280" t="e">
        <f t="shared" si="9"/>
        <v>#DIV/0!</v>
      </c>
    </row>
    <row r="40" spans="1:52" ht="16" thickBot="1" x14ac:dyDescent="0.25">
      <c r="A40" s="7" t="s">
        <v>92</v>
      </c>
      <c r="B40" s="8">
        <v>0.20833333333333334</v>
      </c>
      <c r="C40" s="9">
        <v>5</v>
      </c>
      <c r="D40" s="9">
        <v>1.4920000000000001E-3</v>
      </c>
      <c r="E40" s="77">
        <v>1.4E-3</v>
      </c>
      <c r="F40" s="77">
        <v>-1.4E-3</v>
      </c>
      <c r="G40" s="123">
        <v>4.3280000000000002E-3</v>
      </c>
      <c r="I40" s="32">
        <v>7</v>
      </c>
      <c r="J40" s="33">
        <v>0.25</v>
      </c>
      <c r="K40" s="232">
        <f>'10 point (2)'!H209</f>
        <v>920.75</v>
      </c>
      <c r="L40" s="129">
        <f t="shared" si="0"/>
        <v>2.972</v>
      </c>
      <c r="M40" s="32"/>
      <c r="N40" s="33">
        <v>0.25</v>
      </c>
      <c r="O40" s="14">
        <f t="shared" si="10"/>
        <v>0.68569282183783486</v>
      </c>
      <c r="P40" s="79" t="e">
        <f t="shared" si="1"/>
        <v>#DIV/0!</v>
      </c>
      <c r="R40" s="35">
        <v>7</v>
      </c>
      <c r="S40" s="36">
        <v>0.25</v>
      </c>
      <c r="T40" s="236">
        <f>'10 point (2)'!H165</f>
        <v>914.5</v>
      </c>
      <c r="U40" s="35">
        <f t="shared" si="2"/>
        <v>-1.0839999999999999</v>
      </c>
      <c r="V40" s="32"/>
      <c r="W40" s="36">
        <v>0.25</v>
      </c>
      <c r="X40" s="19" t="e">
        <f t="shared" si="11"/>
        <v>#DIV/0!</v>
      </c>
      <c r="Y40" s="81" t="e">
        <f t="shared" si="3"/>
        <v>#DIV/0!</v>
      </c>
      <c r="AA40" s="140">
        <v>7</v>
      </c>
      <c r="AB40" s="137">
        <v>0.25</v>
      </c>
      <c r="AC40" s="239">
        <f>'10 point (2)'!H123</f>
        <v>919.5</v>
      </c>
      <c r="AD40" s="140">
        <f t="shared" si="4"/>
        <v>0.52400000000000002</v>
      </c>
      <c r="AE40" s="140"/>
      <c r="AF40" s="137">
        <v>0.25</v>
      </c>
      <c r="AG40" s="141">
        <f t="shared" si="5"/>
        <v>9.6987340829941967E-4</v>
      </c>
      <c r="AH40" s="141">
        <f t="shared" si="6"/>
        <v>919.57684210526315</v>
      </c>
      <c r="AJ40" s="170">
        <v>7</v>
      </c>
      <c r="AK40" s="171">
        <v>0.25</v>
      </c>
      <c r="AL40" s="241">
        <f>'10 point (2)'!H81</f>
        <v>917</v>
      </c>
      <c r="AM40" s="168">
        <f t="shared" si="7"/>
        <v>-1.655</v>
      </c>
      <c r="AN40" s="170"/>
      <c r="AO40" s="171">
        <v>0.25</v>
      </c>
      <c r="AP40" s="169">
        <f t="shared" si="12"/>
        <v>-0.7956317047448509</v>
      </c>
      <c r="AQ40" s="278" t="e">
        <f t="shared" si="8"/>
        <v>#DIV/0!</v>
      </c>
      <c r="AS40" s="155">
        <v>7</v>
      </c>
      <c r="AT40" s="164">
        <v>0.25</v>
      </c>
      <c r="AU40" s="242">
        <f>'10 point (2)'!H38</f>
        <v>920</v>
      </c>
      <c r="AV40" s="162">
        <f t="shared" si="14"/>
        <v>0.91200000000000003</v>
      </c>
      <c r="AW40" s="155"/>
      <c r="AX40" s="155"/>
      <c r="AY40" s="163" t="e">
        <f t="shared" si="13"/>
        <v>#DIV/0!</v>
      </c>
      <c r="AZ40" s="280" t="e">
        <f t="shared" si="9"/>
        <v>#DIV/0!</v>
      </c>
    </row>
    <row r="41" spans="1:52" ht="16" thickBot="1" x14ac:dyDescent="0.25">
      <c r="A41" s="7" t="s">
        <v>92</v>
      </c>
      <c r="B41" s="8">
        <v>0.1875</v>
      </c>
      <c r="C41" s="9">
        <v>5</v>
      </c>
      <c r="D41" s="9">
        <v>1.652E-3</v>
      </c>
      <c r="E41" s="77">
        <v>1.4109999999999999E-3</v>
      </c>
      <c r="F41" s="77">
        <v>-1.4109999999999999E-3</v>
      </c>
      <c r="G41" s="123">
        <v>4.1850000000000004E-3</v>
      </c>
      <c r="I41" s="44">
        <v>6</v>
      </c>
      <c r="J41" s="33">
        <v>0.22916666666666666</v>
      </c>
      <c r="K41" s="232">
        <f>'10 point (2)'!H210</f>
        <v>920.25</v>
      </c>
      <c r="L41" s="129">
        <f t="shared" si="0"/>
        <v>3.8040000000000003</v>
      </c>
      <c r="M41" s="44"/>
      <c r="N41" s="33">
        <v>0.22916666666666666</v>
      </c>
      <c r="O41" s="14">
        <f t="shared" si="10"/>
        <v>0.68569282183783486</v>
      </c>
      <c r="P41" s="79" t="e">
        <f t="shared" si="1"/>
        <v>#DIV/0!</v>
      </c>
      <c r="R41" s="45">
        <v>6</v>
      </c>
      <c r="S41" s="36">
        <v>0.22916666666666666</v>
      </c>
      <c r="T41" s="236">
        <f>'10 point (2)'!H166</f>
        <v>914.5</v>
      </c>
      <c r="U41" s="35">
        <f t="shared" si="2"/>
        <v>-1.484</v>
      </c>
      <c r="V41" s="44"/>
      <c r="W41" s="36">
        <v>0.22916666666666666</v>
      </c>
      <c r="X41" s="19" t="e">
        <f t="shared" si="11"/>
        <v>#DIV/0!</v>
      </c>
      <c r="Y41" s="81" t="e">
        <f t="shared" si="3"/>
        <v>#DIV/0!</v>
      </c>
      <c r="AA41" s="138">
        <v>6</v>
      </c>
      <c r="AB41" s="137">
        <v>0.22916666666666666</v>
      </c>
      <c r="AC41" s="239">
        <f>'10 point (2)'!H124</f>
        <v>919.5</v>
      </c>
      <c r="AD41" s="140">
        <f t="shared" si="4"/>
        <v>0.64100000000000001</v>
      </c>
      <c r="AE41" s="138"/>
      <c r="AF41" s="137">
        <v>0.22916666666666666</v>
      </c>
      <c r="AG41" s="141">
        <f t="shared" si="5"/>
        <v>8.5582770067865147E-4</v>
      </c>
      <c r="AH41" s="141">
        <f t="shared" si="6"/>
        <v>919.57684210526315</v>
      </c>
      <c r="AJ41" s="172">
        <v>6</v>
      </c>
      <c r="AK41" s="171">
        <v>0.22916666666666666</v>
      </c>
      <c r="AL41" s="241">
        <f>'10 point (2)'!H82</f>
        <v>917.5</v>
      </c>
      <c r="AM41" s="168">
        <f t="shared" si="7"/>
        <v>-1.931</v>
      </c>
      <c r="AN41" s="172"/>
      <c r="AO41" s="171">
        <v>0.22916666666666666</v>
      </c>
      <c r="AP41" s="169">
        <f t="shared" si="12"/>
        <v>-0.7956317047448509</v>
      </c>
      <c r="AQ41" s="278" t="e">
        <f t="shared" si="8"/>
        <v>#DIV/0!</v>
      </c>
      <c r="AS41" s="156">
        <v>6</v>
      </c>
      <c r="AT41" s="164">
        <v>0.22916666666666666</v>
      </c>
      <c r="AU41" s="242">
        <f>'10 point (2)'!H39</f>
        <v>920.75</v>
      </c>
      <c r="AV41" s="162">
        <f t="shared" si="14"/>
        <v>1.2609999999999999</v>
      </c>
      <c r="AW41" s="156"/>
      <c r="AX41" s="156"/>
      <c r="AY41" s="163" t="e">
        <f t="shared" si="13"/>
        <v>#DIV/0!</v>
      </c>
      <c r="AZ41" s="280" t="e">
        <f t="shared" si="9"/>
        <v>#DIV/0!</v>
      </c>
    </row>
    <row r="42" spans="1:52" ht="16" thickBot="1" x14ac:dyDescent="0.25">
      <c r="A42" s="7" t="s">
        <v>92</v>
      </c>
      <c r="B42" s="8">
        <v>0.16666666666666666</v>
      </c>
      <c r="C42" s="9">
        <v>5</v>
      </c>
      <c r="D42" s="9">
        <v>1.748E-3</v>
      </c>
      <c r="E42" s="77">
        <v>1.4139999999999999E-3</v>
      </c>
      <c r="F42" s="77">
        <v>-1.4139999999999999E-3</v>
      </c>
      <c r="G42" s="123">
        <v>4.1019999999999997E-3</v>
      </c>
      <c r="I42" s="44">
        <v>5</v>
      </c>
      <c r="J42" s="33">
        <v>0.20833333333333334</v>
      </c>
      <c r="K42" s="232">
        <f>'10 point (2)'!H211</f>
        <v>920.25</v>
      </c>
      <c r="L42" s="129">
        <f t="shared" si="0"/>
        <v>4.5459999999999994</v>
      </c>
      <c r="M42" s="44"/>
      <c r="N42" s="33">
        <v>0.20833333333333334</v>
      </c>
      <c r="O42" s="14">
        <f t="shared" si="10"/>
        <v>0.68569282183783486</v>
      </c>
      <c r="P42" s="79" t="e">
        <f t="shared" si="1"/>
        <v>#DIV/0!</v>
      </c>
      <c r="R42" s="45">
        <v>5</v>
      </c>
      <c r="S42" s="36">
        <v>0.20833333333333334</v>
      </c>
      <c r="T42" s="236">
        <f>'10 point (2)'!H167</f>
        <v>914.75</v>
      </c>
      <c r="U42" s="35">
        <f t="shared" si="2"/>
        <v>-1.9269999999999998</v>
      </c>
      <c r="V42" s="44"/>
      <c r="W42" s="36">
        <v>0.20833333333333334</v>
      </c>
      <c r="X42" s="19" t="e">
        <f t="shared" si="11"/>
        <v>#DIV/0!</v>
      </c>
      <c r="Y42" s="81" t="e">
        <f t="shared" si="3"/>
        <v>#DIV/0!</v>
      </c>
      <c r="AA42" s="138">
        <v>5</v>
      </c>
      <c r="AB42" s="137">
        <v>0.20833333333333334</v>
      </c>
      <c r="AC42" s="239">
        <f>'10 point (2)'!H125</f>
        <v>919</v>
      </c>
      <c r="AD42" s="140">
        <f t="shared" si="4"/>
        <v>0.69800000000000006</v>
      </c>
      <c r="AE42" s="138"/>
      <c r="AF42" s="137">
        <v>0.20833333333333334</v>
      </c>
      <c r="AG42" s="141">
        <f t="shared" si="5"/>
        <v>7.0792570683594121E-4</v>
      </c>
      <c r="AH42" s="141">
        <f t="shared" si="6"/>
        <v>919.57684210526315</v>
      </c>
      <c r="AJ42" s="172">
        <v>5</v>
      </c>
      <c r="AK42" s="171">
        <v>0.20833333333333334</v>
      </c>
      <c r="AL42" s="241">
        <f>'10 point (2)'!H83</f>
        <v>917.5</v>
      </c>
      <c r="AM42" s="168">
        <f t="shared" si="7"/>
        <v>-1.976</v>
      </c>
      <c r="AN42" s="172"/>
      <c r="AO42" s="171">
        <v>0.20833333333333334</v>
      </c>
      <c r="AP42" s="169">
        <f t="shared" si="12"/>
        <v>-0.7956317047448509</v>
      </c>
      <c r="AQ42" s="278" t="e">
        <f t="shared" si="8"/>
        <v>#DIV/0!</v>
      </c>
      <c r="AS42" s="156">
        <v>5</v>
      </c>
      <c r="AT42" s="164">
        <v>0.20833333333333334</v>
      </c>
      <c r="AU42" s="242">
        <f>'10 point (2)'!H40</f>
        <v>921.5</v>
      </c>
      <c r="AV42" s="162">
        <f t="shared" si="14"/>
        <v>1.492</v>
      </c>
      <c r="AW42" s="156"/>
      <c r="AX42" s="156"/>
      <c r="AY42" s="163" t="e">
        <f t="shared" si="13"/>
        <v>#DIV/0!</v>
      </c>
      <c r="AZ42" s="280" t="e">
        <f t="shared" si="9"/>
        <v>#DIV/0!</v>
      </c>
    </row>
    <row r="43" spans="1:52" ht="16" thickBot="1" x14ac:dyDescent="0.25">
      <c r="A43" s="7" t="s">
        <v>92</v>
      </c>
      <c r="B43" s="8">
        <v>0.14583333333333334</v>
      </c>
      <c r="C43" s="9">
        <v>5</v>
      </c>
      <c r="D43" s="9">
        <v>1.792E-3</v>
      </c>
      <c r="E43" s="77">
        <v>1.4109999999999999E-3</v>
      </c>
      <c r="F43" s="77">
        <v>-1.4109999999999999E-3</v>
      </c>
      <c r="G43" s="123">
        <v>4.2940000000000001E-3</v>
      </c>
      <c r="I43" s="32">
        <v>4</v>
      </c>
      <c r="J43" s="33">
        <v>0.1875</v>
      </c>
      <c r="K43" s="232">
        <f>'10 point (2)'!H212</f>
        <v>921</v>
      </c>
      <c r="L43" s="129">
        <f t="shared" si="0"/>
        <v>5.3449999999999998</v>
      </c>
      <c r="M43" s="32"/>
      <c r="N43" s="33">
        <v>0.1875</v>
      </c>
      <c r="O43" s="14">
        <f t="shared" si="10"/>
        <v>0.68569282183783486</v>
      </c>
      <c r="P43" s="79" t="e">
        <f t="shared" si="1"/>
        <v>#DIV/0!</v>
      </c>
      <c r="R43" s="35">
        <v>4</v>
      </c>
      <c r="S43" s="36">
        <v>0.1875</v>
      </c>
      <c r="T43" s="236">
        <f>'10 point (2)'!H168</f>
        <v>915</v>
      </c>
      <c r="U43" s="35">
        <f t="shared" si="2"/>
        <v>-2.3019999999999996</v>
      </c>
      <c r="V43" s="32"/>
      <c r="W43" s="36">
        <v>0.1875</v>
      </c>
      <c r="X43" s="19" t="e">
        <f t="shared" si="11"/>
        <v>#DIV/0!</v>
      </c>
      <c r="Y43" s="81" t="e">
        <f t="shared" si="3"/>
        <v>#DIV/0!</v>
      </c>
      <c r="AA43" s="140">
        <v>4</v>
      </c>
      <c r="AB43" s="137">
        <v>0.1875</v>
      </c>
      <c r="AC43" s="239">
        <f>'10 point (2)'!H126</f>
        <v>919</v>
      </c>
      <c r="AD43" s="140">
        <f t="shared" si="4"/>
        <v>0.69399999999999995</v>
      </c>
      <c r="AE43" s="140"/>
      <c r="AF43" s="137">
        <v>0.1875</v>
      </c>
      <c r="AG43" s="141">
        <f t="shared" si="5"/>
        <v>5.8244949776806436E-4</v>
      </c>
      <c r="AH43" s="141">
        <f t="shared" si="6"/>
        <v>919.57684210526315</v>
      </c>
      <c r="AJ43" s="170">
        <v>4</v>
      </c>
      <c r="AK43" s="171">
        <v>0.1875</v>
      </c>
      <c r="AL43" s="241">
        <f>'10 point (2)'!H84</f>
        <v>917.25</v>
      </c>
      <c r="AM43" s="168">
        <f t="shared" si="7"/>
        <v>-2.1029999999999998</v>
      </c>
      <c r="AN43" s="170"/>
      <c r="AO43" s="171">
        <v>0.1875</v>
      </c>
      <c r="AP43" s="169">
        <f t="shared" si="12"/>
        <v>-0.7956317047448509</v>
      </c>
      <c r="AQ43" s="278" t="e">
        <f t="shared" si="8"/>
        <v>#DIV/0!</v>
      </c>
      <c r="AS43" s="155">
        <v>4</v>
      </c>
      <c r="AT43" s="164">
        <v>0.1875</v>
      </c>
      <c r="AU43" s="242">
        <f>'10 point (2)'!H41</f>
        <v>921.25</v>
      </c>
      <c r="AV43" s="162">
        <f t="shared" si="14"/>
        <v>1.6520000000000001</v>
      </c>
      <c r="AW43" s="155"/>
      <c r="AX43" s="155"/>
      <c r="AY43" s="163" t="e">
        <f t="shared" si="13"/>
        <v>#DIV/0!</v>
      </c>
      <c r="AZ43" s="280" t="e">
        <f t="shared" si="9"/>
        <v>#DIV/0!</v>
      </c>
    </row>
    <row r="44" spans="1:52" ht="16" thickBot="1" x14ac:dyDescent="0.25">
      <c r="A44" s="7" t="s">
        <v>92</v>
      </c>
      <c r="B44" s="8">
        <v>0.125</v>
      </c>
      <c r="C44" s="9">
        <v>5</v>
      </c>
      <c r="D44" s="9">
        <v>1.9469999999999999E-3</v>
      </c>
      <c r="E44" s="77">
        <v>1.4009999999999999E-3</v>
      </c>
      <c r="F44" s="77">
        <v>-1.4009999999999999E-3</v>
      </c>
      <c r="G44" s="123">
        <v>4.13E-3</v>
      </c>
      <c r="I44" s="44">
        <v>3</v>
      </c>
      <c r="J44" s="33">
        <v>0.16666666666666666</v>
      </c>
      <c r="K44" s="232">
        <f>'10 point (2)'!H213</f>
        <v>921.25</v>
      </c>
      <c r="L44" s="129">
        <f t="shared" si="0"/>
        <v>6.1820000000000004</v>
      </c>
      <c r="M44" s="44"/>
      <c r="N44" s="33">
        <v>0.16666666666666666</v>
      </c>
      <c r="O44" s="14">
        <f t="shared" si="10"/>
        <v>0.68569282183783486</v>
      </c>
      <c r="P44" s="79" t="e">
        <f t="shared" si="1"/>
        <v>#DIV/0!</v>
      </c>
      <c r="R44" s="45">
        <v>3</v>
      </c>
      <c r="S44" s="36">
        <v>0.16666666666666666</v>
      </c>
      <c r="T44" s="236">
        <f>'10 point (2)'!H169</f>
        <v>914</v>
      </c>
      <c r="U44" s="35">
        <f t="shared" si="2"/>
        <v>-2.7749999999999999</v>
      </c>
      <c r="V44" s="44"/>
      <c r="W44" s="36">
        <v>0.16666666666666666</v>
      </c>
      <c r="X44" s="19" t="e">
        <f t="shared" si="11"/>
        <v>#DIV/0!</v>
      </c>
      <c r="Y44" s="81" t="e">
        <f t="shared" si="3"/>
        <v>#DIV/0!</v>
      </c>
      <c r="AA44" s="138">
        <v>3</v>
      </c>
      <c r="AB44" s="137">
        <v>0.16666666666666666</v>
      </c>
      <c r="AC44" s="239">
        <f>'10 point (2)'!H127</f>
        <v>919.25</v>
      </c>
      <c r="AD44" s="140">
        <f t="shared" si="4"/>
        <v>0.747</v>
      </c>
      <c r="AE44" s="138"/>
      <c r="AF44" s="137">
        <v>0.16666666666666666</v>
      </c>
      <c r="AG44" s="141">
        <f t="shared" si="5"/>
        <v>5.0703578966337481E-4</v>
      </c>
      <c r="AH44" s="141">
        <f t="shared" si="6"/>
        <v>919.57684210526315</v>
      </c>
      <c r="AJ44" s="172">
        <v>3</v>
      </c>
      <c r="AK44" s="171">
        <v>0.16666666666666666</v>
      </c>
      <c r="AL44" s="241">
        <f>'10 point (2)'!H85</f>
        <v>917.5</v>
      </c>
      <c r="AM44" s="168">
        <f t="shared" si="7"/>
        <v>-2.133</v>
      </c>
      <c r="AN44" s="172"/>
      <c r="AO44" s="171">
        <v>0.16666666666666666</v>
      </c>
      <c r="AP44" s="169">
        <f t="shared" si="12"/>
        <v>-0.7956317047448509</v>
      </c>
      <c r="AQ44" s="278" t="e">
        <f t="shared" si="8"/>
        <v>#DIV/0!</v>
      </c>
      <c r="AS44" s="156">
        <v>3</v>
      </c>
      <c r="AT44" s="164">
        <v>0.16666666666666666</v>
      </c>
      <c r="AU44" s="242">
        <f>'10 point (2)'!H42</f>
        <v>921</v>
      </c>
      <c r="AV44" s="162">
        <f t="shared" si="14"/>
        <v>1.748</v>
      </c>
      <c r="AW44" s="156"/>
      <c r="AX44" s="156"/>
      <c r="AY44" s="163" t="e">
        <f t="shared" si="13"/>
        <v>#DIV/0!</v>
      </c>
      <c r="AZ44" s="280" t="e">
        <f t="shared" si="9"/>
        <v>#DIV/0!</v>
      </c>
    </row>
    <row r="45" spans="1:52" ht="16" thickBot="1" x14ac:dyDescent="0.25">
      <c r="A45" s="7" t="s">
        <v>92</v>
      </c>
      <c r="B45" s="8">
        <v>2.0833333333333332E-2</v>
      </c>
      <c r="C45" s="9">
        <v>5</v>
      </c>
      <c r="D45" s="9">
        <v>2.1080000000000001E-3</v>
      </c>
      <c r="E45" s="77">
        <v>1.3780000000000001E-3</v>
      </c>
      <c r="F45" s="77">
        <v>-1.3780000000000001E-3</v>
      </c>
      <c r="G45" s="123">
        <v>3.9529999999999999E-3</v>
      </c>
      <c r="I45" s="44">
        <v>2</v>
      </c>
      <c r="J45" s="33">
        <v>0.14583333333333334</v>
      </c>
      <c r="K45" s="232">
        <f>'10 point (2)'!H214</f>
        <v>922.5</v>
      </c>
      <c r="L45" s="129">
        <f t="shared" si="0"/>
        <v>6.8</v>
      </c>
      <c r="M45" s="44"/>
      <c r="N45" s="33">
        <v>0.14583333333333334</v>
      </c>
      <c r="O45" s="14">
        <f t="shared" si="10"/>
        <v>0.68569282183783486</v>
      </c>
      <c r="P45" s="79" t="e">
        <f t="shared" si="1"/>
        <v>#DIV/0!</v>
      </c>
      <c r="R45" s="45">
        <v>2</v>
      </c>
      <c r="S45" s="36">
        <v>0.14583333333333334</v>
      </c>
      <c r="T45" s="236">
        <f>'10 point (2)'!H170</f>
        <v>914.25</v>
      </c>
      <c r="U45" s="35">
        <f t="shared" si="2"/>
        <v>-3.2279999999999998</v>
      </c>
      <c r="V45" s="44"/>
      <c r="W45" s="36">
        <v>0.14583333333333334</v>
      </c>
      <c r="X45" s="19" t="e">
        <f t="shared" si="11"/>
        <v>#DIV/0!</v>
      </c>
      <c r="Y45" s="81" t="e">
        <f t="shared" si="3"/>
        <v>#DIV/0!</v>
      </c>
      <c r="AA45" s="138">
        <v>2</v>
      </c>
      <c r="AB45" s="137">
        <v>0.14583333333333334</v>
      </c>
      <c r="AC45" s="239">
        <f>'10 point (2)'!H128</f>
        <v>919.75</v>
      </c>
      <c r="AD45" s="140">
        <f t="shared" si="4"/>
        <v>0.874</v>
      </c>
      <c r="AE45" s="138"/>
      <c r="AF45" s="137">
        <v>0.14583333333333334</v>
      </c>
      <c r="AG45" s="141">
        <f t="shared" si="5"/>
        <v>4.7405145383820201E-4</v>
      </c>
      <c r="AH45" s="141">
        <f t="shared" si="6"/>
        <v>919.57684210526315</v>
      </c>
      <c r="AJ45" s="172">
        <v>2</v>
      </c>
      <c r="AK45" s="171">
        <v>0.14583333333333334</v>
      </c>
      <c r="AL45" s="241">
        <f>'10 point (2)'!H86</f>
        <v>917.75</v>
      </c>
      <c r="AM45" s="168">
        <f t="shared" si="7"/>
        <v>-2.1150000000000002</v>
      </c>
      <c r="AN45" s="172"/>
      <c r="AO45" s="171">
        <v>0.14583333333333334</v>
      </c>
      <c r="AP45" s="169">
        <f t="shared" si="12"/>
        <v>-0.7956317047448509</v>
      </c>
      <c r="AQ45" s="278" t="e">
        <f t="shared" si="8"/>
        <v>#DIV/0!</v>
      </c>
      <c r="AS45" s="156">
        <v>2</v>
      </c>
      <c r="AT45" s="164">
        <v>0.14583333333333334</v>
      </c>
      <c r="AU45" s="242">
        <f>'10 point (2)'!H43</f>
        <v>921.25</v>
      </c>
      <c r="AV45" s="162">
        <f t="shared" si="14"/>
        <v>1.792</v>
      </c>
      <c r="AW45" s="156"/>
      <c r="AX45" s="156"/>
      <c r="AY45" s="163" t="e">
        <f t="shared" si="13"/>
        <v>#DIV/0!</v>
      </c>
      <c r="AZ45" s="280" t="e">
        <f t="shared" si="9"/>
        <v>#DIV/0!</v>
      </c>
    </row>
    <row r="46" spans="1:52" ht="16" customHeight="1" thickBot="1" x14ac:dyDescent="0.25">
      <c r="A46" s="7" t="s">
        <v>92</v>
      </c>
      <c r="B46" s="8">
        <v>0</v>
      </c>
      <c r="C46" s="9">
        <v>5</v>
      </c>
      <c r="D46" s="9">
        <v>2.1329999999999999E-3</v>
      </c>
      <c r="E46" s="77">
        <v>1.341E-3</v>
      </c>
      <c r="F46" s="77">
        <v>-1.341E-3</v>
      </c>
      <c r="G46" s="123">
        <v>4.2919999999999998E-3</v>
      </c>
      <c r="I46" s="14">
        <v>1</v>
      </c>
      <c r="J46" s="88">
        <v>0.125</v>
      </c>
      <c r="K46" s="234">
        <f>'10 point (2)'!H215</f>
        <v>923.5</v>
      </c>
      <c r="L46" s="128">
        <f t="shared" si="0"/>
        <v>7.37</v>
      </c>
      <c r="M46" s="14"/>
      <c r="N46" s="88">
        <v>0.125</v>
      </c>
      <c r="O46" s="14">
        <f t="shared" si="10"/>
        <v>0.68569282183783486</v>
      </c>
      <c r="P46" s="79" t="e">
        <f xml:space="preserve"> (-2 - COS(-2))*SIN(258*M46) + COS(SIN(COS(-2))*M46) - 1085*COS(34) - COS(M46/(M46 + SIN(81375*M46)*COS(M46 - 2)) - M46 - SIN(81375*M46)*COS(M46 - 2))</f>
        <v>#DIV/0!</v>
      </c>
      <c r="R46" s="19">
        <v>1</v>
      </c>
      <c r="S46" s="90">
        <v>0.125</v>
      </c>
      <c r="T46" s="237">
        <f>'10 point (2)'!H171</f>
        <v>912.75</v>
      </c>
      <c r="U46" s="19">
        <f t="shared" si="2"/>
        <v>-3.5739999999999998</v>
      </c>
      <c r="V46" s="14"/>
      <c r="W46" s="90">
        <v>0.125</v>
      </c>
      <c r="X46" s="19" t="e">
        <f t="shared" si="11"/>
        <v>#DIV/0!</v>
      </c>
      <c r="Y46" s="81" t="e">
        <f xml:space="preserve"> 918 + SIN(401166 + SIN(920)*V46 + COS(SIN(278518/V46)/COS(429/V46)))</f>
        <v>#DIV/0!</v>
      </c>
      <c r="AA46" s="139">
        <v>1</v>
      </c>
      <c r="AB46" s="177">
        <v>0.125</v>
      </c>
      <c r="AC46" s="240">
        <f>'10 point (2)'!H129</f>
        <v>920</v>
      </c>
      <c r="AD46" s="139">
        <f t="shared" si="4"/>
        <v>0.8899999999999999</v>
      </c>
      <c r="AE46" s="139"/>
      <c r="AF46" s="177">
        <v>0.125</v>
      </c>
      <c r="AG46" s="141">
        <f xml:space="preserve"> 0.000420167036826641 + 0.0000490012084657035*AA46 - 0.0000191980105805368*AA46*COS(1.44251095486567 + 93.5798329631734*AA46) - 1.49348094762031E-06*AA46^2*COS(1.44251095486567 + 93.5798329631734*AA46)</f>
        <v>4.5437950193332052E-4</v>
      </c>
      <c r="AH46" s="141">
        <f xml:space="preserve"> 830 + -42549/(AE46 + SIN(-7)*AE46*COS(1660 + SIN(-7)*AE46) + AE46*COS(830*AE46)*SIN(10*AE46 - 8300)*COS(1660 + SIN(-7)*AE46) + COS(688070*AE46) + COS(AE46 + SIN(-7)*AE46*COS(1660 + SIN(-7)*AE46) + AE46*COS(830*AE46)*SIN(10*AE46 - 8300)*COS(1660 + SIN(-7)*AE46)) - 477)</f>
        <v>919.57684210526315</v>
      </c>
      <c r="AJ46" s="174">
        <v>1</v>
      </c>
      <c r="AK46" s="175">
        <v>0.125</v>
      </c>
      <c r="AL46" s="241">
        <f>'10 point (2)'!H87</f>
        <v>917.5</v>
      </c>
      <c r="AM46" s="168">
        <f t="shared" si="7"/>
        <v>-2.0830000000000002</v>
      </c>
      <c r="AN46" s="174"/>
      <c r="AO46" s="175">
        <v>0.125</v>
      </c>
      <c r="AP46" s="169">
        <f t="shared" si="12"/>
        <v>-0.7956317047448509</v>
      </c>
      <c r="AQ46" s="278" t="e">
        <f xml:space="preserve"> 917 + COS(15)*SIN(23*AN46) + (-(SIN(917 + AN46)*COS(AN46^3)) - 3*COS(AN46^3))/AN46 + COS(SIN(-31)*AN46 + (5/23)/AN46)</f>
        <v>#DIV/0!</v>
      </c>
      <c r="AS46" s="158">
        <v>1</v>
      </c>
      <c r="AT46" s="165">
        <v>0.125</v>
      </c>
      <c r="AU46" s="242">
        <f>'10 point (2)'!H44</f>
        <v>921.25</v>
      </c>
      <c r="AV46" s="162">
        <f t="shared" si="14"/>
        <v>1.9469999999999998</v>
      </c>
      <c r="AW46" s="158"/>
      <c r="AX46" s="158"/>
      <c r="AY46" s="163" t="e">
        <f t="shared" si="13"/>
        <v>#DIV/0!</v>
      </c>
      <c r="AZ46" s="280" t="e">
        <f xml:space="preserve"> 920 + 591*COS(AW46 + 53/AW46)/(1711 + AW46^2*COS(715*AW46/(COS(574*COS(AW46 + 53/AW46)) - AW46^2)) - AW46^2 - 50*AW46 - 571*COS(715*AW46/(COS(574*COS(AW46 + 53/AW46)) - AW46^2)))</f>
        <v>#DIV/0!</v>
      </c>
    </row>
    <row r="47" spans="1:52" x14ac:dyDescent="0.2">
      <c r="A47" s="7" t="s">
        <v>93</v>
      </c>
      <c r="B47" s="8">
        <v>0.97916666666666663</v>
      </c>
      <c r="C47" s="9">
        <v>4</v>
      </c>
      <c r="D47" s="9">
        <v>2.163E-3</v>
      </c>
      <c r="E47" s="77">
        <v>1.294E-3</v>
      </c>
      <c r="F47" s="77">
        <v>-1.294E-3</v>
      </c>
      <c r="G47" s="123">
        <v>4.2339999999999999E-3</v>
      </c>
    </row>
    <row r="48" spans="1:52" ht="15" customHeight="1" x14ac:dyDescent="0.2">
      <c r="A48" s="7" t="s">
        <v>93</v>
      </c>
      <c r="B48" s="8">
        <v>0.95833333333333337</v>
      </c>
      <c r="C48" s="9">
        <v>4</v>
      </c>
      <c r="D48" s="9">
        <v>2.2000000000000001E-3</v>
      </c>
      <c r="E48" s="77">
        <v>1.24E-3</v>
      </c>
      <c r="F48" s="77">
        <v>-1.24E-3</v>
      </c>
      <c r="G48" s="123">
        <v>4.2339999999999999E-3</v>
      </c>
      <c r="I48" s="136" t="s">
        <v>20</v>
      </c>
      <c r="L48" s="290" t="s">
        <v>102</v>
      </c>
      <c r="M48" s="290"/>
      <c r="N48" s="290"/>
      <c r="O48" s="290"/>
      <c r="P48" s="250"/>
      <c r="R48" s="136" t="s">
        <v>20</v>
      </c>
      <c r="U48" s="290" t="s">
        <v>103</v>
      </c>
      <c r="V48" s="290"/>
      <c r="W48" s="290"/>
      <c r="X48" s="290"/>
      <c r="Y48" s="250"/>
      <c r="AA48" s="136" t="s">
        <v>20</v>
      </c>
      <c r="AD48" s="289" t="s">
        <v>104</v>
      </c>
      <c r="AE48" s="289"/>
      <c r="AF48" s="289"/>
      <c r="AG48" s="289"/>
      <c r="AH48" s="253"/>
      <c r="AJ48" s="136" t="s">
        <v>20</v>
      </c>
      <c r="AM48" s="289" t="s">
        <v>105</v>
      </c>
      <c r="AN48" s="289"/>
      <c r="AO48" s="289"/>
      <c r="AP48" s="289"/>
      <c r="AQ48" s="266"/>
      <c r="AS48" s="136" t="s">
        <v>20</v>
      </c>
      <c r="AV48" s="289" t="s">
        <v>106</v>
      </c>
      <c r="AW48" s="289"/>
      <c r="AX48" s="289"/>
      <c r="AY48" s="289"/>
      <c r="AZ48" s="266"/>
    </row>
    <row r="49" spans="1:52" x14ac:dyDescent="0.2">
      <c r="A49" s="7" t="s">
        <v>93</v>
      </c>
      <c r="B49" s="8">
        <v>0.9375</v>
      </c>
      <c r="C49" s="9">
        <v>4</v>
      </c>
      <c r="D49" s="9">
        <v>2.1450000000000002E-3</v>
      </c>
      <c r="E49" s="77">
        <v>1.1789999999999999E-3</v>
      </c>
      <c r="F49" s="77">
        <v>-1.1789999999999999E-3</v>
      </c>
      <c r="G49" s="123">
        <v>4.4299999999999999E-3</v>
      </c>
      <c r="L49" s="290"/>
      <c r="M49" s="290"/>
      <c r="N49" s="290"/>
      <c r="O49" s="290"/>
      <c r="P49" s="250"/>
      <c r="U49" s="290"/>
      <c r="V49" s="290"/>
      <c r="W49" s="290"/>
      <c r="X49" s="290"/>
      <c r="Y49" s="250"/>
      <c r="AD49" s="289"/>
      <c r="AE49" s="289"/>
      <c r="AF49" s="289"/>
      <c r="AG49" s="289"/>
      <c r="AH49" s="253"/>
      <c r="AM49" s="289"/>
      <c r="AN49" s="289"/>
      <c r="AO49" s="289"/>
      <c r="AP49" s="289"/>
      <c r="AQ49" s="266"/>
      <c r="AV49" s="289"/>
      <c r="AW49" s="289"/>
      <c r="AX49" s="289"/>
      <c r="AY49" s="289"/>
      <c r="AZ49" s="266"/>
    </row>
    <row r="50" spans="1:52" x14ac:dyDescent="0.2">
      <c r="A50" s="7" t="s">
        <v>93</v>
      </c>
      <c r="B50" s="8">
        <v>0.91666666666666663</v>
      </c>
      <c r="C50" s="9">
        <v>4</v>
      </c>
      <c r="D50" s="9">
        <v>1.9789999999999999E-3</v>
      </c>
      <c r="E50" s="77">
        <v>1.1180000000000001E-3</v>
      </c>
      <c r="F50" s="77">
        <v>-1.1180000000000001E-3</v>
      </c>
      <c r="G50" s="123">
        <v>4.28E-3</v>
      </c>
      <c r="L50" s="290"/>
      <c r="M50" s="290"/>
      <c r="N50" s="290"/>
      <c r="O50" s="290"/>
      <c r="P50" s="250"/>
      <c r="U50" s="290"/>
      <c r="V50" s="290"/>
      <c r="W50" s="290"/>
      <c r="X50" s="290"/>
      <c r="Y50" s="250"/>
      <c r="AD50" s="289"/>
      <c r="AE50" s="289"/>
      <c r="AF50" s="289"/>
      <c r="AG50" s="289"/>
      <c r="AH50" s="253"/>
      <c r="AM50" s="289"/>
      <c r="AN50" s="289"/>
      <c r="AO50" s="289"/>
      <c r="AP50" s="289"/>
      <c r="AQ50" s="266"/>
      <c r="AV50" s="289"/>
      <c r="AW50" s="289"/>
      <c r="AX50" s="289"/>
      <c r="AY50" s="289"/>
      <c r="AZ50" s="266"/>
    </row>
    <row r="51" spans="1:52" x14ac:dyDescent="0.2">
      <c r="A51" s="7" t="s">
        <v>93</v>
      </c>
      <c r="B51" s="8">
        <v>0.89583333333333337</v>
      </c>
      <c r="C51" s="9">
        <v>4</v>
      </c>
      <c r="D51" s="9">
        <v>1.72E-3</v>
      </c>
      <c r="E51" s="77">
        <v>1.0679999999999999E-3</v>
      </c>
      <c r="F51" s="77">
        <v>-1.0679999999999999E-3</v>
      </c>
      <c r="G51" s="123">
        <v>4.2579999999999996E-3</v>
      </c>
      <c r="L51" s="290"/>
      <c r="M51" s="290"/>
      <c r="N51" s="290"/>
      <c r="O51" s="290"/>
      <c r="P51" s="250"/>
      <c r="U51" s="290"/>
      <c r="V51" s="290"/>
      <c r="W51" s="290"/>
      <c r="X51" s="290"/>
      <c r="Y51" s="250"/>
      <c r="AD51" s="289"/>
      <c r="AE51" s="289"/>
      <c r="AF51" s="289"/>
      <c r="AG51" s="289"/>
      <c r="AH51" s="253"/>
      <c r="AM51" s="289"/>
      <c r="AN51" s="289"/>
      <c r="AO51" s="289"/>
      <c r="AP51" s="289"/>
      <c r="AQ51" s="266"/>
      <c r="AS51" s="136">
        <f>PI()/180</f>
        <v>1.7453292519943295E-2</v>
      </c>
      <c r="AV51" s="289"/>
      <c r="AW51" s="289"/>
      <c r="AX51" s="289"/>
      <c r="AY51" s="289"/>
      <c r="AZ51" s="266"/>
    </row>
    <row r="52" spans="1:52" x14ac:dyDescent="0.2">
      <c r="A52" s="7" t="s">
        <v>93</v>
      </c>
      <c r="B52" s="8">
        <v>0.875</v>
      </c>
      <c r="C52" s="9">
        <v>4</v>
      </c>
      <c r="D52" s="9">
        <v>1.5070000000000001E-3</v>
      </c>
      <c r="E52" s="77">
        <v>1.044E-3</v>
      </c>
      <c r="F52" s="77">
        <v>-1.044E-3</v>
      </c>
      <c r="G52" s="123">
        <v>5.2509999999999996E-3</v>
      </c>
      <c r="L52" s="290"/>
      <c r="M52" s="290"/>
      <c r="N52" s="290"/>
      <c r="O52" s="290"/>
      <c r="P52" s="250"/>
    </row>
    <row r="53" spans="1:52" x14ac:dyDescent="0.2">
      <c r="A53" s="7" t="s">
        <v>93</v>
      </c>
      <c r="B53" s="8">
        <v>0.85416666666666663</v>
      </c>
      <c r="C53" s="9">
        <v>4</v>
      </c>
      <c r="D53" s="9">
        <v>1.369E-3</v>
      </c>
      <c r="E53" s="77">
        <v>1.062E-3</v>
      </c>
      <c r="F53" s="77">
        <v>-1.062E-3</v>
      </c>
      <c r="G53" s="123">
        <v>5.3639999999999998E-3</v>
      </c>
      <c r="I53" s="136" t="s">
        <v>166</v>
      </c>
      <c r="L53" s="289" t="s">
        <v>184</v>
      </c>
      <c r="M53" s="289"/>
      <c r="N53" s="289"/>
      <c r="O53" s="289"/>
      <c r="P53" s="289"/>
      <c r="R53" s="136" t="s">
        <v>167</v>
      </c>
      <c r="U53" s="308" t="s">
        <v>189</v>
      </c>
      <c r="V53" s="308"/>
      <c r="W53" s="308"/>
      <c r="X53" s="308"/>
      <c r="Y53" s="249"/>
      <c r="AA53" s="136" t="s">
        <v>169</v>
      </c>
      <c r="AD53" s="308" t="s">
        <v>185</v>
      </c>
      <c r="AE53" s="308"/>
      <c r="AF53" s="308"/>
      <c r="AG53" s="308"/>
      <c r="AM53" s="308" t="s">
        <v>186</v>
      </c>
      <c r="AN53" s="308"/>
      <c r="AO53" s="308"/>
      <c r="AP53" s="308"/>
      <c r="AQ53" s="279"/>
      <c r="AV53" s="308" t="s">
        <v>187</v>
      </c>
      <c r="AW53" s="308"/>
      <c r="AX53" s="308"/>
      <c r="AY53" s="308"/>
      <c r="AZ53" s="279"/>
    </row>
    <row r="54" spans="1:52" x14ac:dyDescent="0.2">
      <c r="A54" s="7" t="s">
        <v>93</v>
      </c>
      <c r="B54" s="8">
        <v>0.83333333333333337</v>
      </c>
      <c r="C54" s="9">
        <v>4</v>
      </c>
      <c r="D54" s="9">
        <v>1.2930000000000001E-3</v>
      </c>
      <c r="E54" s="77">
        <v>1.0859999999999999E-3</v>
      </c>
      <c r="F54" s="77">
        <v>-1.0859999999999999E-3</v>
      </c>
      <c r="G54" s="123">
        <v>4.947E-3</v>
      </c>
      <c r="L54" s="289"/>
      <c r="M54" s="289"/>
      <c r="N54" s="289"/>
      <c r="O54" s="289"/>
      <c r="P54" s="289"/>
      <c r="U54" s="308"/>
      <c r="V54" s="308"/>
      <c r="W54" s="308"/>
      <c r="X54" s="308"/>
      <c r="Y54" s="249"/>
      <c r="AD54" s="308"/>
      <c r="AE54" s="308"/>
      <c r="AF54" s="308"/>
      <c r="AG54" s="308"/>
      <c r="AM54" s="308"/>
      <c r="AN54" s="308"/>
      <c r="AO54" s="308"/>
      <c r="AP54" s="308"/>
      <c r="AQ54" s="279"/>
      <c r="AV54" s="308"/>
      <c r="AW54" s="308"/>
      <c r="AX54" s="308"/>
      <c r="AY54" s="308"/>
      <c r="AZ54" s="279"/>
    </row>
    <row r="55" spans="1:52" x14ac:dyDescent="0.2">
      <c r="A55" s="7" t="s">
        <v>93</v>
      </c>
      <c r="B55" s="8">
        <v>0.8125</v>
      </c>
      <c r="C55" s="9">
        <v>4</v>
      </c>
      <c r="D55" s="9">
        <v>1.01E-3</v>
      </c>
      <c r="E55" s="77">
        <v>1.1100000000000001E-3</v>
      </c>
      <c r="F55" s="77">
        <v>-1.1100000000000001E-3</v>
      </c>
      <c r="G55" s="123">
        <v>4.9699999999999996E-3</v>
      </c>
      <c r="L55" s="289"/>
      <c r="M55" s="289"/>
      <c r="N55" s="289"/>
      <c r="O55" s="289"/>
      <c r="P55" s="289"/>
      <c r="U55" s="308"/>
      <c r="V55" s="308"/>
      <c r="W55" s="308"/>
      <c r="X55" s="308"/>
      <c r="Y55" s="249"/>
      <c r="AD55" s="308"/>
      <c r="AE55" s="308"/>
      <c r="AF55" s="308"/>
      <c r="AG55" s="308"/>
      <c r="AM55" s="308"/>
      <c r="AN55" s="308"/>
      <c r="AO55" s="308"/>
      <c r="AP55" s="308"/>
      <c r="AQ55" s="279"/>
      <c r="AV55" s="308"/>
      <c r="AW55" s="308"/>
      <c r="AX55" s="308"/>
      <c r="AY55" s="308"/>
      <c r="AZ55" s="279"/>
    </row>
    <row r="56" spans="1:52" x14ac:dyDescent="0.2">
      <c r="A56" s="7" t="s">
        <v>93</v>
      </c>
      <c r="B56" s="8">
        <v>0.79166666666666663</v>
      </c>
      <c r="C56" s="9">
        <v>4</v>
      </c>
      <c r="D56" s="9">
        <v>7.7899999999999996E-4</v>
      </c>
      <c r="E56" s="77">
        <v>1.1280000000000001E-3</v>
      </c>
      <c r="F56" s="77">
        <v>-1.1280000000000001E-3</v>
      </c>
      <c r="G56" s="123">
        <v>5.058E-3</v>
      </c>
      <c r="L56" s="289"/>
      <c r="M56" s="289"/>
      <c r="N56" s="289"/>
      <c r="O56" s="289"/>
      <c r="P56" s="289"/>
    </row>
    <row r="57" spans="1:52" x14ac:dyDescent="0.2">
      <c r="A57" s="7" t="s">
        <v>93</v>
      </c>
      <c r="B57" s="8">
        <v>0.77083333333333337</v>
      </c>
      <c r="C57" s="9">
        <v>4</v>
      </c>
      <c r="D57" s="9">
        <v>5.5699999999999999E-4</v>
      </c>
      <c r="E57" s="77">
        <v>1.134E-3</v>
      </c>
      <c r="F57" s="77">
        <v>-1.134E-3</v>
      </c>
      <c r="G57" s="123">
        <v>4.9810000000000002E-3</v>
      </c>
    </row>
    <row r="58" spans="1:52" x14ac:dyDescent="0.2">
      <c r="A58" s="7" t="s">
        <v>93</v>
      </c>
      <c r="B58" s="8">
        <v>0.75</v>
      </c>
      <c r="C58" s="9">
        <v>4</v>
      </c>
      <c r="D58" s="9">
        <v>1.37E-4</v>
      </c>
      <c r="E58" s="77">
        <v>1.14E-3</v>
      </c>
      <c r="F58" s="77">
        <v>-1.14E-3</v>
      </c>
      <c r="G58" s="123">
        <v>4.6899999999999997E-3</v>
      </c>
    </row>
    <row r="59" spans="1:52" x14ac:dyDescent="0.2">
      <c r="A59" s="7" t="s">
        <v>93</v>
      </c>
      <c r="B59" s="8">
        <v>0.72916666666666663</v>
      </c>
      <c r="C59" s="9">
        <v>4</v>
      </c>
      <c r="D59" s="9">
        <v>1.3300000000000001E-4</v>
      </c>
      <c r="E59" s="77">
        <v>1.1479999999999999E-3</v>
      </c>
      <c r="F59" s="77">
        <v>-1.1479999999999999E-3</v>
      </c>
      <c r="G59" s="123">
        <v>4.7739999999999996E-3</v>
      </c>
    </row>
    <row r="60" spans="1:52" x14ac:dyDescent="0.2">
      <c r="A60" s="7" t="s">
        <v>93</v>
      </c>
      <c r="B60" s="8">
        <v>0.70833333333333337</v>
      </c>
      <c r="C60" s="9">
        <v>4</v>
      </c>
      <c r="D60" s="9">
        <v>3.57E-4</v>
      </c>
      <c r="E60" s="77">
        <v>1.157E-3</v>
      </c>
      <c r="F60" s="77">
        <v>-1.157E-3</v>
      </c>
      <c r="G60" s="123">
        <v>4.3769999999999998E-3</v>
      </c>
    </row>
    <row r="61" spans="1:52" x14ac:dyDescent="0.2">
      <c r="A61" s="7" t="s">
        <v>93</v>
      </c>
      <c r="B61" s="8">
        <v>0.6875</v>
      </c>
      <c r="C61" s="9">
        <v>4</v>
      </c>
      <c r="D61" s="9">
        <v>3.6600000000000001E-4</v>
      </c>
      <c r="E61" s="77">
        <v>1.1609999999999999E-3</v>
      </c>
      <c r="F61" s="77">
        <v>-1.1609999999999999E-3</v>
      </c>
      <c r="G61" s="123">
        <v>4.0099999999999997E-3</v>
      </c>
    </row>
    <row r="62" spans="1:52" x14ac:dyDescent="0.2">
      <c r="A62" s="7" t="s">
        <v>93</v>
      </c>
      <c r="B62" s="8">
        <v>0.66666666666666663</v>
      </c>
      <c r="C62" s="9">
        <v>4</v>
      </c>
      <c r="D62" s="9">
        <v>1.8900000000000001E-4</v>
      </c>
      <c r="E62" s="77">
        <v>1.168E-3</v>
      </c>
      <c r="F62" s="77">
        <v>-1.168E-3</v>
      </c>
      <c r="G62" s="123">
        <v>4.0179999999999999E-3</v>
      </c>
    </row>
    <row r="63" spans="1:52" x14ac:dyDescent="0.2">
      <c r="A63" s="7" t="s">
        <v>93</v>
      </c>
      <c r="B63" s="8">
        <v>0.64583333333333337</v>
      </c>
      <c r="C63" s="9">
        <v>4</v>
      </c>
      <c r="D63" s="9">
        <v>2.05E-4</v>
      </c>
      <c r="E63" s="77">
        <v>1.183E-3</v>
      </c>
      <c r="F63" s="77">
        <v>-1.183E-3</v>
      </c>
      <c r="G63" s="123">
        <v>3.79E-3</v>
      </c>
    </row>
    <row r="64" spans="1:52" x14ac:dyDescent="0.2">
      <c r="A64" s="7" t="s">
        <v>93</v>
      </c>
      <c r="B64" s="8">
        <v>0.625</v>
      </c>
      <c r="C64" s="9">
        <v>4</v>
      </c>
      <c r="D64" s="9">
        <v>4.1999999999999998E-5</v>
      </c>
      <c r="E64" s="77">
        <v>1.199E-3</v>
      </c>
      <c r="F64" s="77">
        <v>-1.199E-3</v>
      </c>
      <c r="G64" s="123">
        <v>3.79E-3</v>
      </c>
    </row>
    <row r="65" spans="1:7" x14ac:dyDescent="0.2">
      <c r="A65" s="7" t="s">
        <v>93</v>
      </c>
      <c r="B65" s="8">
        <v>0.60416666666666663</v>
      </c>
      <c r="C65" s="9">
        <v>4</v>
      </c>
      <c r="D65" s="9">
        <v>-1.11E-4</v>
      </c>
      <c r="E65" s="77">
        <v>1.212E-3</v>
      </c>
      <c r="F65" s="77">
        <v>-1.212E-3</v>
      </c>
      <c r="G65" s="123">
        <v>3.7820000000000002E-3</v>
      </c>
    </row>
    <row r="66" spans="1:7" x14ac:dyDescent="0.2">
      <c r="A66" s="7" t="s">
        <v>93</v>
      </c>
      <c r="B66" s="8">
        <v>0.58333333333333337</v>
      </c>
      <c r="C66" s="9">
        <v>4</v>
      </c>
      <c r="D66" s="9">
        <v>-2.4800000000000001E-4</v>
      </c>
      <c r="E66" s="77">
        <v>1.2229999999999999E-3</v>
      </c>
      <c r="F66" s="77">
        <v>-1.2229999999999999E-3</v>
      </c>
      <c r="G66" s="123">
        <v>3.8860000000000001E-3</v>
      </c>
    </row>
    <row r="67" spans="1:7" x14ac:dyDescent="0.2">
      <c r="A67" s="7" t="s">
        <v>93</v>
      </c>
      <c r="B67" s="8">
        <v>0.5625</v>
      </c>
      <c r="C67" s="9">
        <v>4</v>
      </c>
      <c r="D67" s="9">
        <v>-5.6099999999999998E-4</v>
      </c>
      <c r="E67" s="77">
        <v>1.2329999999999999E-3</v>
      </c>
      <c r="F67" s="77">
        <v>-1.2329999999999999E-3</v>
      </c>
      <c r="G67" s="123">
        <v>4.0810000000000004E-3</v>
      </c>
    </row>
    <row r="68" spans="1:7" x14ac:dyDescent="0.2">
      <c r="A68" s="7" t="s">
        <v>93</v>
      </c>
      <c r="B68" s="8">
        <v>0.54166666666666663</v>
      </c>
      <c r="C68" s="9">
        <v>4</v>
      </c>
      <c r="D68" s="9">
        <v>-7.1299999999999998E-4</v>
      </c>
      <c r="E68" s="77">
        <v>1.2390000000000001E-3</v>
      </c>
      <c r="F68" s="77">
        <v>-1.2390000000000001E-3</v>
      </c>
      <c r="G68" s="123">
        <v>4.2119999999999996E-3</v>
      </c>
    </row>
    <row r="69" spans="1:7" x14ac:dyDescent="0.2">
      <c r="A69" s="7" t="s">
        <v>93</v>
      </c>
      <c r="B69" s="8">
        <v>0.52083333333333337</v>
      </c>
      <c r="C69" s="9">
        <v>4</v>
      </c>
      <c r="D69" s="9">
        <v>-6.1600000000000001E-4</v>
      </c>
      <c r="E69" s="77">
        <v>1.242E-3</v>
      </c>
      <c r="F69" s="77">
        <v>-1.242E-3</v>
      </c>
      <c r="G69" s="123">
        <v>3.741E-3</v>
      </c>
    </row>
    <row r="70" spans="1:7" x14ac:dyDescent="0.2">
      <c r="A70" s="7" t="s">
        <v>93</v>
      </c>
      <c r="B70" s="8">
        <v>0.5</v>
      </c>
      <c r="C70" s="9">
        <v>4</v>
      </c>
      <c r="D70" s="9">
        <v>-6.9200000000000002E-4</v>
      </c>
      <c r="E70" s="77">
        <v>1.2459999999999999E-3</v>
      </c>
      <c r="F70" s="77">
        <v>-1.2459999999999999E-3</v>
      </c>
      <c r="G70" s="123">
        <v>3.8149999999999998E-3</v>
      </c>
    </row>
    <row r="71" spans="1:7" x14ac:dyDescent="0.2">
      <c r="A71" s="7" t="s">
        <v>93</v>
      </c>
      <c r="B71" s="8">
        <v>0.47916666666666669</v>
      </c>
      <c r="C71" s="9">
        <v>4</v>
      </c>
      <c r="D71" s="9">
        <v>-6.5499999999999998E-4</v>
      </c>
      <c r="E71" s="77">
        <v>1.2489999999999999E-3</v>
      </c>
      <c r="F71" s="77">
        <v>-1.2489999999999999E-3</v>
      </c>
      <c r="G71" s="123">
        <v>3.9709999999999997E-3</v>
      </c>
    </row>
    <row r="72" spans="1:7" x14ac:dyDescent="0.2">
      <c r="A72" s="7" t="s">
        <v>93</v>
      </c>
      <c r="B72" s="8">
        <v>0.45833333333333331</v>
      </c>
      <c r="C72" s="9">
        <v>4</v>
      </c>
      <c r="D72" s="9">
        <v>-5.4199999999999995E-4</v>
      </c>
      <c r="E72" s="77">
        <v>1.2520000000000001E-3</v>
      </c>
      <c r="F72" s="77">
        <v>-1.2520000000000001E-3</v>
      </c>
      <c r="G72" s="123">
        <v>3.4989999999999999E-3</v>
      </c>
    </row>
    <row r="73" spans="1:7" x14ac:dyDescent="0.2">
      <c r="A73" s="7" t="s">
        <v>93</v>
      </c>
      <c r="B73" s="8">
        <v>0.4375</v>
      </c>
      <c r="C73" s="9">
        <v>4</v>
      </c>
      <c r="D73" s="9">
        <v>-5.9999999999999995E-4</v>
      </c>
      <c r="E73" s="77">
        <v>1.256E-3</v>
      </c>
      <c r="F73" s="77">
        <v>-1.256E-3</v>
      </c>
      <c r="G73" s="123">
        <v>3.5669999999999999E-3</v>
      </c>
    </row>
    <row r="74" spans="1:7" x14ac:dyDescent="0.2">
      <c r="A74" s="7" t="s">
        <v>93</v>
      </c>
      <c r="B74" s="8">
        <v>0.41666666666666669</v>
      </c>
      <c r="C74" s="9">
        <v>4</v>
      </c>
      <c r="D74" s="9">
        <v>-6.3500000000000004E-4</v>
      </c>
      <c r="E74" s="77">
        <v>1.261E-3</v>
      </c>
      <c r="F74" s="77">
        <v>-1.261E-3</v>
      </c>
      <c r="G74" s="123">
        <v>4.0210000000000003E-3</v>
      </c>
    </row>
    <row r="75" spans="1:7" x14ac:dyDescent="0.2">
      <c r="A75" s="7" t="s">
        <v>93</v>
      </c>
      <c r="B75" s="8">
        <v>0.39583333333333331</v>
      </c>
      <c r="C75" s="9">
        <v>4</v>
      </c>
      <c r="D75" s="9">
        <v>-4.3399999999999998E-4</v>
      </c>
      <c r="E75" s="77">
        <v>1.2669999999999999E-3</v>
      </c>
      <c r="F75" s="77">
        <v>-1.2669999999999999E-3</v>
      </c>
      <c r="G75" s="123">
        <v>2.807E-3</v>
      </c>
    </row>
    <row r="76" spans="1:7" x14ac:dyDescent="0.2">
      <c r="A76" s="7" t="s">
        <v>93</v>
      </c>
      <c r="B76" s="8">
        <v>0.375</v>
      </c>
      <c r="C76" s="9">
        <v>4</v>
      </c>
      <c r="D76" s="9">
        <v>-5.1599999999999997E-4</v>
      </c>
      <c r="E76" s="77">
        <v>1.274E-3</v>
      </c>
      <c r="F76" s="77">
        <v>-1.274E-3</v>
      </c>
      <c r="G76" s="123">
        <v>2.6819999999999999E-3</v>
      </c>
    </row>
    <row r="77" spans="1:7" x14ac:dyDescent="0.2">
      <c r="A77" s="7" t="s">
        <v>93</v>
      </c>
      <c r="B77" s="8">
        <v>0.35416666666666669</v>
      </c>
      <c r="C77" s="9">
        <v>4</v>
      </c>
      <c r="D77" s="9">
        <v>-6.4800000000000003E-4</v>
      </c>
      <c r="E77" s="77">
        <v>1.281E-3</v>
      </c>
      <c r="F77" s="77">
        <v>-1.281E-3</v>
      </c>
      <c r="G77" s="123">
        <v>2.6940000000000002E-3</v>
      </c>
    </row>
    <row r="78" spans="1:7" x14ac:dyDescent="0.2">
      <c r="A78" s="7" t="s">
        <v>93</v>
      </c>
      <c r="B78" s="8">
        <v>0.33333333333333331</v>
      </c>
      <c r="C78" s="9">
        <v>4</v>
      </c>
      <c r="D78" s="9">
        <v>-7.2900000000000005E-4</v>
      </c>
      <c r="E78" s="77">
        <v>1.286E-3</v>
      </c>
      <c r="F78" s="77">
        <v>-1.286E-3</v>
      </c>
      <c r="G78" s="123">
        <v>2.8189999999999999E-3</v>
      </c>
    </row>
    <row r="79" spans="1:7" x14ac:dyDescent="0.2">
      <c r="A79" s="7" t="s">
        <v>93</v>
      </c>
      <c r="B79" s="8">
        <v>0.3125</v>
      </c>
      <c r="C79" s="9">
        <v>4</v>
      </c>
      <c r="D79" s="9">
        <v>-1.021E-3</v>
      </c>
      <c r="E79" s="77">
        <v>1.2930000000000001E-3</v>
      </c>
      <c r="F79" s="77">
        <v>-1.2930000000000001E-3</v>
      </c>
      <c r="G79" s="123">
        <v>7.4739999999999997E-3</v>
      </c>
    </row>
    <row r="80" spans="1:7" x14ac:dyDescent="0.2">
      <c r="A80" s="7" t="s">
        <v>93</v>
      </c>
      <c r="B80" s="8">
        <v>0.29166666666666669</v>
      </c>
      <c r="C80" s="9">
        <v>4</v>
      </c>
      <c r="D80" s="9">
        <v>-1.292E-3</v>
      </c>
      <c r="E80" s="77">
        <v>1.2949999999999999E-3</v>
      </c>
      <c r="F80" s="77">
        <v>-1.2949999999999999E-3</v>
      </c>
      <c r="G80" s="123">
        <v>7.4729999999999996E-3</v>
      </c>
    </row>
    <row r="81" spans="1:7" x14ac:dyDescent="0.2">
      <c r="A81" s="7" t="s">
        <v>93</v>
      </c>
      <c r="B81" s="8">
        <v>0.27083333333333331</v>
      </c>
      <c r="C81" s="9">
        <v>4</v>
      </c>
      <c r="D81" s="9">
        <v>-1.655E-3</v>
      </c>
      <c r="E81" s="77">
        <v>1.2899999999999999E-3</v>
      </c>
      <c r="F81" s="77">
        <v>-1.2899999999999999E-3</v>
      </c>
      <c r="G81" s="123">
        <v>7.9579999999999998E-3</v>
      </c>
    </row>
    <row r="82" spans="1:7" x14ac:dyDescent="0.2">
      <c r="A82" s="7" t="s">
        <v>93</v>
      </c>
      <c r="B82" s="8">
        <v>0.25</v>
      </c>
      <c r="C82" s="9">
        <v>4</v>
      </c>
      <c r="D82" s="9">
        <v>-1.931E-3</v>
      </c>
      <c r="E82" s="77">
        <v>1.273E-3</v>
      </c>
      <c r="F82" s="77">
        <v>-1.273E-3</v>
      </c>
      <c r="G82" s="123">
        <v>7.9579999999999998E-3</v>
      </c>
    </row>
    <row r="83" spans="1:7" x14ac:dyDescent="0.2">
      <c r="A83" s="7" t="s">
        <v>93</v>
      </c>
      <c r="B83" s="8">
        <v>0.22916666666666666</v>
      </c>
      <c r="C83" s="9">
        <v>4</v>
      </c>
      <c r="D83" s="9">
        <v>-1.9759999999999999E-3</v>
      </c>
      <c r="E83" s="77">
        <v>1.245E-3</v>
      </c>
      <c r="F83" s="77">
        <v>-1.245E-3</v>
      </c>
      <c r="G83" s="123">
        <v>7.8059999999999996E-3</v>
      </c>
    </row>
    <row r="84" spans="1:7" x14ac:dyDescent="0.2">
      <c r="A84" s="7" t="s">
        <v>93</v>
      </c>
      <c r="B84" s="8">
        <v>0.20833333333333334</v>
      </c>
      <c r="C84" s="9">
        <v>4</v>
      </c>
      <c r="D84" s="9">
        <v>-2.1029999999999998E-3</v>
      </c>
      <c r="E84" s="77">
        <v>1.212E-3</v>
      </c>
      <c r="F84" s="77">
        <v>-1.212E-3</v>
      </c>
      <c r="G84" s="123">
        <v>7.7549999999999997E-3</v>
      </c>
    </row>
    <row r="85" spans="1:7" x14ac:dyDescent="0.2">
      <c r="A85" s="7" t="s">
        <v>93</v>
      </c>
      <c r="B85" s="8">
        <v>0.1875</v>
      </c>
      <c r="C85" s="9">
        <v>4</v>
      </c>
      <c r="D85" s="9">
        <v>-2.1329999999999999E-3</v>
      </c>
      <c r="E85" s="77">
        <v>1.1720000000000001E-3</v>
      </c>
      <c r="F85" s="77">
        <v>-1.1720000000000001E-3</v>
      </c>
      <c r="G85" s="123">
        <v>7.659E-3</v>
      </c>
    </row>
    <row r="86" spans="1:7" x14ac:dyDescent="0.2">
      <c r="A86" s="7" t="s">
        <v>93</v>
      </c>
      <c r="B86" s="8">
        <v>0.16666666666666666</v>
      </c>
      <c r="C86" s="9">
        <v>4</v>
      </c>
      <c r="D86" s="9">
        <v>-2.1150000000000001E-3</v>
      </c>
      <c r="E86" s="77">
        <v>1.126E-3</v>
      </c>
      <c r="F86" s="77">
        <v>-1.126E-3</v>
      </c>
      <c r="G86" s="123">
        <v>7.6579999999999999E-3</v>
      </c>
    </row>
    <row r="87" spans="1:7" x14ac:dyDescent="0.2">
      <c r="A87" s="7" t="s">
        <v>93</v>
      </c>
      <c r="B87" s="8">
        <v>0.125</v>
      </c>
      <c r="C87" s="9">
        <v>4</v>
      </c>
      <c r="D87" s="9">
        <v>-2.0830000000000002E-3</v>
      </c>
      <c r="E87" s="77">
        <v>1.078E-3</v>
      </c>
      <c r="F87" s="77">
        <v>-1.078E-3</v>
      </c>
      <c r="G87" s="123">
        <v>7.5079999999999999E-3</v>
      </c>
    </row>
    <row r="88" spans="1:7" x14ac:dyDescent="0.2">
      <c r="A88" s="7" t="s">
        <v>93</v>
      </c>
      <c r="B88" s="8">
        <v>2.0833333333333332E-2</v>
      </c>
      <c r="C88" s="9">
        <v>4</v>
      </c>
      <c r="D88" s="9">
        <v>-2.029E-3</v>
      </c>
      <c r="E88" s="77">
        <v>1.0269999999999999E-3</v>
      </c>
      <c r="F88" s="77">
        <v>-1.0269999999999999E-3</v>
      </c>
      <c r="G88" s="123">
        <v>7.5789999999999998E-3</v>
      </c>
    </row>
    <row r="89" spans="1:7" x14ac:dyDescent="0.2">
      <c r="A89" s="7" t="s">
        <v>93</v>
      </c>
      <c r="B89" s="8">
        <v>0</v>
      </c>
      <c r="C89" s="9">
        <v>4</v>
      </c>
      <c r="D89" s="9">
        <v>-1.8730000000000001E-3</v>
      </c>
      <c r="E89" s="77">
        <v>9.7499999999999996E-4</v>
      </c>
      <c r="F89" s="77">
        <v>-9.7499999999999996E-4</v>
      </c>
      <c r="G89" s="123">
        <v>7.7759999999999999E-3</v>
      </c>
    </row>
    <row r="90" spans="1:7" x14ac:dyDescent="0.2">
      <c r="A90" s="7" t="s">
        <v>94</v>
      </c>
      <c r="B90" s="8">
        <v>0.97916666666666663</v>
      </c>
      <c r="C90" s="9">
        <v>3</v>
      </c>
      <c r="D90" s="9">
        <v>-1.856E-3</v>
      </c>
      <c r="E90" s="77">
        <v>9.2800000000000001E-4</v>
      </c>
      <c r="F90" s="77">
        <v>-9.2800000000000001E-4</v>
      </c>
      <c r="G90" s="123">
        <v>7.9509999999999997E-3</v>
      </c>
    </row>
    <row r="91" spans="1:7" x14ac:dyDescent="0.2">
      <c r="A91" s="7" t="s">
        <v>94</v>
      </c>
      <c r="B91" s="8">
        <v>0.95833333333333337</v>
      </c>
      <c r="C91" s="9">
        <v>3</v>
      </c>
      <c r="D91" s="9">
        <v>-1.8649999999999999E-3</v>
      </c>
      <c r="E91" s="77">
        <v>8.7699999999999996E-4</v>
      </c>
      <c r="F91" s="77">
        <v>-8.7699999999999996E-4</v>
      </c>
      <c r="G91" s="123">
        <v>7.7970000000000001E-3</v>
      </c>
    </row>
    <row r="92" spans="1:7" x14ac:dyDescent="0.2">
      <c r="A92" s="7" t="s">
        <v>94</v>
      </c>
      <c r="B92" s="8">
        <v>0.9375</v>
      </c>
      <c r="C92" s="9">
        <v>3</v>
      </c>
      <c r="D92" s="9">
        <v>-1.8710000000000001E-3</v>
      </c>
      <c r="E92" s="77">
        <v>8.1800000000000004E-4</v>
      </c>
      <c r="F92" s="77">
        <v>-8.1800000000000004E-4</v>
      </c>
      <c r="G92" s="123">
        <v>7.7970000000000001E-3</v>
      </c>
    </row>
    <row r="93" spans="1:7" x14ac:dyDescent="0.2">
      <c r="A93" s="7" t="s">
        <v>94</v>
      </c>
      <c r="B93" s="8">
        <v>0.91666666666666663</v>
      </c>
      <c r="C93" s="9">
        <v>3</v>
      </c>
      <c r="D93" s="9">
        <v>-1.7539999999999999E-3</v>
      </c>
      <c r="E93" s="77">
        <v>7.5100000000000004E-4</v>
      </c>
      <c r="F93" s="77">
        <v>-7.5100000000000004E-4</v>
      </c>
      <c r="G93" s="123">
        <v>7.9310000000000005E-3</v>
      </c>
    </row>
    <row r="94" spans="1:7" x14ac:dyDescent="0.2">
      <c r="A94" s="7" t="s">
        <v>94</v>
      </c>
      <c r="B94" s="8">
        <v>0.89583333333333337</v>
      </c>
      <c r="C94" s="9">
        <v>3</v>
      </c>
      <c r="D94" s="9">
        <v>-1.542E-3</v>
      </c>
      <c r="E94" s="77">
        <v>6.8199999999999999E-4</v>
      </c>
      <c r="F94" s="77">
        <v>-6.8199999999999999E-4</v>
      </c>
      <c r="G94" s="123">
        <v>7.6730000000000001E-3</v>
      </c>
    </row>
    <row r="95" spans="1:7" x14ac:dyDescent="0.2">
      <c r="A95" s="7" t="s">
        <v>94</v>
      </c>
      <c r="B95" s="8">
        <v>0.875</v>
      </c>
      <c r="C95" s="9">
        <v>3</v>
      </c>
      <c r="D95" s="9">
        <v>-1.3259999999999999E-3</v>
      </c>
      <c r="E95" s="77">
        <v>6.1399999999999996E-4</v>
      </c>
      <c r="F95" s="77">
        <v>-6.1399999999999996E-4</v>
      </c>
      <c r="G95" s="123">
        <v>7.6210000000000002E-3</v>
      </c>
    </row>
    <row r="96" spans="1:7" x14ac:dyDescent="0.2">
      <c r="A96" s="7" t="s">
        <v>94</v>
      </c>
      <c r="B96" s="8">
        <v>0.85416666666666663</v>
      </c>
      <c r="C96" s="9">
        <v>3</v>
      </c>
      <c r="D96" s="9">
        <v>-9.7900000000000005E-4</v>
      </c>
      <c r="E96" s="77">
        <v>5.4699999999999996E-4</v>
      </c>
      <c r="F96" s="77">
        <v>-5.4699999999999996E-4</v>
      </c>
      <c r="G96" s="123">
        <v>7.6210000000000002E-3</v>
      </c>
    </row>
    <row r="97" spans="1:7" x14ac:dyDescent="0.2">
      <c r="A97" s="7" t="s">
        <v>94</v>
      </c>
      <c r="B97" s="8">
        <v>0.83333333333333337</v>
      </c>
      <c r="C97" s="9">
        <v>3</v>
      </c>
      <c r="D97" s="9">
        <v>-5.6700000000000001E-4</v>
      </c>
      <c r="E97" s="77">
        <v>4.9799999999999996E-4</v>
      </c>
      <c r="F97" s="77">
        <v>-4.9799999999999996E-4</v>
      </c>
      <c r="G97" s="123">
        <v>7.3740000000000003E-3</v>
      </c>
    </row>
    <row r="98" spans="1:7" x14ac:dyDescent="0.2">
      <c r="A98" s="7" t="s">
        <v>94</v>
      </c>
      <c r="B98" s="8">
        <v>0.8125</v>
      </c>
      <c r="C98" s="9">
        <v>3</v>
      </c>
      <c r="D98" s="9">
        <v>-2.4000000000000001E-4</v>
      </c>
      <c r="E98" s="77">
        <v>4.6900000000000002E-4</v>
      </c>
      <c r="F98" s="77">
        <v>-4.6900000000000002E-4</v>
      </c>
      <c r="G98" s="123">
        <v>7.2189999999999997E-3</v>
      </c>
    </row>
    <row r="99" spans="1:7" x14ac:dyDescent="0.2">
      <c r="A99" s="7" t="s">
        <v>94</v>
      </c>
      <c r="B99" s="8">
        <v>0.79166666666666663</v>
      </c>
      <c r="C99" s="9">
        <v>3</v>
      </c>
      <c r="D99" s="9">
        <v>6.3E-5</v>
      </c>
      <c r="E99" s="77">
        <v>4.5899999999999999E-4</v>
      </c>
      <c r="F99" s="77">
        <v>-4.5899999999999999E-4</v>
      </c>
      <c r="G99" s="123">
        <v>7.3740000000000003E-3</v>
      </c>
    </row>
    <row r="100" spans="1:7" x14ac:dyDescent="0.2">
      <c r="A100" s="7" t="s">
        <v>94</v>
      </c>
      <c r="B100" s="8">
        <v>0.77083333333333337</v>
      </c>
      <c r="C100" s="9">
        <v>3</v>
      </c>
      <c r="D100" s="9">
        <v>5.1599999999999997E-4</v>
      </c>
      <c r="E100" s="77">
        <v>4.6900000000000002E-4</v>
      </c>
      <c r="F100" s="77">
        <v>-4.6900000000000002E-4</v>
      </c>
      <c r="G100" s="123">
        <v>7.4250000000000002E-3</v>
      </c>
    </row>
    <row r="101" spans="1:7" x14ac:dyDescent="0.2">
      <c r="A101" s="7" t="s">
        <v>94</v>
      </c>
      <c r="B101" s="8">
        <v>0.75</v>
      </c>
      <c r="C101" s="9">
        <v>3</v>
      </c>
      <c r="D101" s="9">
        <v>1.1230000000000001E-3</v>
      </c>
      <c r="E101" s="77">
        <v>4.9799999999999996E-4</v>
      </c>
      <c r="F101" s="77">
        <v>-4.9799999999999996E-4</v>
      </c>
      <c r="G101" s="123">
        <v>7.4250000000000002E-3</v>
      </c>
    </row>
    <row r="102" spans="1:7" x14ac:dyDescent="0.2">
      <c r="A102" s="7" t="s">
        <v>94</v>
      </c>
      <c r="B102" s="8">
        <v>0.72916666666666663</v>
      </c>
      <c r="C102" s="9">
        <v>3</v>
      </c>
      <c r="D102" s="9">
        <v>1.9059999999999999E-3</v>
      </c>
      <c r="E102" s="77">
        <v>5.31E-4</v>
      </c>
      <c r="F102" s="77">
        <v>-5.31E-4</v>
      </c>
      <c r="G102" s="123">
        <v>3.7919999999999998E-3</v>
      </c>
    </row>
    <row r="103" spans="1:7" x14ac:dyDescent="0.2">
      <c r="A103" s="7" t="s">
        <v>94</v>
      </c>
      <c r="B103" s="8">
        <v>0.70833333333333337</v>
      </c>
      <c r="C103" s="9">
        <v>3</v>
      </c>
      <c r="D103" s="9">
        <v>1.9239999999999999E-3</v>
      </c>
      <c r="E103" s="77">
        <v>5.6800000000000004E-4</v>
      </c>
      <c r="F103" s="77">
        <v>-5.6800000000000004E-4</v>
      </c>
      <c r="G103" s="123">
        <v>3.6459999999999999E-3</v>
      </c>
    </row>
    <row r="104" spans="1:7" x14ac:dyDescent="0.2">
      <c r="A104" s="7" t="s">
        <v>94</v>
      </c>
      <c r="B104" s="8">
        <v>0.6875</v>
      </c>
      <c r="C104" s="9">
        <v>3</v>
      </c>
      <c r="D104" s="9">
        <v>1.882E-3</v>
      </c>
      <c r="E104" s="77">
        <v>5.9599999999999996E-4</v>
      </c>
      <c r="F104" s="77">
        <v>-5.9599999999999996E-4</v>
      </c>
      <c r="G104" s="123">
        <v>3.163E-3</v>
      </c>
    </row>
    <row r="105" spans="1:7" x14ac:dyDescent="0.2">
      <c r="A105" s="7" t="s">
        <v>94</v>
      </c>
      <c r="B105" s="8">
        <v>0.66666666666666663</v>
      </c>
      <c r="C105" s="9">
        <v>3</v>
      </c>
      <c r="D105" s="9">
        <v>1.554E-3</v>
      </c>
      <c r="E105" s="77">
        <v>6.1899999999999998E-4</v>
      </c>
      <c r="F105" s="77">
        <v>-6.1899999999999998E-4</v>
      </c>
      <c r="G105" s="123">
        <v>3.1150000000000001E-3</v>
      </c>
    </row>
    <row r="106" spans="1:7" x14ac:dyDescent="0.2">
      <c r="A106" s="7" t="s">
        <v>94</v>
      </c>
      <c r="B106" s="8">
        <v>0.64583333333333337</v>
      </c>
      <c r="C106" s="9">
        <v>3</v>
      </c>
      <c r="D106" s="9">
        <v>9.9700000000000006E-4</v>
      </c>
      <c r="E106" s="77">
        <v>6.3699999999999998E-4</v>
      </c>
      <c r="F106" s="77">
        <v>-6.3699999999999998E-4</v>
      </c>
      <c r="G106" s="123">
        <v>3.0000000000000001E-3</v>
      </c>
    </row>
    <row r="107" spans="1:7" x14ac:dyDescent="0.2">
      <c r="A107" s="7" t="s">
        <v>94</v>
      </c>
      <c r="B107" s="8">
        <v>0.625</v>
      </c>
      <c r="C107" s="9">
        <v>3</v>
      </c>
      <c r="D107" s="9">
        <v>8.3199999999999995E-4</v>
      </c>
      <c r="E107" s="77">
        <v>6.5099999999999999E-4</v>
      </c>
      <c r="F107" s="77">
        <v>-6.5099999999999999E-4</v>
      </c>
      <c r="G107" s="123">
        <v>3.0000000000000001E-3</v>
      </c>
    </row>
    <row r="108" spans="1:7" x14ac:dyDescent="0.2">
      <c r="A108" s="7" t="s">
        <v>94</v>
      </c>
      <c r="B108" s="8">
        <v>0.60416666666666663</v>
      </c>
      <c r="C108" s="9">
        <v>3</v>
      </c>
      <c r="D108" s="9">
        <v>6.4099999999999997E-4</v>
      </c>
      <c r="E108" s="77">
        <v>6.5399999999999996E-4</v>
      </c>
      <c r="F108" s="77">
        <v>-6.5399999999999996E-4</v>
      </c>
      <c r="G108" s="123">
        <v>3.0100000000000001E-3</v>
      </c>
    </row>
    <row r="109" spans="1:7" x14ac:dyDescent="0.2">
      <c r="A109" s="7" t="s">
        <v>94</v>
      </c>
      <c r="B109" s="8">
        <v>0.58333333333333337</v>
      </c>
      <c r="C109" s="9">
        <v>3</v>
      </c>
      <c r="D109" s="9">
        <v>6.5700000000000003E-4</v>
      </c>
      <c r="E109" s="77">
        <v>6.5300000000000004E-4</v>
      </c>
      <c r="F109" s="77">
        <v>-6.5300000000000004E-4</v>
      </c>
      <c r="G109" s="123">
        <v>2.8059999999999999E-3</v>
      </c>
    </row>
    <row r="110" spans="1:7" x14ac:dyDescent="0.2">
      <c r="A110" s="7" t="s">
        <v>94</v>
      </c>
      <c r="B110" s="8">
        <v>0.5625</v>
      </c>
      <c r="C110" s="9">
        <v>3</v>
      </c>
      <c r="D110" s="9">
        <v>5.9199999999999997E-4</v>
      </c>
      <c r="E110" s="77">
        <v>6.5499999999999998E-4</v>
      </c>
      <c r="F110" s="77">
        <v>-6.5499999999999998E-4</v>
      </c>
      <c r="G110" s="123">
        <v>2.7290000000000001E-3</v>
      </c>
    </row>
    <row r="111" spans="1:7" x14ac:dyDescent="0.2">
      <c r="A111" s="7" t="s">
        <v>94</v>
      </c>
      <c r="B111" s="8">
        <v>0.54166666666666663</v>
      </c>
      <c r="C111" s="9">
        <v>3</v>
      </c>
      <c r="D111" s="9">
        <v>7.36E-4</v>
      </c>
      <c r="E111" s="77">
        <v>6.7500000000000004E-4</v>
      </c>
      <c r="F111" s="77">
        <v>-6.7500000000000004E-4</v>
      </c>
      <c r="G111" s="123">
        <v>2.774E-3</v>
      </c>
    </row>
    <row r="112" spans="1:7" x14ac:dyDescent="0.2">
      <c r="A112" s="7" t="s">
        <v>94</v>
      </c>
      <c r="B112" s="8">
        <v>0.52083333333333337</v>
      </c>
      <c r="C112" s="9">
        <v>3</v>
      </c>
      <c r="D112" s="9">
        <v>9.8799999999999995E-4</v>
      </c>
      <c r="E112" s="77">
        <v>7.0299999999999996E-4</v>
      </c>
      <c r="F112" s="77">
        <v>-7.0299999999999996E-4</v>
      </c>
      <c r="G112" s="123">
        <v>2.1220000000000002E-3</v>
      </c>
    </row>
    <row r="113" spans="1:7" x14ac:dyDescent="0.2">
      <c r="A113" s="7" t="s">
        <v>94</v>
      </c>
      <c r="B113" s="8">
        <v>0.5</v>
      </c>
      <c r="C113" s="9">
        <v>3</v>
      </c>
      <c r="D113" s="9">
        <v>1.0169999999999999E-3</v>
      </c>
      <c r="E113" s="77">
        <v>7.3499999999999998E-4</v>
      </c>
      <c r="F113" s="77">
        <v>-7.3499999999999998E-4</v>
      </c>
      <c r="G113" s="123">
        <v>1.8400000000000001E-3</v>
      </c>
    </row>
    <row r="114" spans="1:7" x14ac:dyDescent="0.2">
      <c r="A114" s="7" t="s">
        <v>94</v>
      </c>
      <c r="B114" s="8">
        <v>0.47916666666666669</v>
      </c>
      <c r="C114" s="9">
        <v>3</v>
      </c>
      <c r="D114" s="9">
        <v>8.5999999999999998E-4</v>
      </c>
      <c r="E114" s="77">
        <v>7.6999999999999996E-4</v>
      </c>
      <c r="F114" s="77">
        <v>-7.6999999999999996E-4</v>
      </c>
      <c r="G114" s="123">
        <v>1.8400000000000001E-3</v>
      </c>
    </row>
    <row r="115" spans="1:7" x14ac:dyDescent="0.2">
      <c r="A115" s="7" t="s">
        <v>94</v>
      </c>
      <c r="B115" s="8">
        <v>0.45833333333333331</v>
      </c>
      <c r="C115" s="9">
        <v>3</v>
      </c>
      <c r="D115" s="9">
        <v>7.4200000000000004E-4</v>
      </c>
      <c r="E115" s="77">
        <v>8.1400000000000005E-4</v>
      </c>
      <c r="F115" s="77">
        <v>-8.1400000000000005E-4</v>
      </c>
      <c r="G115" s="123">
        <v>1.8339999999999999E-3</v>
      </c>
    </row>
    <row r="116" spans="1:7" x14ac:dyDescent="0.2">
      <c r="A116" s="7" t="s">
        <v>94</v>
      </c>
      <c r="B116" s="8">
        <v>0.4375</v>
      </c>
      <c r="C116" s="9">
        <v>3</v>
      </c>
      <c r="D116" s="9">
        <v>6.5799999999999995E-4</v>
      </c>
      <c r="E116" s="77">
        <v>8.5899999999999995E-4</v>
      </c>
      <c r="F116" s="77">
        <v>-8.5899999999999995E-4</v>
      </c>
      <c r="G116" s="123">
        <v>2.1259999999999999E-3</v>
      </c>
    </row>
    <row r="117" spans="1:7" x14ac:dyDescent="0.2">
      <c r="A117" s="7" t="s">
        <v>94</v>
      </c>
      <c r="B117" s="8">
        <v>0.41666666666666669</v>
      </c>
      <c r="C117" s="9">
        <v>3</v>
      </c>
      <c r="D117" s="9">
        <v>4.3199999999999998E-4</v>
      </c>
      <c r="E117" s="77">
        <v>9.19E-4</v>
      </c>
      <c r="F117" s="77">
        <v>-9.19E-4</v>
      </c>
      <c r="G117" s="123">
        <v>2.1640000000000001E-3</v>
      </c>
    </row>
    <row r="118" spans="1:7" x14ac:dyDescent="0.2">
      <c r="A118" s="7" t="s">
        <v>94</v>
      </c>
      <c r="B118" s="8">
        <v>0.39583333333333331</v>
      </c>
      <c r="C118" s="9">
        <v>3</v>
      </c>
      <c r="D118" s="9">
        <v>2.7500000000000002E-4</v>
      </c>
      <c r="E118" s="77">
        <v>9.9400000000000009E-4</v>
      </c>
      <c r="F118" s="77">
        <v>-9.9400000000000009E-4</v>
      </c>
      <c r="G118" s="123">
        <v>2.1359999999999999E-3</v>
      </c>
    </row>
    <row r="119" spans="1:7" x14ac:dyDescent="0.2">
      <c r="A119" s="7" t="s">
        <v>94</v>
      </c>
      <c r="B119" s="8">
        <v>0.375</v>
      </c>
      <c r="C119" s="9">
        <v>3</v>
      </c>
      <c r="D119" s="9">
        <v>3.3500000000000001E-4</v>
      </c>
      <c r="E119" s="77">
        <v>1.0820000000000001E-3</v>
      </c>
      <c r="F119" s="77">
        <v>-1.0820000000000001E-3</v>
      </c>
      <c r="G119" s="123">
        <v>2.1640000000000001E-3</v>
      </c>
    </row>
    <row r="120" spans="1:7" x14ac:dyDescent="0.2">
      <c r="A120" s="7" t="s">
        <v>94</v>
      </c>
      <c r="B120" s="8">
        <v>0.35416666666666669</v>
      </c>
      <c r="C120" s="9">
        <v>3</v>
      </c>
      <c r="D120" s="9">
        <v>3.48E-4</v>
      </c>
      <c r="E120" s="77">
        <v>1.1869999999999999E-3</v>
      </c>
      <c r="F120" s="77">
        <v>-1.1869999999999999E-3</v>
      </c>
      <c r="G120" s="123">
        <v>2.3960000000000001E-3</v>
      </c>
    </row>
    <row r="121" spans="1:7" x14ac:dyDescent="0.2">
      <c r="A121" s="7" t="s">
        <v>94</v>
      </c>
      <c r="B121" s="8">
        <v>0.33333333333333331</v>
      </c>
      <c r="C121" s="9">
        <v>3</v>
      </c>
      <c r="D121" s="9">
        <v>3.0200000000000002E-4</v>
      </c>
      <c r="E121" s="77">
        <v>1.305E-3</v>
      </c>
      <c r="F121" s="77">
        <v>-1.305E-3</v>
      </c>
      <c r="G121" s="123">
        <v>2.4510000000000001E-3</v>
      </c>
    </row>
    <row r="122" spans="1:7" x14ac:dyDescent="0.2">
      <c r="A122" s="7" t="s">
        <v>94</v>
      </c>
      <c r="B122" s="8">
        <v>0.3125</v>
      </c>
      <c r="C122" s="9">
        <v>3</v>
      </c>
      <c r="D122" s="9">
        <v>4.6700000000000002E-4</v>
      </c>
      <c r="E122" s="77">
        <v>1.4289999999999999E-3</v>
      </c>
      <c r="F122" s="77">
        <v>-1.4289999999999999E-3</v>
      </c>
      <c r="G122" s="123">
        <v>2.7430000000000002E-3</v>
      </c>
    </row>
    <row r="123" spans="1:7" x14ac:dyDescent="0.2">
      <c r="A123" s="7" t="s">
        <v>94</v>
      </c>
      <c r="B123" s="8">
        <v>0.29166666666666669</v>
      </c>
      <c r="C123" s="9">
        <v>3</v>
      </c>
      <c r="D123" s="9">
        <v>5.2400000000000005E-4</v>
      </c>
      <c r="E123" s="77">
        <v>1.5529999999999999E-3</v>
      </c>
      <c r="F123" s="77">
        <v>-1.5529999999999999E-3</v>
      </c>
      <c r="G123" s="123">
        <v>3.1449999999999998E-3</v>
      </c>
    </row>
    <row r="124" spans="1:7" x14ac:dyDescent="0.2">
      <c r="A124" s="7" t="s">
        <v>94</v>
      </c>
      <c r="B124" s="8">
        <v>0.25</v>
      </c>
      <c r="C124" s="9">
        <v>3</v>
      </c>
      <c r="D124" s="9">
        <v>6.4099999999999997E-4</v>
      </c>
      <c r="E124" s="77">
        <v>1.6689999999999999E-3</v>
      </c>
      <c r="F124" s="77">
        <v>-1.6689999999999999E-3</v>
      </c>
      <c r="G124" s="123">
        <v>3.0179999999999998E-3</v>
      </c>
    </row>
    <row r="125" spans="1:7" x14ac:dyDescent="0.2">
      <c r="A125" s="7" t="s">
        <v>94</v>
      </c>
      <c r="B125" s="8">
        <v>0.22916666666666666</v>
      </c>
      <c r="C125" s="9">
        <v>3</v>
      </c>
      <c r="D125" s="9">
        <v>6.9800000000000005E-4</v>
      </c>
      <c r="E125" s="77">
        <v>1.7750000000000001E-3</v>
      </c>
      <c r="F125" s="77">
        <v>-1.7750000000000001E-3</v>
      </c>
      <c r="G125" s="123">
        <v>3.0179999999999998E-3</v>
      </c>
    </row>
    <row r="126" spans="1:7" x14ac:dyDescent="0.2">
      <c r="A126" s="7" t="s">
        <v>94</v>
      </c>
      <c r="B126" s="8">
        <v>0.20833333333333334</v>
      </c>
      <c r="C126" s="9">
        <v>3</v>
      </c>
      <c r="D126" s="9">
        <v>6.9399999999999996E-4</v>
      </c>
      <c r="E126" s="77">
        <v>1.8630000000000001E-3</v>
      </c>
      <c r="F126" s="77">
        <v>-1.8630000000000001E-3</v>
      </c>
      <c r="G126" s="123">
        <v>3.2450000000000001E-3</v>
      </c>
    </row>
    <row r="127" spans="1:7" x14ac:dyDescent="0.2">
      <c r="A127" s="7" t="s">
        <v>94</v>
      </c>
      <c r="B127" s="8">
        <v>0.16666666666666666</v>
      </c>
      <c r="C127" s="9">
        <v>3</v>
      </c>
      <c r="D127" s="9">
        <v>7.4700000000000005E-4</v>
      </c>
      <c r="E127" s="77">
        <v>1.931E-3</v>
      </c>
      <c r="F127" s="77">
        <v>-1.931E-3</v>
      </c>
      <c r="G127" s="123">
        <v>3.3119999999999998E-3</v>
      </c>
    </row>
    <row r="128" spans="1:7" x14ac:dyDescent="0.2">
      <c r="A128" s="7" t="s">
        <v>94</v>
      </c>
      <c r="B128" s="8">
        <v>0.14583333333333334</v>
      </c>
      <c r="C128" s="9">
        <v>3</v>
      </c>
      <c r="D128" s="9">
        <v>8.7399999999999999E-4</v>
      </c>
      <c r="E128" s="77">
        <v>1.9789999999999999E-3</v>
      </c>
      <c r="F128" s="77">
        <v>-1.9789999999999999E-3</v>
      </c>
      <c r="G128" s="123">
        <v>3.3210000000000002E-3</v>
      </c>
    </row>
    <row r="129" spans="1:7" x14ac:dyDescent="0.2">
      <c r="A129" s="7" t="s">
        <v>94</v>
      </c>
      <c r="B129" s="8">
        <v>0.125</v>
      </c>
      <c r="C129" s="9">
        <v>3</v>
      </c>
      <c r="D129" s="9">
        <v>8.8999999999999995E-4</v>
      </c>
      <c r="E129" s="77">
        <v>2.0140000000000002E-3</v>
      </c>
      <c r="F129" s="77">
        <v>-2.0140000000000002E-3</v>
      </c>
      <c r="G129" s="123">
        <v>4.6169999999999996E-3</v>
      </c>
    </row>
    <row r="130" spans="1:7" x14ac:dyDescent="0.2">
      <c r="A130" s="7" t="s">
        <v>94</v>
      </c>
      <c r="B130" s="8">
        <v>2.0833333333333332E-2</v>
      </c>
      <c r="C130" s="9">
        <v>3</v>
      </c>
      <c r="D130" s="9">
        <v>7.5100000000000004E-4</v>
      </c>
      <c r="E130" s="77">
        <v>2.0400000000000001E-3</v>
      </c>
      <c r="F130" s="77">
        <v>-2.0400000000000001E-3</v>
      </c>
      <c r="G130" s="123">
        <v>4.5840000000000004E-3</v>
      </c>
    </row>
    <row r="131" spans="1:7" x14ac:dyDescent="0.2">
      <c r="A131" s="7" t="s">
        <v>94</v>
      </c>
      <c r="B131" s="8">
        <v>0</v>
      </c>
      <c r="C131" s="9">
        <v>3</v>
      </c>
      <c r="D131" s="9">
        <v>5.9699999999999998E-4</v>
      </c>
      <c r="E131" s="77">
        <v>2.0590000000000001E-3</v>
      </c>
      <c r="F131" s="77">
        <v>-2.0590000000000001E-3</v>
      </c>
      <c r="G131" s="123">
        <v>4.7280000000000004E-3</v>
      </c>
    </row>
    <row r="132" spans="1:7" x14ac:dyDescent="0.2">
      <c r="A132" s="7" t="s">
        <v>95</v>
      </c>
      <c r="B132" s="8">
        <v>0.97916666666666663</v>
      </c>
      <c r="C132" s="9">
        <v>2</v>
      </c>
      <c r="D132" s="9">
        <v>4.4099999999999999E-4</v>
      </c>
      <c r="E132" s="77">
        <v>2.0690000000000001E-3</v>
      </c>
      <c r="F132" s="77">
        <v>-2.0690000000000001E-3</v>
      </c>
      <c r="G132" s="123">
        <v>4.6940000000000003E-3</v>
      </c>
    </row>
    <row r="133" spans="1:7" x14ac:dyDescent="0.2">
      <c r="A133" s="7" t="s">
        <v>95</v>
      </c>
      <c r="B133" s="8">
        <v>0.95833333333333337</v>
      </c>
      <c r="C133" s="9">
        <v>2</v>
      </c>
      <c r="D133" s="9">
        <v>2.5399999999999999E-4</v>
      </c>
      <c r="E133" s="77">
        <v>2.0730000000000002E-3</v>
      </c>
      <c r="F133" s="77">
        <v>-2.0730000000000002E-3</v>
      </c>
      <c r="G133" s="123">
        <v>4.9389999999999998E-3</v>
      </c>
    </row>
    <row r="134" spans="1:7" x14ac:dyDescent="0.2">
      <c r="A134" s="7" t="s">
        <v>95</v>
      </c>
      <c r="B134" s="8">
        <v>0.9375</v>
      </c>
      <c r="C134" s="9">
        <v>2</v>
      </c>
      <c r="D134" s="9">
        <v>2.4399999999999999E-4</v>
      </c>
      <c r="E134" s="77">
        <v>2.075E-3</v>
      </c>
      <c r="F134" s="77">
        <v>-2.075E-3</v>
      </c>
      <c r="G134" s="123">
        <v>4.8339999999999998E-3</v>
      </c>
    </row>
    <row r="135" spans="1:7" x14ac:dyDescent="0.2">
      <c r="A135" s="7" t="s">
        <v>95</v>
      </c>
      <c r="B135" s="8">
        <v>0.91666666666666663</v>
      </c>
      <c r="C135" s="9">
        <v>2</v>
      </c>
      <c r="D135" s="9">
        <v>2.1100000000000001E-4</v>
      </c>
      <c r="E135" s="77">
        <v>2.075E-3</v>
      </c>
      <c r="F135" s="77">
        <v>-2.075E-3</v>
      </c>
      <c r="G135" s="123">
        <v>4.947E-3</v>
      </c>
    </row>
    <row r="136" spans="1:7" x14ac:dyDescent="0.2">
      <c r="A136" s="7" t="s">
        <v>95</v>
      </c>
      <c r="B136" s="8">
        <v>0.89583333333333337</v>
      </c>
      <c r="C136" s="9">
        <v>2</v>
      </c>
      <c r="D136" s="9">
        <v>2.7399999999999999E-4</v>
      </c>
      <c r="E136" s="77">
        <v>2.0730000000000002E-3</v>
      </c>
      <c r="F136" s="77">
        <v>-2.0730000000000002E-3</v>
      </c>
      <c r="G136" s="123">
        <v>4.7010000000000003E-3</v>
      </c>
    </row>
    <row r="137" spans="1:7" x14ac:dyDescent="0.2">
      <c r="A137" s="7" t="s">
        <v>95</v>
      </c>
      <c r="B137" s="8">
        <v>0.875</v>
      </c>
      <c r="C137" s="9">
        <v>2</v>
      </c>
      <c r="D137" s="9">
        <v>4.1899999999999999E-4</v>
      </c>
      <c r="E137" s="77">
        <v>2.0709999999999999E-3</v>
      </c>
      <c r="F137" s="77">
        <v>-2.0709999999999999E-3</v>
      </c>
      <c r="G137" s="123">
        <v>5.0860000000000002E-3</v>
      </c>
    </row>
    <row r="138" spans="1:7" x14ac:dyDescent="0.2">
      <c r="A138" s="7" t="s">
        <v>95</v>
      </c>
      <c r="B138" s="8">
        <v>0.85416666666666663</v>
      </c>
      <c r="C138" s="9">
        <v>2</v>
      </c>
      <c r="D138" s="9">
        <v>6.8199999999999999E-4</v>
      </c>
      <c r="E138" s="77">
        <v>2.0690000000000001E-3</v>
      </c>
      <c r="F138" s="77">
        <v>-2.0690000000000001E-3</v>
      </c>
      <c r="G138" s="123">
        <v>5.0220000000000004E-3</v>
      </c>
    </row>
    <row r="139" spans="1:7" x14ac:dyDescent="0.2">
      <c r="A139" s="7" t="s">
        <v>95</v>
      </c>
      <c r="B139" s="8">
        <v>0.83333333333333337</v>
      </c>
      <c r="C139" s="9">
        <v>2</v>
      </c>
      <c r="D139" s="9">
        <v>9.8700000000000003E-4</v>
      </c>
      <c r="E139" s="77">
        <v>2.065E-3</v>
      </c>
      <c r="F139" s="77">
        <v>-2.065E-3</v>
      </c>
      <c r="G139" s="123">
        <v>4.7580000000000001E-3</v>
      </c>
    </row>
    <row r="140" spans="1:7" x14ac:dyDescent="0.2">
      <c r="A140" s="7" t="s">
        <v>95</v>
      </c>
      <c r="B140" s="8">
        <v>0.8125</v>
      </c>
      <c r="C140" s="9">
        <v>2</v>
      </c>
      <c r="D140" s="9">
        <v>1.0859999999999999E-3</v>
      </c>
      <c r="E140" s="77">
        <v>2.0660000000000001E-3</v>
      </c>
      <c r="F140" s="77">
        <v>-2.0660000000000001E-3</v>
      </c>
      <c r="G140" s="123">
        <v>4.8219999999999999E-3</v>
      </c>
    </row>
    <row r="141" spans="1:7" x14ac:dyDescent="0.2">
      <c r="A141" s="7" t="s">
        <v>95</v>
      </c>
      <c r="B141" s="8">
        <v>0.79166666666666663</v>
      </c>
      <c r="C141" s="9">
        <v>2</v>
      </c>
      <c r="D141" s="9">
        <v>1.1609999999999999E-3</v>
      </c>
      <c r="E141" s="77">
        <v>2.0639999999999999E-3</v>
      </c>
      <c r="F141" s="77">
        <v>-2.0639999999999999E-3</v>
      </c>
      <c r="G141" s="123">
        <v>4.7710000000000001E-3</v>
      </c>
    </row>
    <row r="142" spans="1:7" x14ac:dyDescent="0.2">
      <c r="A142" s="7" t="s">
        <v>95</v>
      </c>
      <c r="B142" s="8">
        <v>0.77083333333333337</v>
      </c>
      <c r="C142" s="9">
        <v>2</v>
      </c>
      <c r="D142" s="9">
        <v>1.16E-3</v>
      </c>
      <c r="E142" s="77">
        <v>2.0590000000000001E-3</v>
      </c>
      <c r="F142" s="77">
        <v>-2.0590000000000001E-3</v>
      </c>
      <c r="G142" s="123">
        <v>4.96E-3</v>
      </c>
    </row>
    <row r="143" spans="1:7" x14ac:dyDescent="0.2">
      <c r="A143" s="7" t="s">
        <v>95</v>
      </c>
      <c r="B143" s="8">
        <v>0.75</v>
      </c>
      <c r="C143" s="9">
        <v>2</v>
      </c>
      <c r="D143" s="9">
        <v>1.2949999999999999E-3</v>
      </c>
      <c r="E143" s="77">
        <v>2.052E-3</v>
      </c>
      <c r="F143" s="77">
        <v>-2.052E-3</v>
      </c>
      <c r="G143" s="123">
        <v>4.7959999999999999E-3</v>
      </c>
    </row>
    <row r="144" spans="1:7" x14ac:dyDescent="0.2">
      <c r="A144" s="7" t="s">
        <v>95</v>
      </c>
      <c r="B144" s="8">
        <v>0.72916666666666663</v>
      </c>
      <c r="C144" s="9">
        <v>2</v>
      </c>
      <c r="D144" s="9">
        <v>1.276E-3</v>
      </c>
      <c r="E144" s="77">
        <v>2.0400000000000001E-3</v>
      </c>
      <c r="F144" s="77">
        <v>-2.0400000000000001E-3</v>
      </c>
      <c r="G144" s="123">
        <v>4.7450000000000001E-3</v>
      </c>
    </row>
    <row r="145" spans="1:7" x14ac:dyDescent="0.2">
      <c r="A145" s="7" t="s">
        <v>95</v>
      </c>
      <c r="B145" s="8">
        <v>0.70833333333333337</v>
      </c>
      <c r="C145" s="9">
        <v>2</v>
      </c>
      <c r="D145" s="9">
        <v>1.137E-3</v>
      </c>
      <c r="E145" s="77">
        <v>2.0249999999999999E-3</v>
      </c>
      <c r="F145" s="77">
        <v>-2.0249999999999999E-3</v>
      </c>
      <c r="G145" s="123">
        <v>4.914E-3</v>
      </c>
    </row>
    <row r="146" spans="1:7" x14ac:dyDescent="0.2">
      <c r="A146" s="7" t="s">
        <v>95</v>
      </c>
      <c r="B146" s="8">
        <v>0.6875</v>
      </c>
      <c r="C146" s="9">
        <v>2</v>
      </c>
      <c r="D146" s="9">
        <v>1.3470000000000001E-3</v>
      </c>
      <c r="E146" s="77">
        <v>2.0119999999999999E-3</v>
      </c>
      <c r="F146" s="77">
        <v>-2.0119999999999999E-3</v>
      </c>
      <c r="G146" s="123">
        <v>4.5250000000000004E-3</v>
      </c>
    </row>
    <row r="147" spans="1:7" x14ac:dyDescent="0.2">
      <c r="A147" s="7" t="s">
        <v>95</v>
      </c>
      <c r="B147" s="8">
        <v>0.66666666666666663</v>
      </c>
      <c r="C147" s="9">
        <v>2</v>
      </c>
      <c r="D147" s="9">
        <v>1.387E-3</v>
      </c>
      <c r="E147" s="77">
        <v>1.993E-3</v>
      </c>
      <c r="F147" s="77">
        <v>-1.993E-3</v>
      </c>
      <c r="G147" s="123">
        <v>4.5529999999999998E-3</v>
      </c>
    </row>
    <row r="148" spans="1:7" x14ac:dyDescent="0.2">
      <c r="A148" s="7" t="s">
        <v>95</v>
      </c>
      <c r="B148" s="8">
        <v>0.64583333333333337</v>
      </c>
      <c r="C148" s="9">
        <v>2</v>
      </c>
      <c r="D148" s="9">
        <v>1.606E-3</v>
      </c>
      <c r="E148" s="77">
        <v>1.9729999999999999E-3</v>
      </c>
      <c r="F148" s="77">
        <v>-1.9729999999999999E-3</v>
      </c>
      <c r="G148" s="123">
        <v>4.5040000000000002E-3</v>
      </c>
    </row>
    <row r="149" spans="1:7" x14ac:dyDescent="0.2">
      <c r="A149" s="7" t="s">
        <v>95</v>
      </c>
      <c r="B149" s="8">
        <v>0.625</v>
      </c>
      <c r="C149" s="9">
        <v>2</v>
      </c>
      <c r="D149" s="9">
        <v>1.8890000000000001E-3</v>
      </c>
      <c r="E149" s="77">
        <v>1.9499999999999999E-3</v>
      </c>
      <c r="F149" s="77">
        <v>-1.9499999999999999E-3</v>
      </c>
      <c r="G149" s="123">
        <v>4.2550000000000001E-3</v>
      </c>
    </row>
    <row r="150" spans="1:7" x14ac:dyDescent="0.2">
      <c r="A150" s="7" t="s">
        <v>95</v>
      </c>
      <c r="B150" s="8">
        <v>0.60416666666666663</v>
      </c>
      <c r="C150" s="9">
        <v>2</v>
      </c>
      <c r="D150" s="9">
        <v>2.0869999999999999E-3</v>
      </c>
      <c r="E150" s="77">
        <v>1.9189999999999999E-3</v>
      </c>
      <c r="F150" s="77">
        <v>-1.9189999999999999E-3</v>
      </c>
      <c r="G150" s="123">
        <v>4.1910000000000003E-3</v>
      </c>
    </row>
    <row r="151" spans="1:7" x14ac:dyDescent="0.2">
      <c r="A151" s="7" t="s">
        <v>95</v>
      </c>
      <c r="B151" s="8">
        <v>0.58333333333333337</v>
      </c>
      <c r="C151" s="9">
        <v>2</v>
      </c>
      <c r="D151" s="9">
        <v>2.2230000000000001E-3</v>
      </c>
      <c r="E151" s="77">
        <v>1.877E-3</v>
      </c>
      <c r="F151" s="77">
        <v>-1.877E-3</v>
      </c>
      <c r="G151" s="123">
        <v>4.2940000000000001E-3</v>
      </c>
    </row>
    <row r="152" spans="1:7" x14ac:dyDescent="0.2">
      <c r="A152" s="7" t="s">
        <v>95</v>
      </c>
      <c r="B152" s="8">
        <v>0.5625</v>
      </c>
      <c r="C152" s="9">
        <v>2</v>
      </c>
      <c r="D152" s="9">
        <v>2.6380000000000002E-3</v>
      </c>
      <c r="E152" s="77">
        <v>1.825E-3</v>
      </c>
      <c r="F152" s="77">
        <v>-1.825E-3</v>
      </c>
      <c r="G152" s="123">
        <v>2.6809999999999998E-3</v>
      </c>
    </row>
    <row r="153" spans="1:7" x14ac:dyDescent="0.2">
      <c r="A153" s="7" t="s">
        <v>95</v>
      </c>
      <c r="B153" s="8">
        <v>0.54166666666666663</v>
      </c>
      <c r="C153" s="9">
        <v>2</v>
      </c>
      <c r="D153" s="9">
        <v>2.5469999999999998E-3</v>
      </c>
      <c r="E153" s="77">
        <v>1.753E-3</v>
      </c>
      <c r="F153" s="77">
        <v>-1.753E-3</v>
      </c>
      <c r="G153" s="123">
        <v>2.8240000000000001E-3</v>
      </c>
    </row>
    <row r="154" spans="1:7" x14ac:dyDescent="0.2">
      <c r="A154" s="7" t="s">
        <v>95</v>
      </c>
      <c r="B154" s="8">
        <v>0.52083333333333337</v>
      </c>
      <c r="C154" s="9">
        <v>2</v>
      </c>
      <c r="D154" s="9">
        <v>2.4380000000000001E-3</v>
      </c>
      <c r="E154" s="77">
        <v>1.681E-3</v>
      </c>
      <c r="F154" s="77">
        <v>-1.681E-3</v>
      </c>
      <c r="G154" s="123">
        <v>3.0490000000000001E-3</v>
      </c>
    </row>
    <row r="155" spans="1:7" x14ac:dyDescent="0.2">
      <c r="A155" s="7" t="s">
        <v>95</v>
      </c>
      <c r="B155" s="8">
        <v>0.5</v>
      </c>
      <c r="C155" s="9">
        <v>2</v>
      </c>
      <c r="D155" s="9">
        <v>2.1640000000000001E-3</v>
      </c>
      <c r="E155" s="77">
        <v>1.614E-3</v>
      </c>
      <c r="F155" s="77">
        <v>-1.614E-3</v>
      </c>
      <c r="G155" s="123">
        <v>3.1930000000000001E-3</v>
      </c>
    </row>
    <row r="156" spans="1:7" x14ac:dyDescent="0.2">
      <c r="A156" s="7" t="s">
        <v>95</v>
      </c>
      <c r="B156" s="8">
        <v>0.47916666666666669</v>
      </c>
      <c r="C156" s="9">
        <v>2</v>
      </c>
      <c r="D156" s="9">
        <v>1.916E-3</v>
      </c>
      <c r="E156" s="77">
        <v>1.565E-3</v>
      </c>
      <c r="F156" s="77">
        <v>-1.565E-3</v>
      </c>
      <c r="G156" s="123">
        <v>3.0430000000000001E-3</v>
      </c>
    </row>
    <row r="157" spans="1:7" x14ac:dyDescent="0.2">
      <c r="A157" s="7" t="s">
        <v>95</v>
      </c>
      <c r="B157" s="8">
        <v>0.45833333333333331</v>
      </c>
      <c r="C157" s="9">
        <v>2</v>
      </c>
      <c r="D157" s="9">
        <v>1.4840000000000001E-3</v>
      </c>
      <c r="E157" s="77">
        <v>1.539E-3</v>
      </c>
      <c r="F157" s="77">
        <v>-1.539E-3</v>
      </c>
      <c r="G157" s="123">
        <v>3.1220000000000002E-3</v>
      </c>
    </row>
    <row r="158" spans="1:7" x14ac:dyDescent="0.2">
      <c r="A158" s="7" t="s">
        <v>95</v>
      </c>
      <c r="B158" s="8">
        <v>0.4375</v>
      </c>
      <c r="C158" s="9">
        <v>2</v>
      </c>
      <c r="D158" s="9">
        <v>1.134E-3</v>
      </c>
      <c r="E158" s="77">
        <v>1.5449999999999999E-3</v>
      </c>
      <c r="F158" s="77">
        <v>-1.5449999999999999E-3</v>
      </c>
      <c r="G158" s="123">
        <v>3.055E-3</v>
      </c>
    </row>
    <row r="159" spans="1:7" x14ac:dyDescent="0.2">
      <c r="A159" s="7" t="s">
        <v>95</v>
      </c>
      <c r="B159" s="8">
        <v>0.41666666666666669</v>
      </c>
      <c r="C159" s="9">
        <v>2</v>
      </c>
      <c r="D159" s="9">
        <v>4.9299999999999995E-4</v>
      </c>
      <c r="E159" s="77">
        <v>1.5839999999999999E-3</v>
      </c>
      <c r="F159" s="77">
        <v>-1.5839999999999999E-3</v>
      </c>
      <c r="G159" s="123">
        <v>4.1749999999999999E-3</v>
      </c>
    </row>
    <row r="160" spans="1:7" x14ac:dyDescent="0.2">
      <c r="A160" s="7" t="s">
        <v>95</v>
      </c>
      <c r="B160" s="8">
        <v>0.39583333333333331</v>
      </c>
      <c r="C160" s="9">
        <v>2</v>
      </c>
      <c r="D160" s="9">
        <v>-2.1000000000000001E-4</v>
      </c>
      <c r="E160" s="77">
        <v>1.671E-3</v>
      </c>
      <c r="F160" s="77">
        <v>-1.671E-3</v>
      </c>
      <c r="G160" s="123">
        <v>3.5620000000000001E-3</v>
      </c>
    </row>
    <row r="161" spans="1:7" x14ac:dyDescent="0.2">
      <c r="A161" s="7" t="s">
        <v>95</v>
      </c>
      <c r="B161" s="8">
        <v>0.375</v>
      </c>
      <c r="C161" s="9">
        <v>2</v>
      </c>
      <c r="D161" s="9">
        <v>-4.2999999999999999E-4</v>
      </c>
      <c r="E161" s="77">
        <v>1.8029999999999999E-3</v>
      </c>
      <c r="F161" s="77">
        <v>-1.8029999999999999E-3</v>
      </c>
      <c r="G161" s="123">
        <v>3.5560000000000001E-3</v>
      </c>
    </row>
    <row r="162" spans="1:7" x14ac:dyDescent="0.2">
      <c r="A162" s="7" t="s">
        <v>95</v>
      </c>
      <c r="B162" s="8">
        <v>0.35416666666666669</v>
      </c>
      <c r="C162" s="9">
        <v>2</v>
      </c>
      <c r="D162" s="9">
        <v>-5.5400000000000002E-4</v>
      </c>
      <c r="E162" s="77">
        <v>1.9620000000000002E-3</v>
      </c>
      <c r="F162" s="77">
        <v>-1.9620000000000002E-3</v>
      </c>
      <c r="G162" s="123">
        <v>3.7690000000000002E-3</v>
      </c>
    </row>
    <row r="163" spans="1:7" x14ac:dyDescent="0.2">
      <c r="A163" s="7" t="s">
        <v>95</v>
      </c>
      <c r="B163" s="8">
        <v>0.33333333333333331</v>
      </c>
      <c r="C163" s="9">
        <v>2</v>
      </c>
      <c r="D163" s="9">
        <v>-6.9800000000000005E-4</v>
      </c>
      <c r="E163" s="77">
        <v>2.1489999999999999E-3</v>
      </c>
      <c r="F163" s="77">
        <v>-2.1489999999999999E-3</v>
      </c>
      <c r="G163" s="123">
        <v>3.7000000000000002E-3</v>
      </c>
    </row>
    <row r="164" spans="1:7" x14ac:dyDescent="0.2">
      <c r="A164" s="7" t="s">
        <v>95</v>
      </c>
      <c r="B164" s="8">
        <v>0.3125</v>
      </c>
      <c r="C164" s="9">
        <v>2</v>
      </c>
      <c r="D164" s="9">
        <v>-9.5500000000000001E-4</v>
      </c>
      <c r="E164" s="77">
        <v>2.3609999999999998E-3</v>
      </c>
      <c r="F164" s="77">
        <v>-2.3609999999999998E-3</v>
      </c>
      <c r="G164" s="123">
        <v>4.3220000000000003E-3</v>
      </c>
    </row>
    <row r="165" spans="1:7" x14ac:dyDescent="0.2">
      <c r="A165" s="7" t="s">
        <v>95</v>
      </c>
      <c r="B165" s="8">
        <v>0.25</v>
      </c>
      <c r="C165" s="9">
        <v>2</v>
      </c>
      <c r="D165" s="9">
        <v>-1.0839999999999999E-3</v>
      </c>
      <c r="E165" s="77">
        <v>2.581E-3</v>
      </c>
      <c r="F165" s="77">
        <v>-2.581E-3</v>
      </c>
      <c r="G165" s="123">
        <v>4.202E-3</v>
      </c>
    </row>
    <row r="166" spans="1:7" x14ac:dyDescent="0.2">
      <c r="A166" s="7" t="s">
        <v>95</v>
      </c>
      <c r="B166" s="8">
        <v>0.22916666666666666</v>
      </c>
      <c r="C166" s="9">
        <v>2</v>
      </c>
      <c r="D166" s="9">
        <v>-1.4840000000000001E-3</v>
      </c>
      <c r="E166" s="77">
        <v>2.8050000000000002E-3</v>
      </c>
      <c r="F166" s="77">
        <v>-2.8050000000000002E-3</v>
      </c>
      <c r="G166" s="123">
        <v>7.1419999999999999E-3</v>
      </c>
    </row>
    <row r="167" spans="1:7" x14ac:dyDescent="0.2">
      <c r="A167" s="7" t="s">
        <v>95</v>
      </c>
      <c r="B167" s="8">
        <v>0.20833333333333334</v>
      </c>
      <c r="C167" s="9">
        <v>2</v>
      </c>
      <c r="D167" s="9">
        <v>-1.9269999999999999E-3</v>
      </c>
      <c r="E167" s="77">
        <v>3.019E-3</v>
      </c>
      <c r="F167" s="77">
        <v>-3.019E-3</v>
      </c>
      <c r="G167" s="123">
        <v>7.2550000000000002E-3</v>
      </c>
    </row>
    <row r="168" spans="1:7" x14ac:dyDescent="0.2">
      <c r="A168" s="7" t="s">
        <v>95</v>
      </c>
      <c r="B168" s="8">
        <v>0.1875</v>
      </c>
      <c r="C168" s="9">
        <v>2</v>
      </c>
      <c r="D168" s="9">
        <v>-2.3019999999999998E-3</v>
      </c>
      <c r="E168" s="77">
        <v>3.209E-3</v>
      </c>
      <c r="F168" s="77">
        <v>-3.209E-3</v>
      </c>
      <c r="G168" s="123">
        <v>7.1139999999999997E-3</v>
      </c>
    </row>
    <row r="169" spans="1:7" x14ac:dyDescent="0.2">
      <c r="A169" s="7" t="s">
        <v>95</v>
      </c>
      <c r="B169" s="8">
        <v>0.16666666666666666</v>
      </c>
      <c r="C169" s="9">
        <v>2</v>
      </c>
      <c r="D169" s="9">
        <v>-2.7750000000000001E-3</v>
      </c>
      <c r="E169" s="77">
        <v>3.3779999999999999E-3</v>
      </c>
      <c r="F169" s="77">
        <v>-3.3779999999999999E-3</v>
      </c>
      <c r="G169" s="123">
        <v>7.228E-3</v>
      </c>
    </row>
    <row r="170" spans="1:7" x14ac:dyDescent="0.2">
      <c r="A170" s="7" t="s">
        <v>95</v>
      </c>
      <c r="B170" s="8">
        <v>0.14583333333333334</v>
      </c>
      <c r="C170" s="9">
        <v>2</v>
      </c>
      <c r="D170" s="9">
        <v>-3.228E-3</v>
      </c>
      <c r="E170" s="77">
        <v>3.5200000000000001E-3</v>
      </c>
      <c r="F170" s="77">
        <v>-3.5200000000000001E-3</v>
      </c>
      <c r="G170" s="123">
        <v>7.378E-3</v>
      </c>
    </row>
    <row r="171" spans="1:7" x14ac:dyDescent="0.2">
      <c r="A171" s="7" t="s">
        <v>95</v>
      </c>
      <c r="B171" s="8">
        <v>0.125</v>
      </c>
      <c r="C171" s="9">
        <v>2</v>
      </c>
      <c r="D171" s="9">
        <v>-3.5739999999999999E-3</v>
      </c>
      <c r="E171" s="77">
        <v>3.6310000000000001E-3</v>
      </c>
      <c r="F171" s="77">
        <v>-3.6310000000000001E-3</v>
      </c>
      <c r="G171" s="123">
        <v>7.378E-3</v>
      </c>
    </row>
    <row r="172" spans="1:7" x14ac:dyDescent="0.2">
      <c r="A172" s="7" t="s">
        <v>95</v>
      </c>
      <c r="B172" s="8">
        <v>2.0833333333333332E-2</v>
      </c>
      <c r="C172" s="9">
        <v>2</v>
      </c>
      <c r="D172" s="9">
        <v>-3.82E-3</v>
      </c>
      <c r="E172" s="77">
        <v>3.7079999999999999E-3</v>
      </c>
      <c r="F172" s="77">
        <v>-3.7079999999999999E-3</v>
      </c>
      <c r="G172" s="123">
        <v>7.3790000000000001E-3</v>
      </c>
    </row>
    <row r="173" spans="1:7" x14ac:dyDescent="0.2">
      <c r="A173" s="7" t="s">
        <v>95</v>
      </c>
      <c r="B173" s="8">
        <v>0</v>
      </c>
      <c r="C173" s="9">
        <v>2</v>
      </c>
      <c r="D173" s="9">
        <v>-3.9420000000000002E-3</v>
      </c>
      <c r="E173" s="77">
        <v>3.7369999999999999E-3</v>
      </c>
      <c r="F173" s="77">
        <v>-3.7369999999999999E-3</v>
      </c>
      <c r="G173" s="123">
        <v>7.6080000000000002E-3</v>
      </c>
    </row>
    <row r="174" spans="1:7" x14ac:dyDescent="0.2">
      <c r="A174" s="7" t="s">
        <v>96</v>
      </c>
      <c r="B174" s="8">
        <v>0.97916666666666663</v>
      </c>
      <c r="C174" s="9">
        <v>1</v>
      </c>
      <c r="D174" s="9">
        <v>-3.986E-3</v>
      </c>
      <c r="E174" s="77">
        <v>3.7299999999999998E-3</v>
      </c>
      <c r="F174" s="77">
        <v>-3.7299999999999998E-3</v>
      </c>
      <c r="G174" s="123">
        <v>7.5579999999999996E-3</v>
      </c>
    </row>
    <row r="175" spans="1:7" x14ac:dyDescent="0.2">
      <c r="A175" s="7" t="s">
        <v>96</v>
      </c>
      <c r="B175" s="8">
        <v>0.95833333333333337</v>
      </c>
      <c r="C175" s="9">
        <v>1</v>
      </c>
      <c r="D175" s="9">
        <v>-3.8509999999999998E-3</v>
      </c>
      <c r="E175" s="77">
        <v>3.6970000000000002E-3</v>
      </c>
      <c r="F175" s="77">
        <v>-3.6970000000000002E-3</v>
      </c>
      <c r="G175" s="123">
        <v>7.4770000000000001E-3</v>
      </c>
    </row>
    <row r="176" spans="1:7" x14ac:dyDescent="0.2">
      <c r="A176" s="7" t="s">
        <v>96</v>
      </c>
      <c r="B176" s="8">
        <v>0.9375</v>
      </c>
      <c r="C176" s="9">
        <v>1</v>
      </c>
      <c r="D176" s="9">
        <v>-3.5230000000000001E-3</v>
      </c>
      <c r="E176" s="77">
        <v>3.6410000000000001E-3</v>
      </c>
      <c r="F176" s="77">
        <v>-3.6410000000000001E-3</v>
      </c>
      <c r="G176" s="123">
        <v>7.3169999999999997E-3</v>
      </c>
    </row>
    <row r="177" spans="1:7" x14ac:dyDescent="0.2">
      <c r="A177" s="7" t="s">
        <v>96</v>
      </c>
      <c r="B177" s="8">
        <v>0.91666666666666663</v>
      </c>
      <c r="C177" s="9">
        <v>1</v>
      </c>
      <c r="D177" s="9">
        <v>-3.1380000000000002E-3</v>
      </c>
      <c r="E177" s="77">
        <v>3.5760000000000002E-3</v>
      </c>
      <c r="F177" s="77">
        <v>-3.5760000000000002E-3</v>
      </c>
      <c r="G177" s="123">
        <v>6.992E-3</v>
      </c>
    </row>
    <row r="178" spans="1:7" x14ac:dyDescent="0.2">
      <c r="A178" s="7" t="s">
        <v>96</v>
      </c>
      <c r="B178" s="8">
        <v>0.89583333333333337</v>
      </c>
      <c r="C178" s="9">
        <v>1</v>
      </c>
      <c r="D178" s="9">
        <v>-2.869E-3</v>
      </c>
      <c r="E178" s="77">
        <v>3.5079999999999998E-3</v>
      </c>
      <c r="F178" s="77">
        <v>-3.5079999999999998E-3</v>
      </c>
      <c r="G178" s="123">
        <v>6.9909999999999998E-3</v>
      </c>
    </row>
    <row r="179" spans="1:7" x14ac:dyDescent="0.2">
      <c r="A179" s="7" t="s">
        <v>96</v>
      </c>
      <c r="B179" s="8">
        <v>0.875</v>
      </c>
      <c r="C179" s="9">
        <v>1</v>
      </c>
      <c r="D179" s="9">
        <v>-2.6740000000000002E-3</v>
      </c>
      <c r="E179" s="77">
        <v>3.437E-3</v>
      </c>
      <c r="F179" s="77">
        <v>-3.437E-3</v>
      </c>
      <c r="G179" s="123">
        <v>7.5459999999999998E-3</v>
      </c>
    </row>
    <row r="180" spans="1:7" x14ac:dyDescent="0.2">
      <c r="A180" s="7" t="s">
        <v>96</v>
      </c>
      <c r="B180" s="8">
        <v>0.85416666666666663</v>
      </c>
      <c r="C180" s="9">
        <v>1</v>
      </c>
      <c r="D180" s="9">
        <v>-2.392E-3</v>
      </c>
      <c r="E180" s="77">
        <v>3.3649999999999999E-3</v>
      </c>
      <c r="F180" s="77">
        <v>-3.3649999999999999E-3</v>
      </c>
      <c r="G180" s="123">
        <v>7.4960000000000001E-3</v>
      </c>
    </row>
    <row r="181" spans="1:7" x14ac:dyDescent="0.2">
      <c r="A181" s="7" t="s">
        <v>96</v>
      </c>
      <c r="B181" s="8">
        <v>0.83333333333333337</v>
      </c>
      <c r="C181" s="9">
        <v>1</v>
      </c>
      <c r="D181" s="9">
        <v>-1.9849999999999998E-3</v>
      </c>
      <c r="E181" s="77">
        <v>3.297E-3</v>
      </c>
      <c r="F181" s="77">
        <v>-3.297E-3</v>
      </c>
      <c r="G181" s="123">
        <v>7.4060000000000003E-3</v>
      </c>
    </row>
    <row r="182" spans="1:7" x14ac:dyDescent="0.2">
      <c r="A182" s="7" t="s">
        <v>96</v>
      </c>
      <c r="B182" s="8">
        <v>0.8125</v>
      </c>
      <c r="C182" s="9">
        <v>1</v>
      </c>
      <c r="D182" s="9">
        <v>-1.47E-3</v>
      </c>
      <c r="E182" s="77">
        <v>3.2420000000000001E-3</v>
      </c>
      <c r="F182" s="77">
        <v>-3.2420000000000001E-3</v>
      </c>
      <c r="G182" s="123">
        <v>6.7000000000000002E-3</v>
      </c>
    </row>
    <row r="183" spans="1:7" x14ac:dyDescent="0.2">
      <c r="A183" s="7" t="s">
        <v>96</v>
      </c>
      <c r="B183" s="8">
        <v>0.79166666666666663</v>
      </c>
      <c r="C183" s="9">
        <v>1</v>
      </c>
      <c r="D183" s="9">
        <v>-1.24E-3</v>
      </c>
      <c r="E183" s="77">
        <v>3.2039999999999998E-3</v>
      </c>
      <c r="F183" s="77">
        <v>-3.2039999999999998E-3</v>
      </c>
      <c r="G183" s="123">
        <v>6.6990000000000001E-3</v>
      </c>
    </row>
    <row r="184" spans="1:7" x14ac:dyDescent="0.2">
      <c r="A184" s="7" t="s">
        <v>96</v>
      </c>
      <c r="B184" s="8">
        <v>0.77083333333333337</v>
      </c>
      <c r="C184" s="9">
        <v>1</v>
      </c>
      <c r="D184" s="9">
        <v>-1.047E-3</v>
      </c>
      <c r="E184" s="77">
        <v>3.1749999999999999E-3</v>
      </c>
      <c r="F184" s="77">
        <v>-3.1749999999999999E-3</v>
      </c>
      <c r="G184" s="123">
        <v>6.7879999999999998E-3</v>
      </c>
    </row>
    <row r="185" spans="1:7" x14ac:dyDescent="0.2">
      <c r="A185" s="7" t="s">
        <v>96</v>
      </c>
      <c r="B185" s="8">
        <v>0.75</v>
      </c>
      <c r="C185" s="9">
        <v>1</v>
      </c>
      <c r="D185" s="9">
        <v>-6.7199999999999996E-4</v>
      </c>
      <c r="E185" s="77">
        <v>3.1519999999999999E-3</v>
      </c>
      <c r="F185" s="77">
        <v>-3.1519999999999999E-3</v>
      </c>
      <c r="G185" s="123">
        <v>6.5100000000000002E-3</v>
      </c>
    </row>
    <row r="186" spans="1:7" x14ac:dyDescent="0.2">
      <c r="A186" s="7" t="s">
        <v>96</v>
      </c>
      <c r="B186" s="8">
        <v>0.72916666666666663</v>
      </c>
      <c r="C186" s="9">
        <v>1</v>
      </c>
      <c r="D186" s="9">
        <v>-3.4400000000000001E-4</v>
      </c>
      <c r="E186" s="77">
        <v>3.137E-3</v>
      </c>
      <c r="F186" s="77">
        <v>-3.137E-3</v>
      </c>
      <c r="G186" s="123">
        <v>6.5100000000000002E-3</v>
      </c>
    </row>
    <row r="187" spans="1:7" x14ac:dyDescent="0.2">
      <c r="A187" s="7" t="s">
        <v>96</v>
      </c>
      <c r="B187" s="8">
        <v>0.70833333333333337</v>
      </c>
      <c r="C187" s="9">
        <v>1</v>
      </c>
      <c r="D187" s="9">
        <v>7.2000000000000002E-5</v>
      </c>
      <c r="E187" s="77">
        <v>3.13E-3</v>
      </c>
      <c r="F187" s="77">
        <v>-3.13E-3</v>
      </c>
      <c r="G187" s="123">
        <v>6.13E-3</v>
      </c>
    </row>
    <row r="188" spans="1:7" x14ac:dyDescent="0.2">
      <c r="A188" s="7" t="s">
        <v>96</v>
      </c>
      <c r="B188" s="8">
        <v>0.6875</v>
      </c>
      <c r="C188" s="9">
        <v>1</v>
      </c>
      <c r="D188" s="9">
        <v>3.6499999999999998E-4</v>
      </c>
      <c r="E188" s="77">
        <v>3.13E-3</v>
      </c>
      <c r="F188" s="77">
        <v>-3.13E-3</v>
      </c>
      <c r="G188" s="123">
        <v>6.202E-3</v>
      </c>
    </row>
    <row r="189" spans="1:7" x14ac:dyDescent="0.2">
      <c r="A189" s="7" t="s">
        <v>96</v>
      </c>
      <c r="B189" s="8">
        <v>0.66666666666666663</v>
      </c>
      <c r="C189" s="9">
        <v>1</v>
      </c>
      <c r="D189" s="9">
        <v>1E-3</v>
      </c>
      <c r="E189" s="77">
        <v>3.1359999999999999E-3</v>
      </c>
      <c r="F189" s="77">
        <v>-3.1359999999999999E-3</v>
      </c>
      <c r="G189" s="123">
        <v>3.2439999999999999E-3</v>
      </c>
    </row>
    <row r="190" spans="1:7" x14ac:dyDescent="0.2">
      <c r="A190" s="7" t="s">
        <v>96</v>
      </c>
      <c r="B190" s="8">
        <v>0.64583333333333337</v>
      </c>
      <c r="C190" s="9">
        <v>1</v>
      </c>
      <c r="D190" s="9">
        <v>9.4799999999999995E-4</v>
      </c>
      <c r="E190" s="77">
        <v>3.1519999999999999E-3</v>
      </c>
      <c r="F190" s="77">
        <v>-3.1519999999999999E-3</v>
      </c>
      <c r="G190" s="123">
        <v>3.565E-3</v>
      </c>
    </row>
    <row r="191" spans="1:7" x14ac:dyDescent="0.2">
      <c r="A191" s="7" t="s">
        <v>96</v>
      </c>
      <c r="B191" s="8">
        <v>0.625</v>
      </c>
      <c r="C191" s="9">
        <v>1</v>
      </c>
      <c r="D191" s="9">
        <v>8.3000000000000001E-4</v>
      </c>
      <c r="E191" s="77">
        <v>3.1640000000000001E-3</v>
      </c>
      <c r="F191" s="77">
        <v>-3.1640000000000001E-3</v>
      </c>
      <c r="G191" s="123">
        <v>3.6310000000000001E-3</v>
      </c>
    </row>
    <row r="192" spans="1:7" x14ac:dyDescent="0.2">
      <c r="A192" s="7" t="s">
        <v>96</v>
      </c>
      <c r="B192" s="8">
        <v>0.60416666666666663</v>
      </c>
      <c r="C192" s="9">
        <v>1</v>
      </c>
      <c r="D192" s="9">
        <v>6.3000000000000003E-4</v>
      </c>
      <c r="E192" s="77">
        <v>3.173E-3</v>
      </c>
      <c r="F192" s="77">
        <v>-3.173E-3</v>
      </c>
      <c r="G192" s="123">
        <v>4.0860000000000002E-3</v>
      </c>
    </row>
    <row r="193" spans="1:7" x14ac:dyDescent="0.2">
      <c r="A193" s="7" t="s">
        <v>96</v>
      </c>
      <c r="B193" s="8">
        <v>0.58333333333333337</v>
      </c>
      <c r="C193" s="9">
        <v>1</v>
      </c>
      <c r="D193" s="9">
        <v>3.5799999999999997E-4</v>
      </c>
      <c r="E193" s="77">
        <v>3.179E-3</v>
      </c>
      <c r="F193" s="77">
        <v>-3.179E-3</v>
      </c>
      <c r="G193" s="123">
        <v>4.0860000000000002E-3</v>
      </c>
    </row>
    <row r="194" spans="1:7" x14ac:dyDescent="0.2">
      <c r="A194" s="7" t="s">
        <v>96</v>
      </c>
      <c r="B194" s="8">
        <v>0.5625</v>
      </c>
      <c r="C194" s="9">
        <v>1</v>
      </c>
      <c r="D194" s="9">
        <v>3.6000000000000001E-5</v>
      </c>
      <c r="E194" s="77">
        <v>3.1779999999999998E-3</v>
      </c>
      <c r="F194" s="77">
        <v>-3.1779999999999998E-3</v>
      </c>
      <c r="G194" s="123">
        <v>4.0569999999999998E-3</v>
      </c>
    </row>
    <row r="195" spans="1:7" x14ac:dyDescent="0.2">
      <c r="A195" s="7" t="s">
        <v>96</v>
      </c>
      <c r="B195" s="8">
        <v>0.54166666666666663</v>
      </c>
      <c r="C195" s="9">
        <v>1</v>
      </c>
      <c r="D195" s="9">
        <v>-2.7700000000000001E-4</v>
      </c>
      <c r="E195" s="77">
        <v>3.1689999999999999E-3</v>
      </c>
      <c r="F195" s="77">
        <v>-3.1689999999999999E-3</v>
      </c>
      <c r="G195" s="123">
        <v>4.0959999999999998E-3</v>
      </c>
    </row>
    <row r="196" spans="1:7" x14ac:dyDescent="0.2">
      <c r="A196" s="7" t="s">
        <v>96</v>
      </c>
      <c r="B196" s="8">
        <v>0.52083333333333337</v>
      </c>
      <c r="C196" s="9">
        <v>1</v>
      </c>
      <c r="D196" s="9">
        <v>-4.8299999999999998E-4</v>
      </c>
      <c r="E196" s="77">
        <v>3.153E-3</v>
      </c>
      <c r="F196" s="77">
        <v>-3.153E-3</v>
      </c>
      <c r="G196" s="123">
        <v>3.8409999999999998E-3</v>
      </c>
    </row>
    <row r="197" spans="1:7" x14ac:dyDescent="0.2">
      <c r="A197" s="7" t="s">
        <v>96</v>
      </c>
      <c r="B197" s="8">
        <v>0.5</v>
      </c>
      <c r="C197" s="9">
        <v>1</v>
      </c>
      <c r="D197" s="9">
        <v>-8.9099999999999997E-4</v>
      </c>
      <c r="E197" s="77">
        <v>3.1310000000000001E-3</v>
      </c>
      <c r="F197" s="77">
        <v>-3.1310000000000001E-3</v>
      </c>
      <c r="G197" s="123">
        <v>3.954E-3</v>
      </c>
    </row>
    <row r="198" spans="1:7" x14ac:dyDescent="0.2">
      <c r="A198" s="7" t="s">
        <v>96</v>
      </c>
      <c r="B198" s="8">
        <v>0.47916666666666669</v>
      </c>
      <c r="C198" s="9">
        <v>1</v>
      </c>
      <c r="D198" s="9">
        <v>-1.4369999999999999E-3</v>
      </c>
      <c r="E198" s="77">
        <v>3.0999999999999999E-3</v>
      </c>
      <c r="F198" s="77">
        <v>-3.0999999999999999E-3</v>
      </c>
      <c r="G198" s="123">
        <v>4.3940000000000003E-3</v>
      </c>
    </row>
    <row r="199" spans="1:7" x14ac:dyDescent="0.2">
      <c r="A199" s="7" t="s">
        <v>96</v>
      </c>
      <c r="B199" s="8">
        <v>0.45833333333333331</v>
      </c>
      <c r="C199" s="9">
        <v>1</v>
      </c>
      <c r="D199" s="9">
        <v>-1.6310000000000001E-3</v>
      </c>
      <c r="E199" s="77">
        <v>3.0530000000000002E-3</v>
      </c>
      <c r="F199" s="77">
        <v>-3.0530000000000002E-3</v>
      </c>
      <c r="G199" s="123">
        <v>4.4850000000000003E-3</v>
      </c>
    </row>
    <row r="200" spans="1:7" x14ac:dyDescent="0.2">
      <c r="A200" s="7" t="s">
        <v>96</v>
      </c>
      <c r="B200" s="8">
        <v>0.4375</v>
      </c>
      <c r="C200" s="9">
        <v>1</v>
      </c>
      <c r="D200" s="9">
        <v>-1.4009999999999999E-3</v>
      </c>
      <c r="E200" s="77">
        <v>2.9979999999999998E-3</v>
      </c>
      <c r="F200" s="77">
        <v>-2.9979999999999998E-3</v>
      </c>
      <c r="G200" s="123">
        <v>4.5430000000000002E-3</v>
      </c>
    </row>
    <row r="201" spans="1:7" x14ac:dyDescent="0.2">
      <c r="A201" s="7" t="s">
        <v>96</v>
      </c>
      <c r="B201" s="8">
        <v>0.41666666666666669</v>
      </c>
      <c r="C201" s="9">
        <v>1</v>
      </c>
      <c r="D201" s="9">
        <v>-1.1169999999999999E-3</v>
      </c>
      <c r="E201" s="77">
        <v>2.947E-3</v>
      </c>
      <c r="F201" s="77">
        <v>-2.947E-3</v>
      </c>
      <c r="G201" s="123">
        <v>4.4780000000000002E-3</v>
      </c>
    </row>
    <row r="202" spans="1:7" x14ac:dyDescent="0.2">
      <c r="A202" s="7" t="s">
        <v>96</v>
      </c>
      <c r="B202" s="8">
        <v>0.39583333333333331</v>
      </c>
      <c r="C202" s="9">
        <v>1</v>
      </c>
      <c r="D202" s="9">
        <v>-6.6399999999999999E-4</v>
      </c>
      <c r="E202" s="77">
        <v>2.9009999999999999E-3</v>
      </c>
      <c r="F202" s="77">
        <v>-2.9009999999999999E-3</v>
      </c>
      <c r="G202" s="123">
        <v>4.0070000000000001E-3</v>
      </c>
    </row>
    <row r="203" spans="1:7" x14ac:dyDescent="0.2">
      <c r="A203" s="7" t="s">
        <v>96</v>
      </c>
      <c r="B203" s="8">
        <v>0.375</v>
      </c>
      <c r="C203" s="9">
        <v>1</v>
      </c>
      <c r="D203" s="9">
        <v>-3.6499999999999998E-4</v>
      </c>
      <c r="E203" s="77">
        <v>2.8679999999999999E-3</v>
      </c>
      <c r="F203" s="77">
        <v>-2.8679999999999999E-3</v>
      </c>
      <c r="G203" s="123">
        <v>3.999E-3</v>
      </c>
    </row>
    <row r="204" spans="1:7" x14ac:dyDescent="0.2">
      <c r="A204" s="7" t="s">
        <v>96</v>
      </c>
      <c r="B204" s="8">
        <v>0.35416666666666669</v>
      </c>
      <c r="C204" s="9">
        <v>1</v>
      </c>
      <c r="D204" s="9">
        <v>4.1E-5</v>
      </c>
      <c r="E204" s="77">
        <v>2.8440000000000002E-3</v>
      </c>
      <c r="F204" s="77">
        <v>-2.8440000000000002E-3</v>
      </c>
      <c r="G204" s="123">
        <v>3.9870000000000001E-3</v>
      </c>
    </row>
    <row r="205" spans="1:7" x14ac:dyDescent="0.2">
      <c r="A205" s="7" t="s">
        <v>96</v>
      </c>
      <c r="B205" s="8">
        <v>0.33333333333333331</v>
      </c>
      <c r="C205" s="9">
        <v>1</v>
      </c>
      <c r="D205" s="9">
        <v>6.4300000000000002E-4</v>
      </c>
      <c r="E205" s="77">
        <v>2.8310000000000002E-3</v>
      </c>
      <c r="F205" s="77">
        <v>-2.8310000000000002E-3</v>
      </c>
      <c r="G205" s="123">
        <v>3.7650000000000001E-3</v>
      </c>
    </row>
    <row r="206" spans="1:7" x14ac:dyDescent="0.2">
      <c r="A206" s="7" t="s">
        <v>96</v>
      </c>
      <c r="B206" s="8">
        <v>0.3125</v>
      </c>
      <c r="C206" s="9">
        <v>1</v>
      </c>
      <c r="D206" s="9">
        <v>1.157E-3</v>
      </c>
      <c r="E206" s="77">
        <v>2.8310000000000002E-3</v>
      </c>
      <c r="F206" s="77">
        <v>-2.8310000000000002E-3</v>
      </c>
      <c r="G206" s="123">
        <v>3.6870000000000002E-3</v>
      </c>
    </row>
    <row r="207" spans="1:7" x14ac:dyDescent="0.2">
      <c r="A207" s="7" t="s">
        <v>96</v>
      </c>
      <c r="B207" s="8">
        <v>0.29166666666666669</v>
      </c>
      <c r="C207" s="9">
        <v>1</v>
      </c>
      <c r="D207" s="9">
        <v>1.652E-3</v>
      </c>
      <c r="E207" s="77">
        <v>2.8410000000000002E-3</v>
      </c>
      <c r="F207" s="77">
        <v>-2.8410000000000002E-3</v>
      </c>
      <c r="G207" s="123">
        <v>3.578E-3</v>
      </c>
    </row>
    <row r="208" spans="1:7" x14ac:dyDescent="0.2">
      <c r="A208" s="7" t="s">
        <v>96</v>
      </c>
      <c r="B208" s="8">
        <v>0.27083333333333331</v>
      </c>
      <c r="C208" s="9">
        <v>1</v>
      </c>
      <c r="D208" s="9">
        <v>2.2309999999999999E-3</v>
      </c>
      <c r="E208" s="77">
        <v>2.859E-3</v>
      </c>
      <c r="F208" s="77">
        <v>-2.859E-3</v>
      </c>
      <c r="G208" s="123">
        <v>3.5599999999999998E-3</v>
      </c>
    </row>
    <row r="209" spans="1:7" x14ac:dyDescent="0.2">
      <c r="A209" s="7" t="s">
        <v>96</v>
      </c>
      <c r="B209" s="8">
        <v>0.25</v>
      </c>
      <c r="C209" s="9">
        <v>1</v>
      </c>
      <c r="D209" s="9">
        <v>2.9719999999999998E-3</v>
      </c>
      <c r="E209" s="77">
        <v>2.8800000000000002E-3</v>
      </c>
      <c r="F209" s="77">
        <v>-2.8800000000000002E-3</v>
      </c>
      <c r="G209" s="123">
        <v>3.555E-3</v>
      </c>
    </row>
    <row r="210" spans="1:7" x14ac:dyDescent="0.2">
      <c r="A210" s="7" t="s">
        <v>96</v>
      </c>
      <c r="B210" s="8">
        <v>0.22916666666666666</v>
      </c>
      <c r="C210" s="9">
        <v>1</v>
      </c>
      <c r="D210" s="9">
        <v>3.8040000000000001E-3</v>
      </c>
      <c r="E210" s="77">
        <v>2.8990000000000001E-3</v>
      </c>
      <c r="F210" s="77">
        <v>-2.8990000000000001E-3</v>
      </c>
      <c r="G210" s="123">
        <v>3.382E-3</v>
      </c>
    </row>
    <row r="211" spans="1:7" x14ac:dyDescent="0.2">
      <c r="A211" s="7" t="s">
        <v>96</v>
      </c>
      <c r="B211" s="8">
        <v>0.20833333333333334</v>
      </c>
      <c r="C211" s="9">
        <v>1</v>
      </c>
      <c r="D211" s="9">
        <v>4.5459999999999997E-3</v>
      </c>
      <c r="E211" s="77">
        <v>2.9099999999999998E-3</v>
      </c>
      <c r="F211" s="77">
        <v>-2.9099999999999998E-3</v>
      </c>
      <c r="G211" s="123">
        <v>3.4970000000000001E-3</v>
      </c>
    </row>
    <row r="212" spans="1:7" x14ac:dyDescent="0.2">
      <c r="A212" s="7" t="s">
        <v>96</v>
      </c>
      <c r="B212" s="8">
        <v>0.1875</v>
      </c>
      <c r="C212" s="9">
        <v>1</v>
      </c>
      <c r="D212" s="9">
        <v>5.3449999999999999E-3</v>
      </c>
      <c r="E212" s="77">
        <v>2.9139999999999999E-3</v>
      </c>
      <c r="F212" s="77">
        <v>-2.9139999999999999E-3</v>
      </c>
      <c r="G212" s="123">
        <v>3.405E-3</v>
      </c>
    </row>
    <row r="213" spans="1:7" x14ac:dyDescent="0.2">
      <c r="A213" s="7" t="s">
        <v>96</v>
      </c>
      <c r="B213" s="8">
        <v>0.16666666666666666</v>
      </c>
      <c r="C213" s="9">
        <v>1</v>
      </c>
      <c r="D213" s="9">
        <v>6.182E-3</v>
      </c>
      <c r="E213" s="77">
        <v>2.9020000000000001E-3</v>
      </c>
      <c r="F213" s="77">
        <v>-2.9020000000000001E-3</v>
      </c>
      <c r="G213" s="123">
        <v>2.996E-3</v>
      </c>
    </row>
    <row r="214" spans="1:7" x14ac:dyDescent="0.2">
      <c r="A214" s="7" t="s">
        <v>96</v>
      </c>
      <c r="B214" s="8">
        <v>0.14583333333333334</v>
      </c>
      <c r="C214" s="9">
        <v>1</v>
      </c>
      <c r="D214" s="9">
        <v>6.7999999999999996E-3</v>
      </c>
      <c r="E214" s="77">
        <v>2.8660000000000001E-3</v>
      </c>
      <c r="F214" s="77">
        <v>-2.8660000000000001E-3</v>
      </c>
      <c r="G214" s="123">
        <v>3.0730000000000002E-3</v>
      </c>
    </row>
    <row r="215" spans="1:7" x14ac:dyDescent="0.2">
      <c r="A215" s="7" t="s">
        <v>96</v>
      </c>
      <c r="B215" s="8">
        <v>0.125</v>
      </c>
      <c r="C215" s="9">
        <v>1</v>
      </c>
      <c r="D215" s="9">
        <v>7.3699999999999998E-3</v>
      </c>
      <c r="E215" s="77">
        <v>2.8050000000000002E-3</v>
      </c>
      <c r="F215" s="77">
        <v>-2.8050000000000002E-3</v>
      </c>
      <c r="G215" s="123">
        <v>2.5950000000000001E-3</v>
      </c>
    </row>
    <row r="216" spans="1:7" x14ac:dyDescent="0.2">
      <c r="A216" s="7"/>
      <c r="B216" s="8"/>
      <c r="C216" s="9"/>
      <c r="D216" s="9"/>
      <c r="E216" s="77"/>
      <c r="F216" s="77"/>
      <c r="G216" s="123"/>
    </row>
    <row r="217" spans="1:7" x14ac:dyDescent="0.2">
      <c r="A217" s="7"/>
      <c r="B217" s="8"/>
      <c r="C217" s="9"/>
      <c r="D217" s="9"/>
      <c r="E217" s="77"/>
      <c r="F217" s="77"/>
      <c r="G217" s="123"/>
    </row>
    <row r="218" spans="1:7" x14ac:dyDescent="0.2">
      <c r="A218" s="7"/>
      <c r="B218" s="8"/>
      <c r="C218" s="9"/>
      <c r="D218" s="9"/>
      <c r="E218" s="77"/>
      <c r="F218" s="77"/>
      <c r="G218" s="123"/>
    </row>
    <row r="219" spans="1:7" x14ac:dyDescent="0.2">
      <c r="A219" s="7"/>
      <c r="B219" s="8"/>
      <c r="C219" s="9"/>
      <c r="D219" s="9"/>
      <c r="E219" s="77"/>
      <c r="F219" s="77"/>
      <c r="G219" s="123"/>
    </row>
    <row r="220" spans="1:7" x14ac:dyDescent="0.2">
      <c r="A220" s="7"/>
      <c r="B220" s="8"/>
      <c r="C220" s="9"/>
      <c r="D220" s="9"/>
      <c r="E220" s="77"/>
      <c r="F220" s="77"/>
      <c r="G220" s="123"/>
    </row>
    <row r="221" spans="1:7" x14ac:dyDescent="0.2">
      <c r="A221" s="7"/>
      <c r="B221" s="8"/>
      <c r="C221" s="9"/>
      <c r="D221" s="9"/>
      <c r="E221" s="77"/>
      <c r="F221" s="77"/>
      <c r="G221" s="123"/>
    </row>
    <row r="222" spans="1:7" x14ac:dyDescent="0.2">
      <c r="A222" s="7"/>
      <c r="B222" s="8"/>
      <c r="C222" s="9"/>
      <c r="D222" s="9"/>
      <c r="E222" s="77"/>
      <c r="F222" s="77"/>
      <c r="G222" s="123"/>
    </row>
    <row r="223" spans="1:7" x14ac:dyDescent="0.2">
      <c r="A223" s="7"/>
      <c r="B223" s="8"/>
      <c r="C223" s="9"/>
      <c r="D223" s="9"/>
      <c r="E223" s="77"/>
      <c r="F223" s="77"/>
      <c r="G223" s="123"/>
    </row>
    <row r="224" spans="1:7" x14ac:dyDescent="0.2">
      <c r="A224" s="7"/>
      <c r="B224" s="8"/>
      <c r="C224" s="9"/>
      <c r="D224" s="9"/>
      <c r="E224" s="77"/>
      <c r="F224" s="77"/>
      <c r="G224" s="123"/>
    </row>
    <row r="225" spans="1:7" x14ac:dyDescent="0.2">
      <c r="A225" s="7"/>
      <c r="B225" s="8"/>
      <c r="C225" s="9"/>
      <c r="D225" s="9"/>
      <c r="E225" s="77"/>
      <c r="F225" s="77"/>
      <c r="G225" s="123"/>
    </row>
    <row r="226" spans="1:7" x14ac:dyDescent="0.2">
      <c r="A226" s="7"/>
      <c r="B226" s="8"/>
      <c r="C226" s="9"/>
      <c r="D226" s="9"/>
      <c r="E226" s="77"/>
      <c r="F226" s="77"/>
      <c r="G226" s="123"/>
    </row>
    <row r="227" spans="1:7" x14ac:dyDescent="0.2">
      <c r="A227" s="7"/>
      <c r="B227" s="8"/>
      <c r="C227" s="9"/>
      <c r="D227" s="9"/>
      <c r="E227" s="77"/>
      <c r="F227" s="77"/>
      <c r="G227" s="123"/>
    </row>
    <row r="228" spans="1:7" x14ac:dyDescent="0.2">
      <c r="A228" s="7"/>
      <c r="B228" s="8"/>
      <c r="C228" s="9"/>
      <c r="D228" s="9"/>
      <c r="E228" s="77"/>
      <c r="F228" s="77"/>
      <c r="G228" s="123"/>
    </row>
    <row r="229" spans="1:7" x14ac:dyDescent="0.2">
      <c r="A229" s="7"/>
      <c r="B229" s="8"/>
      <c r="C229" s="9"/>
      <c r="D229" s="9"/>
      <c r="E229" s="77"/>
      <c r="F229" s="77"/>
      <c r="G229" s="123"/>
    </row>
    <row r="230" spans="1:7" x14ac:dyDescent="0.2">
      <c r="A230" s="7"/>
      <c r="B230" s="8"/>
      <c r="C230" s="9"/>
      <c r="D230" s="9"/>
      <c r="E230" s="77"/>
      <c r="F230" s="77"/>
      <c r="G230" s="123"/>
    </row>
    <row r="231" spans="1:7" x14ac:dyDescent="0.2">
      <c r="A231" s="7"/>
      <c r="B231" s="8"/>
      <c r="C231" s="9"/>
      <c r="D231" s="9"/>
      <c r="E231" s="77"/>
      <c r="F231" s="77"/>
      <c r="G231" s="123"/>
    </row>
    <row r="232" spans="1:7" x14ac:dyDescent="0.2">
      <c r="A232" s="7"/>
      <c r="B232" s="8"/>
      <c r="C232" s="9"/>
      <c r="D232" s="9"/>
      <c r="E232" s="77"/>
      <c r="F232" s="77"/>
      <c r="G232" s="123"/>
    </row>
    <row r="233" spans="1:7" x14ac:dyDescent="0.2">
      <c r="A233" s="7"/>
      <c r="B233" s="8"/>
      <c r="C233" s="9"/>
      <c r="D233" s="9"/>
      <c r="E233" s="77"/>
      <c r="F233" s="77"/>
      <c r="G233" s="123"/>
    </row>
    <row r="234" spans="1:7" x14ac:dyDescent="0.2">
      <c r="A234" s="7"/>
      <c r="B234" s="8"/>
      <c r="C234" s="9"/>
      <c r="D234" s="9"/>
      <c r="E234" s="77"/>
      <c r="F234" s="77"/>
      <c r="G234" s="123"/>
    </row>
    <row r="235" spans="1:7" x14ac:dyDescent="0.2">
      <c r="A235" s="7"/>
      <c r="B235" s="8"/>
      <c r="C235" s="9"/>
      <c r="D235" s="9"/>
      <c r="E235" s="77"/>
      <c r="F235" s="77"/>
      <c r="G235" s="123"/>
    </row>
    <row r="236" spans="1:7" x14ac:dyDescent="0.2">
      <c r="A236" s="7"/>
      <c r="B236" s="8"/>
      <c r="C236" s="9"/>
      <c r="D236" s="9"/>
      <c r="E236" s="77"/>
      <c r="F236" s="77"/>
      <c r="G236" s="123"/>
    </row>
    <row r="237" spans="1:7" x14ac:dyDescent="0.2">
      <c r="A237" s="7"/>
      <c r="B237" s="8"/>
      <c r="C237" s="9"/>
      <c r="D237" s="9"/>
      <c r="E237" s="77"/>
      <c r="F237" s="77"/>
      <c r="G237" s="123"/>
    </row>
    <row r="238" spans="1:7" x14ac:dyDescent="0.2">
      <c r="A238" s="7"/>
      <c r="B238" s="8"/>
      <c r="C238" s="9"/>
      <c r="D238" s="9"/>
      <c r="E238" s="77"/>
      <c r="F238" s="77"/>
      <c r="G238" s="123"/>
    </row>
    <row r="239" spans="1:7" x14ac:dyDescent="0.2">
      <c r="A239" s="7"/>
      <c r="B239" s="8"/>
      <c r="C239" s="9"/>
      <c r="D239" s="9"/>
      <c r="E239" s="77"/>
      <c r="F239" s="77"/>
      <c r="G239" s="123"/>
    </row>
    <row r="240" spans="1:7" x14ac:dyDescent="0.2">
      <c r="A240" s="7"/>
      <c r="B240" s="8"/>
      <c r="C240" s="9"/>
      <c r="D240" s="9"/>
      <c r="E240" s="77"/>
      <c r="F240" s="77"/>
      <c r="G240" s="123"/>
    </row>
    <row r="241" spans="1:7" x14ac:dyDescent="0.2">
      <c r="A241" s="7"/>
      <c r="B241" s="8"/>
      <c r="C241" s="9"/>
      <c r="D241" s="9"/>
      <c r="E241" s="77"/>
      <c r="F241" s="77"/>
      <c r="G241" s="123"/>
    </row>
    <row r="242" spans="1:7" x14ac:dyDescent="0.2">
      <c r="A242" s="7"/>
      <c r="B242" s="8"/>
      <c r="C242" s="9"/>
      <c r="D242" s="9"/>
      <c r="E242" s="77"/>
      <c r="F242" s="77"/>
      <c r="G242" s="123"/>
    </row>
    <row r="243" spans="1:7" x14ac:dyDescent="0.2">
      <c r="A243" s="7"/>
      <c r="B243" s="8"/>
      <c r="C243" s="9"/>
      <c r="D243" s="9"/>
      <c r="E243" s="77"/>
      <c r="F243" s="77"/>
      <c r="G243" s="123"/>
    </row>
    <row r="244" spans="1:7" x14ac:dyDescent="0.2">
      <c r="A244" s="7"/>
      <c r="B244" s="8"/>
      <c r="C244" s="9"/>
      <c r="D244" s="9"/>
      <c r="E244" s="77"/>
      <c r="F244" s="77"/>
      <c r="G244" s="123"/>
    </row>
    <row r="245" spans="1:7" x14ac:dyDescent="0.2">
      <c r="A245" s="7"/>
      <c r="B245" s="8"/>
      <c r="C245" s="9"/>
      <c r="D245" s="9"/>
      <c r="E245" s="77"/>
      <c r="F245" s="77"/>
      <c r="G245" s="123"/>
    </row>
    <row r="246" spans="1:7" x14ac:dyDescent="0.2">
      <c r="A246" s="7"/>
      <c r="B246" s="8"/>
      <c r="C246" s="9"/>
      <c r="D246" s="9"/>
      <c r="E246" s="77"/>
      <c r="F246" s="77"/>
      <c r="G246" s="123"/>
    </row>
    <row r="247" spans="1:7" x14ac:dyDescent="0.2">
      <c r="A247" s="7"/>
      <c r="B247" s="8"/>
      <c r="C247" s="9"/>
      <c r="D247" s="9"/>
      <c r="E247" s="77"/>
      <c r="F247" s="77"/>
      <c r="G247" s="123"/>
    </row>
    <row r="248" spans="1:7" x14ac:dyDescent="0.2">
      <c r="A248" s="7"/>
      <c r="B248" s="8"/>
      <c r="C248" s="9"/>
      <c r="D248" s="9"/>
      <c r="E248" s="77"/>
      <c r="F248" s="77"/>
      <c r="G248" s="123"/>
    </row>
    <row r="249" spans="1:7" x14ac:dyDescent="0.2">
      <c r="A249" s="7"/>
      <c r="B249" s="8"/>
      <c r="C249" s="9"/>
      <c r="D249" s="9"/>
      <c r="E249" s="77"/>
      <c r="F249" s="77"/>
      <c r="G249" s="123"/>
    </row>
    <row r="250" spans="1:7" x14ac:dyDescent="0.2">
      <c r="A250" s="7"/>
      <c r="B250" s="8"/>
      <c r="C250" s="9"/>
      <c r="D250" s="9"/>
      <c r="E250" s="77"/>
      <c r="F250" s="77"/>
      <c r="G250" s="123"/>
    </row>
    <row r="251" spans="1:7" x14ac:dyDescent="0.2">
      <c r="A251" s="7"/>
      <c r="B251" s="8"/>
      <c r="C251" s="9"/>
      <c r="D251" s="9"/>
      <c r="E251" s="77"/>
      <c r="F251" s="77"/>
      <c r="G251" s="123"/>
    </row>
    <row r="252" spans="1:7" x14ac:dyDescent="0.2">
      <c r="A252" s="7"/>
      <c r="B252" s="8"/>
      <c r="C252" s="9"/>
      <c r="D252" s="9"/>
      <c r="E252" s="77"/>
      <c r="F252" s="77"/>
      <c r="G252" s="123"/>
    </row>
    <row r="253" spans="1:7" x14ac:dyDescent="0.2">
      <c r="A253" s="7"/>
      <c r="B253" s="8"/>
      <c r="C253" s="9"/>
      <c r="D253" s="9"/>
      <c r="E253" s="77"/>
      <c r="F253" s="77"/>
      <c r="G253" s="123"/>
    </row>
    <row r="254" spans="1:7" x14ac:dyDescent="0.2">
      <c r="A254" s="7"/>
      <c r="B254" s="8"/>
      <c r="C254" s="9"/>
      <c r="D254" s="9"/>
      <c r="E254" s="77"/>
      <c r="F254" s="77"/>
      <c r="G254" s="123"/>
    </row>
    <row r="255" spans="1:7" x14ac:dyDescent="0.2">
      <c r="A255" s="7"/>
      <c r="B255" s="8"/>
      <c r="C255" s="9"/>
      <c r="D255" s="9"/>
      <c r="E255" s="77"/>
      <c r="F255" s="77"/>
      <c r="G255" s="123"/>
    </row>
    <row r="256" spans="1:7" x14ac:dyDescent="0.2">
      <c r="A256" s="7"/>
      <c r="B256" s="8"/>
      <c r="C256" s="9"/>
      <c r="D256" s="9"/>
      <c r="E256" s="77"/>
      <c r="F256" s="77"/>
      <c r="G256" s="123"/>
    </row>
    <row r="257" spans="1:7" ht="16" thickBot="1" x14ac:dyDescent="0.25">
      <c r="A257" s="97"/>
      <c r="B257" s="98"/>
      <c r="C257" s="99"/>
      <c r="D257" s="99"/>
      <c r="E257" s="124"/>
      <c r="F257" s="124"/>
      <c r="G257" s="125"/>
    </row>
  </sheetData>
  <mergeCells count="21">
    <mergeCell ref="AD53:AG55"/>
    <mergeCell ref="AM53:AP55"/>
    <mergeCell ref="AV53:AY55"/>
    <mergeCell ref="AW1:AY1"/>
    <mergeCell ref="U48:X51"/>
    <mergeCell ref="AD48:AG51"/>
    <mergeCell ref="AM48:AP51"/>
    <mergeCell ref="AV48:AY51"/>
    <mergeCell ref="AA1:AD1"/>
    <mergeCell ref="AJ1:AM1"/>
    <mergeCell ref="AS1:AV1"/>
    <mergeCell ref="AE1:AG1"/>
    <mergeCell ref="AN1:AP1"/>
    <mergeCell ref="R1:U1"/>
    <mergeCell ref="L53:P56"/>
    <mergeCell ref="U53:X55"/>
    <mergeCell ref="V1:Y1"/>
    <mergeCell ref="L48:O52"/>
    <mergeCell ref="A1:G1"/>
    <mergeCell ref="I1:L1"/>
    <mergeCell ref="M1:P1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10 point</vt:lpstr>
      <vt:lpstr>20 point</vt:lpstr>
      <vt:lpstr>30 point</vt:lpstr>
      <vt:lpstr>Alpha Table</vt:lpstr>
      <vt:lpstr>Graphs</vt:lpstr>
      <vt:lpstr>Graphs (2)</vt:lpstr>
      <vt:lpstr>Revision notes</vt:lpstr>
      <vt:lpstr>10 point (2)</vt:lpstr>
      <vt:lpstr>20 point (2)</vt:lpstr>
      <vt:lpstr>30 point (2)</vt:lpstr>
      <vt:lpstr>Graphs (3)</vt:lpstr>
      <vt:lpstr>Graphs (4)</vt:lpstr>
      <vt:lpstr>Graphs (5)</vt:lpstr>
      <vt:lpstr>Gasoil Table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Paraic</dc:creator>
  <cp:lastModifiedBy>PW</cp:lastModifiedBy>
  <cp:lastPrinted>2014-02-04T18:39:39Z</cp:lastPrinted>
  <dcterms:created xsi:type="dcterms:W3CDTF">2013-11-28T10:51:23Z</dcterms:created>
  <dcterms:modified xsi:type="dcterms:W3CDTF">2017-01-04T20:23:43Z</dcterms:modified>
</cp:coreProperties>
</file>