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customXml/itemProps1.xml" ContentType="application/vnd.openxmlformats-officedocument.customXmlPropertie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Default Extension="xml" ContentType="application/xml"/>
  <Override PartName="/xl/drawings/drawing2.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charts/chart9.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charts/chart7.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tables/table1.xml" ContentType="application/vnd.openxmlformats-officedocument.spreadsheetml.table+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xml"/>
  <Default Extension="emf" ContentType="image/x-emf"/>
  <Override PartName="/xl/charts/chart3.xml" ContentType="application/vnd.openxmlformats-officedocument.drawingml.chart+xml"/>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Override PartName="/xl/drawings/drawing12.xml" ContentType="application/vnd.openxmlformats-officedocument.drawing+xml"/>
  <Default Extension="gif" ContentType="image/gif"/>
  <Override PartName="/xl/drawings/drawing21.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charts/chart8.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drawings/drawing26.xml" ContentType="application/vnd.openxmlformats-officedocument.drawing+xml"/>
  <Override PartName="/xl/drawings/drawing2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hidePivotFieldList="1" defaultThemeVersion="124226"/>
  <bookViews>
    <workbookView xWindow="-105" yWindow="-105" windowWidth="23250" windowHeight="12450" tabRatio="1000" firstSheet="21" activeTab="25"/>
  </bookViews>
  <sheets>
    <sheet name="EXCEL FUNCTION and Descriptive " sheetId="175" r:id="rId1"/>
    <sheet name="Quartiles, percentiles, RANK" sheetId="179" r:id="rId2"/>
    <sheet name="Excercise 1" sheetId="152" r:id="rId3"/>
    <sheet name="IF" sheetId="213" r:id="rId4"/>
    <sheet name="IF logical" sheetId="143" r:id="rId5"/>
    <sheet name="COUNTIF" sheetId="176" r:id="rId6"/>
    <sheet name="Flashfill" sheetId="96" r:id="rId7"/>
    <sheet name="FlashFill2" sheetId="111" r:id="rId8"/>
    <sheet name="Dates and Day" sheetId="82" r:id="rId9"/>
    <sheet name="Compute SUM and Avg" sheetId="131" r:id="rId10"/>
    <sheet name="BODMAS ANS" sheetId="188" state="hidden" r:id="rId11"/>
    <sheet name="BODMAS" sheetId="187" state="hidden" r:id="rId12"/>
    <sheet name="Shopping Bill" sheetId="189" r:id="rId13"/>
    <sheet name="Basic function and Bill" sheetId="88" r:id="rId14"/>
    <sheet name="Descrip Mean sd manual" sheetId="181" r:id="rId15"/>
    <sheet name="Descritive stat" sheetId="36" r:id="rId16"/>
    <sheet name=" Compute BMI &amp; Descrip" sheetId="136" r:id="rId17"/>
    <sheet name="QuicK analysis" sheetId="99" state="hidden" r:id="rId18"/>
    <sheet name="Cronbach Alpha" sheetId="186" state="hidden" r:id="rId19"/>
    <sheet name="Multiple response variables" sheetId="171" r:id="rId20"/>
    <sheet name="Multiple response variable EX" sheetId="172" r:id="rId21"/>
    <sheet name="IF &amp; AND" sheetId="154" r:id="rId22"/>
    <sheet name="Vlookup &amp; GRADE" sheetId="76" r:id="rId23"/>
    <sheet name="Recoding scores into Grade" sheetId="74" r:id="rId24"/>
    <sheet name="Z score and outlier testing" sheetId="144" state="hidden" r:id="rId25"/>
    <sheet name="Scatter diagram, correlation re" sheetId="37" r:id="rId26"/>
    <sheet name="Correlation and Regression" sheetId="215" r:id="rId27"/>
    <sheet name="Regression" sheetId="127" r:id="rId28"/>
    <sheet name="Multiple regression Ex 1 (2)" sheetId="204" r:id="rId29"/>
    <sheet name="Multiple correlation and Regres" sheetId="124" r:id="rId30"/>
    <sheet name="Forcasting" sheetId="149" state="hidden" r:id="rId31"/>
    <sheet name="Bar chart and Pie Chart" sheetId="87" r:id="rId32"/>
    <sheet name="Bar Chart" sheetId="1" r:id="rId33"/>
    <sheet name="Multicategorical data" sheetId="85" r:id="rId34"/>
    <sheet name="Boxplot" sheetId="97" r:id="rId35"/>
    <sheet name="Donuts &amp; Sunburst" sheetId="86" r:id="rId36"/>
    <sheet name="radar and area graph" sheetId="67" r:id="rId37"/>
    <sheet name="graph with two axis" sheetId="41" r:id="rId38"/>
    <sheet name="graph with two axis " sheetId="43" r:id="rId39"/>
    <sheet name="_xltb_storage_" sheetId="75" state="veryHidden" r:id="rId40"/>
    <sheet name="Error Bars (2)" sheetId="40" r:id="rId41"/>
    <sheet name="Error Bars" sheetId="5" r:id="rId42"/>
    <sheet name="Random number from population" sheetId="59" state="hidden" r:id="rId43"/>
    <sheet name="Chi square GOF EX1" sheetId="185" r:id="rId44"/>
    <sheet name="Chi Square GOF" sheetId="53" r:id="rId45"/>
    <sheet name="chi square test of association" sheetId="118" r:id="rId46"/>
    <sheet name="Chisquare 2 independent" sheetId="72" r:id="rId47"/>
    <sheet name="Chi Square test" sheetId="51" r:id="rId48"/>
    <sheet name="P value and critical values " sheetId="52" r:id="rId49"/>
    <sheet name="one sample t test" sheetId="115" r:id="rId50"/>
    <sheet name="one sample t-test" sheetId="125" r:id="rId51"/>
    <sheet name="Independent sample t test Ex1" sheetId="146" r:id="rId52"/>
    <sheet name="Independent sample t test" sheetId="49" r:id="rId53"/>
    <sheet name="independant t test practice" sheetId="116" r:id="rId54"/>
    <sheet name="Sheet1" sheetId="216" r:id="rId55"/>
    <sheet name="Paired t test 1" sheetId="44" r:id="rId56"/>
    <sheet name="Paired t test" sheetId="147" r:id="rId57"/>
    <sheet name="paired t test merculry levels" sheetId="63" r:id="rId58"/>
    <sheet name="Paired t test restarant data" sheetId="31" r:id="rId59"/>
    <sheet name="Oneway anova training worksheet" sheetId="35" r:id="rId60"/>
    <sheet name="ANOVA" sheetId="64" r:id="rId61"/>
    <sheet name="ANOVA EX1" sheetId="166" r:id="rId62"/>
    <sheet name="one way anova" sheetId="32" r:id="rId63"/>
    <sheet name="2 way ANOVA with replication" sheetId="126" r:id="rId64"/>
    <sheet name="anova 2 factor test with replic" sheetId="68" r:id="rId65"/>
    <sheet name="Sheet2" sheetId="217" r:id="rId66"/>
    <sheet name="Sheet3" sheetId="218" r:id="rId67"/>
    <sheet name="Sheet4" sheetId="219" r:id="rId68"/>
  </sheets>
  <definedNames>
    <definedName name="_xlnm._FilterDatabase" localSheetId="2" hidden="1">'Excercise 1'!$A$1:$F$21</definedName>
    <definedName name="_xlnm._FilterDatabase" localSheetId="66" hidden="1">Sheet3!$A$1:$D$50</definedName>
    <definedName name="_xlchart.v1.0" hidden="1">Boxplot!$A$1</definedName>
    <definedName name="_xlchart.v1.1" hidden="1">Boxplot!$A$2:$A$26</definedName>
    <definedName name="_xlchart.v1.2" hidden="1">Boxplot!$B$1</definedName>
    <definedName name="_xlchart.v1.3" hidden="1">Boxplot!$B$2:$B$26</definedName>
    <definedName name="_xlchart.v1.4" hidden="1">'Donuts &amp; Sunburst'!$I$6:$J$6</definedName>
    <definedName name="_xlchart.v1.5" hidden="1">'Donuts &amp; Sunburst'!$I$7:$J$7</definedName>
    <definedName name="Birthweight">'Descritive stat'!$B$1:$B$41</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37"/>
  <c r="H4"/>
  <c r="H5"/>
  <c r="H6"/>
  <c r="H7"/>
  <c r="H8"/>
  <c r="H9"/>
  <c r="H10"/>
  <c r="H11"/>
  <c r="H12"/>
  <c r="H13"/>
  <c r="H14"/>
  <c r="H15"/>
  <c r="H16"/>
  <c r="H17"/>
  <c r="H18"/>
  <c r="H19"/>
  <c r="H20"/>
  <c r="H21"/>
  <c r="H2"/>
  <c r="G3"/>
  <c r="G4"/>
  <c r="G5"/>
  <c r="G6"/>
  <c r="G7"/>
  <c r="G8"/>
  <c r="G9"/>
  <c r="G10"/>
  <c r="G11"/>
  <c r="G12"/>
  <c r="G13"/>
  <c r="G14"/>
  <c r="G15"/>
  <c r="G16"/>
  <c r="G17"/>
  <c r="G18"/>
  <c r="G19"/>
  <c r="G20"/>
  <c r="G21"/>
  <c r="G2"/>
  <c r="F3"/>
  <c r="F4"/>
  <c r="F5"/>
  <c r="F6"/>
  <c r="F7"/>
  <c r="F8"/>
  <c r="F9"/>
  <c r="F10"/>
  <c r="F11"/>
  <c r="F12"/>
  <c r="F13"/>
  <c r="F14"/>
  <c r="F15"/>
  <c r="F16"/>
  <c r="F17"/>
  <c r="F18"/>
  <c r="F19"/>
  <c r="F20"/>
  <c r="F21"/>
  <c r="F2"/>
  <c r="E3"/>
  <c r="E4"/>
  <c r="E5"/>
  <c r="E6"/>
  <c r="E7"/>
  <c r="E8"/>
  <c r="E9"/>
  <c r="E10"/>
  <c r="E11"/>
  <c r="E12"/>
  <c r="E13"/>
  <c r="E14"/>
  <c r="E15"/>
  <c r="E16"/>
  <c r="E17"/>
  <c r="E18"/>
  <c r="E19"/>
  <c r="E20"/>
  <c r="E21"/>
  <c r="E2"/>
  <c r="C22"/>
  <c r="D3"/>
  <c r="D4"/>
  <c r="D5"/>
  <c r="D6"/>
  <c r="D7"/>
  <c r="D8"/>
  <c r="D9"/>
  <c r="D10"/>
  <c r="D11"/>
  <c r="D12"/>
  <c r="D13"/>
  <c r="D14"/>
  <c r="D15"/>
  <c r="D16"/>
  <c r="D17"/>
  <c r="D18"/>
  <c r="D19"/>
  <c r="D20"/>
  <c r="D21"/>
  <c r="D2"/>
  <c r="B22"/>
  <c r="J25"/>
  <c r="H3" i="76"/>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2"/>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2"/>
  <c r="E3" i="136"/>
  <c r="D3"/>
  <c r="D2"/>
  <c r="E2" s="1"/>
  <c r="E4"/>
  <c r="E5"/>
  <c r="E6"/>
  <c r="E7"/>
  <c r="E8"/>
  <c r="E9"/>
  <c r="E10"/>
  <c r="E11"/>
  <c r="E12"/>
  <c r="E13"/>
  <c r="E14"/>
  <c r="E15"/>
  <c r="E16"/>
  <c r="E17"/>
  <c r="E18"/>
  <c r="E19"/>
  <c r="E20"/>
  <c r="E21"/>
  <c r="D4"/>
  <c r="D5"/>
  <c r="D6"/>
  <c r="D7"/>
  <c r="D8"/>
  <c r="D9"/>
  <c r="D10"/>
  <c r="D11"/>
  <c r="D12"/>
  <c r="D13"/>
  <c r="D14"/>
  <c r="D15"/>
  <c r="D16"/>
  <c r="D17"/>
  <c r="D18"/>
  <c r="D19"/>
  <c r="D20"/>
  <c r="D21"/>
  <c r="E3" i="189"/>
  <c r="E4"/>
  <c r="E5"/>
  <c r="E6"/>
  <c r="E7"/>
  <c r="E8"/>
  <c r="E9"/>
  <c r="E10"/>
  <c r="D54" i="131"/>
  <c r="E54"/>
  <c r="F54"/>
  <c r="G54"/>
  <c r="G53"/>
  <c r="D53"/>
  <c r="E53"/>
  <c r="F53"/>
  <c r="D52"/>
  <c r="E52"/>
  <c r="F52"/>
  <c r="G52"/>
  <c r="C54"/>
  <c r="C53"/>
  <c r="C52"/>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2"/>
  <c r="D10" i="82"/>
  <c r="C4"/>
  <c r="C3"/>
  <c r="C4" i="176"/>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3"/>
  <c r="C2"/>
  <c r="D3" i="21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2"/>
  <c r="D4" i="213"/>
  <c r="D5"/>
  <c r="D6"/>
  <c r="D7"/>
  <c r="D8"/>
  <c r="D9"/>
  <c r="D10"/>
  <c r="D3"/>
  <c r="C4"/>
  <c r="C5"/>
  <c r="C6"/>
  <c r="C7"/>
  <c r="C8"/>
  <c r="C9"/>
  <c r="C10"/>
  <c r="C3"/>
  <c r="G108" i="179"/>
  <c r="G107"/>
  <c r="G106"/>
  <c r="C108"/>
  <c r="C107"/>
  <c r="C106"/>
  <c r="O13" i="175"/>
  <c r="O12"/>
  <c r="O5"/>
  <c r="O4"/>
  <c r="K87"/>
  <c r="K88"/>
  <c r="K86"/>
  <c r="K85"/>
  <c r="K84"/>
  <c r="L82"/>
  <c r="K82"/>
  <c r="K81"/>
  <c r="K83"/>
  <c r="I98"/>
  <c r="I97"/>
  <c r="L80"/>
  <c r="C13" i="217"/>
  <c r="C3"/>
  <c r="C4"/>
  <c r="C5"/>
  <c r="C6"/>
  <c r="C7"/>
  <c r="C8"/>
  <c r="C9"/>
  <c r="C10"/>
  <c r="C11"/>
  <c r="B11"/>
  <c r="B10"/>
  <c r="B9"/>
  <c r="B8"/>
  <c r="B7"/>
  <c r="B6"/>
  <c r="B5"/>
  <c r="B4"/>
  <c r="B3"/>
  <c r="C2"/>
  <c r="B2"/>
  <c r="A13"/>
  <c r="K73" i="175"/>
  <c r="K77"/>
  <c r="K76"/>
  <c r="K75"/>
  <c r="K80"/>
  <c r="K74"/>
  <c r="O7" i="171" l="1"/>
  <c r="C52" l="1"/>
  <c r="B32" i="186"/>
  <c r="Q2"/>
  <c r="V10"/>
  <c r="M35" i="35"/>
  <c r="O8" i="172" l="1"/>
  <c r="O9"/>
  <c r="O10"/>
  <c r="O11"/>
  <c r="O7"/>
  <c r="W62" i="186"/>
  <c r="V62" s="1"/>
  <c r="B20" i="35" l="1"/>
  <c r="G20" i="44"/>
  <c r="D14"/>
  <c r="C14"/>
  <c r="D5"/>
  <c r="D6"/>
  <c r="D7"/>
  <c r="D8"/>
  <c r="D9"/>
  <c r="D10"/>
  <c r="D11"/>
  <c r="D12"/>
  <c r="D13"/>
  <c r="D4"/>
  <c r="C5"/>
  <c r="C6"/>
  <c r="C7"/>
  <c r="C8"/>
  <c r="C9"/>
  <c r="C10"/>
  <c r="C11"/>
  <c r="C12"/>
  <c r="C13"/>
  <c r="C4"/>
  <c r="B17" i="35" l="1"/>
  <c r="B13" i="118" l="1"/>
  <c r="C13"/>
  <c r="C12"/>
  <c r="B12"/>
  <c r="D6"/>
  <c r="C6"/>
  <c r="B6"/>
  <c r="D5"/>
  <c r="D4"/>
  <c r="G9" i="185"/>
  <c r="G4"/>
  <c r="M11" i="172" l="1"/>
  <c r="M10"/>
  <c r="M9"/>
  <c r="M8"/>
  <c r="M7"/>
  <c r="O12" l="1"/>
  <c r="N11"/>
  <c r="N9"/>
  <c r="M12"/>
  <c r="H2" i="154"/>
  <c r="N10" i="172" l="1"/>
  <c r="N8"/>
  <c r="N7"/>
  <c r="N12" l="1"/>
  <c r="L45" i="127" l="1"/>
  <c r="N45" s="1"/>
  <c r="K2" i="144" l="1"/>
  <c r="J2"/>
  <c r="D2" l="1"/>
  <c r="C2"/>
  <c r="B2" i="143"/>
  <c r="E2" i="144" l="1"/>
  <c r="F2" s="1"/>
  <c r="G2" l="1"/>
  <c r="B3" s="1"/>
  <c r="B2" l="1"/>
  <c r="A6" i="82"/>
  <c r="B10" l="1"/>
  <c r="B13"/>
  <c r="B12"/>
  <c r="B11"/>
  <c r="B9"/>
  <c r="F2" i="74" l="1"/>
  <c r="P32" i="72" l="1"/>
  <c r="B31" i="64" l="1"/>
  <c r="G4"/>
  <c r="M32" i="72" l="1"/>
  <c r="L37" s="1"/>
  <c r="B26" i="52"/>
  <c r="C56" i="59" l="1"/>
  <c r="C66"/>
  <c r="C59"/>
  <c r="C77"/>
  <c r="C57"/>
  <c r="C79"/>
  <c r="C40"/>
  <c r="C12"/>
  <c r="C91"/>
  <c r="C5"/>
  <c r="C84"/>
  <c r="C34"/>
  <c r="C25"/>
  <c r="C37"/>
  <c r="C42"/>
  <c r="C29"/>
  <c r="C4"/>
  <c r="C44"/>
  <c r="C13"/>
  <c r="C33"/>
  <c r="C99"/>
  <c r="C60"/>
  <c r="C64"/>
  <c r="C70"/>
  <c r="C93"/>
  <c r="C95"/>
  <c r="C9"/>
  <c r="C36"/>
  <c r="C62"/>
  <c r="C81"/>
  <c r="C74"/>
  <c r="C26"/>
  <c r="C32"/>
  <c r="C45"/>
  <c r="C71"/>
  <c r="C63"/>
  <c r="C43"/>
  <c r="C75"/>
  <c r="C80"/>
  <c r="C83"/>
  <c r="C72"/>
  <c r="C47"/>
  <c r="C35"/>
  <c r="C48"/>
  <c r="C88"/>
  <c r="C65"/>
  <c r="C28"/>
  <c r="C14"/>
  <c r="C15"/>
  <c r="C86"/>
  <c r="C6"/>
  <c r="C92"/>
  <c r="C3"/>
  <c r="C22"/>
  <c r="C96"/>
  <c r="C55"/>
  <c r="C58"/>
  <c r="C18"/>
  <c r="C23"/>
  <c r="C82"/>
  <c r="C76"/>
  <c r="C87"/>
  <c r="C100"/>
  <c r="C11"/>
  <c r="C73"/>
  <c r="C8"/>
  <c r="C10"/>
  <c r="C17"/>
  <c r="C31"/>
  <c r="C85"/>
  <c r="C68"/>
  <c r="C16"/>
  <c r="C52"/>
  <c r="C41"/>
  <c r="C20"/>
  <c r="C90"/>
  <c r="C78"/>
  <c r="C19"/>
  <c r="C61"/>
  <c r="C7"/>
  <c r="C2"/>
  <c r="C98"/>
  <c r="C94"/>
  <c r="C67"/>
  <c r="C97"/>
  <c r="C27"/>
  <c r="C24"/>
  <c r="C69"/>
  <c r="C51"/>
  <c r="C49"/>
  <c r="C46"/>
  <c r="C53"/>
  <c r="C54"/>
  <c r="C38"/>
  <c r="C50"/>
  <c r="C101"/>
  <c r="C39"/>
  <c r="C30"/>
  <c r="C21"/>
  <c r="C89" l="1"/>
  <c r="G6" i="53" l="1"/>
  <c r="H6" s="1"/>
  <c r="B25" i="52"/>
  <c r="B15"/>
  <c r="B13"/>
  <c r="B6"/>
  <c r="B4"/>
  <c r="E11" i="51"/>
  <c r="D11"/>
  <c r="C11"/>
  <c r="B11"/>
  <c r="F10"/>
  <c r="F9"/>
  <c r="F8"/>
  <c r="F7"/>
  <c r="F11" l="1"/>
</calcChain>
</file>

<file path=xl/sharedStrings.xml><?xml version="1.0" encoding="utf-8"?>
<sst xmlns="http://schemas.openxmlformats.org/spreadsheetml/2006/main" count="1628" uniqueCount="1032">
  <si>
    <t>Months</t>
  </si>
  <si>
    <t>Bears</t>
  </si>
  <si>
    <t>Dolphins</t>
  </si>
  <si>
    <t>whales</t>
  </si>
  <si>
    <t>Jan</t>
  </si>
  <si>
    <t>Feb</t>
  </si>
  <si>
    <t>Mar</t>
  </si>
  <si>
    <t>Apr</t>
  </si>
  <si>
    <t>May</t>
  </si>
  <si>
    <t>June</t>
  </si>
  <si>
    <t>Free radical scavenging activity %</t>
  </si>
  <si>
    <t>Concentration</t>
  </si>
  <si>
    <t>White Flower</t>
  </si>
  <si>
    <t>SD</t>
  </si>
  <si>
    <t>Pink Flower</t>
  </si>
  <si>
    <t>Light red flower</t>
  </si>
  <si>
    <t>Red flower</t>
  </si>
  <si>
    <t>Mean</t>
  </si>
  <si>
    <t>SNO</t>
  </si>
  <si>
    <t>Total</t>
  </si>
  <si>
    <t>Q1</t>
  </si>
  <si>
    <t>Q2</t>
  </si>
  <si>
    <t>Q3</t>
  </si>
  <si>
    <t>Q4</t>
  </si>
  <si>
    <t>Q5</t>
  </si>
  <si>
    <t>Items</t>
  </si>
  <si>
    <t>January</t>
  </si>
  <si>
    <t>February</t>
  </si>
  <si>
    <t>March</t>
  </si>
  <si>
    <t>April</t>
  </si>
  <si>
    <t>SUM</t>
  </si>
  <si>
    <t>Count</t>
  </si>
  <si>
    <t>Time</t>
  </si>
  <si>
    <t>Pizza restaurant</t>
  </si>
  <si>
    <t>Local chain</t>
  </si>
  <si>
    <t>Time delivery</t>
  </si>
  <si>
    <t>Beginner (Time duration to complete spreadsheet program)</t>
  </si>
  <si>
    <t>Intermediate  (Time duration to complete spreadsheet program)</t>
  </si>
  <si>
    <t>Advanced training  (Time duration to complete spreadsheet program)</t>
  </si>
  <si>
    <t>Birth weight of baby in g</t>
  </si>
  <si>
    <t>studyno</t>
  </si>
  <si>
    <t>Weight</t>
  </si>
  <si>
    <t>BMI</t>
  </si>
  <si>
    <t>Body weight in Kg</t>
  </si>
  <si>
    <t>Systolic blood pressure</t>
  </si>
  <si>
    <t>July</t>
  </si>
  <si>
    <t>August</t>
  </si>
  <si>
    <t>September</t>
  </si>
  <si>
    <t>October</t>
  </si>
  <si>
    <t>November</t>
  </si>
  <si>
    <t>December</t>
  </si>
  <si>
    <t>Gonadosomatic Index (GSI %)</t>
  </si>
  <si>
    <t>Hepatosomatic Index (HSI %)</t>
  </si>
  <si>
    <t>Seasonal variation of GSI and HIS of fish</t>
  </si>
  <si>
    <t>FCR</t>
  </si>
  <si>
    <t>Protein Levels</t>
  </si>
  <si>
    <t>FCR and SGR of fish</t>
  </si>
  <si>
    <t>Before Mnemonic training</t>
  </si>
  <si>
    <t>After Mnemonic training</t>
  </si>
  <si>
    <t>X^2</t>
  </si>
  <si>
    <t>Y^2</t>
  </si>
  <si>
    <t>XY</t>
  </si>
  <si>
    <t>Ʃ</t>
  </si>
  <si>
    <t>Xbar</t>
  </si>
  <si>
    <t>df</t>
  </si>
  <si>
    <t>SS</t>
  </si>
  <si>
    <t>MS</t>
  </si>
  <si>
    <t>F</t>
  </si>
  <si>
    <t>Ybar</t>
  </si>
  <si>
    <t>ƩX</t>
  </si>
  <si>
    <t>ƩY</t>
  </si>
  <si>
    <t>ƩX^2</t>
  </si>
  <si>
    <t>ƩY^2</t>
  </si>
  <si>
    <t>(ƩX)^2</t>
  </si>
  <si>
    <t>ƩXY</t>
  </si>
  <si>
    <t>ug Hg /g WW</t>
  </si>
  <si>
    <t>Do the mercury data suggest that the different species exhibit significant differences in mercury accumulation?</t>
  </si>
  <si>
    <t>African Catfish</t>
  </si>
  <si>
    <t>Tilapia</t>
  </si>
  <si>
    <t>Mercury levels (expressed as μg per gram wet weight) from tissues of two different fish species</t>
  </si>
  <si>
    <t>5mg/L</t>
  </si>
  <si>
    <t>10mg/L</t>
  </si>
  <si>
    <t>20mg/L</t>
  </si>
  <si>
    <t>40mg/L</t>
  </si>
  <si>
    <t xml:space="preserve">Control </t>
  </si>
  <si>
    <t xml:space="preserve">Activity of catalase (unit/mg protein) in the liver of spotted snakehead  Channa punctatus exposed to  sub-lethal doses of atrazine </t>
  </si>
  <si>
    <t>Chi square test of Association</t>
  </si>
  <si>
    <t>A survey was done to determine if job satisfaction was related to income.   A total of 901 people participated in the survey.   The data are shown below.   We will use the Chi-Square Test for Association to determine if the two variables are associated.</t>
  </si>
  <si>
    <t>HO: Job satisfaction is not related to income</t>
  </si>
  <si>
    <t>H1: Job satisfaction is related to income</t>
  </si>
  <si>
    <t>Job Satisfaction</t>
  </si>
  <si>
    <t>Income</t>
  </si>
  <si>
    <t>Very Dissatisfied</t>
  </si>
  <si>
    <t>Little Dissatisfied</t>
  </si>
  <si>
    <t>Moderately Satisfied</t>
  </si>
  <si>
    <t>Very Satisfied</t>
  </si>
  <si>
    <t>ROW TOTAL</t>
  </si>
  <si>
    <t>Column1</t>
  </si>
  <si>
    <t>Column2</t>
  </si>
  <si>
    <t>Column3</t>
  </si>
  <si>
    <t>Column4</t>
  </si>
  <si>
    <t>Column5</t>
  </si>
  <si>
    <t>Less than 5000</t>
  </si>
  <si>
    <t>5000 - 10000</t>
  </si>
  <si>
    <t>10000-15000</t>
  </si>
  <si>
    <t>More than 15000</t>
  </si>
  <si>
    <t>Column Total</t>
  </si>
  <si>
    <t>Expected</t>
  </si>
  <si>
    <t>P value</t>
  </si>
  <si>
    <t>CHITEST(actual range, expected_range)</t>
  </si>
  <si>
    <t>Ztest</t>
  </si>
  <si>
    <t>Alpha</t>
  </si>
  <si>
    <t>Critical Value</t>
  </si>
  <si>
    <t>NORMSINV(Alpha)</t>
  </si>
  <si>
    <t>Z Test Statistic</t>
  </si>
  <si>
    <t>P-Value</t>
  </si>
  <si>
    <t>NORMSDIST(Test statistic)</t>
  </si>
  <si>
    <t>t Test</t>
  </si>
  <si>
    <t>TINV(Alpha*2,DF)</t>
  </si>
  <si>
    <t>t Test Statistic</t>
  </si>
  <si>
    <t>TDIST(test statistic, df,1)</t>
  </si>
  <si>
    <t>F test</t>
  </si>
  <si>
    <t>Numerator df</t>
  </si>
  <si>
    <t>Denominator df</t>
  </si>
  <si>
    <t>F statistic</t>
  </si>
  <si>
    <t>p Value</t>
  </si>
  <si>
    <t>FDIST(F statistic, Numerator df, denominator df)</t>
  </si>
  <si>
    <t>Chi square test</t>
  </si>
  <si>
    <t>A bank has an ATM installed inside the bank, and it is available to its customers only from 7 AM to 6 PM Monday through Friday. The manager of the bank wanted to investigate if the percentage of people who use this ATM is the same for each of the five days (Monday through Friday) of the week. She randomly selected one week and counted the number of people who used this ATM on each of the five days during this week. The information she obtained is given in the following table, where the number of users represents the number of transactions on this ATM on these days. For convenience, we will refer to these transactions as “people” or “users.”</t>
  </si>
  <si>
    <t>Day</t>
  </si>
  <si>
    <t>Monday</t>
  </si>
  <si>
    <t>Tuesday</t>
  </si>
  <si>
    <t>Wednesday</t>
  </si>
  <si>
    <t>Thursday</t>
  </si>
  <si>
    <t>Friday</t>
  </si>
  <si>
    <t>Number of Users</t>
  </si>
  <si>
    <t>Expected Frequencies</t>
  </si>
  <si>
    <t>Expenses</t>
  </si>
  <si>
    <t>Small</t>
  </si>
  <si>
    <t>Patients ID (sampling frame)</t>
  </si>
  <si>
    <t>Duplicate frame</t>
  </si>
  <si>
    <t>Random Number</t>
  </si>
  <si>
    <t>Sd</t>
  </si>
  <si>
    <t>n</t>
  </si>
  <si>
    <t>Mercury concentration in tilapia fish samples before and after pollution</t>
  </si>
  <si>
    <t>Before (ppm)</t>
  </si>
  <si>
    <t>After (ppm)</t>
  </si>
  <si>
    <t>30 % protein</t>
  </si>
  <si>
    <t>35 % Protein</t>
  </si>
  <si>
    <t>40 % Protein</t>
  </si>
  <si>
    <t>45 % Protein</t>
  </si>
  <si>
    <t>Effects of protein levels on growth performance of gibel carp in cements tanks for 40 weeks</t>
  </si>
  <si>
    <r>
      <rPr>
        <b/>
        <sz val="12"/>
        <color rgb="FFFF0000"/>
        <rFont val="Times New Roman"/>
        <family val="1"/>
      </rPr>
      <t>For example, you may be interested to evaluate the effectiveness of a mnemonic method on memory recall. </t>
    </r>
    <r>
      <rPr>
        <b/>
        <sz val="12"/>
        <color theme="1"/>
        <rFont val="Times New Roman"/>
        <family val="1"/>
      </rPr>
      <t xml:space="preserve"> Subjects are given a passage from a book to read, a few days later, they are asked to reproduce the passage and the number of words noted.  Subjects are then sent to a mnemonic training session.  They are then asked to read and reproduce the passage again and the number of words noted.  Thus each subject has two measures, often called before (or pre) and after (or post) measures. </t>
    </r>
  </si>
  <si>
    <t>Critical value</t>
  </si>
  <si>
    <t>alpha</t>
  </si>
  <si>
    <t>c-1</t>
  </si>
  <si>
    <t>n-c</t>
  </si>
  <si>
    <t>DF1</t>
  </si>
  <si>
    <t>DF2</t>
  </si>
  <si>
    <t>F.INV.RT(probaility, degrees of freedom1, degrees of freedom2)</t>
  </si>
  <si>
    <t>Pvalue</t>
  </si>
  <si>
    <t>critical value</t>
  </si>
  <si>
    <t>DF</t>
  </si>
  <si>
    <t>cross tab</t>
  </si>
  <si>
    <t>(R-1)*(C-1)</t>
  </si>
  <si>
    <t>skew</t>
  </si>
  <si>
    <t>Median</t>
  </si>
  <si>
    <t>sd</t>
  </si>
  <si>
    <t>freshman</t>
  </si>
  <si>
    <t>sophomore</t>
  </si>
  <si>
    <t>Junior</t>
  </si>
  <si>
    <t>senior</t>
  </si>
  <si>
    <t>unclassified</t>
  </si>
  <si>
    <t>SGR of fish fed with different dietary levels of protein and lipids</t>
  </si>
  <si>
    <t>Lipid</t>
  </si>
  <si>
    <t>Protein</t>
  </si>
  <si>
    <t>35% protein</t>
  </si>
  <si>
    <t>40% protein</t>
  </si>
  <si>
    <t>45% protein</t>
  </si>
  <si>
    <t>50% protein</t>
  </si>
  <si>
    <t>A</t>
  </si>
  <si>
    <t>B</t>
  </si>
  <si>
    <t>C</t>
  </si>
  <si>
    <t>D</t>
  </si>
  <si>
    <t>chisquare.inv.rt</t>
  </si>
  <si>
    <t>CHISQ.DIST.RT</t>
  </si>
  <si>
    <t>CHISQ.INV.RT</t>
  </si>
  <si>
    <t>r</t>
  </si>
  <si>
    <t>Y-Ybar</t>
  </si>
  <si>
    <t>X-Xbar</t>
  </si>
  <si>
    <t>(X-Xbar)*(Y-Ybar)</t>
  </si>
  <si>
    <t>(X-Xbar)^2</t>
  </si>
  <si>
    <t>(Y-Ybar)^2</t>
  </si>
  <si>
    <t>Observed students</t>
  </si>
  <si>
    <t>Chi square computation</t>
  </si>
  <si>
    <t>Chi square critical value</t>
  </si>
  <si>
    <t>chiinv</t>
  </si>
  <si>
    <t>Observed</t>
  </si>
  <si>
    <t xml:space="preserve">Expected </t>
  </si>
  <si>
    <t>O-E</t>
  </si>
  <si>
    <t>p=0.05</t>
  </si>
  <si>
    <t>df=16</t>
  </si>
  <si>
    <t>p value</t>
  </si>
  <si>
    <t>chi.test,2</t>
  </si>
  <si>
    <t>degrees pf freedom = k-1*c-1</t>
  </si>
  <si>
    <t>Expected students</t>
  </si>
  <si>
    <t>Observed - Expected students</t>
  </si>
  <si>
    <t>chi square test value</t>
  </si>
  <si>
    <t>Observed - Expected students^2/Expected</t>
  </si>
  <si>
    <t>Reject null hypothesis and conlclude that, there is a relationship</t>
  </si>
  <si>
    <t>P value less than alpha 0.05</t>
  </si>
  <si>
    <t>Grand mean</t>
  </si>
  <si>
    <t>SSA</t>
  </si>
  <si>
    <t>c</t>
  </si>
  <si>
    <t>SSW</t>
  </si>
  <si>
    <t>df1 = c-1</t>
  </si>
  <si>
    <t>df2= =n-c</t>
  </si>
  <si>
    <t>MSA</t>
  </si>
  <si>
    <t>MSW</t>
  </si>
  <si>
    <t>to find F  critical or table value in Excel Type F.INV.RT</t>
  </si>
  <si>
    <t>F stat</t>
  </si>
  <si>
    <t>F critical</t>
  </si>
  <si>
    <t>(O-E)^2</t>
  </si>
  <si>
    <t>(O-E)^2/E</t>
  </si>
  <si>
    <t>to find pvalue F.Dist.RT</t>
  </si>
  <si>
    <t>students Index</t>
  </si>
  <si>
    <t>CA (15 %)</t>
  </si>
  <si>
    <t>Lab report (15 %)</t>
  </si>
  <si>
    <t>Final theory (70)</t>
  </si>
  <si>
    <t>Grade</t>
  </si>
  <si>
    <t>Score</t>
  </si>
  <si>
    <t>C-</t>
  </si>
  <si>
    <t>C+</t>
  </si>
  <si>
    <t>B-</t>
  </si>
  <si>
    <t>B+</t>
  </si>
  <si>
    <t>A-</t>
  </si>
  <si>
    <t>(=VLOOKUP(lookup_value, table array, column_index_num, [Range_lookup])</t>
  </si>
  <si>
    <t>VLOOKUP function</t>
  </si>
  <si>
    <t>XL Toolbox Settings</t>
  </si>
  <si>
    <t>export_preset</t>
  </si>
  <si>
    <t>export_path</t>
  </si>
  <si>
    <t>CA (30%)</t>
  </si>
  <si>
    <t>Final theory 100</t>
  </si>
  <si>
    <t>CA 100 Marks</t>
  </si>
  <si>
    <t>Final theory (70%)</t>
  </si>
  <si>
    <t>Total 100</t>
  </si>
  <si>
    <t>Pvalue for chisquare test</t>
  </si>
  <si>
    <t>insert dollor symbol for the colomun range</t>
  </si>
  <si>
    <t>Days</t>
  </si>
  <si>
    <t>Date</t>
  </si>
  <si>
    <t>Date and time</t>
  </si>
  <si>
    <t>NOW</t>
  </si>
  <si>
    <t>Today</t>
  </si>
  <si>
    <t>Gender</t>
  </si>
  <si>
    <t>President No.</t>
  </si>
  <si>
    <t>Name</t>
  </si>
  <si>
    <t>Obama</t>
  </si>
  <si>
    <t>George Walker Bush</t>
  </si>
  <si>
    <t>William Jefferson Clinton</t>
  </si>
  <si>
    <t>George Herbert Walker Bush</t>
  </si>
  <si>
    <t>Ronald Wilson Reagan</t>
  </si>
  <si>
    <t>James Earl Carter, Jr.</t>
  </si>
  <si>
    <t>Gerald Rudolph Ford, Jr.</t>
  </si>
  <si>
    <t>Richard Milhous Nixon</t>
  </si>
  <si>
    <t>Lyndon Baines Johnson</t>
  </si>
  <si>
    <t>John Fitzgerald Kennedy</t>
  </si>
  <si>
    <t>Dwight David Eisenhower</t>
  </si>
  <si>
    <t>Harry S. Truman</t>
  </si>
  <si>
    <t>Franklin Delano Roosevelt</t>
  </si>
  <si>
    <t>Herbert Clark Hoover</t>
  </si>
  <si>
    <t>Calvin Coolidge</t>
  </si>
  <si>
    <t>Warren Gamaliel Harding</t>
  </si>
  <si>
    <t>Woodrow Wilson</t>
  </si>
  <si>
    <t>William Howard Taft</t>
  </si>
  <si>
    <t>Theodore Roosevelt</t>
  </si>
  <si>
    <t>William McKinley</t>
  </si>
  <si>
    <t>Benjamin Harrison</t>
  </si>
  <si>
    <t>22&amp;24</t>
  </si>
  <si>
    <t>Grover Cleveland</t>
  </si>
  <si>
    <t>Chester Alan Arthur</t>
  </si>
  <si>
    <t>James Abram Garfield</t>
  </si>
  <si>
    <t>Rutherford Birchard Hayes</t>
  </si>
  <si>
    <t>Ulysses Simpson Grant</t>
  </si>
  <si>
    <t>Andrew Johnson</t>
  </si>
  <si>
    <t>Abraham Lincoln</t>
  </si>
  <si>
    <t>James Buchanan</t>
  </si>
  <si>
    <t>Franklin Pierce</t>
  </si>
  <si>
    <t>Millard Fillmore</t>
  </si>
  <si>
    <t>Zachary Taylor</t>
  </si>
  <si>
    <t>James Knox Polk</t>
  </si>
  <si>
    <t>John Tyler</t>
  </si>
  <si>
    <t>William Henry Harrison</t>
  </si>
  <si>
    <t>Martin Van Buren</t>
  </si>
  <si>
    <t>Andrew Jackson</t>
  </si>
  <si>
    <t>John Quincy Adams</t>
  </si>
  <si>
    <t>James Monroe</t>
  </si>
  <si>
    <t>James Madison</t>
  </si>
  <si>
    <t>Thomas Jefferson</t>
  </si>
  <si>
    <t>John Adams</t>
  </si>
  <si>
    <t>George Washington</t>
  </si>
  <si>
    <t>Main Category</t>
  </si>
  <si>
    <t>Sub Category</t>
  </si>
  <si>
    <t>Spent</t>
  </si>
  <si>
    <t>Fruits</t>
  </si>
  <si>
    <t>Apple</t>
  </si>
  <si>
    <t>Banana</t>
  </si>
  <si>
    <t>Orange</t>
  </si>
  <si>
    <t>Vegetable</t>
  </si>
  <si>
    <t>Tomato</t>
  </si>
  <si>
    <t>Potato</t>
  </si>
  <si>
    <t>Onion</t>
  </si>
  <si>
    <t>Packaged Food</t>
  </si>
  <si>
    <t>Sauce</t>
  </si>
  <si>
    <t>Noodle</t>
  </si>
  <si>
    <t>Milk</t>
  </si>
  <si>
    <t>Blood Group</t>
  </si>
  <si>
    <t>AB</t>
  </si>
  <si>
    <t>O</t>
  </si>
  <si>
    <t>Item spreadsheet</t>
  </si>
  <si>
    <t>Name of the item</t>
  </si>
  <si>
    <t>Cost of each item</t>
  </si>
  <si>
    <t>Shipping cost/per item</t>
  </si>
  <si>
    <t>Price (Cost+shipping)</t>
  </si>
  <si>
    <t>Quantity of items ordered</t>
  </si>
  <si>
    <t>Fridge</t>
  </si>
  <si>
    <t>Fan</t>
  </si>
  <si>
    <t>Grinder</t>
  </si>
  <si>
    <t>TV</t>
  </si>
  <si>
    <t>Washing machine</t>
  </si>
  <si>
    <t>Subtotal</t>
  </si>
  <si>
    <t>Tax@4.5%</t>
  </si>
  <si>
    <t>Grand total</t>
  </si>
  <si>
    <t xml:space="preserve">Balance </t>
  </si>
  <si>
    <t>The customer paid</t>
  </si>
  <si>
    <t>Data Used in Formula</t>
  </si>
  <si>
    <t>Formula</t>
  </si>
  <si>
    <t>First Name</t>
  </si>
  <si>
    <t>Last Name</t>
  </si>
  <si>
    <t>Syntax Control E</t>
  </si>
  <si>
    <t>(select the cell until you the the dark plus sign, then drag)</t>
  </si>
  <si>
    <t>Or go to Data, then select Flash Fill</t>
  </si>
  <si>
    <t xml:space="preserve">Barack Hussein Obama </t>
  </si>
  <si>
    <t>Number</t>
  </si>
  <si>
    <t>Product</t>
  </si>
  <si>
    <t>Comparing means of groups</t>
  </si>
  <si>
    <t>Exercise 2</t>
  </si>
  <si>
    <t>Do not inLipid row in input</t>
  </si>
  <si>
    <t>Column</t>
  </si>
  <si>
    <t xml:space="preserve">Sample </t>
  </si>
  <si>
    <t>Protein levels</t>
  </si>
  <si>
    <t>Lipid levels</t>
  </si>
  <si>
    <t>Minimum</t>
  </si>
  <si>
    <t>Maximum</t>
  </si>
  <si>
    <t>Q6</t>
  </si>
  <si>
    <t>Q7</t>
  </si>
  <si>
    <t>Q8</t>
  </si>
  <si>
    <t>Q9</t>
  </si>
  <si>
    <t>Q10</t>
  </si>
  <si>
    <t>Q11</t>
  </si>
  <si>
    <t>Q12</t>
  </si>
  <si>
    <t>Q13</t>
  </si>
  <si>
    <t>Q14</t>
  </si>
  <si>
    <t>Q15</t>
  </si>
  <si>
    <t>Click Data, the Forecast</t>
  </si>
  <si>
    <t>syntax</t>
  </si>
  <si>
    <t>PRODUCT</t>
  </si>
  <si>
    <t>(Home --&gt; Fill) &amp; Auto Fill</t>
  </si>
  <si>
    <t>Fill Series</t>
  </si>
  <si>
    <t>Filling a series with formatting</t>
  </si>
  <si>
    <t>Filling a series without formatting</t>
  </si>
  <si>
    <t>Filling a weekday</t>
  </si>
  <si>
    <t>Fill days</t>
  </si>
  <si>
    <t>Flash Fill (Control E)</t>
  </si>
  <si>
    <t>Product code</t>
  </si>
  <si>
    <t>First 4 digits</t>
  </si>
  <si>
    <t>Last 3 digits</t>
  </si>
  <si>
    <t>Middle 3 digits</t>
  </si>
  <si>
    <t>1000-165-B100</t>
  </si>
  <si>
    <t>1001-540-C101</t>
  </si>
  <si>
    <t>1002-394-M102</t>
  </si>
  <si>
    <t>1003-307-Q103</t>
  </si>
  <si>
    <t>1004-848-S104</t>
  </si>
  <si>
    <t>1009-155-S105</t>
  </si>
  <si>
    <t>1006-552-T106</t>
  </si>
  <si>
    <t>1007-634-O107</t>
  </si>
  <si>
    <t>First Alphabet</t>
  </si>
  <si>
    <t>First 2 Alphabets</t>
  </si>
  <si>
    <t>Saturday</t>
  </si>
  <si>
    <t>Sunday</t>
  </si>
  <si>
    <t>Place, State/Country</t>
  </si>
  <si>
    <t>Place</t>
  </si>
  <si>
    <t>State/Country</t>
  </si>
  <si>
    <t>DMY</t>
  </si>
  <si>
    <t>Month</t>
  </si>
  <si>
    <t>Bangalore,Karnataka</t>
  </si>
  <si>
    <t>2.12.13</t>
  </si>
  <si>
    <t>Chennai,Tamil Nadu</t>
  </si>
  <si>
    <t>5.6.10</t>
  </si>
  <si>
    <t>Delhi,India</t>
  </si>
  <si>
    <t>3.3.10</t>
  </si>
  <si>
    <t>Hyderabad,Andhra</t>
  </si>
  <si>
    <t>5.5.11</t>
  </si>
  <si>
    <t>Trivandrum,Kerala</t>
  </si>
  <si>
    <t>29.10.2019</t>
  </si>
  <si>
    <t>Organization</t>
  </si>
  <si>
    <t>Abbreviation</t>
  </si>
  <si>
    <t>Unites States of America</t>
  </si>
  <si>
    <t>Deepika Padukone</t>
  </si>
  <si>
    <t>United Kingdom</t>
  </si>
  <si>
    <t>Ambika Soni</t>
  </si>
  <si>
    <t>World Health Organization</t>
  </si>
  <si>
    <t>Niraj Kumar Singh</t>
  </si>
  <si>
    <t>World Wrestling Entertainment</t>
  </si>
  <si>
    <t>Manmohan Singh</t>
  </si>
  <si>
    <t>Intelligence Quotient</t>
  </si>
  <si>
    <t>Rajani Kant</t>
  </si>
  <si>
    <t>Barack</t>
  </si>
  <si>
    <t>or type the first cell values Data, Flash Fill</t>
  </si>
  <si>
    <t>Type last 3 digits for 2 rows</t>
  </si>
  <si>
    <t>Type the middle digits</t>
  </si>
  <si>
    <t>M</t>
  </si>
  <si>
    <t>Bangalore</t>
  </si>
  <si>
    <t>Clear formats</t>
  </si>
  <si>
    <t>Home, Editing ribbon, selcect clear formats</t>
  </si>
  <si>
    <t>Exercise</t>
  </si>
  <si>
    <t>Age of unsuccesful Applicants</t>
  </si>
  <si>
    <t>Age of succesful Applicants</t>
  </si>
  <si>
    <t>Dummy</t>
  </si>
  <si>
    <t>Normal Birth weight is 2.5 kg</t>
  </si>
  <si>
    <t>Skewness</t>
  </si>
  <si>
    <t>Range</t>
  </si>
  <si>
    <t>Example: "Which pet do you prefer?"</t>
  </si>
  <si>
    <t>Cat</t>
  </si>
  <si>
    <t>Dog</t>
  </si>
  <si>
    <t>Men</t>
  </si>
  <si>
    <t>Women</t>
  </si>
  <si>
    <t>OBSERVED</t>
  </si>
  <si>
    <t>TOTAL</t>
  </si>
  <si>
    <t>Test is there any association between gender on preference of pet</t>
  </si>
  <si>
    <t>Degree of Freedom = (rows − 1) × (columns − 1)</t>
  </si>
  <si>
    <t>Output</t>
  </si>
  <si>
    <t>Remarks</t>
  </si>
  <si>
    <t>=TODAY()</t>
  </si>
  <si>
    <t>Returns today's date</t>
  </si>
  <si>
    <t>=TODAY()+A2</t>
  </si>
  <si>
    <t>=DAY(TODAY())</t>
  </si>
  <si>
    <t>Return's today's day number</t>
  </si>
  <si>
    <t>=MONTH(TODAY())</t>
  </si>
  <si>
    <t>Return's today's month number</t>
  </si>
  <si>
    <t>=YEAR(TODAY())</t>
  </si>
  <si>
    <t>Return's today's year number</t>
  </si>
  <si>
    <t>Try and Practice here</t>
  </si>
  <si>
    <t>Capture fisheries</t>
  </si>
  <si>
    <t xml:space="preserve">Relative shares of Aquaculture and Capture Fisheries in Production </t>
  </si>
  <si>
    <t>Percentage</t>
  </si>
  <si>
    <t>Culture Fisheries (Aquaculture)</t>
  </si>
  <si>
    <t>students Blood groups</t>
  </si>
  <si>
    <t>Data for Dounut Chart</t>
  </si>
  <si>
    <t>DOUGHNUT graph and Pie chart</t>
  </si>
  <si>
    <t>Select MoNday and Drag</t>
  </si>
  <si>
    <t>Possible options</t>
  </si>
  <si>
    <t>Line chart</t>
  </si>
  <si>
    <t>Bar chart</t>
  </si>
  <si>
    <t>Clustered bar chart</t>
  </si>
  <si>
    <t>Stacked colum bar</t>
  </si>
  <si>
    <t>Stacked Area</t>
  </si>
  <si>
    <t>Y FRUIT PRODUCED</t>
  </si>
  <si>
    <t>X1 WATER</t>
  </si>
  <si>
    <t>X2 LIGHT RECEIVED</t>
  </si>
  <si>
    <t>X3 FERTILIZER</t>
  </si>
  <si>
    <t>Fruit Produced in Relation to Growing conditions</t>
  </si>
  <si>
    <t>Is there a relation between fruit produced and growth conditions</t>
  </si>
  <si>
    <t>Fruit Produced in (g)</t>
  </si>
  <si>
    <t>Water (ml)</t>
  </si>
  <si>
    <t>Light received (min)</t>
  </si>
  <si>
    <r>
      <t>Fertilizer (</t>
    </r>
    <r>
      <rPr>
        <sz val="11"/>
        <color theme="1"/>
        <rFont val="Calibri"/>
        <family val="2"/>
      </rPr>
      <t>µl)</t>
    </r>
  </si>
  <si>
    <t>To find the predicted FRUIT PRODUCED using an a WATER Score</t>
  </si>
  <si>
    <t>of 600, a LIGHT RECEIVED Score of 500, and a FERTILIZER</t>
  </si>
  <si>
    <t>Score of 550</t>
  </si>
  <si>
    <t>Family ID</t>
  </si>
  <si>
    <t>Fuel Cost</t>
  </si>
  <si>
    <t>A researcher is studying fuel expenditures for families and wants to determine if the monthly cost has changed since last year when the average was $260 per month. The researcher draws a random sample of 25 families</t>
  </si>
  <si>
    <t>Statistics</t>
  </si>
  <si>
    <t>Political Science</t>
  </si>
  <si>
    <t>Psychology</t>
  </si>
  <si>
    <t>Male</t>
  </si>
  <si>
    <t>Female</t>
  </si>
  <si>
    <t>Assessing annual salaries, ( continuous dependent variable) of  two categorical factors are gender Male and Female), and college major (statistics, psychology, and political science) . The combination of these two factors (2 genders X 3 majors) produces the following six groups. Each group contains 20 observations.</t>
  </si>
  <si>
    <t>House Price in $1000s (Y)</t>
  </si>
  <si>
    <t xml:space="preserve">Square Feet (X) </t>
  </si>
  <si>
    <t>Tamil</t>
  </si>
  <si>
    <t>English</t>
  </si>
  <si>
    <t>Science</t>
  </si>
  <si>
    <t>Maths</t>
  </si>
  <si>
    <t>Social Science</t>
  </si>
  <si>
    <t>Total Marks</t>
  </si>
  <si>
    <t>Average Mark</t>
  </si>
  <si>
    <t>Student index Number</t>
  </si>
  <si>
    <t>AO101</t>
  </si>
  <si>
    <t>AO102</t>
  </si>
  <si>
    <t>AO103</t>
  </si>
  <si>
    <t>AO104</t>
  </si>
  <si>
    <t>AO105</t>
  </si>
  <si>
    <t>AO106</t>
  </si>
  <si>
    <t>AO107</t>
  </si>
  <si>
    <t>AO108</t>
  </si>
  <si>
    <t>AO109</t>
  </si>
  <si>
    <t>AO110</t>
  </si>
  <si>
    <t>AO111</t>
  </si>
  <si>
    <t>AO112</t>
  </si>
  <si>
    <t>AO113</t>
  </si>
  <si>
    <t>AO114</t>
  </si>
  <si>
    <t>AO115</t>
  </si>
  <si>
    <t>AO116</t>
  </si>
  <si>
    <t>AO117</t>
  </si>
  <si>
    <t>AO118</t>
  </si>
  <si>
    <t>AO119</t>
  </si>
  <si>
    <t>AO120</t>
  </si>
  <si>
    <t>AO121</t>
  </si>
  <si>
    <t>AO122</t>
  </si>
  <si>
    <t>AO123</t>
  </si>
  <si>
    <t>AO124</t>
  </si>
  <si>
    <t>AO125</t>
  </si>
  <si>
    <t>AO126</t>
  </si>
  <si>
    <t>AO127</t>
  </si>
  <si>
    <t>AO128</t>
  </si>
  <si>
    <t>AO129</t>
  </si>
  <si>
    <t>AO130</t>
  </si>
  <si>
    <t>AO131</t>
  </si>
  <si>
    <t>AO132</t>
  </si>
  <si>
    <t>AO133</t>
  </si>
  <si>
    <t>AO134</t>
  </si>
  <si>
    <t>AO135</t>
  </si>
  <si>
    <t>AO136</t>
  </si>
  <si>
    <t>AO137</t>
  </si>
  <si>
    <t>AO138</t>
  </si>
  <si>
    <t>AO139</t>
  </si>
  <si>
    <t>AO140</t>
  </si>
  <si>
    <t>AO141</t>
  </si>
  <si>
    <t>AO142</t>
  </si>
  <si>
    <t>AO143</t>
  </si>
  <si>
    <t>AO144</t>
  </si>
  <si>
    <t>AO145</t>
  </si>
  <si>
    <t>AO146</t>
  </si>
  <si>
    <t>AO147</t>
  </si>
  <si>
    <t>AO148</t>
  </si>
  <si>
    <t>AO149</t>
  </si>
  <si>
    <t>AO150</t>
  </si>
  <si>
    <t>Average Marks</t>
  </si>
  <si>
    <t>Height in Meters</t>
  </si>
  <si>
    <t>EXPected</t>
  </si>
  <si>
    <t>Grade Points</t>
  </si>
  <si>
    <t>Grade points</t>
  </si>
  <si>
    <t>Scores (Marks)</t>
  </si>
  <si>
    <t>Pass/Fail</t>
  </si>
  <si>
    <t>IF(A2&gt;=40,"PASS","FAIL")</t>
  </si>
  <si>
    <t>Scores</t>
  </si>
  <si>
    <t>Z score</t>
  </si>
  <si>
    <t>IQR</t>
  </si>
  <si>
    <t>UPPER Bound</t>
  </si>
  <si>
    <t>Lower Bound</t>
  </si>
  <si>
    <t>Outlier</t>
  </si>
  <si>
    <t>OR(A2&gt;$F$2,A2&lt;$G$2)</t>
  </si>
  <si>
    <t>Diet</t>
  </si>
  <si>
    <t>cholesterol conc of diet and excerice group</t>
  </si>
  <si>
    <t>Pre Training score</t>
  </si>
  <si>
    <t>Post Training Score</t>
  </si>
  <si>
    <t>Kasi Marimuthu</t>
  </si>
  <si>
    <t>Karnataka</t>
  </si>
  <si>
    <t>Body Mass Index</t>
  </si>
  <si>
    <t>Food Conversion Ratio</t>
  </si>
  <si>
    <t>Specific Growth Rate</t>
  </si>
  <si>
    <t>Height in CM</t>
  </si>
  <si>
    <t>Pearson correlation coeeficient</t>
  </si>
  <si>
    <t>y=a+bx</t>
  </si>
  <si>
    <t>a</t>
  </si>
  <si>
    <t>b</t>
  </si>
  <si>
    <t>Quarter</t>
  </si>
  <si>
    <t>Ad_exp('000)</t>
  </si>
  <si>
    <t>Sales_Prom_exp('000)</t>
  </si>
  <si>
    <t>Sales('000)</t>
  </si>
  <si>
    <t>Washington</t>
  </si>
  <si>
    <t>Middle</t>
  </si>
  <si>
    <t>USA</t>
  </si>
  <si>
    <t>Suresh K Peter</t>
  </si>
  <si>
    <t>Deepika</t>
  </si>
  <si>
    <t>Padukone</t>
  </si>
  <si>
    <t>Age</t>
  </si>
  <si>
    <t>Smoking</t>
  </si>
  <si>
    <t>Height</t>
  </si>
  <si>
    <t>Survival Rate</t>
  </si>
  <si>
    <t>Mean Values</t>
  </si>
  <si>
    <t>SD Values</t>
  </si>
  <si>
    <t>ABHIJEET SHARMA</t>
  </si>
  <si>
    <t>Bosco Lawarence</t>
  </si>
  <si>
    <t>GEETI MALA PEGU</t>
  </si>
  <si>
    <t>Narendra Kumar Lal</t>
  </si>
  <si>
    <t>Yes</t>
  </si>
  <si>
    <t>NO</t>
  </si>
  <si>
    <t>Status (Pass/Fail)</t>
  </si>
  <si>
    <t>IF(AND(C2&gt;=35,D2&gt;=35,E2&gt;=35,F2&gt;=35,G2&gt;=35),"PASS","FAIL")</t>
  </si>
  <si>
    <t>Weight Kg</t>
  </si>
  <si>
    <t>S0</t>
  </si>
  <si>
    <t>Averagre</t>
  </si>
  <si>
    <t>Standard deviation</t>
  </si>
  <si>
    <t>sd/sqroot of sample size</t>
  </si>
  <si>
    <t>SEM</t>
  </si>
  <si>
    <t>X-Xbar^2</t>
  </si>
  <si>
    <t>formula</t>
  </si>
  <si>
    <t>Amount</t>
  </si>
  <si>
    <t>Family</t>
  </si>
  <si>
    <t>Annual Food Expenditure ($000)</t>
  </si>
  <si>
    <t>Annual Income($000)</t>
  </si>
  <si>
    <t>Family Size (number in family)</t>
  </si>
  <si>
    <t>Dependent variable Annual Expenditure</t>
  </si>
  <si>
    <t>Independent variables ( Annual income, Family size)</t>
  </si>
  <si>
    <t>Female Black</t>
  </si>
  <si>
    <t>Male Black</t>
  </si>
  <si>
    <t>Female white</t>
  </si>
  <si>
    <t>Male white</t>
  </si>
  <si>
    <t xml:space="preserve">A study was conducted to investigate the effects of exercise on stress. The table below lists systolic blood pressure readings (in mmHg) of subjects from the time preceding 25 minutes of aerobic bicycle exercise and preceding the introduction of stress through arithmetic and speech tests. </t>
  </si>
  <si>
    <t>Full Name</t>
  </si>
  <si>
    <t>Salue</t>
  </si>
  <si>
    <t>Dr</t>
  </si>
  <si>
    <t>Ms</t>
  </si>
  <si>
    <t>Prof</t>
  </si>
  <si>
    <t>RUMI G SARMAH</t>
  </si>
  <si>
    <t>Pankaj Kumar</t>
  </si>
  <si>
    <t>Seema Shinde</t>
  </si>
  <si>
    <t>Guna Vijayakumar</t>
  </si>
  <si>
    <t>Full name with salutation</t>
  </si>
  <si>
    <t>Mr</t>
  </si>
  <si>
    <t>George</t>
  </si>
  <si>
    <t>William</t>
  </si>
  <si>
    <t>Ronald</t>
  </si>
  <si>
    <t>James</t>
  </si>
  <si>
    <t>Gerald</t>
  </si>
  <si>
    <t>Richard</t>
  </si>
  <si>
    <t>Lyndon</t>
  </si>
  <si>
    <t>John</t>
  </si>
  <si>
    <t>Dwight</t>
  </si>
  <si>
    <t>Harry</t>
  </si>
  <si>
    <t>Franklin</t>
  </si>
  <si>
    <t>Herbert</t>
  </si>
  <si>
    <t>Calvin</t>
  </si>
  <si>
    <t>Warren</t>
  </si>
  <si>
    <t>Woodrow</t>
  </si>
  <si>
    <t>Theodore</t>
  </si>
  <si>
    <t>Benjamin</t>
  </si>
  <si>
    <t>Grover</t>
  </si>
  <si>
    <t>Chester</t>
  </si>
  <si>
    <t>Rutherford</t>
  </si>
  <si>
    <t>Ulysses</t>
  </si>
  <si>
    <t>Andrew</t>
  </si>
  <si>
    <t>Abraham</t>
  </si>
  <si>
    <t>Millard</t>
  </si>
  <si>
    <t>Zachary</t>
  </si>
  <si>
    <t>Martin</t>
  </si>
  <si>
    <t>Thomas</t>
  </si>
  <si>
    <t>Bush</t>
  </si>
  <si>
    <t>Clinton</t>
  </si>
  <si>
    <t>Reagan</t>
  </si>
  <si>
    <t>Nixon</t>
  </si>
  <si>
    <t>Johnson</t>
  </si>
  <si>
    <t>Kennedy</t>
  </si>
  <si>
    <t>Eisenhower</t>
  </si>
  <si>
    <t>Truman</t>
  </si>
  <si>
    <t>Roosevelt</t>
  </si>
  <si>
    <t>Hoover</t>
  </si>
  <si>
    <t>Harding</t>
  </si>
  <si>
    <t>Taft</t>
  </si>
  <si>
    <t>Arthur</t>
  </si>
  <si>
    <t>Garfield</t>
  </si>
  <si>
    <t>Hayes</t>
  </si>
  <si>
    <t>Grant</t>
  </si>
  <si>
    <t>Polk</t>
  </si>
  <si>
    <t>Harrison</t>
  </si>
  <si>
    <t>Buren</t>
  </si>
  <si>
    <t>Adams</t>
  </si>
  <si>
    <t>Coolidge</t>
  </si>
  <si>
    <t>Wilson</t>
  </si>
  <si>
    <t>McKinley</t>
  </si>
  <si>
    <t>Cleveland</t>
  </si>
  <si>
    <t>Lincoln</t>
  </si>
  <si>
    <t>Buchanan</t>
  </si>
  <si>
    <t>Pierce</t>
  </si>
  <si>
    <t>Fillmore</t>
  </si>
  <si>
    <t>Taylor</t>
  </si>
  <si>
    <t>Tyler</t>
  </si>
  <si>
    <t>Jackson</t>
  </si>
  <si>
    <t>Monroe</t>
  </si>
  <si>
    <t>Madison</t>
  </si>
  <si>
    <t>Jefferson</t>
  </si>
  <si>
    <t>Mr. Barack Obama</t>
  </si>
  <si>
    <t>T1</t>
  </si>
  <si>
    <t>T2</t>
  </si>
  <si>
    <t>T3</t>
  </si>
  <si>
    <t>T4</t>
  </si>
  <si>
    <t>T5</t>
  </si>
  <si>
    <t>T6</t>
  </si>
  <si>
    <t>T7</t>
  </si>
  <si>
    <t>T8</t>
  </si>
  <si>
    <t>T9</t>
  </si>
  <si>
    <t>T10</t>
  </si>
  <si>
    <t>T11</t>
  </si>
  <si>
    <t>T12</t>
  </si>
  <si>
    <t>T13</t>
  </si>
  <si>
    <t>T14</t>
  </si>
  <si>
    <t>T15</t>
  </si>
  <si>
    <t>T16</t>
  </si>
  <si>
    <t>T17</t>
  </si>
  <si>
    <t>T18</t>
  </si>
  <si>
    <t>T19</t>
  </si>
  <si>
    <t>T20</t>
  </si>
  <si>
    <t xml:space="preserve">Mean </t>
  </si>
  <si>
    <t>Treatment Group</t>
  </si>
  <si>
    <r>
      <t>Mean</t>
    </r>
    <r>
      <rPr>
        <b/>
        <sz val="11"/>
        <color theme="1"/>
        <rFont val="Calibri"/>
        <family val="2"/>
      </rPr>
      <t>±SD</t>
    </r>
  </si>
  <si>
    <t>walter</t>
  </si>
  <si>
    <t>Joseph</t>
  </si>
  <si>
    <t>N</t>
  </si>
  <si>
    <t>ANOVA</t>
  </si>
  <si>
    <t>What pupose do you use internet</t>
  </si>
  <si>
    <t>Respondents</t>
  </si>
  <si>
    <t>Email</t>
  </si>
  <si>
    <t>You Tube</t>
  </si>
  <si>
    <t>Facebook</t>
  </si>
  <si>
    <t>Chat</t>
  </si>
  <si>
    <t>Browse</t>
  </si>
  <si>
    <t>Manual calculation</t>
  </si>
  <si>
    <t>Total respondents</t>
  </si>
  <si>
    <t>No of responses</t>
  </si>
  <si>
    <t>Frequency</t>
  </si>
  <si>
    <t>Percent cases</t>
  </si>
  <si>
    <t>Purpose</t>
  </si>
  <si>
    <t>start with =</t>
  </si>
  <si>
    <t>Function and Formula</t>
  </si>
  <si>
    <t>COUNT</t>
  </si>
  <si>
    <t>AVERAGE</t>
  </si>
  <si>
    <t>MINIMUM</t>
  </si>
  <si>
    <t>MAXIMUM</t>
  </si>
  <si>
    <t>MEAN</t>
  </si>
  <si>
    <t>MEDIAN</t>
  </si>
  <si>
    <t>MODE</t>
  </si>
  <si>
    <t>Descriptive statistics (MEASURE OF CENTRAL TENDENCY AND MEASURES OF VARIATION)</t>
  </si>
  <si>
    <t>RANGE</t>
  </si>
  <si>
    <t>VARIANCE</t>
  </si>
  <si>
    <t>STANDARD DEVATION</t>
  </si>
  <si>
    <t>COEFFICIENT OF VARIATION</t>
  </si>
  <si>
    <t>STUDENTS EXAM MARK</t>
  </si>
  <si>
    <t>What pupose do you use internet?</t>
  </si>
  <si>
    <t>STANDARD ERROR</t>
  </si>
  <si>
    <t>USE</t>
  </si>
  <si>
    <t>SYNTAX</t>
  </si>
  <si>
    <t>Count, How many students have secured marks greater than 50 in a class</t>
  </si>
  <si>
    <t>COUNTIF(B2:B71,"&gt;50")</t>
  </si>
  <si>
    <t>POWER</t>
  </si>
  <si>
    <t>10^2</t>
  </si>
  <si>
    <t>10^5</t>
  </si>
  <si>
    <t>power</t>
  </si>
  <si>
    <t>ANSWER</t>
  </si>
  <si>
    <t xml:space="preserve">Kurtosis </t>
  </si>
  <si>
    <t>Quartiles</t>
  </si>
  <si>
    <t>Percentiles</t>
  </si>
  <si>
    <t>Percentiles divide a data set into 100 equal parts.</t>
  </si>
  <si>
    <t>Percentile</t>
  </si>
  <si>
    <t>Quartile</t>
  </si>
  <si>
    <t>Q3-Q2</t>
  </si>
  <si>
    <t>101/4</t>
  </si>
  <si>
    <t>101/2</t>
  </si>
  <si>
    <t>3*(101/4)</t>
  </si>
  <si>
    <r>
      <rPr>
        <b/>
        <sz val="11"/>
        <color rgb="FFFF0000"/>
        <rFont val="Verdana"/>
        <family val="2"/>
      </rPr>
      <t>Quartiles break the data set into 4 equal parts.</t>
    </r>
    <r>
      <rPr>
        <sz val="11"/>
        <color rgb="FF333333"/>
        <rFont val="Verdana"/>
        <family val="2"/>
      </rPr>
      <t xml:space="preserve"> The first quartile, </t>
    </r>
    <r>
      <rPr>
        <b/>
        <sz val="11"/>
        <color rgb="FF002060"/>
        <rFont val="Verdana"/>
        <family val="2"/>
      </rPr>
      <t>Q1, is the 25</t>
    </r>
    <r>
      <rPr>
        <b/>
        <sz val="8"/>
        <color rgb="FF002060"/>
        <rFont val="Verdana"/>
        <family val="2"/>
      </rPr>
      <t>th</t>
    </r>
    <r>
      <rPr>
        <b/>
        <sz val="11"/>
        <color rgb="FF002060"/>
        <rFont val="Verdana"/>
        <family val="2"/>
      </rPr>
      <t> percentile</t>
    </r>
    <r>
      <rPr>
        <sz val="11"/>
        <color rgb="FF333333"/>
        <rFont val="Verdana"/>
        <family val="2"/>
      </rPr>
      <t xml:space="preserve">. </t>
    </r>
    <r>
      <rPr>
        <b/>
        <sz val="11"/>
        <color rgb="FF00B050"/>
        <rFont val="Verdana"/>
        <family val="2"/>
      </rPr>
      <t>The second quartile, Q2, is the 50</t>
    </r>
    <r>
      <rPr>
        <b/>
        <sz val="8"/>
        <color rgb="FF00B050"/>
        <rFont val="Verdana"/>
        <family val="2"/>
      </rPr>
      <t>th</t>
    </r>
    <r>
      <rPr>
        <b/>
        <sz val="11"/>
        <color rgb="FF00B050"/>
        <rFont val="Verdana"/>
        <family val="2"/>
      </rPr>
      <t> percentile.</t>
    </r>
    <r>
      <rPr>
        <sz val="11"/>
        <color rgb="FF333333"/>
        <rFont val="Verdana"/>
        <family val="2"/>
      </rPr>
      <t xml:space="preserve"> </t>
    </r>
    <r>
      <rPr>
        <b/>
        <sz val="11"/>
        <color rgb="FF0070C0"/>
        <rFont val="Verdana"/>
        <family val="2"/>
      </rPr>
      <t>The third quartile, Q3, is the 75</t>
    </r>
    <r>
      <rPr>
        <b/>
        <sz val="8"/>
        <color rgb="FF0070C0"/>
        <rFont val="Verdana"/>
        <family val="2"/>
      </rPr>
      <t>th</t>
    </r>
    <r>
      <rPr>
        <b/>
        <sz val="11"/>
        <color rgb="FF0070C0"/>
        <rFont val="Verdana"/>
        <family val="2"/>
      </rPr>
      <t> percentile.</t>
    </r>
    <r>
      <rPr>
        <sz val="11"/>
        <color rgb="FF333333"/>
        <rFont val="Verdana"/>
        <family val="2"/>
      </rPr>
      <t xml:space="preserve"> M</t>
    </r>
    <r>
      <rPr>
        <b/>
        <sz val="11"/>
        <color theme="9" tint="-0.499984740745262"/>
        <rFont val="Verdana"/>
        <family val="2"/>
      </rPr>
      <t>edian is both the 50</t>
    </r>
    <r>
      <rPr>
        <b/>
        <sz val="8"/>
        <color theme="9" tint="-0.499984740745262"/>
        <rFont val="Verdana"/>
        <family val="2"/>
      </rPr>
      <t>th</t>
    </r>
    <r>
      <rPr>
        <b/>
        <sz val="11"/>
        <color theme="9" tint="-0.499984740745262"/>
        <rFont val="Verdana"/>
        <family val="2"/>
      </rPr>
      <t> percentile and the second quartile, Q2.</t>
    </r>
  </si>
  <si>
    <t>Sorted Marks</t>
  </si>
  <si>
    <t xml:space="preserve">Q2 Median </t>
  </si>
  <si>
    <t>(42+42)/2=42)</t>
  </si>
  <si>
    <t>(61+62)/2=61.5</t>
  </si>
  <si>
    <t>(80+81=80)</t>
  </si>
  <si>
    <t>T.INV.2T(probability, degrees of Freedom)</t>
  </si>
  <si>
    <t>t stat</t>
  </si>
  <si>
    <t>CONFIDENCE T</t>
  </si>
  <si>
    <t>T.DIST.2T(t stat value, df)</t>
  </si>
  <si>
    <t>Type =CHISQ.DIST.RT</t>
  </si>
  <si>
    <t>Type=CHISQ.INV.RT</t>
  </si>
  <si>
    <t>To convert chi square statistic (df) to p-value</t>
  </si>
  <si>
    <t>Suppose a market analyst wished to see whether consumers have any preference among five flavours of a new fruit soda. A sample of 100 people provided the following data</t>
  </si>
  <si>
    <t>Cherry</t>
  </si>
  <si>
    <t>Lime</t>
  </si>
  <si>
    <t>Grape</t>
  </si>
  <si>
    <t>Onserved</t>
  </si>
  <si>
    <t>E=100/5=20</t>
  </si>
  <si>
    <t>Strawberry</t>
  </si>
  <si>
    <t xml:space="preserve">Degrees of freedom = 5- 1 = 4 </t>
  </si>
  <si>
    <t xml:space="preserve">See the Table value at 0.05 for DF 4 = 9.488 </t>
  </si>
  <si>
    <t>Flavours</t>
  </si>
  <si>
    <t>Test chi stat</t>
  </si>
  <si>
    <r>
      <t>(O-E)</t>
    </r>
    <r>
      <rPr>
        <b/>
        <vertAlign val="superscript"/>
        <sz val="14"/>
        <color rgb="FF003300"/>
        <rFont val="Arial"/>
        <family val="2"/>
      </rPr>
      <t>2</t>
    </r>
  </si>
  <si>
    <r>
      <t>(O-E)</t>
    </r>
    <r>
      <rPr>
        <b/>
        <vertAlign val="superscript"/>
        <sz val="14"/>
        <color rgb="FF003300"/>
        <rFont val="Arial"/>
        <family val="2"/>
      </rPr>
      <t>2</t>
    </r>
    <r>
      <rPr>
        <b/>
        <sz val="14"/>
        <color rgb="FF003300"/>
        <rFont val="Arial"/>
        <family val="2"/>
      </rPr>
      <t>/E</t>
    </r>
  </si>
  <si>
    <r>
      <t>(O-E)</t>
    </r>
    <r>
      <rPr>
        <b/>
        <vertAlign val="superscript"/>
        <sz val="12"/>
        <color rgb="FF003300"/>
        <rFont val="Arial"/>
        <family val="2"/>
      </rPr>
      <t>2</t>
    </r>
  </si>
  <si>
    <r>
      <t>(O-E)</t>
    </r>
    <r>
      <rPr>
        <b/>
        <vertAlign val="superscript"/>
        <sz val="12"/>
        <color rgb="FF003300"/>
        <rFont val="Arial"/>
        <family val="2"/>
      </rPr>
      <t>2</t>
    </r>
    <r>
      <rPr>
        <b/>
        <sz val="12"/>
        <color rgb="FF003300"/>
        <rFont val="Arial"/>
        <family val="2"/>
      </rPr>
      <t>/E</t>
    </r>
  </si>
  <si>
    <t>To compare  the chi square statistic(df) and critical value to determine significant difference</t>
  </si>
  <si>
    <r>
      <t>(O-E)</t>
    </r>
    <r>
      <rPr>
        <b/>
        <vertAlign val="superscript"/>
        <sz val="11"/>
        <color rgb="FF003300"/>
        <rFont val="Arial"/>
        <family val="2"/>
      </rPr>
      <t>2</t>
    </r>
  </si>
  <si>
    <r>
      <t>(O-E)</t>
    </r>
    <r>
      <rPr>
        <b/>
        <vertAlign val="superscript"/>
        <sz val="11"/>
        <color rgb="FF003300"/>
        <rFont val="Arial"/>
        <family val="2"/>
      </rPr>
      <t>2</t>
    </r>
    <r>
      <rPr>
        <b/>
        <sz val="11"/>
        <color rgb="FF003300"/>
        <rFont val="Arial"/>
        <family val="2"/>
      </rPr>
      <t>/E</t>
    </r>
  </si>
  <si>
    <t>DF=2-1 * 2-1</t>
  </si>
  <si>
    <t>DF=1</t>
  </si>
  <si>
    <t>Difference (d)</t>
  </si>
  <si>
    <t xml:space="preserve">∑d </t>
  </si>
  <si>
    <r>
      <t>∑d</t>
    </r>
    <r>
      <rPr>
        <b/>
        <vertAlign val="superscript"/>
        <sz val="18"/>
        <color rgb="FF003300"/>
        <rFont val="Calibri"/>
        <family val="2"/>
      </rPr>
      <t>2</t>
    </r>
    <r>
      <rPr>
        <b/>
        <sz val="18"/>
        <color rgb="FF003300"/>
        <rFont val="Calibri"/>
        <family val="2"/>
      </rPr>
      <t xml:space="preserve"> </t>
    </r>
  </si>
  <si>
    <r>
      <t>d</t>
    </r>
    <r>
      <rPr>
        <b/>
        <vertAlign val="superscript"/>
        <sz val="12"/>
        <color rgb="FF003300"/>
        <rFont val="Calibri"/>
        <family val="2"/>
      </rPr>
      <t>2</t>
    </r>
  </si>
  <si>
    <t>d= individual difference between the two values in a single</t>
  </si>
  <si>
    <t>µd=mean value of the differences d for the population of all matched pairs</t>
  </si>
  <si>
    <t xml:space="preserve">   = mean value  of the difference d for the paired sample data</t>
  </si>
  <si>
    <t>n=number of pairs of data.</t>
  </si>
  <si>
    <r>
      <t>S</t>
    </r>
    <r>
      <rPr>
        <vertAlign val="subscript"/>
        <sz val="12"/>
        <color rgb="FF000000"/>
        <rFont val="Verdana"/>
        <family val="2"/>
      </rPr>
      <t>d</t>
    </r>
    <r>
      <rPr>
        <sz val="12"/>
        <color rgb="FF000000"/>
        <rFont val="Verdana"/>
        <family val="2"/>
      </rPr>
      <t>=standard deviation of the differences d for the paired sample data</t>
    </r>
  </si>
  <si>
    <t>dbar</t>
  </si>
  <si>
    <t>dbar=</t>
  </si>
  <si>
    <t>∑d /10</t>
  </si>
  <si>
    <t>G20/(H21/SQRT(10))</t>
  </si>
  <si>
    <t>SQRT((D14-C14^2/10)/9)</t>
  </si>
  <si>
    <t xml:space="preserve">Beginner </t>
  </si>
  <si>
    <t xml:space="preserve">Intermediate </t>
  </si>
  <si>
    <t xml:space="preserve">Advanced </t>
  </si>
  <si>
    <t>Variance</t>
  </si>
  <si>
    <t>No of items</t>
  </si>
  <si>
    <t>Cronbach Alpha</t>
  </si>
  <si>
    <t>P-value</t>
  </si>
  <si>
    <t>F crit</t>
  </si>
  <si>
    <r>
      <t xml:space="preserve">Strongly Agree : </t>
    </r>
    <r>
      <rPr>
        <b/>
        <sz val="11"/>
        <color rgb="FFFF0000"/>
        <rFont val="Calibri"/>
        <family val="2"/>
        <scheme val="minor"/>
      </rPr>
      <t>5</t>
    </r>
    <r>
      <rPr>
        <b/>
        <sz val="11"/>
        <color theme="1"/>
        <rFont val="Calibri"/>
        <family val="2"/>
        <scheme val="minor"/>
      </rPr>
      <t xml:space="preserve"> ; Agree : 4 ; Neutral : </t>
    </r>
    <r>
      <rPr>
        <b/>
        <sz val="11"/>
        <color rgb="FFFF0000"/>
        <rFont val="Calibri"/>
        <family val="2"/>
        <scheme val="minor"/>
      </rPr>
      <t>3</t>
    </r>
    <r>
      <rPr>
        <b/>
        <sz val="11"/>
        <color theme="1"/>
        <rFont val="Calibri"/>
        <family val="2"/>
        <scheme val="minor"/>
      </rPr>
      <t xml:space="preserve"> ;  Disagree : </t>
    </r>
    <r>
      <rPr>
        <b/>
        <sz val="11"/>
        <color rgb="FFFF0000"/>
        <rFont val="Calibri"/>
        <family val="2"/>
        <scheme val="minor"/>
      </rPr>
      <t xml:space="preserve">2 </t>
    </r>
    <r>
      <rPr>
        <b/>
        <sz val="11"/>
        <color theme="1"/>
        <rFont val="Calibri"/>
        <family val="2"/>
        <scheme val="minor"/>
      </rPr>
      <t xml:space="preserve">; Strongly Disagree : </t>
    </r>
    <r>
      <rPr>
        <b/>
        <sz val="11"/>
        <color rgb="FFFF0000"/>
        <rFont val="Calibri"/>
        <family val="2"/>
        <scheme val="minor"/>
      </rPr>
      <t>1</t>
    </r>
  </si>
  <si>
    <t>BODMAS goes like this . . .</t>
  </si>
  <si>
    <t>D is division, as in 6/3.</t>
  </si>
  <si>
    <t>M is multiplication, as in 6 × 3.</t>
  </si>
  <si>
    <t>A is addition, as in 2 + 3.</t>
  </si>
  <si>
    <t>S is subtraction, as in 5 − 1.</t>
  </si>
  <si>
    <t>(3 + 2) × 2 = ?</t>
  </si>
  <si>
    <t>(4/2 × 5) + 7 = ?</t>
  </si>
  <si>
    <t>(102 × 3)/150 = ?</t>
  </si>
  <si>
    <t>[(15 × 2) − (5 + 7)]/6 = ?</t>
  </si>
  <si>
    <t>Answers</t>
  </si>
  <si>
    <t>75 + 10</t>
  </si>
  <si>
    <t>104 − 50</t>
  </si>
  <si>
    <t>50 − 104</t>
  </si>
  <si>
    <t>42 × −2</t>
  </si>
  <si>
    <t>(−50 × −60)</t>
  </si>
  <si>
    <t>6,392 − (−700)</t>
  </si>
  <si>
    <t xml:space="preserve"> (510 − 500)/−10</t>
  </si>
  <si>
    <t>([(502 − 300) − 25] − [(242 − 100) − 50])/20 × 30</t>
  </si>
  <si>
    <t>Workout</t>
  </si>
  <si>
    <t>−54</t>
  </si>
  <si>
    <t>−84</t>
  </si>
  <si>
    <t xml:space="preserve"> −1</t>
  </si>
  <si>
    <t xml:space="preserve"> −5.48</t>
  </si>
  <si>
    <r>
      <t xml:space="preserve">O is for order or power, as in raise 4 to the order of 2 or </t>
    </r>
    <r>
      <rPr>
        <b/>
        <sz val="11"/>
        <color rgb="FFFF0000"/>
        <rFont val="Calibri"/>
        <family val="2"/>
        <scheme val="minor"/>
      </rPr>
      <t>4^2.</t>
    </r>
  </si>
  <si>
    <t xml:space="preserve"> [(40^2 − 207) − (80^2 − 400)]/35 × 24</t>
  </si>
  <si>
    <t>S</t>
  </si>
  <si>
    <t>XYZ supermarket</t>
  </si>
  <si>
    <t>Rate</t>
  </si>
  <si>
    <t>Quantity</t>
  </si>
  <si>
    <t>Rice</t>
  </si>
  <si>
    <t>Sugar</t>
  </si>
  <si>
    <t>Toor Dall</t>
  </si>
  <si>
    <t>Cooking oil</t>
  </si>
  <si>
    <t>Black gram</t>
  </si>
  <si>
    <t>Green gram</t>
  </si>
  <si>
    <t>Wheat Flour</t>
  </si>
  <si>
    <t>Liguid detergent (Pack)</t>
  </si>
  <si>
    <t>Gross Total</t>
  </si>
  <si>
    <t>Discount (2%)</t>
  </si>
  <si>
    <t>Net amount</t>
  </si>
  <si>
    <t>SKEW</t>
  </si>
  <si>
    <t>KURT</t>
  </si>
  <si>
    <t>Tukey-Kramer Critical Range</t>
  </si>
  <si>
    <t xml:space="preserve">    </t>
  </si>
  <si>
    <r>
      <t>Q</t>
    </r>
    <r>
      <rPr>
        <b/>
        <vertAlign val="subscript"/>
        <sz val="12"/>
        <color rgb="FF000000"/>
        <rFont val="Arial"/>
        <family val="2"/>
      </rPr>
      <t>α</t>
    </r>
    <r>
      <rPr>
        <b/>
        <sz val="12"/>
        <color rgb="FF000000"/>
        <rFont val="Arial"/>
        <family val="2"/>
      </rPr>
      <t xml:space="preserve">  =</t>
    </r>
  </si>
  <si>
    <r>
      <t>MSW</t>
    </r>
    <r>
      <rPr>
        <b/>
        <sz val="12"/>
        <color rgb="FF000000"/>
        <rFont val="Arial"/>
        <family val="2"/>
      </rPr>
      <t xml:space="preserve"> = Mean Square Within</t>
    </r>
  </si>
  <si>
    <r>
      <t>n</t>
    </r>
    <r>
      <rPr>
        <b/>
        <vertAlign val="subscript"/>
        <sz val="12"/>
        <color rgb="FF000000"/>
        <rFont val="Arial"/>
        <family val="2"/>
      </rPr>
      <t>j</t>
    </r>
    <r>
      <rPr>
        <b/>
        <sz val="12"/>
        <color rgb="FF000000"/>
        <rFont val="Arial"/>
        <family val="2"/>
      </rPr>
      <t xml:space="preserve"> and n</t>
    </r>
    <r>
      <rPr>
        <b/>
        <vertAlign val="subscript"/>
        <sz val="12"/>
        <color rgb="FF000000"/>
        <rFont val="Arial"/>
        <family val="2"/>
      </rPr>
      <t>j’</t>
    </r>
    <r>
      <rPr>
        <b/>
        <sz val="12"/>
        <color rgb="FF000000"/>
        <rFont val="Arial"/>
        <family val="2"/>
      </rPr>
      <t xml:space="preserve"> = Sample sizes from groups j and j’</t>
    </r>
  </si>
  <si>
    <t>Compute absolute mean differences:</t>
  </si>
  <si>
    <r>
      <t>Find the Q</t>
    </r>
    <r>
      <rPr>
        <vertAlign val="subscript"/>
        <sz val="11"/>
        <color rgb="FF000099"/>
        <rFont val="Arial"/>
        <family val="2"/>
      </rPr>
      <t>α</t>
    </r>
    <r>
      <rPr>
        <sz val="11"/>
        <color rgb="FF000099"/>
        <rFont val="Arial"/>
        <family val="2"/>
      </rPr>
      <t xml:space="preserve"> value from the table in appendix with  </t>
    </r>
  </si>
  <si>
    <t>If the absolute mean differences between the groups greater than the critical ran Q alpha, the neans are statistically different</t>
  </si>
  <si>
    <t>Decision</t>
  </si>
  <si>
    <t>Post Hoc Test</t>
  </si>
  <si>
    <t>XBar1</t>
  </si>
  <si>
    <t>XBar2</t>
  </si>
  <si>
    <t>XBar3</t>
  </si>
  <si>
    <t>XBar1-XBar2</t>
  </si>
  <si>
    <t>XBar1-XBar3</t>
  </si>
  <si>
    <t>XBar2-XBar3</t>
  </si>
  <si>
    <t>Groups</t>
  </si>
  <si>
    <t>Source of Variation</t>
  </si>
  <si>
    <t>Between Groups</t>
  </si>
  <si>
    <t>Within Groups</t>
  </si>
  <si>
    <t>Critical region</t>
  </si>
  <si>
    <t>(3.49)*(SQRT(B32/2)*(1/10+1/10+1/10))</t>
  </si>
  <si>
    <t>Qalpha =3.49</t>
  </si>
  <si>
    <t xml:space="preserve">Advanced training </t>
  </si>
  <si>
    <t>Table for Research paper</t>
  </si>
  <si>
    <t xml:space="preserve">Each value is the mean of 10 participants, Mean values bearing different alphabets are statistically significant (P&lt;0.05) </t>
  </si>
  <si>
    <t>c = 3  and  (n – c) = (30 – 3) = 27  degrees of freedom:</t>
  </si>
  <si>
    <t xml:space="preserve">Upper Tail Critical Value from Studentized Range Distribution with  c  and  n - c  degrees of freedom </t>
  </si>
  <si>
    <t>PAID AMOUNT</t>
  </si>
  <si>
    <t>Balance</t>
  </si>
  <si>
    <t>Step 1</t>
  </si>
  <si>
    <t>Step 2</t>
  </si>
  <si>
    <t>Calculate total score for individual respondents</t>
  </si>
  <si>
    <t xml:space="preserve">Step 3 </t>
  </si>
  <si>
    <t>Calculate the variances for Total score</t>
  </si>
  <si>
    <t xml:space="preserve">Step 4 </t>
  </si>
  <si>
    <t>Plug in the values</t>
  </si>
  <si>
    <t>Step 3</t>
  </si>
  <si>
    <t>step 4</t>
  </si>
  <si>
    <t>V10*(1-(T4/T5))</t>
  </si>
  <si>
    <t xml:space="preserve">Sum of the Items variance </t>
  </si>
  <si>
    <t>Variance for total score of all respondents</t>
  </si>
  <si>
    <t>VAR.S</t>
  </si>
  <si>
    <t>Calculate variance for each question( items)(VAR.S)</t>
  </si>
  <si>
    <t>Var.s</t>
  </si>
  <si>
    <t>M4*N4</t>
  </si>
  <si>
    <t>M5*N5</t>
  </si>
  <si>
    <t>M12^2</t>
  </si>
  <si>
    <t>M13^5</t>
  </si>
  <si>
    <t>Or Home tab, Fill, Flash Fill Tab</t>
  </si>
  <si>
    <t>Used in a situiations where</t>
  </si>
  <si>
    <t>UNHIDE</t>
  </si>
  <si>
    <t>SUNBURST</t>
  </si>
  <si>
    <t>After having graph, click graph, then click + Symbol, data labels, more data labels and then choose value from the options</t>
  </si>
  <si>
    <t>To change colour, select each category and right click fill options choose the colour you want</t>
  </si>
  <si>
    <t>Large</t>
  </si>
  <si>
    <t>50th Percentile</t>
  </si>
  <si>
    <t>25th Percentile</t>
  </si>
  <si>
    <t xml:space="preserve">75th </t>
  </si>
  <si>
    <t>Mr. Abhijeet Sharma</t>
  </si>
  <si>
    <t>6 samples</t>
  </si>
  <si>
    <r>
      <t>60</t>
    </r>
    <r>
      <rPr>
        <sz val="11"/>
        <color theme="1"/>
        <rFont val="Calibri"/>
        <family val="2"/>
      </rPr>
      <t>±</t>
    </r>
    <r>
      <rPr>
        <sz val="12.1"/>
        <color theme="1"/>
        <rFont val="Calibri"/>
        <family val="2"/>
      </rPr>
      <t>3.044</t>
    </r>
  </si>
  <si>
    <t>Predict the price for a house with 2000 square feet</t>
  </si>
  <si>
    <t>10th Percentile</t>
  </si>
  <si>
    <t>75th Percentile</t>
  </si>
  <si>
    <t>80th Percentile</t>
  </si>
  <si>
    <t>% Responses</t>
  </si>
  <si>
    <t>Product (A*B)</t>
  </si>
  <si>
    <t>POWER (A^B)</t>
  </si>
  <si>
    <t>COUNTIF(B2:B71,"&lt;35"))</t>
  </si>
  <si>
    <t>k =no of respondents</t>
  </si>
  <si>
    <t>skewness -1 to +1 considered approximately normally distributed</t>
  </si>
  <si>
    <t>B is for brackets, such as [ ], or sometimes parentheses), like this ( ),</t>
  </si>
  <si>
    <t>(25/5) − (6/3)</t>
  </si>
  <si>
    <t>Step 1:Calculate total each option</t>
  </si>
  <si>
    <t>Percent cases =(Frequency/Total respondents)*100</t>
  </si>
  <si>
    <t>% Responses = (Frequency/ Frequency Total)*100</t>
  </si>
  <si>
    <t>Zoology</t>
  </si>
  <si>
    <t>Botany</t>
  </si>
  <si>
    <t>Commerce</t>
  </si>
  <si>
    <t>BBA</t>
  </si>
  <si>
    <t>Number of applications received  for admission in different courses in a college</t>
  </si>
  <si>
    <t>Courses</t>
  </si>
  <si>
    <t>Among the 50 respondents 58% said email</t>
  </si>
  <si>
    <t>The symbol Σ is the Greek letter sigma, which stands for “sum.” It tells you to add up all the scores that are indicated by the letter X, and then to divide your answer by n.</t>
  </si>
  <si>
    <t>syntax=formulatex to revel the formula</t>
  </si>
  <si>
    <t>IF Condition</t>
  </si>
  <si>
    <t>Formulatext</t>
  </si>
  <si>
    <t>Roll</t>
  </si>
  <si>
    <t>Marks</t>
  </si>
  <si>
    <t xml:space="preserve"> Result</t>
  </si>
  <si>
    <t>&gt;50 PASS</t>
  </si>
  <si>
    <t>&gt;80 A grade</t>
  </si>
  <si>
    <t>&gt;70 B</t>
  </si>
  <si>
    <t>&gt;60 C</t>
  </si>
  <si>
    <t>&lt;60 D</t>
  </si>
  <si>
    <t>IF(B4&gt;=50,"PASS","FAIL")</t>
  </si>
  <si>
    <t>IF(B3&gt;=80,"A",IF(B3&gt;=70,"B",IF(B3&gt;=60,"C",IF(B3&lt;60,"D"))))</t>
  </si>
  <si>
    <t>PASS Mark is 50 and above</t>
  </si>
  <si>
    <t>Grades</t>
  </si>
  <si>
    <t>count the number of cells that meet a criterion</t>
  </si>
  <si>
    <t>Returns today's date and add 105 days to it</t>
  </si>
  <si>
    <t>Shortcuts</t>
  </si>
  <si>
    <t>Time functions</t>
  </si>
  <si>
    <t>now()</t>
  </si>
  <si>
    <t>Current Date:</t>
  </si>
  <si>
    <t>today()</t>
  </si>
  <si>
    <t>Current date and Time:</t>
  </si>
  <si>
    <t>Second Largest</t>
  </si>
  <si>
    <t>Third Smallest</t>
  </si>
  <si>
    <t>LARGE(K2:K71,1)</t>
  </si>
  <si>
    <t>SMALL(K2:K71,1)</t>
  </si>
  <si>
    <t>LARGE(K4:K73,2)</t>
  </si>
  <si>
    <t>SMALL(K4:K73,3)</t>
  </si>
  <si>
    <t>Distance (miles)</t>
  </si>
  <si>
    <t>Cost (USD)</t>
  </si>
  <si>
    <t>Correlation</t>
  </si>
  <si>
    <t>=CORREL(A2:A10,B2:B10)</t>
  </si>
  <si>
    <t>R Square</t>
  </si>
  <si>
    <t>=RSQ(B2:B10,A2:A10)</t>
  </si>
  <si>
    <t>SD y</t>
  </si>
  <si>
    <t>=STDEV.S(B2:B10)</t>
  </si>
  <si>
    <t>SD x</t>
  </si>
  <si>
    <t>=STDEV.S(A2:A10)</t>
  </si>
  <si>
    <t>Slope</t>
  </si>
  <si>
    <t>=SLOPE(B2:B10,A2:A10)</t>
  </si>
  <si>
    <t>Intercept</t>
  </si>
  <si>
    <t>=INTERCEPT(B2:B10,A2:A10)</t>
  </si>
  <si>
    <t>X Mean</t>
  </si>
  <si>
    <t>=AVERAGE(A2:A10)</t>
  </si>
  <si>
    <t>Y Mean</t>
  </si>
  <si>
    <t>=AVERAGE(B2:B10)</t>
  </si>
  <si>
    <t>Prediction</t>
  </si>
  <si>
    <t>y = a+bx</t>
  </si>
  <si>
    <t>a=intercept</t>
  </si>
  <si>
    <t>b=slope</t>
  </si>
  <si>
    <t>x= predict (known)</t>
  </si>
  <si>
    <t>y = predicted value (unknown)</t>
  </si>
  <si>
    <t>&lt;?xml version="1.0" encoding="utf-16"?&gt;_x000D_
&lt;Preset xmlns:xsd="http://www.w3.org/2001/XMLSchema" xmlns:xsi="http://www.w3.org/2001/XMLSchema-instance"&gt;_x000D_
  &lt;Name&gt;Png, 700 dpi, Grays, White canvas&lt;/Name&gt;_x000D_
  &lt;Dpi&gt;700&lt;/Dpi&gt;_x000D_
  &lt;FileType&gt;Png&lt;/FileType&gt;_x000D_
  &lt;ColorSpace&gt;GrayScale&lt;/ColorSpace&gt;_x000D_
  &lt;Transparency&gt;WhiteCanvas&lt;/Transparency&gt;_x000D_
  &lt;UseColorProfile&gt;false&lt;/UseColorProfile&gt;_x000D_
  &lt;ColorProfile /&gt;_x000D_
&lt;/Preset&gt;</t>
  </si>
  <si>
    <t>C:\Users\KASI\Desktop\11.png</t>
  </si>
  <si>
    <t>Filter</t>
  </si>
  <si>
    <t>(x-xbar)^2</t>
  </si>
  <si>
    <t>x-xbar</t>
  </si>
  <si>
    <t>HIGHT</t>
  </si>
  <si>
    <t>Weight in</t>
  </si>
  <si>
    <t>Mean0</t>
  </si>
  <si>
    <t>CCV</t>
  </si>
  <si>
    <t>CV</t>
  </si>
  <si>
    <t>RESULT</t>
  </si>
  <si>
    <t>GRADE</t>
  </si>
  <si>
    <t xml:space="preserve">HUSSEIN </t>
  </si>
  <si>
    <t>MON</t>
  </si>
  <si>
    <t>TUE</t>
  </si>
  <si>
    <t>WED</t>
  </si>
  <si>
    <t>THU</t>
  </si>
  <si>
    <t>FRI</t>
  </si>
  <si>
    <t>SAT</t>
  </si>
  <si>
    <t>SUN</t>
  </si>
  <si>
    <t>Standard Error</t>
  </si>
  <si>
    <t>Mode</t>
  </si>
  <si>
    <t>Standard Deviation</t>
  </si>
  <si>
    <t>Sample Variance</t>
  </si>
  <si>
    <t>Kurtosis</t>
  </si>
  <si>
    <t>Sum</t>
  </si>
</sst>
</file>

<file path=xl/styles.xml><?xml version="1.0" encoding="utf-8"?>
<styleSheet xmlns="http://schemas.openxmlformats.org/spreadsheetml/2006/main">
  <numFmts count="9">
    <numFmt numFmtId="164" formatCode="_(* #,##0.00_);_(* \(#,##0.00\);_(* &quot;-&quot;??_);_(@_)"/>
    <numFmt numFmtId="165" formatCode="0.000"/>
    <numFmt numFmtId="166" formatCode="0.0000"/>
    <numFmt numFmtId="167" formatCode="0.00000000"/>
    <numFmt numFmtId="168" formatCode="_-* #,##0.00_-;\-* #,##0.00_-;_-* &quot;-&quot;??_-;_-@_-"/>
    <numFmt numFmtId="169" formatCode="_(* #,##0.0000000_);_(* \(#,##0.0000000\);_(* &quot;-&quot;??_);_(@_)"/>
    <numFmt numFmtId="170" formatCode="_(* #,##0.00000000_);_(* \(#,##0.00000000\);_(* &quot;-&quot;??_);_(@_)"/>
    <numFmt numFmtId="171" formatCode="_(* #,##0.000000000_);_(* \(#,##0.000000000\);_(* &quot;-&quot;??_);_(@_)"/>
    <numFmt numFmtId="172" formatCode="[$-409]h:mm:ss\ AM/PM;@"/>
  </numFmts>
  <fonts count="89">
    <font>
      <sz val="11"/>
      <color theme="1"/>
      <name val="Calibri"/>
      <family val="2"/>
      <scheme val="minor"/>
    </font>
    <font>
      <b/>
      <sz val="12"/>
      <color theme="1"/>
      <name val="Times New Roman"/>
      <family val="1"/>
    </font>
    <font>
      <sz val="12"/>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mbria"/>
      <family val="1"/>
      <scheme val="major"/>
    </font>
    <font>
      <sz val="12"/>
      <color theme="1"/>
      <name val="Cambria"/>
      <family val="1"/>
      <scheme val="major"/>
    </font>
    <font>
      <b/>
      <sz val="14"/>
      <color rgb="FFFFFFFF"/>
      <name val="Calibri"/>
      <family val="2"/>
    </font>
    <font>
      <sz val="14"/>
      <color rgb="FF000000"/>
      <name val="Calibri"/>
      <family val="2"/>
    </font>
    <font>
      <b/>
      <sz val="11"/>
      <color rgb="FFFF0000"/>
      <name val="Calibri"/>
      <family val="2"/>
      <scheme val="minor"/>
    </font>
    <font>
      <i/>
      <sz val="11"/>
      <color theme="1"/>
      <name val="Calibri"/>
      <family val="2"/>
      <scheme val="minor"/>
    </font>
    <font>
      <sz val="14"/>
      <color theme="1"/>
      <name val="Calibri"/>
      <family val="2"/>
      <scheme val="minor"/>
    </font>
    <font>
      <sz val="11"/>
      <color theme="1"/>
      <name val="Calibri"/>
      <family val="2"/>
    </font>
    <font>
      <sz val="12"/>
      <color rgb="FF000000"/>
      <name val="Times New Roman"/>
      <family val="1"/>
    </font>
    <font>
      <b/>
      <sz val="12"/>
      <color rgb="FF000000"/>
      <name val="Times New Roman"/>
      <family val="1"/>
    </font>
    <font>
      <sz val="9"/>
      <color rgb="FF000000"/>
      <name val="Verdana"/>
      <family val="2"/>
    </font>
    <font>
      <sz val="11"/>
      <color rgb="FF000000"/>
      <name val="Calibri"/>
      <family val="2"/>
      <scheme val="minor"/>
    </font>
    <font>
      <b/>
      <sz val="11"/>
      <color rgb="FF000000"/>
      <name val="Calibri"/>
      <family val="2"/>
      <scheme val="minor"/>
    </font>
    <font>
      <b/>
      <sz val="11"/>
      <color theme="0"/>
      <name val="Calibri"/>
      <family val="2"/>
      <scheme val="minor"/>
    </font>
    <font>
      <b/>
      <sz val="12"/>
      <color rgb="FFFF0000"/>
      <name val="Times New Roman"/>
      <family val="1"/>
    </font>
    <font>
      <sz val="20"/>
      <color theme="1"/>
      <name val="Calibri"/>
      <family val="2"/>
      <scheme val="minor"/>
    </font>
    <font>
      <b/>
      <sz val="10"/>
      <color rgb="FF000000"/>
      <name val="Calibri"/>
      <family val="2"/>
      <scheme val="minor"/>
    </font>
    <font>
      <b/>
      <i/>
      <sz val="11"/>
      <color theme="1"/>
      <name val="Calibri"/>
      <family val="2"/>
      <scheme val="minor"/>
    </font>
    <font>
      <sz val="11"/>
      <color rgb="FFFF0000"/>
      <name val="Calibri"/>
      <family val="2"/>
      <scheme val="minor"/>
    </font>
    <font>
      <b/>
      <sz val="14"/>
      <color theme="1"/>
      <name val="Calibri"/>
      <family val="2"/>
      <scheme val="minor"/>
    </font>
    <font>
      <i/>
      <sz val="10"/>
      <color theme="1"/>
      <name val="Calibri"/>
      <family val="2"/>
      <scheme val="minor"/>
    </font>
    <font>
      <u/>
      <sz val="11"/>
      <color theme="10"/>
      <name val="Calibri"/>
      <family val="2"/>
      <scheme val="minor"/>
    </font>
    <font>
      <b/>
      <sz val="12"/>
      <color theme="1"/>
      <name val="Calibri"/>
      <family val="2"/>
      <scheme val="minor"/>
    </font>
    <font>
      <sz val="18"/>
      <color theme="1"/>
      <name val="Calibri"/>
      <family val="2"/>
      <scheme val="minor"/>
    </font>
    <font>
      <sz val="8"/>
      <name val="Calibri"/>
      <family val="2"/>
      <scheme val="minor"/>
    </font>
    <font>
      <b/>
      <i/>
      <sz val="12"/>
      <color theme="1"/>
      <name val="Calibri"/>
      <family val="2"/>
      <scheme val="minor"/>
    </font>
    <font>
      <sz val="12"/>
      <color rgb="FF002060"/>
      <name val="Calibri"/>
      <family val="2"/>
      <scheme val="minor"/>
    </font>
    <font>
      <sz val="12"/>
      <color rgb="FF000000"/>
      <name val="Arial"/>
      <family val="2"/>
    </font>
    <font>
      <sz val="11"/>
      <color rgb="FF000000"/>
      <name val="Calibri"/>
      <family val="2"/>
    </font>
    <font>
      <b/>
      <sz val="10"/>
      <name val="Arial"/>
      <family val="2"/>
    </font>
    <font>
      <sz val="11"/>
      <color rgb="FF000000"/>
      <name val="Calibri"/>
      <family val="2"/>
    </font>
    <font>
      <b/>
      <sz val="11"/>
      <color rgb="FF000000"/>
      <name val="Calibri"/>
      <family val="2"/>
    </font>
    <font>
      <sz val="10"/>
      <color theme="1"/>
      <name val="Calibri"/>
      <family val="2"/>
      <scheme val="minor"/>
    </font>
    <font>
      <b/>
      <sz val="14"/>
      <name val="Calibri"/>
      <family val="2"/>
      <scheme val="minor"/>
    </font>
    <font>
      <sz val="11"/>
      <name val="Calibri"/>
      <family val="2"/>
      <scheme val="minor"/>
    </font>
    <font>
      <b/>
      <sz val="12"/>
      <color rgb="FF0000FF"/>
      <name val="Arial"/>
      <family val="2"/>
    </font>
    <font>
      <b/>
      <sz val="10"/>
      <color rgb="FF737373"/>
      <name val="Arial"/>
      <family val="2"/>
    </font>
    <font>
      <sz val="12"/>
      <color rgb="FF767673"/>
      <name val="Arial"/>
      <family val="2"/>
    </font>
    <font>
      <b/>
      <sz val="12"/>
      <name val="Arial"/>
      <family val="2"/>
    </font>
    <font>
      <b/>
      <sz val="12"/>
      <color rgb="FF000000"/>
      <name val="Arial"/>
      <family val="2"/>
    </font>
    <font>
      <b/>
      <sz val="10"/>
      <color rgb="FF336666"/>
      <name val="Arial"/>
      <family val="2"/>
    </font>
    <font>
      <sz val="11"/>
      <color rgb="FFFF0066"/>
      <name val="Calibri"/>
      <family val="2"/>
      <scheme val="minor"/>
    </font>
    <font>
      <b/>
      <sz val="11"/>
      <name val="Calibri"/>
      <family val="2"/>
      <scheme val="minor"/>
    </font>
    <font>
      <b/>
      <sz val="11"/>
      <color theme="1"/>
      <name val="Calibri"/>
      <family val="2"/>
    </font>
    <font>
      <b/>
      <sz val="12"/>
      <color rgb="FF1E1E1E"/>
      <name val="Segoe UI"/>
      <family val="2"/>
    </font>
    <font>
      <b/>
      <sz val="11"/>
      <color theme="1"/>
      <name val="Times New Roman"/>
      <family val="1"/>
    </font>
    <font>
      <sz val="11"/>
      <color rgb="FF333333"/>
      <name val="Verdana"/>
      <family val="2"/>
    </font>
    <font>
      <b/>
      <sz val="11"/>
      <color rgb="FFFF0000"/>
      <name val="Verdana"/>
      <family val="2"/>
    </font>
    <font>
      <b/>
      <sz val="11"/>
      <color rgb="FF333333"/>
      <name val="Verdana"/>
      <family val="2"/>
    </font>
    <font>
      <b/>
      <sz val="11"/>
      <color rgb="FF0070C0"/>
      <name val="Verdana"/>
      <family val="2"/>
    </font>
    <font>
      <b/>
      <sz val="8"/>
      <color rgb="FF0070C0"/>
      <name val="Verdana"/>
      <family val="2"/>
    </font>
    <font>
      <b/>
      <sz val="11"/>
      <color rgb="FF002060"/>
      <name val="Verdana"/>
      <family val="2"/>
    </font>
    <font>
      <b/>
      <sz val="8"/>
      <color rgb="FF002060"/>
      <name val="Verdana"/>
      <family val="2"/>
    </font>
    <font>
      <b/>
      <sz val="11"/>
      <color rgb="FF00B050"/>
      <name val="Verdana"/>
      <family val="2"/>
    </font>
    <font>
      <b/>
      <sz val="8"/>
      <color rgb="FF00B050"/>
      <name val="Verdana"/>
      <family val="2"/>
    </font>
    <font>
      <b/>
      <sz val="11"/>
      <color theme="9" tint="-0.499984740745262"/>
      <name val="Verdana"/>
      <family val="2"/>
    </font>
    <font>
      <b/>
      <sz val="8"/>
      <color theme="9" tint="-0.499984740745262"/>
      <name val="Verdana"/>
      <family val="2"/>
    </font>
    <font>
      <b/>
      <sz val="14"/>
      <name val="Arial"/>
      <family val="2"/>
    </font>
    <font>
      <b/>
      <sz val="14"/>
      <color rgb="FF003300"/>
      <name val="Arial"/>
      <family val="2"/>
    </font>
    <font>
      <b/>
      <vertAlign val="superscript"/>
      <sz val="14"/>
      <color rgb="FF003300"/>
      <name val="Arial"/>
      <family val="2"/>
    </font>
    <font>
      <b/>
      <sz val="12"/>
      <color rgb="FF003300"/>
      <name val="Arial"/>
      <family val="2"/>
    </font>
    <font>
      <b/>
      <vertAlign val="superscript"/>
      <sz val="12"/>
      <color rgb="FF003300"/>
      <name val="Arial"/>
      <family val="2"/>
    </font>
    <font>
      <sz val="11"/>
      <color rgb="FF003300"/>
      <name val="Verdana"/>
      <family val="2"/>
    </font>
    <font>
      <b/>
      <sz val="11"/>
      <color rgb="FF003300"/>
      <name val="Arial"/>
      <family val="2"/>
    </font>
    <font>
      <b/>
      <vertAlign val="superscript"/>
      <sz val="11"/>
      <color rgb="FF003300"/>
      <name val="Arial"/>
      <family val="2"/>
    </font>
    <font>
      <b/>
      <sz val="18"/>
      <color rgb="FF003300"/>
      <name val="Calibri"/>
      <family val="2"/>
    </font>
    <font>
      <b/>
      <vertAlign val="superscript"/>
      <sz val="18"/>
      <color rgb="FF003300"/>
      <name val="Calibri"/>
      <family val="2"/>
    </font>
    <font>
      <b/>
      <sz val="12"/>
      <color rgb="FF003300"/>
      <name val="Calibri"/>
      <family val="2"/>
    </font>
    <font>
      <b/>
      <vertAlign val="superscript"/>
      <sz val="12"/>
      <color rgb="FF003300"/>
      <name val="Calibri"/>
      <family val="2"/>
    </font>
    <font>
      <sz val="12"/>
      <color rgb="FF000000"/>
      <name val="Verdana"/>
      <family val="2"/>
    </font>
    <font>
      <vertAlign val="subscript"/>
      <sz val="12"/>
      <color rgb="FF000000"/>
      <name val="Verdana"/>
      <family val="2"/>
    </font>
    <font>
      <sz val="14"/>
      <color rgb="FF000000"/>
      <name val="Verdana"/>
      <family val="2"/>
    </font>
    <font>
      <sz val="14"/>
      <color rgb="FF000000"/>
      <name val="Arial"/>
      <family val="2"/>
    </font>
    <font>
      <b/>
      <vertAlign val="subscript"/>
      <sz val="12"/>
      <color rgb="FF000000"/>
      <name val="Arial"/>
      <family val="2"/>
    </font>
    <font>
      <b/>
      <i/>
      <sz val="12"/>
      <color rgb="FF000000"/>
      <name val="Arial"/>
      <family val="2"/>
    </font>
    <font>
      <sz val="11"/>
      <color rgb="FF000099"/>
      <name val="Arial"/>
      <family val="2"/>
    </font>
    <font>
      <vertAlign val="subscript"/>
      <sz val="11"/>
      <color rgb="FF000099"/>
      <name val="Arial"/>
      <family val="2"/>
    </font>
    <font>
      <sz val="12.1"/>
      <color theme="1"/>
      <name val="Calibri"/>
      <family val="2"/>
    </font>
    <font>
      <sz val="14"/>
      <color rgb="FF336666"/>
      <name val="Arial"/>
      <family val="2"/>
    </font>
    <font>
      <sz val="11"/>
      <color theme="0"/>
      <name val="Calibri"/>
      <family val="2"/>
      <scheme val="minor"/>
    </font>
    <font>
      <b/>
      <sz val="10"/>
      <name val="Calibri"/>
      <family val="2"/>
      <scheme val="minor"/>
    </font>
    <font>
      <sz val="10"/>
      <color rgb="FF000000"/>
      <name val="Calibri"/>
      <family val="2"/>
      <scheme val="minor"/>
    </font>
    <font>
      <sz val="10"/>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bgColor indexed="64"/>
      </patternFill>
    </fill>
    <fill>
      <patternFill patternType="solid">
        <fgColor theme="9" tint="0.59999389629810485"/>
        <bgColor indexed="64"/>
      </patternFill>
    </fill>
    <fill>
      <patternFill patternType="solid">
        <fgColor rgb="FF00CC0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77111117893"/>
        <bgColor indexed="64"/>
      </patternFill>
    </fill>
    <fill>
      <patternFill patternType="solid">
        <fgColor theme="6"/>
        <bgColor indexed="64"/>
      </patternFill>
    </fill>
    <fill>
      <patternFill patternType="solid">
        <fgColor rgb="FFE5DFEC"/>
        <bgColor rgb="FFE5DFEC"/>
      </patternFill>
    </fill>
    <fill>
      <patternFill patternType="solid">
        <fgColor theme="3" tint="0.59999389629810485"/>
        <bgColor rgb="FFE5DFEC"/>
      </patternFill>
    </fill>
    <fill>
      <patternFill patternType="solid">
        <fgColor theme="0"/>
        <bgColor rgb="FFFFFF00"/>
      </patternFill>
    </fill>
    <fill>
      <patternFill patternType="solid">
        <fgColor theme="3" tint="0.59999389629810485"/>
        <bgColor rgb="FFFFFF00"/>
      </patternFill>
    </fill>
    <fill>
      <patternFill patternType="solid">
        <fgColor rgb="FFC7DAF7"/>
        <bgColor indexed="64"/>
      </patternFill>
    </fill>
    <fill>
      <patternFill patternType="solid">
        <fgColor rgb="FFFDE0BD"/>
        <bgColor indexed="64"/>
      </patternFill>
    </fill>
    <fill>
      <patternFill patternType="solid">
        <fgColor theme="4" tint="0.59999389629810485"/>
        <bgColor indexed="64"/>
      </patternFill>
    </fill>
    <fill>
      <patternFill patternType="solid">
        <fgColor theme="0"/>
        <bgColor rgb="FFE5DFEC"/>
      </patternFill>
    </fill>
    <fill>
      <patternFill patternType="solid">
        <fgColor rgb="FFE2EFD9"/>
        <bgColor indexed="64"/>
      </patternFill>
    </fill>
    <fill>
      <patternFill patternType="solid">
        <fgColor theme="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18"/>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FFFFFF"/>
      </left>
      <right style="medium">
        <color rgb="FFFFFFFF"/>
      </right>
      <top style="medium">
        <color rgb="FFFFFFFF"/>
      </top>
      <bottom style="thick">
        <color rgb="FFFFFFFF"/>
      </bottom>
      <diagonal/>
    </border>
    <border>
      <left/>
      <right/>
      <top style="medium">
        <color indexed="64"/>
      </top>
      <bottom style="thin">
        <color indexed="64"/>
      </bottom>
      <diagonal/>
    </border>
    <border>
      <left style="thin">
        <color indexed="64"/>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diagonal/>
    </border>
  </borders>
  <cellStyleXfs count="10">
    <xf numFmtId="0" fontId="0" fillId="0" borderId="0"/>
    <xf numFmtId="164" fontId="3" fillId="0" borderId="0" applyFont="0" applyFill="0" applyBorder="0" applyAlignment="0" applyProtection="0"/>
    <xf numFmtId="0" fontId="27" fillId="0" borderId="0" applyNumberFormat="0" applyFill="0" applyBorder="0" applyAlignment="0" applyProtection="0"/>
    <xf numFmtId="168" fontId="3" fillId="0" borderId="0" applyFont="0" applyFill="0" applyBorder="0" applyAlignment="0" applyProtection="0"/>
    <xf numFmtId="0" fontId="34" fillId="0" borderId="0"/>
    <xf numFmtId="0" fontId="36" fillId="0" borderId="0"/>
    <xf numFmtId="0" fontId="85" fillId="41" borderId="0" applyNumberFormat="0" applyBorder="0" applyProtection="0"/>
    <xf numFmtId="0" fontId="3" fillId="42" borderId="0"/>
    <xf numFmtId="0" fontId="3" fillId="0" borderId="0"/>
    <xf numFmtId="0" fontId="3" fillId="43" borderId="22"/>
  </cellStyleXfs>
  <cellXfs count="403">
    <xf numFmtId="0" fontId="0" fillId="0" borderId="0" xfId="0"/>
    <xf numFmtId="0" fontId="0" fillId="0" borderId="1" xfId="0" applyBorder="1"/>
    <xf numFmtId="0" fontId="0" fillId="2" borderId="1" xfId="0" applyFill="1" applyBorder="1"/>
    <xf numFmtId="0" fontId="0" fillId="3" borderId="1" xfId="0" applyFill="1" applyBorder="1"/>
    <xf numFmtId="0" fontId="2" fillId="0" borderId="0" xfId="0" applyFont="1"/>
    <xf numFmtId="0" fontId="2" fillId="3" borderId="1" xfId="0" applyFont="1" applyFill="1" applyBorder="1"/>
    <xf numFmtId="0" fontId="2" fillId="4" borderId="1" xfId="0" applyFont="1" applyFill="1" applyBorder="1"/>
    <xf numFmtId="2" fontId="2" fillId="0" borderId="1" xfId="0" applyNumberFormat="1" applyFont="1" applyBorder="1" applyAlignment="1">
      <alignment horizontal="center"/>
    </xf>
    <xf numFmtId="0" fontId="2" fillId="0" borderId="0" xfId="0" applyFont="1" applyAlignment="1">
      <alignment horizontal="center"/>
    </xf>
    <xf numFmtId="0" fontId="2" fillId="0" borderId="1" xfId="0" applyFont="1" applyBorder="1"/>
    <xf numFmtId="0" fontId="2" fillId="0" borderId="1" xfId="0" applyFont="1" applyBorder="1" applyAlignment="1">
      <alignment horizontal="center"/>
    </xf>
    <xf numFmtId="0" fontId="2" fillId="3" borderId="1" xfId="0" applyFont="1" applyFill="1" applyBorder="1" applyAlignment="1">
      <alignment horizontal="center"/>
    </xf>
    <xf numFmtId="1" fontId="0" fillId="0" borderId="0" xfId="0" applyNumberFormat="1"/>
    <xf numFmtId="0" fontId="4" fillId="5" borderId="0" xfId="0" applyFont="1" applyFill="1"/>
    <xf numFmtId="0" fontId="1" fillId="3" borderId="1" xfId="0" applyFont="1" applyFill="1" applyBorder="1" applyAlignment="1">
      <alignment horizontal="center" vertical="center" wrapText="1"/>
    </xf>
    <xf numFmtId="0" fontId="0" fillId="5" borderId="1" xfId="0" applyFill="1" applyBorder="1"/>
    <xf numFmtId="2" fontId="0" fillId="0" borderId="1" xfId="0" applyNumberFormat="1" applyBorder="1"/>
    <xf numFmtId="0" fontId="6" fillId="5" borderId="1" xfId="0" applyFont="1" applyFill="1" applyBorder="1" applyAlignment="1">
      <alignment horizontal="center" vertical="center" readingOrder="1"/>
    </xf>
    <xf numFmtId="0" fontId="7" fillId="5" borderId="1" xfId="0" applyFont="1" applyFill="1" applyBorder="1" applyAlignment="1">
      <alignment horizontal="center" readingOrder="1"/>
    </xf>
    <xf numFmtId="0" fontId="6" fillId="0" borderId="1" xfId="0" applyFont="1" applyBorder="1" applyAlignment="1">
      <alignment horizontal="center" vertical="center" readingOrder="1"/>
    </xf>
    <xf numFmtId="0" fontId="4" fillId="0" borderId="0" xfId="0" applyFont="1"/>
    <xf numFmtId="0" fontId="8" fillId="9" borderId="1" xfId="0" applyFont="1" applyFill="1" applyBorder="1" applyAlignment="1">
      <alignment horizontal="left" vertical="center" wrapText="1" readingOrder="1"/>
    </xf>
    <xf numFmtId="0" fontId="9" fillId="10" borderId="1" xfId="0" applyFont="1" applyFill="1" applyBorder="1" applyAlignment="1">
      <alignment horizontal="center" vertical="center" wrapText="1" readingOrder="1"/>
    </xf>
    <xf numFmtId="0" fontId="9" fillId="11" borderId="1" xfId="0" applyFont="1" applyFill="1" applyBorder="1" applyAlignment="1">
      <alignment horizontal="center" vertical="center" wrapText="1" readingOrder="1"/>
    </xf>
    <xf numFmtId="0" fontId="4" fillId="12" borderId="1" xfId="0" applyFont="1" applyFill="1" applyBorder="1" applyAlignment="1">
      <alignment wrapText="1"/>
    </xf>
    <xf numFmtId="0" fontId="4" fillId="3" borderId="1" xfId="0" applyFont="1" applyFill="1" applyBorder="1" applyAlignment="1">
      <alignment horizontal="center"/>
    </xf>
    <xf numFmtId="0" fontId="0" fillId="0" borderId="1" xfId="0" applyBorder="1" applyAlignment="1">
      <alignment horizontal="center"/>
    </xf>
    <xf numFmtId="0" fontId="4" fillId="0" borderId="1" xfId="0" applyFont="1" applyBorder="1"/>
    <xf numFmtId="0" fontId="0" fillId="0" borderId="0" xfId="0" applyAlignment="1">
      <alignment horizontal="center"/>
    </xf>
    <xf numFmtId="0" fontId="4" fillId="5" borderId="1" xfId="0" applyFont="1" applyFill="1" applyBorder="1" applyAlignment="1">
      <alignment horizontal="center"/>
    </xf>
    <xf numFmtId="0" fontId="0" fillId="0" borderId="0" xfId="0" applyAlignment="1">
      <alignment horizontal="left"/>
    </xf>
    <xf numFmtId="1" fontId="0" fillId="0" borderId="1" xfId="0" applyNumberFormat="1" applyBorder="1" applyAlignment="1">
      <alignment horizontal="left"/>
    </xf>
    <xf numFmtId="0" fontId="10" fillId="14" borderId="1" xfId="0" applyFont="1" applyFill="1" applyBorder="1" applyAlignment="1">
      <alignment horizontal="center" wrapText="1"/>
    </xf>
    <xf numFmtId="0" fontId="10" fillId="14" borderId="1" xfId="0" applyFont="1" applyFill="1" applyBorder="1" applyAlignment="1">
      <alignment horizontal="left" wrapText="1"/>
    </xf>
    <xf numFmtId="0" fontId="4" fillId="14" borderId="1" xfId="0" applyFont="1" applyFill="1" applyBorder="1" applyAlignment="1">
      <alignment horizontal="center"/>
    </xf>
    <xf numFmtId="0" fontId="0" fillId="5" borderId="1" xfId="0" applyFill="1" applyBorder="1" applyAlignment="1">
      <alignment horizontal="center"/>
    </xf>
    <xf numFmtId="0" fontId="4" fillId="13" borderId="1" xfId="0" applyFont="1" applyFill="1" applyBorder="1" applyAlignment="1">
      <alignment horizontal="center" wrapText="1"/>
    </xf>
    <xf numFmtId="0" fontId="4" fillId="0" borderId="1" xfId="0" applyFont="1" applyBorder="1" applyAlignment="1">
      <alignment horizontal="center"/>
    </xf>
    <xf numFmtId="0" fontId="2" fillId="4" borderId="1" xfId="0" applyFont="1" applyFill="1" applyBorder="1" applyAlignment="1">
      <alignment horizontal="center"/>
    </xf>
    <xf numFmtId="0" fontId="4" fillId="3" borderId="1" xfId="0" applyFont="1" applyFill="1" applyBorder="1"/>
    <xf numFmtId="9" fontId="4" fillId="0" borderId="1" xfId="0" applyNumberFormat="1" applyFont="1" applyBorder="1"/>
    <xf numFmtId="0" fontId="4" fillId="0" borderId="0" xfId="0" applyFont="1" applyAlignment="1">
      <alignment horizontal="center"/>
    </xf>
    <xf numFmtId="0" fontId="11" fillId="0" borderId="0" xfId="0" applyFont="1" applyAlignment="1">
      <alignment horizontal="center"/>
    </xf>
    <xf numFmtId="0" fontId="12" fillId="0" borderId="1" xfId="0" applyFont="1" applyBorder="1" applyAlignment="1">
      <alignment horizontal="center"/>
    </xf>
    <xf numFmtId="0" fontId="13" fillId="3" borderId="1" xfId="0" applyFont="1" applyFill="1" applyBorder="1"/>
    <xf numFmtId="2" fontId="0" fillId="3" borderId="3" xfId="0" applyNumberFormat="1" applyFill="1" applyBorder="1"/>
    <xf numFmtId="2" fontId="0" fillId="3" borderId="1" xfId="0" applyNumberFormat="1" applyFill="1" applyBorder="1"/>
    <xf numFmtId="2" fontId="13" fillId="3" borderId="1" xfId="0" applyNumberFormat="1" applyFont="1" applyFill="1" applyBorder="1"/>
    <xf numFmtId="0" fontId="4" fillId="5" borderId="1" xfId="0" applyFont="1" applyFill="1" applyBorder="1"/>
    <xf numFmtId="0" fontId="0" fillId="3" borderId="3" xfId="0" applyFill="1" applyBorder="1"/>
    <xf numFmtId="0" fontId="14" fillId="0" borderId="0" xfId="0" applyFont="1"/>
    <xf numFmtId="0" fontId="15" fillId="0" borderId="0" xfId="0" applyFont="1"/>
    <xf numFmtId="0" fontId="16" fillId="5" borderId="0" xfId="0" applyFont="1" applyFill="1" applyAlignment="1">
      <alignment wrapText="1"/>
    </xf>
    <xf numFmtId="0" fontId="17" fillId="0" borderId="1" xfId="0" applyFont="1" applyBorder="1" applyAlignment="1">
      <alignment horizontal="left" vertical="center"/>
    </xf>
    <xf numFmtId="0" fontId="17" fillId="0" borderId="1" xfId="0" applyFont="1" applyBorder="1" applyAlignment="1">
      <alignment horizontal="center" vertical="center"/>
    </xf>
    <xf numFmtId="0" fontId="18" fillId="3" borderId="1" xfId="0" applyFont="1" applyFill="1" applyBorder="1" applyAlignment="1">
      <alignment horizontal="left" vertical="center"/>
    </xf>
    <xf numFmtId="0" fontId="0" fillId="13" borderId="1" xfId="0" applyFill="1" applyBorder="1"/>
    <xf numFmtId="0" fontId="0" fillId="0" borderId="7" xfId="0" applyBorder="1"/>
    <xf numFmtId="0" fontId="17" fillId="0" borderId="3" xfId="0" applyFont="1" applyBorder="1" applyAlignment="1">
      <alignment horizontal="right" vertical="center"/>
    </xf>
    <xf numFmtId="0" fontId="17" fillId="0" borderId="8" xfId="0" applyFont="1" applyBorder="1" applyAlignment="1">
      <alignment horizontal="right" vertical="center"/>
    </xf>
    <xf numFmtId="0" fontId="0" fillId="0" borderId="6" xfId="0" applyBorder="1"/>
    <xf numFmtId="0" fontId="17" fillId="0" borderId="1" xfId="0" applyFont="1" applyBorder="1" applyAlignment="1">
      <alignment horizontal="right" vertical="center"/>
    </xf>
    <xf numFmtId="0" fontId="17" fillId="0" borderId="9" xfId="0" applyFont="1" applyBorder="1" applyAlignment="1">
      <alignment horizontal="right" vertical="center"/>
    </xf>
    <xf numFmtId="0" fontId="17" fillId="13" borderId="3" xfId="0" applyFont="1" applyFill="1" applyBorder="1" applyAlignment="1">
      <alignment horizontal="right" vertical="center"/>
    </xf>
    <xf numFmtId="0" fontId="17" fillId="13" borderId="1" xfId="0" applyFont="1" applyFill="1" applyBorder="1" applyAlignment="1">
      <alignment horizontal="right" vertical="center"/>
    </xf>
    <xf numFmtId="0" fontId="0" fillId="0" borderId="10" xfId="0" applyBorder="1"/>
    <xf numFmtId="0" fontId="17" fillId="0" borderId="4" xfId="0" applyFont="1" applyBorder="1" applyAlignment="1">
      <alignment horizontal="right" vertical="center"/>
    </xf>
    <xf numFmtId="0" fontId="17" fillId="0" borderId="11" xfId="0" applyFont="1" applyBorder="1" applyAlignment="1">
      <alignment horizontal="right" vertical="center"/>
    </xf>
    <xf numFmtId="0" fontId="17" fillId="13" borderId="4" xfId="0" applyFont="1" applyFill="1" applyBorder="1" applyAlignment="1">
      <alignment horizontal="right" vertical="center"/>
    </xf>
    <xf numFmtId="0" fontId="0" fillId="15" borderId="1" xfId="0" applyFill="1" applyBorder="1"/>
    <xf numFmtId="0" fontId="17" fillId="15" borderId="4" xfId="0" applyFont="1" applyFill="1" applyBorder="1" applyAlignment="1">
      <alignment horizontal="right" vertical="center"/>
    </xf>
    <xf numFmtId="0" fontId="17" fillId="3" borderId="4" xfId="0" applyFont="1" applyFill="1" applyBorder="1" applyAlignment="1">
      <alignment horizontal="right" vertical="center"/>
    </xf>
    <xf numFmtId="0" fontId="17" fillId="0" borderId="0" xfId="0" applyFont="1" applyAlignment="1">
      <alignment horizontal="right" vertical="center"/>
    </xf>
    <xf numFmtId="0" fontId="17" fillId="3" borderId="0" xfId="0" applyFont="1" applyFill="1" applyAlignment="1">
      <alignment horizontal="right" vertical="center"/>
    </xf>
    <xf numFmtId="0" fontId="18" fillId="0" borderId="0" xfId="0" applyFont="1" applyAlignment="1">
      <alignment horizontal="left" vertical="center"/>
    </xf>
    <xf numFmtId="1" fontId="17" fillId="0" borderId="1" xfId="0" applyNumberFormat="1" applyFont="1" applyBorder="1" applyAlignment="1">
      <alignment horizontal="right" vertical="center"/>
    </xf>
    <xf numFmtId="0" fontId="0" fillId="14" borderId="1" xfId="0" applyFill="1" applyBorder="1"/>
    <xf numFmtId="0" fontId="17" fillId="14" borderId="1" xfId="0" applyFont="1" applyFill="1" applyBorder="1" applyAlignment="1">
      <alignment horizontal="left" vertical="center"/>
    </xf>
    <xf numFmtId="0" fontId="5" fillId="3" borderId="1" xfId="0" applyFont="1" applyFill="1" applyBorder="1"/>
    <xf numFmtId="0" fontId="0" fillId="5" borderId="0" xfId="0" applyFill="1"/>
    <xf numFmtId="0" fontId="4" fillId="0" borderId="0" xfId="0" applyFont="1" applyAlignment="1">
      <alignment wrapText="1"/>
    </xf>
    <xf numFmtId="0" fontId="0" fillId="0" borderId="0" xfId="0" applyAlignment="1">
      <alignment wrapText="1"/>
    </xf>
    <xf numFmtId="0" fontId="0" fillId="0" borderId="0" xfId="0" applyAlignment="1">
      <alignment horizontal="center" wrapText="1"/>
    </xf>
    <xf numFmtId="0" fontId="10" fillId="0" borderId="0" xfId="0" applyFont="1"/>
    <xf numFmtId="0" fontId="4" fillId="0" borderId="1" xfId="0" applyFont="1" applyBorder="1" applyAlignment="1">
      <alignment horizontal="center" wrapText="1"/>
    </xf>
    <xf numFmtId="164" fontId="0" fillId="0" borderId="0" xfId="1" applyFont="1" applyFill="1" applyBorder="1" applyAlignment="1"/>
    <xf numFmtId="166" fontId="0" fillId="5" borderId="0" xfId="0" applyNumberFormat="1" applyFill="1"/>
    <xf numFmtId="0" fontId="21" fillId="5" borderId="0" xfId="0" applyFont="1" applyFill="1"/>
    <xf numFmtId="0" fontId="5" fillId="5" borderId="0" xfId="0" applyFont="1" applyFill="1"/>
    <xf numFmtId="0" fontId="0" fillId="12" borderId="1" xfId="0" applyFill="1" applyBorder="1"/>
    <xf numFmtId="0" fontId="4" fillId="12" borderId="1" xfId="0" applyFont="1" applyFill="1" applyBorder="1"/>
    <xf numFmtId="2" fontId="22" fillId="3" borderId="1" xfId="0" applyNumberFormat="1" applyFont="1" applyFill="1" applyBorder="1" applyAlignment="1">
      <alignment horizontal="right" vertical="center"/>
    </xf>
    <xf numFmtId="0" fontId="0" fillId="0" borderId="9" xfId="0" applyBorder="1"/>
    <xf numFmtId="0" fontId="0" fillId="18" borderId="1" xfId="0" applyFill="1" applyBorder="1"/>
    <xf numFmtId="0" fontId="0" fillId="19" borderId="1" xfId="0" applyFill="1" applyBorder="1"/>
    <xf numFmtId="9" fontId="0" fillId="19" borderId="1" xfId="0" applyNumberFormat="1" applyFill="1" applyBorder="1"/>
    <xf numFmtId="0" fontId="0" fillId="20" borderId="1" xfId="0" applyFill="1" applyBorder="1"/>
    <xf numFmtId="0" fontId="0" fillId="4" borderId="1" xfId="0" applyFill="1" applyBorder="1"/>
    <xf numFmtId="166" fontId="0" fillId="0" borderId="1" xfId="0" applyNumberFormat="1" applyBorder="1"/>
    <xf numFmtId="0" fontId="0" fillId="4" borderId="0" xfId="0" applyFill="1"/>
    <xf numFmtId="0" fontId="4" fillId="4" borderId="0" xfId="0" applyFont="1" applyFill="1"/>
    <xf numFmtId="0" fontId="0" fillId="3" borderId="0" xfId="0" applyFill="1"/>
    <xf numFmtId="165" fontId="0" fillId="0" borderId="0" xfId="0" applyNumberFormat="1"/>
    <xf numFmtId="0" fontId="4" fillId="3" borderId="0" xfId="0" applyFont="1" applyFill="1"/>
    <xf numFmtId="164" fontId="0" fillId="0" borderId="0" xfId="1" applyFont="1"/>
    <xf numFmtId="0" fontId="4" fillId="14" borderId="1" xfId="0" applyFont="1" applyFill="1" applyBorder="1"/>
    <xf numFmtId="0" fontId="24" fillId="2" borderId="1" xfId="0" applyFont="1" applyFill="1" applyBorder="1"/>
    <xf numFmtId="0" fontId="23" fillId="7" borderId="0" xfId="0" applyFont="1" applyFill="1" applyAlignment="1">
      <alignment horizontal="center"/>
    </xf>
    <xf numFmtId="0" fontId="0" fillId="7" borderId="0" xfId="0" applyFill="1"/>
    <xf numFmtId="0" fontId="4" fillId="7" borderId="0" xfId="0" applyFont="1" applyFill="1"/>
    <xf numFmtId="0" fontId="4" fillId="0" borderId="5" xfId="0" applyFont="1" applyBorder="1"/>
    <xf numFmtId="164" fontId="0" fillId="0" borderId="1" xfId="1" applyFont="1" applyBorder="1"/>
    <xf numFmtId="0" fontId="4" fillId="3" borderId="3" xfId="0" applyFont="1" applyFill="1" applyBorder="1"/>
    <xf numFmtId="0" fontId="0" fillId="0" borderId="5" xfId="0" applyBorder="1"/>
    <xf numFmtId="0" fontId="11" fillId="3" borderId="1" xfId="0" applyFont="1" applyFill="1" applyBorder="1" applyAlignment="1">
      <alignment horizontal="center"/>
    </xf>
    <xf numFmtId="165" fontId="4" fillId="5" borderId="0" xfId="0" applyNumberFormat="1" applyFont="1" applyFill="1"/>
    <xf numFmtId="0" fontId="4" fillId="2" borderId="1" xfId="0" applyFont="1" applyFill="1" applyBorder="1"/>
    <xf numFmtId="0" fontId="4" fillId="18" borderId="1" xfId="0" applyFont="1" applyFill="1" applyBorder="1"/>
    <xf numFmtId="0" fontId="0" fillId="21" borderId="1" xfId="0" applyFill="1" applyBorder="1"/>
    <xf numFmtId="0" fontId="0" fillId="17" borderId="0" xfId="0" applyFill="1"/>
    <xf numFmtId="0" fontId="0" fillId="15" borderId="1" xfId="0" applyFill="1" applyBorder="1" applyAlignment="1">
      <alignment horizontal="center"/>
    </xf>
    <xf numFmtId="0" fontId="25" fillId="17" borderId="1" xfId="0" applyFont="1" applyFill="1" applyBorder="1"/>
    <xf numFmtId="0" fontId="25" fillId="0" borderId="1" xfId="0" applyFont="1" applyBorder="1"/>
    <xf numFmtId="164" fontId="0" fillId="0" borderId="1" xfId="1" applyFont="1" applyBorder="1" applyAlignment="1">
      <alignment horizontal="center"/>
    </xf>
    <xf numFmtId="0" fontId="4" fillId="12" borderId="0" xfId="0" applyFont="1" applyFill="1"/>
    <xf numFmtId="0" fontId="4" fillId="15" borderId="1" xfId="0" applyFont="1" applyFill="1" applyBorder="1" applyAlignment="1">
      <alignment horizontal="center"/>
    </xf>
    <xf numFmtId="0" fontId="10" fillId="13" borderId="1" xfId="0" applyFont="1" applyFill="1" applyBorder="1"/>
    <xf numFmtId="167" fontId="0" fillId="0" borderId="0" xfId="0" applyNumberFormat="1"/>
    <xf numFmtId="0" fontId="0" fillId="22" borderId="1" xfId="0" applyFill="1" applyBorder="1"/>
    <xf numFmtId="0" fontId="0" fillId="23" borderId="1" xfId="0" applyFill="1" applyBorder="1"/>
    <xf numFmtId="14" fontId="0" fillId="0" borderId="0" xfId="0" applyNumberFormat="1"/>
    <xf numFmtId="22" fontId="0" fillId="0" borderId="0" xfId="0" applyNumberFormat="1"/>
    <xf numFmtId="0" fontId="25" fillId="0" borderId="0" xfId="0" applyFont="1"/>
    <xf numFmtId="0" fontId="25" fillId="5" borderId="1" xfId="0" applyFont="1" applyFill="1" applyBorder="1"/>
    <xf numFmtId="0" fontId="4" fillId="13" borderId="1" xfId="0" applyFont="1" applyFill="1" applyBorder="1"/>
    <xf numFmtId="0" fontId="23" fillId="24" borderId="1" xfId="0" applyFont="1" applyFill="1" applyBorder="1" applyAlignment="1">
      <alignment horizontal="center"/>
    </xf>
    <xf numFmtId="0" fontId="0" fillId="0" borderId="1" xfId="0" applyBorder="1" applyAlignment="1">
      <alignment horizontal="right"/>
    </xf>
    <xf numFmtId="0" fontId="25" fillId="5" borderId="0" xfId="0" applyFont="1" applyFill="1"/>
    <xf numFmtId="0" fontId="27" fillId="5" borderId="1" xfId="2" applyFill="1" applyBorder="1"/>
    <xf numFmtId="0" fontId="4" fillId="4" borderId="1" xfId="0" applyFont="1" applyFill="1" applyBorder="1"/>
    <xf numFmtId="164" fontId="4" fillId="0" borderId="1" xfId="1" applyFont="1" applyBorder="1"/>
    <xf numFmtId="164" fontId="4" fillId="3" borderId="1" xfId="1" applyFont="1" applyFill="1" applyBorder="1"/>
    <xf numFmtId="0" fontId="23" fillId="24" borderId="0" xfId="0" applyFont="1" applyFill="1" applyAlignment="1">
      <alignment horizontal="center"/>
    </xf>
    <xf numFmtId="0" fontId="29" fillId="3" borderId="1" xfId="0" applyFont="1" applyFill="1" applyBorder="1" applyAlignment="1">
      <alignment horizontal="center"/>
    </xf>
    <xf numFmtId="0" fontId="0" fillId="0" borderId="3" xfId="0" applyBorder="1"/>
    <xf numFmtId="0" fontId="4" fillId="12" borderId="1" xfId="0" applyFont="1" applyFill="1" applyBorder="1" applyAlignment="1">
      <alignment horizontal="center"/>
    </xf>
    <xf numFmtId="0" fontId="31" fillId="5" borderId="1" xfId="0" applyFont="1" applyFill="1" applyBorder="1" applyAlignment="1">
      <alignment horizontal="center" vertical="center"/>
    </xf>
    <xf numFmtId="49" fontId="32" fillId="0" borderId="1" xfId="0" applyNumberFormat="1" applyFont="1" applyBorder="1" applyAlignment="1">
      <alignment vertical="center" wrapText="1"/>
    </xf>
    <xf numFmtId="0" fontId="2" fillId="0" borderId="1" xfId="0" applyFont="1" applyBorder="1" applyAlignment="1">
      <alignment horizontal="center" vertical="center" wrapText="1"/>
    </xf>
    <xf numFmtId="0" fontId="0" fillId="26" borderId="1" xfId="0" applyFill="1" applyBorder="1"/>
    <xf numFmtId="0" fontId="0" fillId="26" borderId="0" xfId="0" applyFill="1"/>
    <xf numFmtId="0" fontId="4" fillId="26" borderId="1" xfId="0" applyFont="1" applyFill="1" applyBorder="1"/>
    <xf numFmtId="0" fontId="2" fillId="0" borderId="1" xfId="0" applyFont="1" applyBorder="1" applyAlignment="1">
      <alignment vertical="center"/>
    </xf>
    <xf numFmtId="0" fontId="25" fillId="0" borderId="1" xfId="0" applyFont="1" applyBorder="1" applyAlignment="1">
      <alignment horizontal="center"/>
    </xf>
    <xf numFmtId="0" fontId="31" fillId="2" borderId="1" xfId="0" applyFont="1" applyFill="1" applyBorder="1" applyAlignment="1">
      <alignment horizontal="center"/>
    </xf>
    <xf numFmtId="0" fontId="2" fillId="22" borderId="1" xfId="0" applyFont="1" applyFill="1" applyBorder="1"/>
    <xf numFmtId="0" fontId="2" fillId="6" borderId="1" xfId="0" applyFont="1" applyFill="1" applyBorder="1"/>
    <xf numFmtId="0" fontId="4" fillId="27" borderId="0" xfId="0" applyFont="1" applyFill="1"/>
    <xf numFmtId="0" fontId="26" fillId="0" borderId="13" xfId="0" applyFont="1" applyBorder="1" applyAlignment="1">
      <alignment horizontal="right"/>
    </xf>
    <xf numFmtId="9" fontId="0" fillId="27" borderId="1" xfId="0" applyNumberFormat="1" applyFill="1" applyBorder="1"/>
    <xf numFmtId="9" fontId="0" fillId="12" borderId="1" xfId="0" applyNumberFormat="1" applyFill="1" applyBorder="1"/>
    <xf numFmtId="9" fontId="0" fillId="28" borderId="1" xfId="0" applyNumberFormat="1" applyFill="1" applyBorder="1"/>
    <xf numFmtId="9" fontId="0" fillId="3" borderId="1" xfId="0" applyNumberFormat="1" applyFill="1" applyBorder="1"/>
    <xf numFmtId="0" fontId="2" fillId="5" borderId="1" xfId="0" applyFont="1" applyFill="1" applyBorder="1"/>
    <xf numFmtId="0" fontId="0" fillId="7" borderId="1" xfId="0" applyFill="1" applyBorder="1"/>
    <xf numFmtId="0" fontId="0" fillId="5" borderId="1" xfId="0" applyFill="1" applyBorder="1" applyAlignment="1">
      <alignment wrapText="1"/>
    </xf>
    <xf numFmtId="0" fontId="36" fillId="0" borderId="0" xfId="5"/>
    <xf numFmtId="0" fontId="36" fillId="0" borderId="15" xfId="5" applyBorder="1"/>
    <xf numFmtId="0" fontId="37" fillId="0" borderId="0" xfId="5" applyFont="1"/>
    <xf numFmtId="0" fontId="36" fillId="29" borderId="15" xfId="5" applyFill="1" applyBorder="1"/>
    <xf numFmtId="0" fontId="36" fillId="4" borderId="0" xfId="5" applyFill="1"/>
    <xf numFmtId="0" fontId="33" fillId="0" borderId="0" xfId="5" applyFont="1"/>
    <xf numFmtId="0" fontId="36" fillId="3" borderId="0" xfId="5" applyFill="1"/>
    <xf numFmtId="0" fontId="37" fillId="3" borderId="0" xfId="5" applyFont="1" applyFill="1"/>
    <xf numFmtId="0" fontId="36" fillId="30" borderId="15" xfId="5" applyFill="1" applyBorder="1"/>
    <xf numFmtId="0" fontId="33" fillId="31" borderId="0" xfId="5" applyFont="1" applyFill="1"/>
    <xf numFmtId="0" fontId="33" fillId="31" borderId="1" xfId="5" applyFont="1" applyFill="1" applyBorder="1"/>
    <xf numFmtId="0" fontId="33" fillId="32" borderId="1" xfId="5" applyFont="1" applyFill="1" applyBorder="1"/>
    <xf numFmtId="0" fontId="29" fillId="3" borderId="0" xfId="0" applyFont="1" applyFill="1" applyAlignment="1">
      <alignment horizontal="center"/>
    </xf>
    <xf numFmtId="0" fontId="5" fillId="3" borderId="1" xfId="0" applyFont="1" applyFill="1" applyBorder="1" applyAlignment="1">
      <alignment horizontal="center"/>
    </xf>
    <xf numFmtId="0" fontId="28" fillId="3" borderId="1" xfId="0" applyFont="1" applyFill="1" applyBorder="1"/>
    <xf numFmtId="0" fontId="4" fillId="26" borderId="0" xfId="0" applyFont="1" applyFill="1"/>
    <xf numFmtId="0" fontId="26" fillId="0" borderId="0" xfId="0" applyFont="1" applyAlignment="1">
      <alignment horizontal="right"/>
    </xf>
    <xf numFmtId="0" fontId="4" fillId="5" borderId="1" xfId="0" applyFont="1" applyFill="1" applyBorder="1" applyAlignment="1">
      <alignment wrapText="1"/>
    </xf>
    <xf numFmtId="0" fontId="0" fillId="0" borderId="4" xfId="0" applyBorder="1"/>
    <xf numFmtId="0" fontId="0" fillId="25" borderId="1" xfId="0" applyFill="1" applyBorder="1"/>
    <xf numFmtId="0" fontId="12" fillId="0" borderId="0" xfId="0" applyFont="1"/>
    <xf numFmtId="0" fontId="2" fillId="0" borderId="1" xfId="0" applyFont="1" applyBorder="1" applyAlignment="1">
      <alignment horizontal="left" vertical="center" wrapText="1"/>
    </xf>
    <xf numFmtId="0" fontId="31" fillId="3" borderId="1" xfId="0" applyFont="1" applyFill="1" applyBorder="1" applyAlignment="1">
      <alignment horizontal="center" vertical="center"/>
    </xf>
    <xf numFmtId="14" fontId="2" fillId="0" borderId="1" xfId="0" applyNumberFormat="1" applyFont="1" applyBorder="1" applyAlignment="1">
      <alignment horizontal="center" vertical="center" wrapText="1"/>
    </xf>
    <xf numFmtId="49" fontId="2" fillId="0" borderId="0" xfId="0" applyNumberFormat="1" applyFont="1"/>
    <xf numFmtId="14" fontId="2" fillId="0" borderId="0" xfId="0" applyNumberFormat="1" applyFont="1"/>
    <xf numFmtId="14" fontId="2" fillId="0" borderId="1" xfId="0" applyNumberFormat="1" applyFont="1" applyBorder="1"/>
    <xf numFmtId="14" fontId="0" fillId="5" borderId="1" xfId="0" applyNumberFormat="1" applyFill="1" applyBorder="1"/>
    <xf numFmtId="0" fontId="31" fillId="26" borderId="1" xfId="0" applyFont="1" applyFill="1" applyBorder="1" applyAlignment="1">
      <alignment horizontal="center" vertical="center"/>
    </xf>
    <xf numFmtId="0" fontId="41" fillId="0" borderId="0" xfId="0" applyFont="1"/>
    <xf numFmtId="0" fontId="0" fillId="6" borderId="1" xfId="0" applyFill="1" applyBorder="1" applyAlignment="1">
      <alignment horizontal="center"/>
    </xf>
    <xf numFmtId="0" fontId="40" fillId="26" borderId="1" xfId="0" applyFont="1" applyFill="1" applyBorder="1"/>
    <xf numFmtId="0" fontId="34" fillId="0" borderId="0" xfId="5" applyFont="1"/>
    <xf numFmtId="0" fontId="5" fillId="0" borderId="0" xfId="0" applyFont="1"/>
    <xf numFmtId="0" fontId="12" fillId="0" borderId="1" xfId="0" applyFont="1" applyBorder="1"/>
    <xf numFmtId="0" fontId="0" fillId="3" borderId="1" xfId="0" applyFill="1" applyBorder="1" applyAlignment="1">
      <alignment wrapText="1"/>
    </xf>
    <xf numFmtId="0" fontId="42" fillId="0" borderId="0" xfId="0" applyFont="1"/>
    <xf numFmtId="0" fontId="43" fillId="0" borderId="0" xfId="0" applyFont="1" applyAlignment="1">
      <alignment horizontal="center" wrapText="1"/>
    </xf>
    <xf numFmtId="0" fontId="4" fillId="12" borderId="5" xfId="0" applyFont="1" applyFill="1" applyBorder="1"/>
    <xf numFmtId="0" fontId="4" fillId="19" borderId="5" xfId="0" applyFont="1" applyFill="1" applyBorder="1"/>
    <xf numFmtId="0" fontId="4" fillId="25" borderId="1" xfId="0" applyFont="1" applyFill="1" applyBorder="1"/>
    <xf numFmtId="1" fontId="0" fillId="0" borderId="1" xfId="0" applyNumberFormat="1" applyBorder="1"/>
    <xf numFmtId="0" fontId="4" fillId="35" borderId="5" xfId="0" applyFont="1" applyFill="1" applyBorder="1" applyAlignment="1">
      <alignment horizontal="center"/>
    </xf>
    <xf numFmtId="0" fontId="4" fillId="21" borderId="0" xfId="0" applyFont="1" applyFill="1"/>
    <xf numFmtId="0" fontId="38" fillId="0" borderId="0" xfId="0" applyFont="1"/>
    <xf numFmtId="0" fontId="46" fillId="33" borderId="1" xfId="0" applyFont="1" applyFill="1" applyBorder="1" applyAlignment="1">
      <alignment horizontal="center" vertical="center" wrapText="1" readingOrder="1"/>
    </xf>
    <xf numFmtId="0" fontId="38" fillId="3" borderId="1" xfId="0" applyFont="1" applyFill="1" applyBorder="1"/>
    <xf numFmtId="0" fontId="46" fillId="34" borderId="1" xfId="0" applyFont="1" applyFill="1" applyBorder="1" applyAlignment="1">
      <alignment horizontal="center" vertical="center" wrapText="1" readingOrder="1"/>
    </xf>
    <xf numFmtId="0" fontId="38" fillId="0" borderId="1" xfId="0" applyFont="1" applyBorder="1"/>
    <xf numFmtId="0" fontId="0" fillId="7" borderId="9" xfId="0" applyFill="1" applyBorder="1"/>
    <xf numFmtId="0" fontId="0" fillId="7" borderId="0" xfId="0" applyFill="1" applyAlignment="1">
      <alignment horizontal="center"/>
    </xf>
    <xf numFmtId="0" fontId="4" fillId="0" borderId="9" xfId="0" applyFont="1" applyBorder="1" applyAlignment="1">
      <alignment horizontal="center"/>
    </xf>
    <xf numFmtId="0" fontId="24" fillId="5" borderId="1" xfId="0" applyFont="1" applyFill="1" applyBorder="1" applyAlignment="1">
      <alignment horizontal="center"/>
    </xf>
    <xf numFmtId="2" fontId="0" fillId="0" borderId="0" xfId="0" applyNumberFormat="1"/>
    <xf numFmtId="0" fontId="0" fillId="3" borderId="1" xfId="0" applyFill="1" applyBorder="1" applyAlignment="1">
      <alignment horizontal="center"/>
    </xf>
    <xf numFmtId="0" fontId="0" fillId="4" borderId="1" xfId="0" applyFill="1" applyBorder="1" applyAlignment="1">
      <alignment horizontal="center"/>
    </xf>
    <xf numFmtId="0" fontId="47" fillId="0" borderId="0" xfId="0" applyFont="1"/>
    <xf numFmtId="0" fontId="35" fillId="33" borderId="1" xfId="0" applyFont="1" applyFill="1" applyBorder="1" applyAlignment="1">
      <alignment horizontal="center" vertical="center" wrapText="1" readingOrder="1"/>
    </xf>
    <xf numFmtId="0" fontId="35" fillId="34" borderId="1" xfId="0" applyFont="1" applyFill="1" applyBorder="1" applyAlignment="1">
      <alignment horizontal="center" vertical="center" wrapText="1" readingOrder="1"/>
    </xf>
    <xf numFmtId="165" fontId="0" fillId="0" borderId="1" xfId="0" applyNumberFormat="1" applyBorder="1"/>
    <xf numFmtId="0" fontId="34" fillId="0" borderId="15" xfId="5" applyFont="1" applyBorder="1"/>
    <xf numFmtId="0" fontId="36" fillId="36" borderId="0" xfId="5" applyFill="1"/>
    <xf numFmtId="0" fontId="36" fillId="7" borderId="0" xfId="5" applyFill="1"/>
    <xf numFmtId="164" fontId="24" fillId="0" borderId="1" xfId="0" applyNumberFormat="1" applyFont="1" applyBorder="1"/>
    <xf numFmtId="0" fontId="23" fillId="5" borderId="1" xfId="0" applyFont="1" applyFill="1" applyBorder="1"/>
    <xf numFmtId="0" fontId="18" fillId="0" borderId="16" xfId="0" applyFont="1" applyBorder="1" applyAlignment="1">
      <alignment horizontal="center" wrapText="1"/>
    </xf>
    <xf numFmtId="0" fontId="18" fillId="37" borderId="16" xfId="0" applyFont="1" applyFill="1" applyBorder="1" applyAlignment="1">
      <alignment horizontal="center" wrapText="1"/>
    </xf>
    <xf numFmtId="0" fontId="17" fillId="0" borderId="17" xfId="0" applyFont="1" applyBorder="1" applyAlignment="1">
      <alignment horizontal="center" vertical="center" wrapText="1"/>
    </xf>
    <xf numFmtId="0" fontId="17" fillId="0" borderId="17" xfId="0" applyFont="1" applyBorder="1" applyAlignment="1">
      <alignment horizontal="center" wrapText="1"/>
    </xf>
    <xf numFmtId="0" fontId="17" fillId="37" borderId="17" xfId="0" applyFont="1" applyFill="1" applyBorder="1" applyAlignment="1">
      <alignment horizontal="center" wrapText="1"/>
    </xf>
    <xf numFmtId="0" fontId="17" fillId="0" borderId="18" xfId="0" applyFont="1" applyBorder="1" applyAlignment="1">
      <alignment horizontal="center" vertical="center" wrapText="1"/>
    </xf>
    <xf numFmtId="0" fontId="17" fillId="0" borderId="18" xfId="0" applyFont="1" applyBorder="1" applyAlignment="1">
      <alignment horizontal="center" wrapText="1"/>
    </xf>
    <xf numFmtId="0" fontId="17" fillId="37" borderId="18" xfId="0" applyFont="1" applyFill="1" applyBorder="1" applyAlignment="1">
      <alignment horizontal="center" wrapText="1"/>
    </xf>
    <xf numFmtId="0" fontId="36" fillId="29" borderId="1" xfId="5" applyFill="1" applyBorder="1"/>
    <xf numFmtId="0" fontId="36" fillId="0" borderId="1" xfId="5" applyBorder="1"/>
    <xf numFmtId="0" fontId="34" fillId="0" borderId="1" xfId="5" applyFont="1" applyBorder="1"/>
    <xf numFmtId="164" fontId="48" fillId="3" borderId="1" xfId="1" applyFont="1" applyFill="1" applyBorder="1"/>
    <xf numFmtId="0" fontId="23" fillId="5" borderId="6" xfId="0" applyFont="1" applyFill="1" applyBorder="1"/>
    <xf numFmtId="0" fontId="11" fillId="0" borderId="0" xfId="0" applyFont="1" applyAlignment="1">
      <alignment horizontal="centerContinuous"/>
    </xf>
    <xf numFmtId="0" fontId="44" fillId="0" borderId="0" xfId="0" applyFont="1" applyAlignment="1">
      <alignment horizontal="center" wrapText="1"/>
    </xf>
    <xf numFmtId="0" fontId="4" fillId="21" borderId="1" xfId="0" applyFont="1" applyFill="1" applyBorder="1"/>
    <xf numFmtId="0" fontId="4" fillId="28" borderId="0" xfId="0" applyFont="1" applyFill="1"/>
    <xf numFmtId="0" fontId="0" fillId="25" borderId="1" xfId="0" applyFill="1" applyBorder="1" applyAlignment="1">
      <alignment horizontal="center"/>
    </xf>
    <xf numFmtId="164" fontId="4" fillId="12" borderId="1" xfId="1" applyFont="1" applyFill="1" applyBorder="1"/>
    <xf numFmtId="0" fontId="10" fillId="28" borderId="1" xfId="0" applyFont="1" applyFill="1" applyBorder="1"/>
    <xf numFmtId="164" fontId="10" fillId="28" borderId="1" xfId="0" applyNumberFormat="1" applyFont="1" applyFill="1" applyBorder="1"/>
    <xf numFmtId="164" fontId="4" fillId="38" borderId="1" xfId="1" applyFont="1" applyFill="1" applyBorder="1"/>
    <xf numFmtId="0" fontId="0" fillId="26" borderId="1" xfId="0" applyFill="1" applyBorder="1" applyAlignment="1">
      <alignment horizontal="center"/>
    </xf>
    <xf numFmtId="0" fontId="4" fillId="13" borderId="1" xfId="0" applyFont="1" applyFill="1" applyBorder="1" applyAlignment="1">
      <alignment horizontal="center"/>
    </xf>
    <xf numFmtId="0" fontId="50" fillId="0" borderId="0" xfId="0" applyFont="1"/>
    <xf numFmtId="0" fontId="4" fillId="28" borderId="1" xfId="0" applyFont="1" applyFill="1" applyBorder="1"/>
    <xf numFmtId="0" fontId="51" fillId="0" borderId="1" xfId="0" applyFont="1" applyBorder="1" applyAlignment="1">
      <alignment horizontal="center" vertical="center" wrapText="1"/>
    </xf>
    <xf numFmtId="0" fontId="51" fillId="28" borderId="1" xfId="0" applyFont="1" applyFill="1" applyBorder="1" applyAlignment="1">
      <alignment horizontal="center" vertical="center" wrapText="1"/>
    </xf>
    <xf numFmtId="0" fontId="51" fillId="3" borderId="1" xfId="0" applyFont="1" applyFill="1" applyBorder="1" applyAlignment="1">
      <alignment horizontal="center" vertical="center" wrapText="1"/>
    </xf>
    <xf numFmtId="165" fontId="4" fillId="0" borderId="1" xfId="0" applyNumberFormat="1" applyFont="1" applyBorder="1" applyAlignment="1">
      <alignment horizontal="center"/>
    </xf>
    <xf numFmtId="0" fontId="4" fillId="38" borderId="1" xfId="0" applyFont="1" applyFill="1" applyBorder="1"/>
    <xf numFmtId="0" fontId="27" fillId="0" borderId="0" xfId="2"/>
    <xf numFmtId="0" fontId="4" fillId="7" borderId="1" xfId="0" applyFont="1" applyFill="1" applyBorder="1"/>
    <xf numFmtId="0" fontId="4" fillId="19" borderId="1" xfId="0" applyFont="1" applyFill="1" applyBorder="1"/>
    <xf numFmtId="164" fontId="0" fillId="0" borderId="1" xfId="0" applyNumberFormat="1" applyBorder="1"/>
    <xf numFmtId="0" fontId="4" fillId="20" borderId="1" xfId="0" applyFont="1" applyFill="1" applyBorder="1" applyAlignment="1">
      <alignment horizontal="center"/>
    </xf>
    <xf numFmtId="0" fontId="28" fillId="16" borderId="1" xfId="0" applyFont="1" applyFill="1" applyBorder="1"/>
    <xf numFmtId="0" fontId="0" fillId="28" borderId="1" xfId="0" applyFill="1" applyBorder="1"/>
    <xf numFmtId="0" fontId="4" fillId="0" borderId="0" xfId="0" applyFont="1" applyAlignment="1">
      <alignment horizontal="right"/>
    </xf>
    <xf numFmtId="0" fontId="0" fillId="0" borderId="0" xfId="0" applyAlignment="1">
      <alignment horizontal="right"/>
    </xf>
    <xf numFmtId="0" fontId="25" fillId="13" borderId="1" xfId="0" applyFont="1" applyFill="1" applyBorder="1"/>
    <xf numFmtId="0" fontId="25" fillId="3" borderId="0" xfId="0" applyFont="1" applyFill="1"/>
    <xf numFmtId="0" fontId="4" fillId="16" borderId="1" xfId="0" applyFont="1" applyFill="1" applyBorder="1"/>
    <xf numFmtId="0" fontId="10" fillId="0" borderId="1" xfId="0" applyFont="1" applyBorder="1"/>
    <xf numFmtId="0" fontId="52" fillId="0" borderId="0" xfId="0" applyFont="1" applyAlignment="1">
      <alignment wrapText="1"/>
    </xf>
    <xf numFmtId="0" fontId="54" fillId="0" borderId="0" xfId="0" applyFont="1" applyAlignment="1">
      <alignment wrapText="1"/>
    </xf>
    <xf numFmtId="0" fontId="4" fillId="26" borderId="0" xfId="0" applyFont="1" applyFill="1" applyAlignment="1">
      <alignment horizontal="right"/>
    </xf>
    <xf numFmtId="0" fontId="4" fillId="13" borderId="0" xfId="0" applyFont="1" applyFill="1" applyAlignment="1">
      <alignment horizontal="center"/>
    </xf>
    <xf numFmtId="0" fontId="4" fillId="13" borderId="0" xfId="0" applyFont="1" applyFill="1"/>
    <xf numFmtId="0" fontId="4" fillId="13" borderId="1" xfId="0" applyFont="1" applyFill="1" applyBorder="1" applyAlignment="1">
      <alignment horizontal="right"/>
    </xf>
    <xf numFmtId="0" fontId="4" fillId="21" borderId="1" xfId="0" applyFont="1" applyFill="1" applyBorder="1" applyAlignment="1">
      <alignment horizontal="right"/>
    </xf>
    <xf numFmtId="0" fontId="0" fillId="0" borderId="2" xfId="0" applyBorder="1"/>
    <xf numFmtId="0" fontId="4" fillId="8" borderId="1" xfId="0" applyFont="1" applyFill="1" applyBorder="1"/>
    <xf numFmtId="0" fontId="39" fillId="0" borderId="1" xfId="0" applyFont="1" applyBorder="1"/>
    <xf numFmtId="0" fontId="63" fillId="0" borderId="1" xfId="0" applyFont="1" applyBorder="1" applyAlignment="1">
      <alignment horizontal="left" vertical="center" wrapText="1" readingOrder="1"/>
    </xf>
    <xf numFmtId="0" fontId="39" fillId="5" borderId="1" xfId="0" applyFont="1" applyFill="1" applyBorder="1"/>
    <xf numFmtId="0" fontId="63" fillId="0" borderId="1" xfId="0" applyFont="1" applyBorder="1" applyAlignment="1">
      <alignment horizontal="center" vertical="center" wrapText="1" readingOrder="1"/>
    </xf>
    <xf numFmtId="0" fontId="17" fillId="0" borderId="0" xfId="0" applyFont="1" applyAlignment="1">
      <alignment horizontal="left" vertical="center" readingOrder="1"/>
    </xf>
    <xf numFmtId="0" fontId="24" fillId="0" borderId="0" xfId="0" applyFont="1" applyAlignment="1">
      <alignment horizontal="left" vertical="center" readingOrder="1"/>
    </xf>
    <xf numFmtId="0" fontId="64" fillId="0" borderId="1" xfId="0" applyFont="1" applyBorder="1" applyAlignment="1">
      <alignment horizontal="left" vertical="center" wrapText="1" readingOrder="1"/>
    </xf>
    <xf numFmtId="0" fontId="0" fillId="3" borderId="1" xfId="0" applyFill="1" applyBorder="1" applyAlignment="1">
      <alignment horizontal="center" wrapText="1"/>
    </xf>
    <xf numFmtId="0" fontId="4" fillId="0" borderId="0" xfId="0" applyFont="1" applyAlignment="1">
      <alignment vertical="center" wrapText="1"/>
    </xf>
    <xf numFmtId="0" fontId="28" fillId="0" borderId="1" xfId="0" applyFont="1" applyBorder="1"/>
    <xf numFmtId="1" fontId="2" fillId="0" borderId="1" xfId="0" applyNumberFormat="1" applyFont="1" applyBorder="1"/>
    <xf numFmtId="0" fontId="66" fillId="0" borderId="1" xfId="0" applyFont="1" applyBorder="1" applyAlignment="1">
      <alignment horizontal="left" vertical="center" wrapText="1" readingOrder="1"/>
    </xf>
    <xf numFmtId="1" fontId="4" fillId="3" borderId="0" xfId="0" applyNumberFormat="1" applyFont="1" applyFill="1"/>
    <xf numFmtId="0" fontId="52" fillId="12" borderId="1" xfId="0" applyFont="1" applyFill="1" applyBorder="1" applyAlignment="1">
      <alignment horizontal="left" vertical="center"/>
    </xf>
    <xf numFmtId="0" fontId="54" fillId="0" borderId="1" xfId="0" applyFont="1" applyBorder="1" applyAlignment="1">
      <alignment vertical="center" wrapText="1"/>
    </xf>
    <xf numFmtId="0" fontId="54" fillId="3" borderId="1" xfId="0" applyFont="1" applyFill="1" applyBorder="1" applyAlignment="1">
      <alignment vertical="center" wrapText="1"/>
    </xf>
    <xf numFmtId="0" fontId="54" fillId="3" borderId="1" xfId="0" applyFont="1" applyFill="1" applyBorder="1" applyAlignment="1">
      <alignment horizontal="right" vertical="center" wrapText="1"/>
    </xf>
    <xf numFmtId="0" fontId="68" fillId="5" borderId="0" xfId="0" applyFont="1" applyFill="1"/>
    <xf numFmtId="1" fontId="54" fillId="0" borderId="1" xfId="0" applyNumberFormat="1" applyFont="1" applyBorder="1" applyAlignment="1">
      <alignment vertical="center" wrapText="1"/>
    </xf>
    <xf numFmtId="0" fontId="69" fillId="0" borderId="1" xfId="0" applyFont="1" applyBorder="1" applyAlignment="1">
      <alignment horizontal="left" vertical="center" wrapText="1" readingOrder="1"/>
    </xf>
    <xf numFmtId="0" fontId="4" fillId="5" borderId="6" xfId="0" applyFont="1" applyFill="1" applyBorder="1"/>
    <xf numFmtId="0" fontId="54" fillId="3" borderId="4" xfId="0" applyFont="1" applyFill="1" applyBorder="1" applyAlignment="1">
      <alignment horizontal="right" vertical="center" wrapText="1"/>
    </xf>
    <xf numFmtId="0" fontId="69" fillId="0" borderId="0" xfId="0" applyFont="1" applyAlignment="1">
      <alignment horizontal="left" vertical="center" wrapText="1" readingOrder="1"/>
    </xf>
    <xf numFmtId="0" fontId="4" fillId="0" borderId="3" xfId="0" applyFont="1" applyBorder="1" applyAlignment="1">
      <alignment horizontal="center"/>
    </xf>
    <xf numFmtId="0" fontId="28" fillId="0" borderId="1" xfId="0" applyFont="1" applyBorder="1" applyAlignment="1">
      <alignment horizontal="center"/>
    </xf>
    <xf numFmtId="0" fontId="73" fillId="13" borderId="1" xfId="0" applyFont="1" applyFill="1" applyBorder="1" applyAlignment="1">
      <alignment horizontal="left" vertical="center" wrapText="1" readingOrder="1"/>
    </xf>
    <xf numFmtId="0" fontId="71" fillId="13" borderId="19" xfId="0" applyFont="1" applyFill="1" applyBorder="1" applyAlignment="1">
      <alignment horizontal="center" vertical="center" wrapText="1" readingOrder="1"/>
    </xf>
    <xf numFmtId="0" fontId="75" fillId="0" borderId="0" xfId="0" applyFont="1" applyAlignment="1">
      <alignment horizontal="left" vertical="center" readingOrder="1"/>
    </xf>
    <xf numFmtId="0" fontId="77" fillId="13" borderId="0" xfId="0" applyFont="1" applyFill="1"/>
    <xf numFmtId="0" fontId="4" fillId="19" borderId="1" xfId="0" applyFont="1" applyFill="1" applyBorder="1" applyAlignment="1">
      <alignment horizontal="center"/>
    </xf>
    <xf numFmtId="164" fontId="4" fillId="26" borderId="0" xfId="1" applyFont="1" applyFill="1" applyAlignment="1">
      <alignment horizontal="center"/>
    </xf>
    <xf numFmtId="0" fontId="4" fillId="40" borderId="1" xfId="0" applyFont="1" applyFill="1" applyBorder="1" applyAlignment="1">
      <alignment horizontal="center"/>
    </xf>
    <xf numFmtId="0" fontId="4" fillId="3" borderId="5" xfId="0" applyFont="1" applyFill="1" applyBorder="1"/>
    <xf numFmtId="170" fontId="0" fillId="0" borderId="1" xfId="1" applyNumberFormat="1" applyFont="1" applyBorder="1"/>
    <xf numFmtId="169" fontId="0" fillId="0" borderId="0" xfId="1" applyNumberFormat="1" applyFont="1"/>
    <xf numFmtId="171" fontId="0" fillId="0" borderId="0" xfId="0" applyNumberFormat="1"/>
    <xf numFmtId="0" fontId="11" fillId="0" borderId="20" xfId="0" applyFont="1" applyBorder="1" applyAlignment="1">
      <alignment horizontal="center"/>
    </xf>
    <xf numFmtId="0" fontId="4" fillId="20" borderId="1" xfId="0" applyFont="1" applyFill="1" applyBorder="1"/>
    <xf numFmtId="0" fontId="12" fillId="26" borderId="0" xfId="0" applyFont="1" applyFill="1"/>
    <xf numFmtId="0" fontId="12" fillId="0" borderId="0" xfId="0" applyFont="1" applyAlignment="1">
      <alignment horizontal="center"/>
    </xf>
    <xf numFmtId="3" fontId="0" fillId="0" borderId="1" xfId="0" applyNumberFormat="1" applyBorder="1" applyAlignment="1">
      <alignment horizontal="center"/>
    </xf>
    <xf numFmtId="0" fontId="4" fillId="26" borderId="0" xfId="0" applyFont="1" applyFill="1" applyAlignment="1">
      <alignment horizontal="center"/>
    </xf>
    <xf numFmtId="0" fontId="4" fillId="3" borderId="9" xfId="0" applyFont="1" applyFill="1" applyBorder="1"/>
    <xf numFmtId="0" fontId="45" fillId="0" borderId="0" xfId="0" applyFont="1" applyAlignment="1">
      <alignment horizontal="left" vertical="center" readingOrder="1"/>
    </xf>
    <xf numFmtId="0" fontId="0" fillId="14" borderId="9" xfId="0" applyFill="1" applyBorder="1"/>
    <xf numFmtId="0" fontId="78" fillId="0" borderId="0" xfId="0" applyFont="1"/>
    <xf numFmtId="0" fontId="80" fillId="0" borderId="0" xfId="0" applyFont="1" applyAlignment="1">
      <alignment horizontal="left" vertical="center" readingOrder="1"/>
    </xf>
    <xf numFmtId="0" fontId="4" fillId="19" borderId="5" xfId="0" applyFont="1" applyFill="1" applyBorder="1" applyAlignment="1">
      <alignment horizontal="center"/>
    </xf>
    <xf numFmtId="0" fontId="81" fillId="0" borderId="0" xfId="0" applyFont="1" applyAlignment="1">
      <alignment horizontal="left" vertical="center" indent="4" readingOrder="1"/>
    </xf>
    <xf numFmtId="0" fontId="23" fillId="39" borderId="1" xfId="0" applyFont="1" applyFill="1" applyBorder="1" applyAlignment="1">
      <alignment horizontal="left"/>
    </xf>
    <xf numFmtId="0" fontId="23" fillId="39" borderId="1" xfId="0" applyFont="1" applyFill="1" applyBorder="1" applyAlignment="1">
      <alignment horizontal="center"/>
    </xf>
    <xf numFmtId="0" fontId="23" fillId="39" borderId="20" xfId="0" applyFont="1" applyFill="1" applyBorder="1" applyAlignment="1">
      <alignment horizontal="center"/>
    </xf>
    <xf numFmtId="0" fontId="4" fillId="8" borderId="5" xfId="0" applyFont="1" applyFill="1" applyBorder="1"/>
    <xf numFmtId="0" fontId="12" fillId="13" borderId="1" xfId="0" applyFont="1" applyFill="1" applyBorder="1"/>
    <xf numFmtId="0" fontId="12" fillId="5" borderId="0" xfId="0" applyFont="1" applyFill="1"/>
    <xf numFmtId="0" fontId="84" fillId="5" borderId="0" xfId="0" applyFont="1" applyFill="1"/>
    <xf numFmtId="0" fontId="13" fillId="13" borderId="1" xfId="0" applyFont="1" applyFill="1" applyBorder="1"/>
    <xf numFmtId="0" fontId="4" fillId="5" borderId="12" xfId="0" applyFont="1" applyFill="1" applyBorder="1"/>
    <xf numFmtId="0" fontId="12" fillId="5" borderId="1" xfId="0" applyFont="1" applyFill="1" applyBorder="1"/>
    <xf numFmtId="0" fontId="25" fillId="17" borderId="1" xfId="0" applyFont="1" applyFill="1" applyBorder="1" applyAlignment="1">
      <alignment horizontal="center" vertical="center"/>
    </xf>
    <xf numFmtId="0" fontId="25" fillId="21" borderId="1" xfId="0" applyFont="1" applyFill="1" applyBorder="1" applyAlignment="1">
      <alignment horizontal="center" vertical="center" wrapText="1"/>
    </xf>
    <xf numFmtId="2" fontId="25" fillId="0" borderId="1" xfId="0" applyNumberFormat="1" applyFont="1" applyBorder="1" applyAlignment="1">
      <alignment horizontal="center"/>
    </xf>
    <xf numFmtId="0" fontId="4" fillId="0" borderId="9" xfId="0" applyFont="1" applyBorder="1"/>
    <xf numFmtId="0" fontId="4" fillId="21" borderId="1" xfId="0" applyFont="1" applyFill="1" applyBorder="1" applyAlignment="1">
      <alignment horizontal="center"/>
    </xf>
    <xf numFmtId="164" fontId="4" fillId="5" borderId="1" xfId="0" applyNumberFormat="1" applyFont="1" applyFill="1" applyBorder="1"/>
    <xf numFmtId="0" fontId="19" fillId="41" borderId="0" xfId="6" applyFont="1" applyAlignment="1">
      <alignment horizontal="center"/>
    </xf>
    <xf numFmtId="0" fontId="3" fillId="42" borderId="23" xfId="7" applyBorder="1" applyAlignment="1">
      <alignment horizontal="center"/>
    </xf>
    <xf numFmtId="0" fontId="3" fillId="42" borderId="23" xfId="7" applyBorder="1"/>
    <xf numFmtId="0" fontId="3" fillId="0" borderId="0" xfId="8"/>
    <xf numFmtId="0" fontId="3" fillId="5" borderId="0" xfId="8" applyFill="1"/>
    <xf numFmtId="0" fontId="3" fillId="0" borderId="0" xfId="8" applyAlignment="1">
      <alignment horizontal="left"/>
    </xf>
    <xf numFmtId="0" fontId="3" fillId="42" borderId="0" xfId="7" applyAlignment="1">
      <alignment horizontal="center"/>
    </xf>
    <xf numFmtId="0" fontId="3" fillId="42" borderId="25" xfId="7" applyBorder="1" applyAlignment="1">
      <alignment horizontal="center"/>
    </xf>
    <xf numFmtId="0" fontId="4" fillId="5" borderId="1" xfId="8" applyFont="1" applyFill="1" applyBorder="1"/>
    <xf numFmtId="0" fontId="4" fillId="5" borderId="1" xfId="8" applyFont="1" applyFill="1" applyBorder="1" applyAlignment="1">
      <alignment horizontal="left"/>
    </xf>
    <xf numFmtId="0" fontId="4" fillId="0" borderId="0" xfId="8" applyFont="1"/>
    <xf numFmtId="0" fontId="19" fillId="41" borderId="0" xfId="6" applyFont="1" applyAlignment="1">
      <alignment horizontal="centerContinuous"/>
    </xf>
    <xf numFmtId="172" fontId="3" fillId="43" borderId="24" xfId="9" applyNumberFormat="1" applyBorder="1" applyAlignment="1">
      <alignment horizontal="right"/>
    </xf>
    <xf numFmtId="0" fontId="3" fillId="0" borderId="0" xfId="8" quotePrefix="1"/>
    <xf numFmtId="0" fontId="3" fillId="0" borderId="23" xfId="7" applyFill="1" applyBorder="1"/>
    <xf numFmtId="172" fontId="3" fillId="0" borderId="24" xfId="9" applyNumberFormat="1" applyFill="1" applyBorder="1" applyAlignment="1">
      <alignment horizontal="right"/>
    </xf>
    <xf numFmtId="0" fontId="86" fillId="0" borderId="1" xfId="4" applyFont="1" applyBorder="1" applyAlignment="1">
      <alignment wrapText="1"/>
    </xf>
    <xf numFmtId="0" fontId="3" fillId="0" borderId="0" xfId="0" applyFont="1"/>
    <xf numFmtId="0" fontId="87" fillId="0" borderId="0" xfId="4" applyFont="1" applyAlignment="1">
      <alignment wrapText="1"/>
    </xf>
    <xf numFmtId="0" fontId="88" fillId="0" borderId="1" xfId="4" applyFont="1" applyBorder="1" applyAlignment="1">
      <alignment wrapText="1"/>
    </xf>
    <xf numFmtId="0" fontId="87" fillId="0" borderId="1" xfId="4" applyFont="1" applyBorder="1" applyAlignment="1">
      <alignment wrapText="1"/>
    </xf>
    <xf numFmtId="0" fontId="17" fillId="0" borderId="0" xfId="4" applyFont="1" applyAlignment="1">
      <alignment wrapText="1"/>
    </xf>
    <xf numFmtId="0" fontId="18" fillId="5" borderId="0" xfId="4" applyFont="1" applyFill="1" applyAlignment="1">
      <alignment wrapText="1"/>
    </xf>
    <xf numFmtId="0" fontId="19" fillId="44" borderId="0" xfId="6" applyFont="1" applyFill="1" applyAlignment="1">
      <alignment horizontal="center"/>
    </xf>
    <xf numFmtId="0" fontId="52" fillId="0" borderId="0" xfId="0" applyFont="1" applyAlignment="1">
      <alignment horizontal="center" vertical="center" wrapText="1"/>
    </xf>
    <xf numFmtId="0" fontId="4" fillId="0" borderId="1" xfId="0" applyFont="1" applyBorder="1" applyAlignment="1">
      <alignment horizontal="center" wrapText="1"/>
    </xf>
    <xf numFmtId="0" fontId="4" fillId="0" borderId="4" xfId="0" applyFont="1" applyBorder="1" applyAlignment="1">
      <alignment horizontal="center" wrapText="1"/>
    </xf>
    <xf numFmtId="0" fontId="4" fillId="0" borderId="3" xfId="0" applyFont="1" applyBorder="1" applyAlignment="1">
      <alignment horizontal="center" wrapText="1"/>
    </xf>
    <xf numFmtId="0" fontId="4" fillId="26" borderId="0" xfId="0" applyFont="1" applyFill="1" applyAlignment="1">
      <alignment horizontal="center" wrapText="1"/>
    </xf>
    <xf numFmtId="0" fontId="4" fillId="0" borderId="0" xfId="0" applyFont="1" applyAlignment="1">
      <alignment horizontal="center" vertical="center" wrapText="1"/>
    </xf>
    <xf numFmtId="0" fontId="25" fillId="28" borderId="1" xfId="0" applyFont="1" applyFill="1" applyBorder="1" applyAlignment="1">
      <alignment horizontal="center" vertical="center" wrapText="1"/>
    </xf>
    <xf numFmtId="0" fontId="0" fillId="25" borderId="1" xfId="0" applyFill="1" applyBorder="1" applyAlignment="1">
      <alignment horizontal="center"/>
    </xf>
    <xf numFmtId="0" fontId="0" fillId="7" borderId="4" xfId="0" applyFill="1" applyBorder="1" applyAlignment="1">
      <alignment horizontal="center"/>
    </xf>
    <xf numFmtId="0" fontId="4" fillId="5" borderId="0" xfId="0" applyFont="1" applyFill="1" applyAlignment="1">
      <alignment horizontal="center" vertical="center" wrapText="1"/>
    </xf>
    <xf numFmtId="0" fontId="4" fillId="5" borderId="0" xfId="0" applyFont="1" applyFill="1" applyAlignment="1">
      <alignment wrapText="1"/>
    </xf>
    <xf numFmtId="0" fontId="4" fillId="5" borderId="0" xfId="0" applyFont="1" applyFill="1"/>
    <xf numFmtId="0" fontId="52" fillId="0" borderId="14" xfId="0" applyFont="1" applyBorder="1" applyAlignment="1">
      <alignment horizontal="center" vertical="center" wrapText="1"/>
    </xf>
    <xf numFmtId="0" fontId="0" fillId="5" borderId="1" xfId="0" applyFill="1" applyBorder="1" applyAlignment="1">
      <alignment horizontal="center"/>
    </xf>
    <xf numFmtId="0" fontId="1" fillId="0" borderId="0" xfId="0" applyFont="1" applyAlignment="1">
      <alignment wrapText="1"/>
    </xf>
    <xf numFmtId="0" fontId="4" fillId="0" borderId="0" xfId="0" applyFont="1"/>
    <xf numFmtId="0" fontId="0" fillId="0" borderId="11" xfId="0" applyBorder="1" applyAlignment="1">
      <alignment horizontal="center" wrapText="1"/>
    </xf>
    <xf numFmtId="0" fontId="0" fillId="0" borderId="12" xfId="0" applyBorder="1" applyAlignment="1">
      <alignment horizontal="center" wrapText="1"/>
    </xf>
    <xf numFmtId="0" fontId="0" fillId="0" borderId="21"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3" xfId="0" applyBorder="1" applyAlignment="1">
      <alignment horizontal="center" wrapText="1"/>
    </xf>
    <xf numFmtId="0" fontId="1" fillId="0" borderId="0" xfId="0" applyFont="1" applyAlignment="1">
      <alignment horizontal="left" vertical="center" wrapText="1"/>
    </xf>
    <xf numFmtId="0" fontId="44" fillId="0" borderId="14" xfId="0" applyFont="1" applyBorder="1" applyAlignment="1">
      <alignment wrapText="1"/>
    </xf>
    <xf numFmtId="0" fontId="4" fillId="0" borderId="14" xfId="0" applyFont="1" applyBorder="1" applyAlignment="1">
      <alignment wrapText="1"/>
    </xf>
    <xf numFmtId="0" fontId="37" fillId="0" borderId="1" xfId="5" applyFont="1" applyBorder="1"/>
    <xf numFmtId="0" fontId="0" fillId="0" borderId="0" xfId="0" applyFill="1" applyBorder="1" applyAlignment="1"/>
    <xf numFmtId="0" fontId="0" fillId="0" borderId="2" xfId="0" applyFill="1" applyBorder="1" applyAlignment="1"/>
    <xf numFmtId="0" fontId="11" fillId="0" borderId="20" xfId="0" applyFont="1" applyFill="1" applyBorder="1" applyAlignment="1">
      <alignment horizontal="center"/>
    </xf>
    <xf numFmtId="0" fontId="11" fillId="0" borderId="20" xfId="0" applyFont="1" applyFill="1" applyBorder="1" applyAlignment="1">
      <alignment horizontal="centerContinuous"/>
    </xf>
  </cellXfs>
  <cellStyles count="10">
    <cellStyle name="Comma" xfId="1" builtinId="3"/>
    <cellStyle name="Comma 2" xfId="3"/>
    <cellStyle name="GrayCell 2" xfId="7"/>
    <cellStyle name="Heading 3 2" xfId="6"/>
    <cellStyle name="Hyperlink" xfId="2" builtinId="8"/>
    <cellStyle name="Normal" xfId="0" builtinId="0"/>
    <cellStyle name="Normal 2" xfId="4"/>
    <cellStyle name="Normal 3" xfId="5"/>
    <cellStyle name="Normal 3 2" xfId="8"/>
    <cellStyle name="YellowCell 2" xfId="9"/>
  </cellStyles>
  <dxfs count="12">
    <dxf>
      <font>
        <b val="0"/>
        <i val="0"/>
        <strike val="0"/>
        <condense val="0"/>
        <extend val="0"/>
        <outline val="0"/>
        <shadow val="0"/>
        <u val="none"/>
        <vertAlign val="baseline"/>
        <sz val="11"/>
        <color rgb="FF000000"/>
        <name val="Calibri"/>
        <scheme val="minor"/>
      </font>
      <fill>
        <patternFill patternType="solid">
          <fgColor indexed="64"/>
          <bgColor rgb="FFFFC000"/>
        </patternFill>
      </fill>
      <alignment horizontal="right" vertical="center" textRotation="0" wrapText="0" indent="0" relativeIndent="255"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scheme val="minor"/>
      </font>
      <numFmt numFmtId="0" formatCode="General"/>
      <fill>
        <patternFill patternType="solid">
          <fgColor indexed="64"/>
          <bgColor theme="6" tint="0.59999389629810485"/>
        </patternFill>
      </fill>
      <alignment horizontal="right"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theme="4" tint="0.39997558519241921"/>
        </patternFill>
      </fill>
      <alignment horizontal="right" vertical="center" textRotation="0" wrapText="0" indent="0" relativeIndent="255"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scheme val="minor"/>
      </font>
      <fill>
        <patternFill patternType="solid">
          <fgColor indexed="64"/>
          <bgColor theme="4" tint="0.39997558519241921"/>
        </patternFill>
      </fill>
      <alignment horizontal="right" vertical="center" textRotation="0" wrapText="0" indent="0" relativeIndent="255"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scheme val="minor"/>
      </font>
      <fill>
        <patternFill patternType="solid">
          <fgColor indexed="64"/>
          <bgColor theme="4" tint="0.39997558519241921"/>
        </patternFill>
      </fill>
      <alignment horizontal="right" vertical="center" textRotation="0" wrapText="0" indent="0" relativeIndent="255"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scheme val="minor"/>
      </font>
      <fill>
        <patternFill patternType="solid">
          <fgColor indexed="64"/>
          <bgColor theme="4" tint="0.39997558519241921"/>
        </patternFill>
      </fill>
      <alignment horizontal="right" vertical="center" textRotation="0" wrapText="0" indent="0" relativeIndent="255"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4" tint="0.39997558519241921"/>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alignment horizontal="right" vertical="center" textRotation="0" wrapText="0" indent="0" relativeIndent="255" justifyLastLine="0" shrinkToFit="0" readingOrder="0"/>
    </dxf>
    <dxf>
      <border outline="0">
        <bottom style="thin">
          <color indexed="64"/>
        </bottom>
      </border>
    </dxf>
    <dxf>
      <font>
        <b val="0"/>
        <i val="0"/>
        <strike val="0"/>
        <condense val="0"/>
        <extend val="0"/>
        <outline val="0"/>
        <shadow val="0"/>
        <u val="none"/>
        <vertAlign val="baseline"/>
        <sz val="11"/>
        <color rgb="FF000000"/>
        <name val="Calibri"/>
        <scheme val="minor"/>
      </font>
      <alignment horizontal="right" vertical="center" textRotation="0" wrapText="0" indent="0" relativeIndent="255" justifyLastLine="0" shrinkToFit="0" readingOrder="0"/>
      <border diagonalUp="0" diagonalDown="0" outline="0">
        <left style="thin">
          <color indexed="64"/>
        </left>
        <right style="thin">
          <color indexed="64"/>
        </right>
        <top/>
        <bottom/>
      </border>
    </dxf>
  </dxfs>
  <tableStyles count="0" defaultTableStyle="TableStyleMedium2" defaultPivotStyle="PivotStyleMedium9"/>
  <colors>
    <mruColors>
      <color rgb="FF00CC00"/>
      <color rgb="FFFF0066"/>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'Scatter diagram, correlation re'!$C$1</c:f>
              <c:strCache>
                <c:ptCount val="1"/>
                <c:pt idx="0">
                  <c:v>Systolic blood pressure</c:v>
                </c:pt>
              </c:strCache>
            </c:strRef>
          </c:tx>
          <c:spPr>
            <a:ln w="28575">
              <a:noFill/>
            </a:ln>
          </c:spPr>
          <c:xVal>
            <c:numRef>
              <c:f>'Scatter diagram, correlation re'!$B$2:$B$21</c:f>
              <c:numCache>
                <c:formatCode>General</c:formatCode>
                <c:ptCount val="20"/>
                <c:pt idx="0">
                  <c:v>60</c:v>
                </c:pt>
                <c:pt idx="1">
                  <c:v>42</c:v>
                </c:pt>
                <c:pt idx="2">
                  <c:v>53</c:v>
                </c:pt>
                <c:pt idx="3">
                  <c:v>49</c:v>
                </c:pt>
                <c:pt idx="4">
                  <c:v>67</c:v>
                </c:pt>
                <c:pt idx="5">
                  <c:v>47</c:v>
                </c:pt>
                <c:pt idx="6">
                  <c:v>62</c:v>
                </c:pt>
                <c:pt idx="7">
                  <c:v>48</c:v>
                </c:pt>
                <c:pt idx="8">
                  <c:v>49</c:v>
                </c:pt>
                <c:pt idx="9">
                  <c:v>55</c:v>
                </c:pt>
                <c:pt idx="10">
                  <c:v>48</c:v>
                </c:pt>
                <c:pt idx="11">
                  <c:v>46</c:v>
                </c:pt>
                <c:pt idx="12">
                  <c:v>39</c:v>
                </c:pt>
                <c:pt idx="13">
                  <c:v>66</c:v>
                </c:pt>
                <c:pt idx="14">
                  <c:v>39</c:v>
                </c:pt>
                <c:pt idx="15">
                  <c:v>51</c:v>
                </c:pt>
                <c:pt idx="16">
                  <c:v>57</c:v>
                </c:pt>
                <c:pt idx="17">
                  <c:v>37</c:v>
                </c:pt>
                <c:pt idx="18">
                  <c:v>49</c:v>
                </c:pt>
                <c:pt idx="19">
                  <c:v>37</c:v>
                </c:pt>
              </c:numCache>
            </c:numRef>
          </c:xVal>
          <c:yVal>
            <c:numRef>
              <c:f>'Scatter diagram, correlation re'!$C$2:$C$21</c:f>
              <c:numCache>
                <c:formatCode>General</c:formatCode>
                <c:ptCount val="20"/>
                <c:pt idx="0">
                  <c:v>106</c:v>
                </c:pt>
                <c:pt idx="1">
                  <c:v>111</c:v>
                </c:pt>
                <c:pt idx="2">
                  <c:v>115</c:v>
                </c:pt>
                <c:pt idx="3">
                  <c:v>102</c:v>
                </c:pt>
                <c:pt idx="4">
                  <c:v>126</c:v>
                </c:pt>
                <c:pt idx="5">
                  <c:v>85</c:v>
                </c:pt>
                <c:pt idx="6">
                  <c:v>125</c:v>
                </c:pt>
                <c:pt idx="7">
                  <c:v>103</c:v>
                </c:pt>
                <c:pt idx="8">
                  <c:v>108</c:v>
                </c:pt>
                <c:pt idx="9">
                  <c:v>98</c:v>
                </c:pt>
                <c:pt idx="10">
                  <c:v>94</c:v>
                </c:pt>
                <c:pt idx="11">
                  <c:v>97</c:v>
                </c:pt>
                <c:pt idx="12">
                  <c:v>96</c:v>
                </c:pt>
                <c:pt idx="13">
                  <c:v>115</c:v>
                </c:pt>
                <c:pt idx="14">
                  <c:v>79</c:v>
                </c:pt>
                <c:pt idx="15">
                  <c:v>108</c:v>
                </c:pt>
                <c:pt idx="16">
                  <c:v>97</c:v>
                </c:pt>
                <c:pt idx="17">
                  <c:v>96</c:v>
                </c:pt>
                <c:pt idx="18">
                  <c:v>95</c:v>
                </c:pt>
                <c:pt idx="19">
                  <c:v>95</c:v>
                </c:pt>
              </c:numCache>
            </c:numRef>
          </c:yVal>
        </c:ser>
        <c:axId val="105273216"/>
        <c:axId val="105271680"/>
      </c:scatterChart>
      <c:valAx>
        <c:axId val="105273216"/>
        <c:scaling>
          <c:orientation val="minMax"/>
        </c:scaling>
        <c:axPos val="b"/>
        <c:numFmt formatCode="General" sourceLinked="1"/>
        <c:tickLblPos val="nextTo"/>
        <c:crossAx val="105271680"/>
        <c:crosses val="autoZero"/>
        <c:crossBetween val="midCat"/>
      </c:valAx>
      <c:valAx>
        <c:axId val="105271680"/>
        <c:scaling>
          <c:orientation val="minMax"/>
        </c:scaling>
        <c:axPos val="l"/>
        <c:majorGridlines/>
        <c:numFmt formatCode="General" sourceLinked="1"/>
        <c:tickLblPos val="nextTo"/>
        <c:crossAx val="105273216"/>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manualLayout>
          <c:layoutTarget val="inner"/>
          <c:xMode val="edge"/>
          <c:yMode val="edge"/>
          <c:x val="0.13769603327885899"/>
          <c:y val="0.13954780060749969"/>
          <c:w val="0.82426623087208439"/>
          <c:h val="0.62206009411204488"/>
        </c:manualLayout>
      </c:layout>
      <c:scatterChart>
        <c:scatterStyle val="lineMarker"/>
        <c:ser>
          <c:idx val="0"/>
          <c:order val="0"/>
          <c:tx>
            <c:strRef>
              <c:f>Regression!$J$1</c:f>
              <c:strCache>
                <c:ptCount val="1"/>
                <c:pt idx="0">
                  <c:v>House Price in $1000s (Y)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78373297677413"/>
                  <c:y val="-0.117293508197008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Regression!$I$2:$I$11</c:f>
              <c:numCache>
                <c:formatCode>General</c:formatCode>
                <c:ptCount val="10"/>
                <c:pt idx="0">
                  <c:v>1400</c:v>
                </c:pt>
                <c:pt idx="1">
                  <c:v>1600</c:v>
                </c:pt>
                <c:pt idx="2">
                  <c:v>1700</c:v>
                </c:pt>
                <c:pt idx="3">
                  <c:v>1875</c:v>
                </c:pt>
                <c:pt idx="4">
                  <c:v>1100</c:v>
                </c:pt>
                <c:pt idx="5">
                  <c:v>1550</c:v>
                </c:pt>
                <c:pt idx="6">
                  <c:v>2350</c:v>
                </c:pt>
                <c:pt idx="7">
                  <c:v>2450</c:v>
                </c:pt>
                <c:pt idx="8">
                  <c:v>1425</c:v>
                </c:pt>
                <c:pt idx="9">
                  <c:v>1700</c:v>
                </c:pt>
              </c:numCache>
            </c:numRef>
          </c:xVal>
          <c:yVal>
            <c:numRef>
              <c:f>Regression!$J$2:$J$11</c:f>
              <c:numCache>
                <c:formatCode>General</c:formatCode>
                <c:ptCount val="10"/>
                <c:pt idx="0">
                  <c:v>245</c:v>
                </c:pt>
                <c:pt idx="1">
                  <c:v>312</c:v>
                </c:pt>
                <c:pt idx="2">
                  <c:v>279</c:v>
                </c:pt>
                <c:pt idx="3">
                  <c:v>308</c:v>
                </c:pt>
                <c:pt idx="4">
                  <c:v>199</c:v>
                </c:pt>
                <c:pt idx="5">
                  <c:v>219</c:v>
                </c:pt>
                <c:pt idx="6">
                  <c:v>405</c:v>
                </c:pt>
                <c:pt idx="7">
                  <c:v>324</c:v>
                </c:pt>
                <c:pt idx="8">
                  <c:v>319</c:v>
                </c:pt>
                <c:pt idx="9">
                  <c:v>255</c:v>
                </c:pt>
              </c:numCache>
            </c:numRef>
          </c:yVal>
          <c:extLst xmlns:c16r2="http://schemas.microsoft.com/office/drawing/2015/06/chart">
            <c:ext xmlns:c16="http://schemas.microsoft.com/office/drawing/2014/chart" uri="{C3380CC4-5D6E-409C-BE32-E72D297353CC}">
              <c16:uniqueId val="{00000000-6BD3-4E70-B82F-0D5E877E174D}"/>
            </c:ext>
          </c:extLst>
        </c:ser>
        <c:dLbls/>
        <c:axId val="159481216"/>
        <c:axId val="159614464"/>
      </c:scatterChart>
      <c:valAx>
        <c:axId val="15948121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size in square feet</a:t>
                </a:r>
              </a:p>
            </c:rich>
          </c:tx>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4464"/>
        <c:crosses val="autoZero"/>
        <c:crossBetween val="midCat"/>
      </c:valAx>
      <c:valAx>
        <c:axId val="159614464"/>
        <c:scaling>
          <c:orientation val="minMax"/>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 in $1000</a:t>
                </a:r>
              </a:p>
            </c:rich>
          </c:tx>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1216"/>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plotArea>
      <c:layout/>
      <c:barChart>
        <c:barDir val="col"/>
        <c:grouping val="clustered"/>
        <c:ser>
          <c:idx val="0"/>
          <c:order val="0"/>
          <c:tx>
            <c:strRef>
              <c:f>'Bar chart and Pie Chart'!$B$1</c:f>
              <c:strCache>
                <c:ptCount val="1"/>
                <c:pt idx="0">
                  <c:v>Count</c:v>
                </c:pt>
              </c:strCache>
            </c:strRef>
          </c:tx>
          <c:spPr>
            <a:solidFill>
              <a:schemeClr val="accent6">
                <a:lumMod val="50000"/>
              </a:schemeClr>
            </a:solidFill>
            <a:ln>
              <a:noFill/>
            </a:ln>
            <a:effectLst/>
          </c:spPr>
          <c:cat>
            <c:strRef>
              <c:f>'Bar chart and Pie Chart'!$A$2:$A$5</c:f>
              <c:strCache>
                <c:ptCount val="4"/>
                <c:pt idx="0">
                  <c:v>A</c:v>
                </c:pt>
                <c:pt idx="1">
                  <c:v>B</c:v>
                </c:pt>
                <c:pt idx="2">
                  <c:v>AB</c:v>
                </c:pt>
                <c:pt idx="3">
                  <c:v>O</c:v>
                </c:pt>
              </c:strCache>
            </c:strRef>
          </c:cat>
          <c:val>
            <c:numRef>
              <c:f>'Bar chart and Pie Chart'!$B$2:$B$5</c:f>
              <c:numCache>
                <c:formatCode>General</c:formatCode>
                <c:ptCount val="4"/>
                <c:pt idx="0">
                  <c:v>40</c:v>
                </c:pt>
                <c:pt idx="1">
                  <c:v>49</c:v>
                </c:pt>
                <c:pt idx="2">
                  <c:v>67</c:v>
                </c:pt>
                <c:pt idx="3">
                  <c:v>17</c:v>
                </c:pt>
              </c:numCache>
            </c:numRef>
          </c:val>
          <c:extLst xmlns:c16r2="http://schemas.microsoft.com/office/drawing/2015/06/chart">
            <c:ext xmlns:c16="http://schemas.microsoft.com/office/drawing/2014/chart" uri="{C3380CC4-5D6E-409C-BE32-E72D297353CC}">
              <c16:uniqueId val="{00000000-ED41-44F4-803B-5E9462BFB033}"/>
            </c:ext>
          </c:extLst>
        </c:ser>
        <c:dLbls/>
        <c:gapWidth val="219"/>
        <c:overlap val="-27"/>
        <c:axId val="159665152"/>
        <c:axId val="159687808"/>
      </c:barChart>
      <c:catAx>
        <c:axId val="159665152"/>
        <c:scaling>
          <c:orientation val="minMax"/>
        </c:scaling>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different blood group</a:t>
                </a:r>
              </a:p>
            </c:rich>
          </c:tx>
          <c:layout/>
          <c:spPr>
            <a:noFill/>
            <a:ln>
              <a:noFill/>
            </a:ln>
            <a:effectLst/>
          </c:spPr>
        </c:title>
        <c:numFmt formatCode="General" sourceLinked="1"/>
        <c:maj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687808"/>
        <c:crosses val="autoZero"/>
        <c:auto val="1"/>
        <c:lblAlgn val="ctr"/>
        <c:lblOffset val="100"/>
      </c:catAx>
      <c:valAx>
        <c:axId val="159687808"/>
        <c:scaling>
          <c:orientation val="minMax"/>
        </c:scaling>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Frequency</a:t>
                </a:r>
              </a:p>
            </c:rich>
          </c:tx>
          <c:layout/>
          <c:spPr>
            <a:noFill/>
            <a:ln>
              <a:noFill/>
            </a:ln>
            <a:effectLst/>
          </c:spPr>
        </c:title>
        <c:numFmt formatCode="General" sourceLinked="1"/>
        <c:maj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665152"/>
        <c:crosses val="autoZero"/>
        <c:crossBetween val="between"/>
      </c:valAx>
      <c:spPr>
        <a:noFill/>
        <a:ln>
          <a:noFill/>
        </a:ln>
        <a:effectLst/>
      </c:spPr>
    </c:plotArea>
    <c:plotVisOnly val="1"/>
    <c:dispBlanksAs val="gap"/>
  </c:chart>
  <c:spPr>
    <a:solidFill>
      <a:schemeClr val="lt1"/>
    </a:solidFill>
    <a:ln w="25400"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'Bar Chart'!$B$1</c:f>
              <c:strCache>
                <c:ptCount val="1"/>
                <c:pt idx="0">
                  <c:v>Bears</c:v>
                </c:pt>
              </c:strCache>
            </c:strRef>
          </c:tx>
          <c:cat>
            <c:strRef>
              <c:f>'Bar Chart'!$A$2:$A$7</c:f>
              <c:strCache>
                <c:ptCount val="6"/>
                <c:pt idx="0">
                  <c:v>Jan</c:v>
                </c:pt>
                <c:pt idx="1">
                  <c:v>Feb</c:v>
                </c:pt>
                <c:pt idx="2">
                  <c:v>Mar</c:v>
                </c:pt>
                <c:pt idx="3">
                  <c:v>Apr</c:v>
                </c:pt>
                <c:pt idx="4">
                  <c:v>May</c:v>
                </c:pt>
                <c:pt idx="5">
                  <c:v>June</c:v>
                </c:pt>
              </c:strCache>
            </c:strRef>
          </c:cat>
          <c:val>
            <c:numRef>
              <c:f>'Bar Chart'!$B$2:$B$7</c:f>
              <c:numCache>
                <c:formatCode>General</c:formatCode>
                <c:ptCount val="6"/>
                <c:pt idx="0">
                  <c:v>8</c:v>
                </c:pt>
                <c:pt idx="1">
                  <c:v>12</c:v>
                </c:pt>
                <c:pt idx="2">
                  <c:v>14</c:v>
                </c:pt>
                <c:pt idx="3">
                  <c:v>15</c:v>
                </c:pt>
                <c:pt idx="4">
                  <c:v>28</c:v>
                </c:pt>
                <c:pt idx="5">
                  <c:v>34</c:v>
                </c:pt>
              </c:numCache>
            </c:numRef>
          </c:val>
          <c:extLst xmlns:c16r2="http://schemas.microsoft.com/office/drawing/2015/06/chart">
            <c:ext xmlns:c16="http://schemas.microsoft.com/office/drawing/2014/chart" uri="{C3380CC4-5D6E-409C-BE32-E72D297353CC}">
              <c16:uniqueId val="{00000000-E6AB-4909-9850-227605912FDC}"/>
            </c:ext>
          </c:extLst>
        </c:ser>
        <c:ser>
          <c:idx val="1"/>
          <c:order val="1"/>
          <c:tx>
            <c:strRef>
              <c:f>'Bar Chart'!$C$1</c:f>
              <c:strCache>
                <c:ptCount val="1"/>
                <c:pt idx="0">
                  <c:v>Dolphins</c:v>
                </c:pt>
              </c:strCache>
            </c:strRef>
          </c:tx>
          <c:cat>
            <c:strRef>
              <c:f>'Bar Chart'!$A$2:$A$7</c:f>
              <c:strCache>
                <c:ptCount val="6"/>
                <c:pt idx="0">
                  <c:v>Jan</c:v>
                </c:pt>
                <c:pt idx="1">
                  <c:v>Feb</c:v>
                </c:pt>
                <c:pt idx="2">
                  <c:v>Mar</c:v>
                </c:pt>
                <c:pt idx="3">
                  <c:v>Apr</c:v>
                </c:pt>
                <c:pt idx="4">
                  <c:v>May</c:v>
                </c:pt>
                <c:pt idx="5">
                  <c:v>June</c:v>
                </c:pt>
              </c:strCache>
            </c:strRef>
          </c:cat>
          <c:val>
            <c:numRef>
              <c:f>'Bar Chart'!$C$2:$C$7</c:f>
              <c:numCache>
                <c:formatCode>General</c:formatCode>
                <c:ptCount val="6"/>
                <c:pt idx="0">
                  <c:v>34</c:v>
                </c:pt>
                <c:pt idx="1">
                  <c:v>45</c:v>
                </c:pt>
                <c:pt idx="2">
                  <c:v>67</c:v>
                </c:pt>
                <c:pt idx="3">
                  <c:v>56</c:v>
                </c:pt>
                <c:pt idx="4">
                  <c:v>78</c:v>
                </c:pt>
                <c:pt idx="5">
                  <c:v>56</c:v>
                </c:pt>
              </c:numCache>
            </c:numRef>
          </c:val>
          <c:extLst xmlns:c16r2="http://schemas.microsoft.com/office/drawing/2015/06/chart">
            <c:ext xmlns:c16="http://schemas.microsoft.com/office/drawing/2014/chart" uri="{C3380CC4-5D6E-409C-BE32-E72D297353CC}">
              <c16:uniqueId val="{00000001-E6AB-4909-9850-227605912FDC}"/>
            </c:ext>
          </c:extLst>
        </c:ser>
        <c:ser>
          <c:idx val="2"/>
          <c:order val="2"/>
          <c:tx>
            <c:strRef>
              <c:f>'Bar Chart'!$D$1</c:f>
              <c:strCache>
                <c:ptCount val="1"/>
                <c:pt idx="0">
                  <c:v>whales</c:v>
                </c:pt>
              </c:strCache>
            </c:strRef>
          </c:tx>
          <c:cat>
            <c:strRef>
              <c:f>'Bar Chart'!$A$2:$A$7</c:f>
              <c:strCache>
                <c:ptCount val="6"/>
                <c:pt idx="0">
                  <c:v>Jan</c:v>
                </c:pt>
                <c:pt idx="1">
                  <c:v>Feb</c:v>
                </c:pt>
                <c:pt idx="2">
                  <c:v>Mar</c:v>
                </c:pt>
                <c:pt idx="3">
                  <c:v>Apr</c:v>
                </c:pt>
                <c:pt idx="4">
                  <c:v>May</c:v>
                </c:pt>
                <c:pt idx="5">
                  <c:v>June</c:v>
                </c:pt>
              </c:strCache>
            </c:strRef>
          </c:cat>
          <c:val>
            <c:numRef>
              <c:f>'Bar Chart'!$D$2:$D$7</c:f>
              <c:numCache>
                <c:formatCode>General</c:formatCode>
                <c:ptCount val="6"/>
                <c:pt idx="0">
                  <c:v>34</c:v>
                </c:pt>
                <c:pt idx="1">
                  <c:v>56</c:v>
                </c:pt>
                <c:pt idx="2">
                  <c:v>87</c:v>
                </c:pt>
                <c:pt idx="3">
                  <c:v>59</c:v>
                </c:pt>
                <c:pt idx="4">
                  <c:v>60</c:v>
                </c:pt>
                <c:pt idx="5">
                  <c:v>76</c:v>
                </c:pt>
              </c:numCache>
            </c:numRef>
          </c:val>
          <c:extLst xmlns:c16r2="http://schemas.microsoft.com/office/drawing/2015/06/chart">
            <c:ext xmlns:c16="http://schemas.microsoft.com/office/drawing/2014/chart" uri="{C3380CC4-5D6E-409C-BE32-E72D297353CC}">
              <c16:uniqueId val="{00000002-E6AB-4909-9850-227605912FDC}"/>
            </c:ext>
          </c:extLst>
        </c:ser>
        <c:dLbls/>
        <c:axId val="157945856"/>
        <c:axId val="157947392"/>
      </c:barChart>
      <c:catAx>
        <c:axId val="157945856"/>
        <c:scaling>
          <c:orientation val="minMax"/>
        </c:scaling>
        <c:axPos val="b"/>
        <c:numFmt formatCode="General" sourceLinked="0"/>
        <c:tickLblPos val="nextTo"/>
        <c:crossAx val="157947392"/>
        <c:crosses val="autoZero"/>
        <c:auto val="1"/>
        <c:lblAlgn val="ctr"/>
        <c:lblOffset val="100"/>
      </c:catAx>
      <c:valAx>
        <c:axId val="157947392"/>
        <c:scaling>
          <c:orientation val="minMax"/>
        </c:scaling>
        <c:axPos val="l"/>
        <c:numFmt formatCode="General" sourceLinked="1"/>
        <c:tickLblPos val="nextTo"/>
        <c:crossAx val="157945856"/>
        <c:crosses val="autoZero"/>
        <c:crossBetween val="between"/>
      </c:valAx>
    </c:plotArea>
    <c:legend>
      <c:legendPos val="r"/>
      <c:layout/>
    </c:legend>
    <c:plotVisOnly val="1"/>
    <c:dispBlanksAs val="gap"/>
  </c:chart>
  <c:spPr>
    <a:solidFill>
      <a:schemeClr val="lt1"/>
    </a:solidFill>
    <a:ln w="25400" cap="flat" cmpd="sng" algn="ctr">
      <a:solidFill>
        <a:schemeClr val="accent2"/>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clustered"/>
        <c:ser>
          <c:idx val="0"/>
          <c:order val="0"/>
          <c:tx>
            <c:strRef>
              <c:f>'Multicategorical data'!$C$1</c:f>
              <c:strCache>
                <c:ptCount val="1"/>
                <c:pt idx="0">
                  <c:v>Spent</c:v>
                </c:pt>
              </c:strCache>
            </c:strRef>
          </c:tx>
          <c:cat>
            <c:multiLvlStrRef>
              <c:f>'Multicategorical data'!$A$2:$B$10</c:f>
              <c:multiLvlStrCache>
                <c:ptCount val="9"/>
                <c:lvl>
                  <c:pt idx="0">
                    <c:v>Apple</c:v>
                  </c:pt>
                  <c:pt idx="1">
                    <c:v>Banana</c:v>
                  </c:pt>
                  <c:pt idx="2">
                    <c:v>Orange</c:v>
                  </c:pt>
                  <c:pt idx="3">
                    <c:v>Tomato</c:v>
                  </c:pt>
                  <c:pt idx="4">
                    <c:v>Potato</c:v>
                  </c:pt>
                  <c:pt idx="5">
                    <c:v>Onion</c:v>
                  </c:pt>
                  <c:pt idx="6">
                    <c:v>Sauce</c:v>
                  </c:pt>
                  <c:pt idx="7">
                    <c:v>Noodle</c:v>
                  </c:pt>
                  <c:pt idx="8">
                    <c:v>Milk</c:v>
                  </c:pt>
                </c:lvl>
                <c:lvl>
                  <c:pt idx="0">
                    <c:v>Fruits</c:v>
                  </c:pt>
                  <c:pt idx="3">
                    <c:v>Vegetable</c:v>
                  </c:pt>
                  <c:pt idx="6">
                    <c:v>Packaged Food</c:v>
                  </c:pt>
                </c:lvl>
              </c:multiLvlStrCache>
            </c:multiLvlStrRef>
          </c:cat>
          <c:val>
            <c:numRef>
              <c:f>'Multicategorical data'!$C$2:$C$10</c:f>
              <c:numCache>
                <c:formatCode>General</c:formatCode>
                <c:ptCount val="9"/>
                <c:pt idx="0">
                  <c:v>168</c:v>
                </c:pt>
                <c:pt idx="1">
                  <c:v>194</c:v>
                </c:pt>
                <c:pt idx="2">
                  <c:v>120</c:v>
                </c:pt>
                <c:pt idx="3">
                  <c:v>90</c:v>
                </c:pt>
                <c:pt idx="4">
                  <c:v>134</c:v>
                </c:pt>
                <c:pt idx="5">
                  <c:v>80</c:v>
                </c:pt>
                <c:pt idx="6">
                  <c:v>50</c:v>
                </c:pt>
                <c:pt idx="7">
                  <c:v>78</c:v>
                </c:pt>
                <c:pt idx="8">
                  <c:v>197</c:v>
                </c:pt>
              </c:numCache>
            </c:numRef>
          </c:val>
          <c:extLst xmlns:c16r2="http://schemas.microsoft.com/office/drawing/2015/06/chart">
            <c:ext xmlns:c16="http://schemas.microsoft.com/office/drawing/2014/chart" uri="{C3380CC4-5D6E-409C-BE32-E72D297353CC}">
              <c16:uniqueId val="{00000000-8EC4-4197-B900-8E0A0F8065CA}"/>
            </c:ext>
          </c:extLst>
        </c:ser>
        <c:dLbls/>
        <c:axId val="159715712"/>
        <c:axId val="159717248"/>
      </c:barChart>
      <c:catAx>
        <c:axId val="159715712"/>
        <c:scaling>
          <c:orientation val="minMax"/>
        </c:scaling>
        <c:axPos val="b"/>
        <c:numFmt formatCode="General" sourceLinked="0"/>
        <c:tickLblPos val="nextTo"/>
        <c:crossAx val="159717248"/>
        <c:crosses val="autoZero"/>
        <c:auto val="1"/>
        <c:lblAlgn val="ctr"/>
        <c:lblOffset val="100"/>
      </c:catAx>
      <c:valAx>
        <c:axId val="159717248"/>
        <c:scaling>
          <c:orientation val="minMax"/>
        </c:scaling>
        <c:axPos val="l"/>
        <c:numFmt formatCode="General" sourceLinked="1"/>
        <c:tickLblPos val="nextTo"/>
        <c:crossAx val="159715712"/>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6.5113517060367471E-2"/>
          <c:y val="5.1400554097404488E-2"/>
          <c:w val="0.69662007874015763"/>
          <c:h val="0.8326195683872849"/>
        </c:manualLayout>
      </c:layout>
      <c:barChart>
        <c:barDir val="col"/>
        <c:grouping val="clustered"/>
        <c:ser>
          <c:idx val="1"/>
          <c:order val="0"/>
          <c:tx>
            <c:strRef>
              <c:f>'graph with two axis'!$B$3</c:f>
              <c:strCache>
                <c:ptCount val="1"/>
                <c:pt idx="0">
                  <c:v>FCR</c:v>
                </c:pt>
              </c:strCache>
            </c:strRef>
          </c:tx>
          <c:cat>
            <c:numRef>
              <c:f>'graph with two axis'!$A$4:$A$7</c:f>
              <c:numCache>
                <c:formatCode>0%</c:formatCode>
                <c:ptCount val="4"/>
                <c:pt idx="0">
                  <c:v>0.3</c:v>
                </c:pt>
                <c:pt idx="1">
                  <c:v>0.4</c:v>
                </c:pt>
                <c:pt idx="2">
                  <c:v>0.5</c:v>
                </c:pt>
                <c:pt idx="3">
                  <c:v>0.6</c:v>
                </c:pt>
              </c:numCache>
            </c:numRef>
          </c:cat>
          <c:val>
            <c:numRef>
              <c:f>'graph with two axis'!$B$4:$B$7</c:f>
              <c:numCache>
                <c:formatCode>General</c:formatCode>
                <c:ptCount val="4"/>
                <c:pt idx="0">
                  <c:v>2</c:v>
                </c:pt>
                <c:pt idx="1">
                  <c:v>1.8</c:v>
                </c:pt>
                <c:pt idx="2">
                  <c:v>1.2</c:v>
                </c:pt>
                <c:pt idx="3">
                  <c:v>1.2</c:v>
                </c:pt>
              </c:numCache>
            </c:numRef>
          </c:val>
          <c:extLst xmlns:c16r2="http://schemas.microsoft.com/office/drawing/2015/06/chart">
            <c:ext xmlns:c16="http://schemas.microsoft.com/office/drawing/2014/chart" uri="{C3380CC4-5D6E-409C-BE32-E72D297353CC}">
              <c16:uniqueId val="{00000000-C382-4D5F-8FED-281202BDA827}"/>
            </c:ext>
          </c:extLst>
        </c:ser>
        <c:dLbls/>
        <c:axId val="161255424"/>
        <c:axId val="161257344"/>
      </c:barChart>
      <c:lineChart>
        <c:grouping val="standard"/>
        <c:ser>
          <c:idx val="2"/>
          <c:order val="1"/>
          <c:tx>
            <c:strRef>
              <c:f>'graph with two axis'!$C$3</c:f>
              <c:strCache>
                <c:ptCount val="1"/>
                <c:pt idx="0">
                  <c:v>Survival Rate</c:v>
                </c:pt>
              </c:strCache>
            </c:strRef>
          </c:tx>
          <c:cat>
            <c:numRef>
              <c:f>'graph with two axis'!$A$4:$A$7</c:f>
              <c:numCache>
                <c:formatCode>0%</c:formatCode>
                <c:ptCount val="4"/>
                <c:pt idx="0">
                  <c:v>0.3</c:v>
                </c:pt>
                <c:pt idx="1">
                  <c:v>0.4</c:v>
                </c:pt>
                <c:pt idx="2">
                  <c:v>0.5</c:v>
                </c:pt>
                <c:pt idx="3">
                  <c:v>0.6</c:v>
                </c:pt>
              </c:numCache>
            </c:numRef>
          </c:cat>
          <c:val>
            <c:numRef>
              <c:f>'graph with two axis'!$C$4:$C$7</c:f>
              <c:numCache>
                <c:formatCode>General</c:formatCode>
                <c:ptCount val="4"/>
                <c:pt idx="0">
                  <c:v>80</c:v>
                </c:pt>
                <c:pt idx="1">
                  <c:v>85</c:v>
                </c:pt>
                <c:pt idx="2">
                  <c:v>95</c:v>
                </c:pt>
                <c:pt idx="3">
                  <c:v>96</c:v>
                </c:pt>
              </c:numCache>
            </c:numRef>
          </c:val>
          <c:extLst xmlns:c16r2="http://schemas.microsoft.com/office/drawing/2015/06/chart">
            <c:ext xmlns:c16="http://schemas.microsoft.com/office/drawing/2014/chart" uri="{C3380CC4-5D6E-409C-BE32-E72D297353CC}">
              <c16:uniqueId val="{00000001-C382-4D5F-8FED-281202BDA827}"/>
            </c:ext>
          </c:extLst>
        </c:ser>
        <c:dLbls/>
        <c:marker val="1"/>
        <c:axId val="161269632"/>
        <c:axId val="161267712"/>
      </c:lineChart>
      <c:catAx>
        <c:axId val="161255424"/>
        <c:scaling>
          <c:orientation val="minMax"/>
        </c:scaling>
        <c:axPos val="b"/>
        <c:title>
          <c:tx>
            <c:rich>
              <a:bodyPr/>
              <a:lstStyle/>
              <a:p>
                <a:pPr>
                  <a:defRPr/>
                </a:pPr>
                <a:r>
                  <a:rPr lang="en-US"/>
                  <a:t>Protein Levels</a:t>
                </a:r>
              </a:p>
            </c:rich>
          </c:tx>
          <c:layout>
            <c:manualLayout>
              <c:xMode val="edge"/>
              <c:yMode val="edge"/>
              <c:x val="0.40771789212233162"/>
              <c:y val="0.94305228700345045"/>
            </c:manualLayout>
          </c:layout>
        </c:title>
        <c:numFmt formatCode="0%" sourceLinked="1"/>
        <c:tickLblPos val="nextTo"/>
        <c:crossAx val="161257344"/>
        <c:crosses val="autoZero"/>
        <c:auto val="1"/>
        <c:lblAlgn val="ctr"/>
        <c:lblOffset val="100"/>
      </c:catAx>
      <c:valAx>
        <c:axId val="161257344"/>
        <c:scaling>
          <c:orientation val="minMax"/>
        </c:scaling>
        <c:axPos val="l"/>
        <c:title>
          <c:tx>
            <c:rich>
              <a:bodyPr/>
              <a:lstStyle/>
              <a:p>
                <a:pPr>
                  <a:defRPr/>
                </a:pPr>
                <a:r>
                  <a:rPr lang="en-MY"/>
                  <a:t>FCR</a:t>
                </a:r>
              </a:p>
            </c:rich>
          </c:tx>
        </c:title>
        <c:numFmt formatCode="General" sourceLinked="1"/>
        <c:tickLblPos val="nextTo"/>
        <c:crossAx val="161255424"/>
        <c:crosses val="autoZero"/>
        <c:crossBetween val="between"/>
      </c:valAx>
      <c:valAx>
        <c:axId val="161267712"/>
        <c:scaling>
          <c:orientation val="minMax"/>
        </c:scaling>
        <c:axPos val="r"/>
        <c:title>
          <c:tx>
            <c:rich>
              <a:bodyPr/>
              <a:lstStyle/>
              <a:p>
                <a:pPr>
                  <a:defRPr/>
                </a:pPr>
                <a:r>
                  <a:rPr lang="en-MY"/>
                  <a:t>Survival Rate % </a:t>
                </a:r>
              </a:p>
            </c:rich>
          </c:tx>
        </c:title>
        <c:numFmt formatCode="General" sourceLinked="1"/>
        <c:tickLblPos val="nextTo"/>
        <c:crossAx val="161269632"/>
        <c:crosses val="max"/>
        <c:crossBetween val="between"/>
      </c:valAx>
      <c:catAx>
        <c:axId val="161269632"/>
        <c:scaling>
          <c:orientation val="minMax"/>
        </c:scaling>
        <c:delete val="1"/>
        <c:axPos val="b"/>
        <c:numFmt formatCode="0%" sourceLinked="1"/>
        <c:tickLblPos val="nextTo"/>
        <c:crossAx val="161267712"/>
        <c:crosses val="autoZero"/>
        <c:auto val="1"/>
        <c:lblAlgn val="ctr"/>
        <c:lblOffset val="100"/>
      </c:catAx>
    </c:plotArea>
    <c:plotVisOnly val="1"/>
    <c:dispBlanksAs val="gap"/>
  </c:chart>
  <c:spPr>
    <a:solidFill>
      <a:schemeClr val="lt1"/>
    </a:solidFill>
    <a:ln w="25400" cap="flat" cmpd="sng" algn="ctr">
      <a:solidFill>
        <a:schemeClr val="accent2"/>
      </a:solidFill>
      <a:prstDash val="solid"/>
    </a:ln>
    <a:effectLst/>
  </c:spPr>
  <c:txPr>
    <a:bodyPr/>
    <a:lstStyle/>
    <a:p>
      <a:pPr>
        <a:defRPr>
          <a:solidFill>
            <a:schemeClr val="tx2">
              <a:lumMod val="60000"/>
              <a:lumOff val="40000"/>
            </a:schemeClr>
          </a:solidFill>
          <a:latin typeface="+mn-lt"/>
          <a:ea typeface="+mn-ea"/>
          <a:cs typeface="+mn-cs"/>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'graph with two axis '!$B$3</c:f>
              <c:strCache>
                <c:ptCount val="1"/>
                <c:pt idx="0">
                  <c:v>Gonadosomatic Index (GSI %)</c:v>
                </c:pt>
              </c:strCache>
            </c:strRef>
          </c:tx>
          <c:cat>
            <c:strRef>
              <c:f>'graph with two axis '!$A$4:$A$15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'graph with two axis '!$B$4:$B$15</c:f>
              <c:numCache>
                <c:formatCode>General</c:formatCode>
                <c:ptCount val="12"/>
                <c:pt idx="0">
                  <c:v>1.3</c:v>
                </c:pt>
                <c:pt idx="1">
                  <c:v>1.6</c:v>
                </c:pt>
                <c:pt idx="2">
                  <c:v>2.2000000000000002</c:v>
                </c:pt>
                <c:pt idx="3">
                  <c:v>2.5</c:v>
                </c:pt>
                <c:pt idx="4">
                  <c:v>2.4</c:v>
                </c:pt>
                <c:pt idx="5">
                  <c:v>2.8</c:v>
                </c:pt>
                <c:pt idx="6">
                  <c:v>3.2</c:v>
                </c:pt>
                <c:pt idx="7">
                  <c:v>3.5</c:v>
                </c:pt>
                <c:pt idx="8">
                  <c:v>4</c:v>
                </c:pt>
                <c:pt idx="9">
                  <c:v>2.5</c:v>
                </c:pt>
                <c:pt idx="10">
                  <c:v>1.5</c:v>
                </c:pt>
                <c:pt idx="11">
                  <c:v>1.1000000000000001</c:v>
                </c:pt>
              </c:numCache>
            </c:numRef>
          </c:val>
          <c:extLst xmlns:c16r2="http://schemas.microsoft.com/office/drawing/2015/06/chart">
            <c:ext xmlns:c16="http://schemas.microsoft.com/office/drawing/2014/chart" uri="{C3380CC4-5D6E-409C-BE32-E72D297353CC}">
              <c16:uniqueId val="{00000000-A3F3-4F9E-BEFC-C8AD619AAF38}"/>
            </c:ext>
          </c:extLst>
        </c:ser>
        <c:dLbls/>
        <c:axId val="161282688"/>
        <c:axId val="161289344"/>
      </c:barChart>
      <c:lineChart>
        <c:grouping val="standard"/>
        <c:ser>
          <c:idx val="1"/>
          <c:order val="1"/>
          <c:tx>
            <c:strRef>
              <c:f>'graph with two axis '!$C$3</c:f>
              <c:strCache>
                <c:ptCount val="1"/>
                <c:pt idx="0">
                  <c:v>Hepatosomatic Index (HSI %)</c:v>
                </c:pt>
              </c:strCache>
            </c:strRef>
          </c:tx>
          <c:cat>
            <c:strRef>
              <c:f>'graph with two axis '!$A$4:$A$15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'graph with two axis '!$C$4:$C$15</c:f>
              <c:numCache>
                <c:formatCode>General</c:formatCode>
                <c:ptCount val="12"/>
                <c:pt idx="0">
                  <c:v>0.4</c:v>
                </c:pt>
                <c:pt idx="1">
                  <c:v>0.5</c:v>
                </c:pt>
                <c:pt idx="2">
                  <c:v>0.9</c:v>
                </c:pt>
                <c:pt idx="3">
                  <c:v>1</c:v>
                </c:pt>
                <c:pt idx="4">
                  <c:v>1.5</c:v>
                </c:pt>
                <c:pt idx="5">
                  <c:v>1.9</c:v>
                </c:pt>
                <c:pt idx="6">
                  <c:v>2.2000000000000002</c:v>
                </c:pt>
                <c:pt idx="7">
                  <c:v>2.5</c:v>
                </c:pt>
                <c:pt idx="8">
                  <c:v>2.7</c:v>
                </c:pt>
                <c:pt idx="9">
                  <c:v>2.9</c:v>
                </c:pt>
                <c:pt idx="10">
                  <c:v>1</c:v>
                </c:pt>
                <c:pt idx="11">
                  <c:v>0.9</c:v>
                </c:pt>
              </c:numCache>
            </c:numRef>
          </c:val>
          <c:extLst xmlns:c16r2="http://schemas.microsoft.com/office/drawing/2015/06/chart">
            <c:ext xmlns:c16="http://schemas.microsoft.com/office/drawing/2014/chart" uri="{C3380CC4-5D6E-409C-BE32-E72D297353CC}">
              <c16:uniqueId val="{00000001-A3F3-4F9E-BEFC-C8AD619AAF38}"/>
            </c:ext>
          </c:extLst>
        </c:ser>
        <c:dLbls/>
        <c:marker val="1"/>
        <c:axId val="161293440"/>
        <c:axId val="161291264"/>
      </c:lineChart>
      <c:catAx>
        <c:axId val="161282688"/>
        <c:scaling>
          <c:orientation val="minMax"/>
        </c:scaling>
        <c:axPos val="b"/>
        <c:title>
          <c:tx>
            <c:rich>
              <a:bodyPr/>
              <a:lstStyle/>
              <a:p>
                <a:pPr>
                  <a:defRPr/>
                </a:pPr>
                <a:r>
                  <a:rPr lang="en-MY"/>
                  <a:t>Different</a:t>
                </a:r>
                <a:r>
                  <a:rPr lang="en-MY" baseline="0"/>
                  <a:t> months</a:t>
                </a:r>
                <a:endParaRPr lang="en-MY"/>
              </a:p>
            </c:rich>
          </c:tx>
        </c:title>
        <c:numFmt formatCode="General" sourceLinked="0"/>
        <c:tickLblPos val="nextTo"/>
        <c:crossAx val="161289344"/>
        <c:crosses val="autoZero"/>
        <c:auto val="1"/>
        <c:lblAlgn val="ctr"/>
        <c:lblOffset val="100"/>
      </c:catAx>
      <c:valAx>
        <c:axId val="161289344"/>
        <c:scaling>
          <c:orientation val="minMax"/>
        </c:scaling>
        <c:axPos val="l"/>
        <c:title>
          <c:tx>
            <c:rich>
              <a:bodyPr rot="-5400000" vert="horz"/>
              <a:lstStyle/>
              <a:p>
                <a:pPr>
                  <a:defRPr/>
                </a:pPr>
                <a:r>
                  <a:rPr lang="en-MY"/>
                  <a:t>GSI %</a:t>
                </a:r>
              </a:p>
            </c:rich>
          </c:tx>
        </c:title>
        <c:numFmt formatCode="General" sourceLinked="1"/>
        <c:tickLblPos val="nextTo"/>
        <c:crossAx val="161282688"/>
        <c:crosses val="autoZero"/>
        <c:crossBetween val="between"/>
      </c:valAx>
      <c:valAx>
        <c:axId val="161291264"/>
        <c:scaling>
          <c:orientation val="minMax"/>
        </c:scaling>
        <c:axPos val="r"/>
        <c:title>
          <c:tx>
            <c:rich>
              <a:bodyPr rot="-5400000" vert="horz"/>
              <a:lstStyle/>
              <a:p>
                <a:pPr>
                  <a:defRPr/>
                </a:pPr>
                <a:r>
                  <a:rPr lang="en-MY"/>
                  <a:t>HSI %</a:t>
                </a:r>
              </a:p>
            </c:rich>
          </c:tx>
        </c:title>
        <c:numFmt formatCode="General" sourceLinked="1"/>
        <c:tickLblPos val="nextTo"/>
        <c:crossAx val="161293440"/>
        <c:crosses val="max"/>
        <c:crossBetween val="between"/>
      </c:valAx>
      <c:catAx>
        <c:axId val="161293440"/>
        <c:scaling>
          <c:orientation val="minMax"/>
        </c:scaling>
        <c:delete val="1"/>
        <c:axPos val="b"/>
        <c:numFmt formatCode="General" sourceLinked="1"/>
        <c:tickLblPos val="nextTo"/>
        <c:crossAx val="161291264"/>
        <c:crosses val="autoZero"/>
        <c:auto val="1"/>
        <c:lblAlgn val="ctr"/>
        <c:lblOffset val="100"/>
      </c:cat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plotArea>
      <c:layout/>
      <c:barChart>
        <c:barDir val="col"/>
        <c:grouping val="clustered"/>
        <c:ser>
          <c:idx val="1"/>
          <c:order val="0"/>
          <c:tx>
            <c:strRef>
              <c:f>'Error Bars (2)'!$B$3</c:f>
              <c:strCache>
                <c:ptCount val="1"/>
                <c:pt idx="0">
                  <c:v>White Flower</c:v>
                </c:pt>
              </c:strCache>
            </c:strRef>
          </c:tx>
          <c:errBars>
            <c:errBarType val="both"/>
            <c:errValType val="cust"/>
            <c:plus>
              <c:numRef>
                <c:f>'Error Bars (2)'!$B$13:$B$18</c:f>
                <c:numCache>
                  <c:formatCode>General</c:formatCode>
                  <c:ptCount val="6"/>
                  <c:pt idx="0">
                    <c:v>1</c:v>
                  </c:pt>
                  <c:pt idx="1">
                    <c:v>2</c:v>
                  </c:pt>
                  <c:pt idx="2">
                    <c:v>1</c:v>
                  </c:pt>
                  <c:pt idx="3">
                    <c:v>2</c:v>
                  </c:pt>
                  <c:pt idx="4">
                    <c:v>3</c:v>
                  </c:pt>
                  <c:pt idx="5">
                    <c:v>4</c:v>
                  </c:pt>
                </c:numCache>
              </c:numRef>
            </c:plus>
            <c:minus>
              <c:numRef>
                <c:f>'Error Bars (2)'!$B$13:$B$18</c:f>
                <c:numCache>
                  <c:formatCode>General</c:formatCode>
                  <c:ptCount val="6"/>
                  <c:pt idx="0">
                    <c:v>1</c:v>
                  </c:pt>
                  <c:pt idx="1">
                    <c:v>2</c:v>
                  </c:pt>
                  <c:pt idx="2">
                    <c:v>1</c:v>
                  </c:pt>
                  <c:pt idx="3">
                    <c:v>2</c:v>
                  </c:pt>
                  <c:pt idx="4">
                    <c:v>3</c:v>
                  </c:pt>
                  <c:pt idx="5">
                    <c:v>4</c:v>
                  </c:pt>
                </c:numCache>
              </c:numRef>
            </c:minus>
          </c:errBars>
          <c:cat>
            <c:numRef>
              <c:f>'Error Bars (2)'!$A$4:$A$9</c:f>
              <c:numCache>
                <c:formatCode>General</c:formatCode>
                <c:ptCount val="6"/>
                <c:pt idx="0">
                  <c:v>1</c:v>
                </c:pt>
                <c:pt idx="1">
                  <c:v>2.5</c:v>
                </c:pt>
                <c:pt idx="2">
                  <c:v>5</c:v>
                </c:pt>
                <c:pt idx="3">
                  <c:v>10</c:v>
                </c:pt>
                <c:pt idx="4">
                  <c:v>15</c:v>
                </c:pt>
                <c:pt idx="5">
                  <c:v>20</c:v>
                </c:pt>
              </c:numCache>
            </c:numRef>
          </c:cat>
          <c:val>
            <c:numRef>
              <c:f>'Error Bars (2)'!$B$4:$B$9</c:f>
              <c:numCache>
                <c:formatCode>0.00</c:formatCode>
                <c:ptCount val="6"/>
                <c:pt idx="0">
                  <c:v>44.406669999999998</c:v>
                </c:pt>
                <c:pt idx="1">
                  <c:v>48.933329999999998</c:v>
                </c:pt>
                <c:pt idx="2">
                  <c:v>48.93</c:v>
                </c:pt>
                <c:pt idx="3">
                  <c:v>50.29</c:v>
                </c:pt>
                <c:pt idx="4">
                  <c:v>57.59</c:v>
                </c:pt>
                <c:pt idx="5">
                  <c:v>66.87</c:v>
                </c:pt>
              </c:numCache>
            </c:numRef>
          </c:val>
          <c:extLst xmlns:c16r2="http://schemas.microsoft.com/office/drawing/2015/06/chart">
            <c:ext xmlns:c16="http://schemas.microsoft.com/office/drawing/2014/chart" uri="{C3380CC4-5D6E-409C-BE32-E72D297353CC}">
              <c16:uniqueId val="{00000000-FEE6-49CC-AAEF-33775AF9DB9E}"/>
            </c:ext>
          </c:extLst>
        </c:ser>
        <c:dLbls/>
        <c:axId val="158205824"/>
        <c:axId val="158207360"/>
      </c:barChart>
      <c:catAx>
        <c:axId val="158205824"/>
        <c:scaling>
          <c:orientation val="minMax"/>
        </c:scaling>
        <c:axPos val="b"/>
        <c:numFmt formatCode="General" sourceLinked="1"/>
        <c:tickLblPos val="nextTo"/>
        <c:crossAx val="158207360"/>
        <c:crosses val="autoZero"/>
        <c:auto val="1"/>
        <c:lblAlgn val="ctr"/>
        <c:lblOffset val="100"/>
      </c:catAx>
      <c:valAx>
        <c:axId val="158207360"/>
        <c:scaling>
          <c:orientation val="minMax"/>
        </c:scaling>
        <c:axPos val="l"/>
        <c:numFmt formatCode="0.00" sourceLinked="1"/>
        <c:tickLblPos val="nextTo"/>
        <c:crossAx val="158205824"/>
        <c:crosses val="autoZero"/>
        <c:crossBetween val="between"/>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'Error Bars'!$B$3</c:f>
              <c:strCache>
                <c:ptCount val="1"/>
                <c:pt idx="0">
                  <c:v>White Flower</c:v>
                </c:pt>
              </c:strCache>
            </c:strRef>
          </c:tx>
          <c:cat>
            <c:numRef>
              <c:f>'Error Bars'!$A$4:$A$9</c:f>
              <c:numCache>
                <c:formatCode>General</c:formatCode>
                <c:ptCount val="6"/>
                <c:pt idx="0">
                  <c:v>1</c:v>
                </c:pt>
                <c:pt idx="1">
                  <c:v>2.5</c:v>
                </c:pt>
                <c:pt idx="2">
                  <c:v>5</c:v>
                </c:pt>
                <c:pt idx="3">
                  <c:v>10</c:v>
                </c:pt>
                <c:pt idx="4">
                  <c:v>15</c:v>
                </c:pt>
                <c:pt idx="5">
                  <c:v>20</c:v>
                </c:pt>
              </c:numCache>
            </c:numRef>
          </c:cat>
          <c:val>
            <c:numRef>
              <c:f>'Error Bars'!$B$4:$B$9</c:f>
              <c:numCache>
                <c:formatCode>0.00</c:formatCode>
                <c:ptCount val="6"/>
                <c:pt idx="0">
                  <c:v>44.406669999999998</c:v>
                </c:pt>
                <c:pt idx="1">
                  <c:v>48.933329999999998</c:v>
                </c:pt>
                <c:pt idx="2">
                  <c:v>48.93</c:v>
                </c:pt>
                <c:pt idx="3">
                  <c:v>50.29</c:v>
                </c:pt>
                <c:pt idx="4">
                  <c:v>57.59</c:v>
                </c:pt>
                <c:pt idx="5">
                  <c:v>66.87</c:v>
                </c:pt>
              </c:numCache>
            </c:numRef>
          </c:val>
          <c:extLst xmlns:c16r2="http://schemas.microsoft.com/office/drawing/2015/06/chart">
            <c:ext xmlns:c16="http://schemas.microsoft.com/office/drawing/2014/chart" uri="{C3380CC4-5D6E-409C-BE32-E72D297353CC}">
              <c16:uniqueId val="{00000000-A556-44A9-8A65-6BDF4A45961B}"/>
            </c:ext>
          </c:extLst>
        </c:ser>
        <c:ser>
          <c:idx val="2"/>
          <c:order val="1"/>
          <c:tx>
            <c:strRef>
              <c:f>'Error Bars'!$C$3</c:f>
              <c:strCache>
                <c:ptCount val="1"/>
                <c:pt idx="0">
                  <c:v>Pink Flower</c:v>
                </c:pt>
              </c:strCache>
            </c:strRef>
          </c:tx>
          <c:errBars>
            <c:errBarType val="both"/>
            <c:errValType val="cust"/>
            <c:plus>
              <c:numRef>
                <c:f>'Error Bars'!$C$13:$C$18</c:f>
                <c:numCache>
                  <c:formatCode>General</c:formatCode>
                  <c:ptCount val="6"/>
                  <c:pt idx="0">
                    <c:v>3</c:v>
                  </c:pt>
                  <c:pt idx="1">
                    <c:v>3</c:v>
                  </c:pt>
                  <c:pt idx="2">
                    <c:v>4</c:v>
                  </c:pt>
                  <c:pt idx="3">
                    <c:v>5</c:v>
                  </c:pt>
                  <c:pt idx="4">
                    <c:v>4</c:v>
                  </c:pt>
                  <c:pt idx="5">
                    <c:v>5</c:v>
                  </c:pt>
                </c:numCache>
              </c:numRef>
            </c:plus>
            <c:minus>
              <c:numRef>
                <c:f>'Error Bars'!$C$13:$C$18</c:f>
                <c:numCache>
                  <c:formatCode>General</c:formatCode>
                  <c:ptCount val="6"/>
                  <c:pt idx="0">
                    <c:v>3</c:v>
                  </c:pt>
                  <c:pt idx="1">
                    <c:v>3</c:v>
                  </c:pt>
                  <c:pt idx="2">
                    <c:v>4</c:v>
                  </c:pt>
                  <c:pt idx="3">
                    <c:v>5</c:v>
                  </c:pt>
                  <c:pt idx="4">
                    <c:v>4</c:v>
                  </c:pt>
                  <c:pt idx="5">
                    <c:v>5</c:v>
                  </c:pt>
                </c:numCache>
              </c:numRef>
            </c:minus>
          </c:errBars>
          <c:cat>
            <c:numRef>
              <c:f>'Error Bars'!$A$4:$A$9</c:f>
              <c:numCache>
                <c:formatCode>General</c:formatCode>
                <c:ptCount val="6"/>
                <c:pt idx="0">
                  <c:v>1</c:v>
                </c:pt>
                <c:pt idx="1">
                  <c:v>2.5</c:v>
                </c:pt>
                <c:pt idx="2">
                  <c:v>5</c:v>
                </c:pt>
                <c:pt idx="3">
                  <c:v>10</c:v>
                </c:pt>
                <c:pt idx="4">
                  <c:v>15</c:v>
                </c:pt>
                <c:pt idx="5">
                  <c:v>20</c:v>
                </c:pt>
              </c:numCache>
            </c:numRef>
          </c:cat>
          <c:val>
            <c:numRef>
              <c:f>'Error Bars'!$C$4:$C$9</c:f>
              <c:numCache>
                <c:formatCode>0.00</c:formatCode>
                <c:ptCount val="6"/>
                <c:pt idx="0">
                  <c:v>49.03</c:v>
                </c:pt>
                <c:pt idx="1">
                  <c:v>48.956670000000003</c:v>
                </c:pt>
                <c:pt idx="2">
                  <c:v>48.49333</c:v>
                </c:pt>
                <c:pt idx="3">
                  <c:v>47.823329999999999</c:v>
                </c:pt>
                <c:pt idx="4">
                  <c:v>49.616669999999999</c:v>
                </c:pt>
                <c:pt idx="5">
                  <c:v>51.4</c:v>
                </c:pt>
              </c:numCache>
            </c:numRef>
          </c:val>
          <c:extLst xmlns:c16r2="http://schemas.microsoft.com/office/drawing/2015/06/chart">
            <c:ext xmlns:c16="http://schemas.microsoft.com/office/drawing/2014/chart" uri="{C3380CC4-5D6E-409C-BE32-E72D297353CC}">
              <c16:uniqueId val="{00000001-A556-44A9-8A65-6BDF4A45961B}"/>
            </c:ext>
          </c:extLst>
        </c:ser>
        <c:ser>
          <c:idx val="3"/>
          <c:order val="2"/>
          <c:tx>
            <c:strRef>
              <c:f>'Error Bars'!$D$3</c:f>
              <c:strCache>
                <c:ptCount val="1"/>
                <c:pt idx="0">
                  <c:v>Light red flower</c:v>
                </c:pt>
              </c:strCache>
            </c:strRef>
          </c:tx>
          <c:errBars>
            <c:errBarType val="both"/>
            <c:errValType val="cust"/>
            <c:plus>
              <c:numRef>
                <c:f>'Error Bars'!$D$13:$D$18</c:f>
                <c:numCache>
                  <c:formatCode>General</c:formatCode>
                  <c:ptCount val="6"/>
                  <c:pt idx="0">
                    <c:v>3</c:v>
                  </c:pt>
                  <c:pt idx="1">
                    <c:v>4</c:v>
                  </c:pt>
                  <c:pt idx="2">
                    <c:v>5</c:v>
                  </c:pt>
                  <c:pt idx="3">
                    <c:v>6</c:v>
                  </c:pt>
                  <c:pt idx="4">
                    <c:v>7</c:v>
                  </c:pt>
                  <c:pt idx="5">
                    <c:v>8</c:v>
                  </c:pt>
                </c:numCache>
              </c:numRef>
            </c:plus>
            <c:minus>
              <c:numRef>
                <c:f>'Error Bars'!$D$13:$D$18</c:f>
                <c:numCache>
                  <c:formatCode>General</c:formatCode>
                  <c:ptCount val="6"/>
                  <c:pt idx="0">
                    <c:v>3</c:v>
                  </c:pt>
                  <c:pt idx="1">
                    <c:v>4</c:v>
                  </c:pt>
                  <c:pt idx="2">
                    <c:v>5</c:v>
                  </c:pt>
                  <c:pt idx="3">
                    <c:v>6</c:v>
                  </c:pt>
                  <c:pt idx="4">
                    <c:v>7</c:v>
                  </c:pt>
                  <c:pt idx="5">
                    <c:v>8</c:v>
                  </c:pt>
                </c:numCache>
              </c:numRef>
            </c:minus>
          </c:errBars>
          <c:cat>
            <c:numRef>
              <c:f>'Error Bars'!$A$4:$A$9</c:f>
              <c:numCache>
                <c:formatCode>General</c:formatCode>
                <c:ptCount val="6"/>
                <c:pt idx="0">
                  <c:v>1</c:v>
                </c:pt>
                <c:pt idx="1">
                  <c:v>2.5</c:v>
                </c:pt>
                <c:pt idx="2">
                  <c:v>5</c:v>
                </c:pt>
                <c:pt idx="3">
                  <c:v>10</c:v>
                </c:pt>
                <c:pt idx="4">
                  <c:v>15</c:v>
                </c:pt>
                <c:pt idx="5">
                  <c:v>20</c:v>
                </c:pt>
              </c:numCache>
            </c:numRef>
          </c:cat>
          <c:val>
            <c:numRef>
              <c:f>'Error Bars'!$D$4:$D$9</c:f>
              <c:numCache>
                <c:formatCode>0.00</c:formatCode>
                <c:ptCount val="6"/>
                <c:pt idx="0">
                  <c:v>49.849999999999994</c:v>
                </c:pt>
                <c:pt idx="1">
                  <c:v>50.733333333333327</c:v>
                </c:pt>
                <c:pt idx="2">
                  <c:v>47.803333333333335</c:v>
                </c:pt>
                <c:pt idx="3">
                  <c:v>56.243333333333339</c:v>
                </c:pt>
                <c:pt idx="4">
                  <c:v>60.333333333333336</c:v>
                </c:pt>
                <c:pt idx="5">
                  <c:v>79.266666666666666</c:v>
                </c:pt>
              </c:numCache>
            </c:numRef>
          </c:val>
          <c:extLst xmlns:c16r2="http://schemas.microsoft.com/office/drawing/2015/06/chart">
            <c:ext xmlns:c16="http://schemas.microsoft.com/office/drawing/2014/chart" uri="{C3380CC4-5D6E-409C-BE32-E72D297353CC}">
              <c16:uniqueId val="{00000002-A556-44A9-8A65-6BDF4A45961B}"/>
            </c:ext>
          </c:extLst>
        </c:ser>
        <c:ser>
          <c:idx val="4"/>
          <c:order val="3"/>
          <c:tx>
            <c:strRef>
              <c:f>'Error Bars'!$E$3</c:f>
              <c:strCache>
                <c:ptCount val="1"/>
                <c:pt idx="0">
                  <c:v>Red flower</c:v>
                </c:pt>
              </c:strCache>
            </c:strRef>
          </c:tx>
          <c:cat>
            <c:numRef>
              <c:f>'Error Bars'!$A$4:$A$9</c:f>
              <c:numCache>
                <c:formatCode>General</c:formatCode>
                <c:ptCount val="6"/>
                <c:pt idx="0">
                  <c:v>1</c:v>
                </c:pt>
                <c:pt idx="1">
                  <c:v>2.5</c:v>
                </c:pt>
                <c:pt idx="2">
                  <c:v>5</c:v>
                </c:pt>
                <c:pt idx="3">
                  <c:v>10</c:v>
                </c:pt>
                <c:pt idx="4">
                  <c:v>15</c:v>
                </c:pt>
                <c:pt idx="5">
                  <c:v>20</c:v>
                </c:pt>
              </c:numCache>
            </c:numRef>
          </c:cat>
          <c:val>
            <c:numRef>
              <c:f>'Error Bars'!$E$4:$E$9</c:f>
              <c:numCache>
                <c:formatCode>0.00</c:formatCode>
                <c:ptCount val="6"/>
                <c:pt idx="0">
                  <c:v>44.963333333333331</c:v>
                </c:pt>
                <c:pt idx="1">
                  <c:v>45.646666666666668</c:v>
                </c:pt>
                <c:pt idx="2">
                  <c:v>48.243333333333339</c:v>
                </c:pt>
                <c:pt idx="3">
                  <c:v>55.086666666666666</c:v>
                </c:pt>
                <c:pt idx="4">
                  <c:v>72.11999999999999</c:v>
                </c:pt>
                <c:pt idx="5">
                  <c:v>78.75</c:v>
                </c:pt>
              </c:numCache>
            </c:numRef>
          </c:val>
          <c:extLst xmlns:c16r2="http://schemas.microsoft.com/office/drawing/2015/06/chart">
            <c:ext xmlns:c16="http://schemas.microsoft.com/office/drawing/2014/chart" uri="{C3380CC4-5D6E-409C-BE32-E72D297353CC}">
              <c16:uniqueId val="{00000003-A556-44A9-8A65-6BDF4A45961B}"/>
            </c:ext>
          </c:extLst>
        </c:ser>
        <c:dLbls/>
        <c:axId val="161505664"/>
        <c:axId val="161507200"/>
      </c:barChart>
      <c:catAx>
        <c:axId val="161505664"/>
        <c:scaling>
          <c:orientation val="minMax"/>
        </c:scaling>
        <c:axPos val="b"/>
        <c:numFmt formatCode="General" sourceLinked="1"/>
        <c:tickLblPos val="nextTo"/>
        <c:crossAx val="161507200"/>
        <c:crosses val="autoZero"/>
        <c:auto val="1"/>
        <c:lblAlgn val="ctr"/>
        <c:lblOffset val="100"/>
      </c:catAx>
      <c:valAx>
        <c:axId val="161507200"/>
        <c:scaling>
          <c:orientation val="minMax"/>
        </c:scaling>
        <c:axPos val="l"/>
        <c:majorGridlines/>
        <c:numFmt formatCode="0.00" sourceLinked="1"/>
        <c:tickLblPos val="nextTo"/>
        <c:crossAx val="161505664"/>
        <c:crosses val="autoZero"/>
        <c:crossBetween val="between"/>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4"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0.gif"/></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drawing26.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drawing27.x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4.emf"/></Relationships>
</file>

<file path=xl/drawings/_rels/drawing28.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9.xml.rels><?xml version="1.0" encoding="UTF-8" standalone="yes"?>
<Relationships xmlns="http://schemas.openxmlformats.org/package/2006/relationships"><Relationship Id="rId2" Type="http://schemas.openxmlformats.org/officeDocument/2006/relationships/image" Target="../media/image27.emf"/><Relationship Id="rId1" Type="http://schemas.openxmlformats.org/officeDocument/2006/relationships/image" Target="../media/image26.emf"/></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emf"/><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emf"/><Relationship Id="rId4" Type="http://schemas.openxmlformats.org/officeDocument/2006/relationships/image" Target="../media/image31.png"/></Relationships>
</file>

<file path=xl/drawings/_rels/drawing31.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5</xdr:col>
      <xdr:colOff>333376</xdr:colOff>
      <xdr:row>6</xdr:row>
      <xdr:rowOff>44620</xdr:rowOff>
    </xdr:from>
    <xdr:to>
      <xdr:col>8</xdr:col>
      <xdr:colOff>285750</xdr:colOff>
      <xdr:row>9</xdr:row>
      <xdr:rowOff>152505</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8963026" y="1425745"/>
          <a:ext cx="1781174" cy="727010"/>
        </a:xfrm>
        <a:prstGeom prst="rect">
          <a:avLst/>
        </a:prstGeom>
      </xdr:spPr>
    </xdr:pic>
    <xdr:clientData/>
  </xdr:twoCellAnchor>
  <xdr:twoCellAnchor editAs="oneCell">
    <xdr:from>
      <xdr:col>2</xdr:col>
      <xdr:colOff>9525</xdr:colOff>
      <xdr:row>5</xdr:row>
      <xdr:rowOff>164071</xdr:rowOff>
    </xdr:from>
    <xdr:to>
      <xdr:col>5</xdr:col>
      <xdr:colOff>259853</xdr:colOff>
      <xdr:row>13</xdr:row>
      <xdr:rowOff>121768</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cstate="print"/>
        <a:stretch>
          <a:fillRect/>
        </a:stretch>
      </xdr:blipFill>
      <xdr:spPr>
        <a:xfrm>
          <a:off x="6562725" y="926071"/>
          <a:ext cx="2936378" cy="1719822"/>
        </a:xfrm>
        <a:prstGeom prst="rect">
          <a:avLst/>
        </a:prstGeom>
      </xdr:spPr>
    </xdr:pic>
    <xdr:clientData/>
  </xdr:twoCellAnchor>
  <xdr:twoCellAnchor editAs="oneCell">
    <xdr:from>
      <xdr:col>3</xdr:col>
      <xdr:colOff>209550</xdr:colOff>
      <xdr:row>74</xdr:row>
      <xdr:rowOff>59735</xdr:rowOff>
    </xdr:from>
    <xdr:to>
      <xdr:col>8</xdr:col>
      <xdr:colOff>533399</xdr:colOff>
      <xdr:row>82</xdr:row>
      <xdr:rowOff>180975</xdr:rowOff>
    </xdr:to>
    <xdr:pic>
      <xdr:nvPicPr>
        <xdr:cNvPr id="5" name="Picture 4" descr="How to Find a Coefficient of Variation - Statistics How To">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7620000" y="14632985"/>
          <a:ext cx="3371849" cy="16452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390525</xdr:colOff>
      <xdr:row>10</xdr:row>
      <xdr:rowOff>0</xdr:rowOff>
    </xdr:from>
    <xdr:to>
      <xdr:col>8</xdr:col>
      <xdr:colOff>494020</xdr:colOff>
      <xdr:row>12</xdr:row>
      <xdr:rowOff>89606</xdr:rowOff>
    </xdr:to>
    <xdr:pic>
      <xdr:nvPicPr>
        <xdr:cNvPr id="7" name="Picture 6">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4"/>
        <a:stretch>
          <a:fillRect/>
        </a:stretch>
      </xdr:blipFill>
      <xdr:spPr>
        <a:xfrm>
          <a:off x="9629775" y="1714500"/>
          <a:ext cx="1932295" cy="565856"/>
        </a:xfrm>
        <a:prstGeom prst="rect">
          <a:avLst/>
        </a:prstGeom>
      </xdr:spPr>
    </xdr:pic>
    <xdr:clientData/>
  </xdr:twoCellAnchor>
  <xdr:twoCellAnchor editAs="oneCell">
    <xdr:from>
      <xdr:col>2</xdr:col>
      <xdr:colOff>400051</xdr:colOff>
      <xdr:row>14</xdr:row>
      <xdr:rowOff>177297</xdr:rowOff>
    </xdr:from>
    <xdr:to>
      <xdr:col>6</xdr:col>
      <xdr:colOff>171451</xdr:colOff>
      <xdr:row>22</xdr:row>
      <xdr:rowOff>149815</xdr:rowOff>
    </xdr:to>
    <xdr:pic>
      <xdr:nvPicPr>
        <xdr:cNvPr id="6" name="Picture 5" descr="How to Find a Coefficient of Variation - Statistics How To">
          <a:extLst>
            <a:ext uri="{FF2B5EF4-FFF2-40B4-BE49-F238E27FC236}">
              <a16:creationId xmlns:a16="http://schemas.microsoft.com/office/drawing/2014/main" xmlns=""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6343651" y="3320547"/>
          <a:ext cx="3067050" cy="149651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76201</xdr:colOff>
      <xdr:row>0</xdr:row>
      <xdr:rowOff>0</xdr:rowOff>
    </xdr:from>
    <xdr:to>
      <xdr:col>16</xdr:col>
      <xdr:colOff>38100</xdr:colOff>
      <xdr:row>10</xdr:row>
      <xdr:rowOff>180975</xdr:rowOff>
    </xdr:to>
    <xdr:pic>
      <xdr:nvPicPr>
        <xdr:cNvPr id="2" name="Picture 1">
          <a:extLst>
            <a:ext uri="{FF2B5EF4-FFF2-40B4-BE49-F238E27FC236}">
              <a16:creationId xmlns:a16="http://schemas.microsoft.com/office/drawing/2014/main" xmlns="" id="{00000000-0008-0000-36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18852" t="19444" r="37162" b="10913"/>
        <a:stretch/>
      </xdr:blipFill>
      <xdr:spPr bwMode="auto">
        <a:xfrm>
          <a:off x="10182226" y="0"/>
          <a:ext cx="3228974" cy="2800350"/>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272292</xdr:colOff>
      <xdr:row>1</xdr:row>
      <xdr:rowOff>104775</xdr:rowOff>
    </xdr:from>
    <xdr:to>
      <xdr:col>16</xdr:col>
      <xdr:colOff>287564</xdr:colOff>
      <xdr:row>13</xdr:row>
      <xdr:rowOff>8163</xdr:rowOff>
    </xdr:to>
    <xdr:pic>
      <xdr:nvPicPr>
        <xdr:cNvPr id="2" name="Picture 1">
          <a:extLst>
            <a:ext uri="{FF2B5EF4-FFF2-40B4-BE49-F238E27FC236}">
              <a16:creationId xmlns:a16="http://schemas.microsoft.com/office/drawing/2014/main" xmlns="" id="{00000000-0008-0000-37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18852" t="19444" r="19347" b="10913"/>
        <a:stretch/>
      </xdr:blipFill>
      <xdr:spPr bwMode="auto">
        <a:xfrm>
          <a:off x="7339842" y="295275"/>
          <a:ext cx="4282473" cy="2713263"/>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314325</xdr:colOff>
      <xdr:row>0</xdr:row>
      <xdr:rowOff>133350</xdr:rowOff>
    </xdr:from>
    <xdr:to>
      <xdr:col>11</xdr:col>
      <xdr:colOff>352425</xdr:colOff>
      <xdr:row>4</xdr:row>
      <xdr:rowOff>66675</xdr:rowOff>
    </xdr:to>
    <xdr:sp macro="" textlink="">
      <xdr:nvSpPr>
        <xdr:cNvPr id="79873" name="Object 5" hidden="1">
          <a:extLst>
            <a:ext uri="{63B3BB69-23CF-44E3-9099-C40C66FF867C}">
              <a14:compatExt xmlns:a14="http://schemas.microsoft.com/office/drawing/2010/main" xmlns="" spid="_x0000_s79873"/>
            </a:ext>
            <a:ext uri="{FF2B5EF4-FFF2-40B4-BE49-F238E27FC236}">
              <a16:creationId xmlns:a16="http://schemas.microsoft.com/office/drawing/2014/main" xmlns="" id="{00000000-0008-0000-4300-000001380100}"/>
            </a:ext>
          </a:extLst>
        </xdr:cNvPr>
        <xdr:cNvSpPr/>
      </xdr:nvSpPr>
      <xdr:spPr bwMode="auto">
        <a:xfrm>
          <a:off x="0" y="0"/>
          <a:ext cx="0" cy="0"/>
        </a:xfrm>
        <a:prstGeom prst="rect">
          <a:avLst/>
        </a:prstGeom>
        <a:solidFill>
          <a:srgbClr val="FDE0BD"/>
        </a:solidFill>
        <a:ln w="9525">
          <a:solidFill>
            <a:srgbClr val="336666"/>
          </a:solidFill>
          <a:miter lim="800000"/>
          <a:headEnd/>
          <a:tailEnd/>
        </a:ln>
      </xdr:spPr>
    </xdr:sp>
    <xdr:clientData/>
  </xdr:twoCellAnchor>
  <xdr:twoCellAnchor>
    <xdr:from>
      <xdr:col>8</xdr:col>
      <xdr:colOff>333375</xdr:colOff>
      <xdr:row>4</xdr:row>
      <xdr:rowOff>142875</xdr:rowOff>
    </xdr:from>
    <xdr:to>
      <xdr:col>12</xdr:col>
      <xdr:colOff>581025</xdr:colOff>
      <xdr:row>9</xdr:row>
      <xdr:rowOff>47625</xdr:rowOff>
    </xdr:to>
    <xdr:sp macro="" textlink="">
      <xdr:nvSpPr>
        <xdr:cNvPr id="79874" name="Object 7" hidden="1">
          <a:extLst>
            <a:ext uri="{63B3BB69-23CF-44E3-9099-C40C66FF867C}">
              <a14:compatExt xmlns:a14="http://schemas.microsoft.com/office/drawing/2010/main" xmlns="" spid="_x0000_s79874"/>
            </a:ext>
            <a:ext uri="{FF2B5EF4-FFF2-40B4-BE49-F238E27FC236}">
              <a16:creationId xmlns:a16="http://schemas.microsoft.com/office/drawing/2014/main" xmlns="" id="{00000000-0008-0000-4300-000002380100}"/>
            </a:ext>
          </a:extLst>
        </xdr:cNvPr>
        <xdr:cNvSpPr/>
      </xdr:nvSpPr>
      <xdr:spPr bwMode="auto">
        <a:xfrm>
          <a:off x="0" y="0"/>
          <a:ext cx="0" cy="0"/>
        </a:xfrm>
        <a:prstGeom prst="rect">
          <a:avLst/>
        </a:prstGeom>
        <a:solidFill>
          <a:srgbClr val="FDE0BD"/>
        </a:solidFill>
        <a:ln w="9525">
          <a:solidFill>
            <a:srgbClr val="336666"/>
          </a:solidFill>
          <a:miter lim="800000"/>
          <a:headEnd/>
          <a:tailEnd/>
        </a:ln>
      </xdr:spPr>
    </xdr:sp>
    <xdr:clientData/>
  </xdr:twoCellAnchor>
  <xdr:twoCellAnchor>
    <xdr:from>
      <xdr:col>8</xdr:col>
      <xdr:colOff>361950</xdr:colOff>
      <xdr:row>9</xdr:row>
      <xdr:rowOff>123825</xdr:rowOff>
    </xdr:from>
    <xdr:to>
      <xdr:col>11</xdr:col>
      <xdr:colOff>581025</xdr:colOff>
      <xdr:row>15</xdr:row>
      <xdr:rowOff>66675</xdr:rowOff>
    </xdr:to>
    <xdr:sp macro="" textlink="">
      <xdr:nvSpPr>
        <xdr:cNvPr id="79875" name="Object 6" hidden="1">
          <a:extLst>
            <a:ext uri="{63B3BB69-23CF-44E3-9099-C40C66FF867C}">
              <a14:compatExt xmlns:a14="http://schemas.microsoft.com/office/drawing/2010/main" xmlns="" spid="_x0000_s79875"/>
            </a:ext>
            <a:ext uri="{FF2B5EF4-FFF2-40B4-BE49-F238E27FC236}">
              <a16:creationId xmlns:a16="http://schemas.microsoft.com/office/drawing/2014/main" xmlns="" id="{00000000-0008-0000-4300-000003380100}"/>
            </a:ext>
          </a:extLst>
        </xdr:cNvPr>
        <xdr:cNvSpPr/>
      </xdr:nvSpPr>
      <xdr:spPr bwMode="auto">
        <a:xfrm>
          <a:off x="0" y="0"/>
          <a:ext cx="0" cy="0"/>
        </a:xfrm>
        <a:prstGeom prst="rect">
          <a:avLst/>
        </a:prstGeom>
        <a:solidFill>
          <a:srgbClr val="FDE0BD"/>
        </a:solidFill>
        <a:ln w="9525">
          <a:solidFill>
            <a:srgbClr val="336666"/>
          </a:solidFill>
          <a:miter lim="800000"/>
          <a:headEnd/>
          <a:tailEnd/>
        </a:ln>
      </xdr:spPr>
    </xdr:sp>
    <xdr:clientData/>
  </xdr:twoCellAnchor>
  <xdr:twoCellAnchor>
    <xdr:from>
      <xdr:col>8</xdr:col>
      <xdr:colOff>314325</xdr:colOff>
      <xdr:row>0</xdr:row>
      <xdr:rowOff>133350</xdr:rowOff>
    </xdr:from>
    <xdr:to>
      <xdr:col>11</xdr:col>
      <xdr:colOff>352425</xdr:colOff>
      <xdr:row>4</xdr:row>
      <xdr:rowOff>66675</xdr:rowOff>
    </xdr:to>
    <xdr:pic>
      <xdr:nvPicPr>
        <xdr:cNvPr id="2" name="Object 5">
          <a:extLst>
            <a:ext uri="{FF2B5EF4-FFF2-40B4-BE49-F238E27FC236}">
              <a16:creationId xmlns:a16="http://schemas.microsoft.com/office/drawing/2014/main" xmlns="" id="{CA6D7CE5-01E0-468A-84F3-9D03CC5EA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257925" y="133350"/>
          <a:ext cx="2533650" cy="1076325"/>
        </a:xfrm>
        <a:prstGeom prst="rect">
          <a:avLst/>
        </a:prstGeom>
        <a:solidFill>
          <a:srgbClr val="FDE0BD"/>
        </a:solidFill>
        <a:ln w="9525">
          <a:solidFill>
            <a:srgbClr val="336666"/>
          </a:solidFill>
          <a:miter lim="800000"/>
          <a:headEnd/>
          <a:tailEnd/>
        </a:ln>
      </xdr:spPr>
    </xdr:pic>
    <xdr:clientData/>
  </xdr:twoCellAnchor>
  <xdr:twoCellAnchor>
    <xdr:from>
      <xdr:col>8</xdr:col>
      <xdr:colOff>333375</xdr:colOff>
      <xdr:row>4</xdr:row>
      <xdr:rowOff>142875</xdr:rowOff>
    </xdr:from>
    <xdr:to>
      <xdr:col>12</xdr:col>
      <xdr:colOff>581025</xdr:colOff>
      <xdr:row>9</xdr:row>
      <xdr:rowOff>47625</xdr:rowOff>
    </xdr:to>
    <xdr:pic>
      <xdr:nvPicPr>
        <xdr:cNvPr id="3" name="Object 7">
          <a:extLst>
            <a:ext uri="{FF2B5EF4-FFF2-40B4-BE49-F238E27FC236}">
              <a16:creationId xmlns:a16="http://schemas.microsoft.com/office/drawing/2014/main" xmlns="" id="{5C1C6793-790D-481F-A7E2-2BD4A88140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6276975" y="1285875"/>
          <a:ext cx="3352800" cy="857250"/>
        </a:xfrm>
        <a:prstGeom prst="rect">
          <a:avLst/>
        </a:prstGeom>
        <a:solidFill>
          <a:srgbClr val="FDE0BD"/>
        </a:solidFill>
        <a:ln w="9525">
          <a:solidFill>
            <a:srgbClr val="336666"/>
          </a:solidFill>
          <a:miter lim="800000"/>
          <a:headEnd/>
          <a:tailEnd/>
        </a:ln>
      </xdr:spPr>
    </xdr:pic>
    <xdr:clientData/>
  </xdr:twoCellAnchor>
  <xdr:twoCellAnchor>
    <xdr:from>
      <xdr:col>8</xdr:col>
      <xdr:colOff>361950</xdr:colOff>
      <xdr:row>9</xdr:row>
      <xdr:rowOff>123825</xdr:rowOff>
    </xdr:from>
    <xdr:to>
      <xdr:col>11</xdr:col>
      <xdr:colOff>581025</xdr:colOff>
      <xdr:row>15</xdr:row>
      <xdr:rowOff>66675</xdr:rowOff>
    </xdr:to>
    <xdr:pic>
      <xdr:nvPicPr>
        <xdr:cNvPr id="4" name="Object 6">
          <a:extLst>
            <a:ext uri="{FF2B5EF4-FFF2-40B4-BE49-F238E27FC236}">
              <a16:creationId xmlns:a16="http://schemas.microsoft.com/office/drawing/2014/main" xmlns="" id="{0B154674-6AB6-467C-8273-0640E84E10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6305550" y="2219325"/>
          <a:ext cx="2714625" cy="1085850"/>
        </a:xfrm>
        <a:prstGeom prst="rect">
          <a:avLst/>
        </a:prstGeom>
        <a:solidFill>
          <a:srgbClr val="FDE0BD"/>
        </a:solidFill>
        <a:ln w="9525">
          <a:solidFill>
            <a:srgbClr val="336666"/>
          </a:solidFill>
          <a:miter lim="800000"/>
          <a:headEnd/>
          <a:tailEnd/>
        </a:ln>
      </xdr:spPr>
    </xdr:pic>
    <xdr:clientData/>
  </xdr:twoCellAnchor>
  <xdr:twoCellAnchor>
    <xdr:from>
      <xdr:col>14</xdr:col>
      <xdr:colOff>266700</xdr:colOff>
      <xdr:row>8</xdr:row>
      <xdr:rowOff>171450</xdr:rowOff>
    </xdr:from>
    <xdr:to>
      <xdr:col>21</xdr:col>
      <xdr:colOff>571500</xdr:colOff>
      <xdr:row>22</xdr:row>
      <xdr:rowOff>123825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238125</xdr:colOff>
      <xdr:row>17</xdr:row>
      <xdr:rowOff>47625</xdr:rowOff>
    </xdr:from>
    <xdr:to>
      <xdr:col>5</xdr:col>
      <xdr:colOff>57150</xdr:colOff>
      <xdr:row>19</xdr:row>
      <xdr:rowOff>152400</xdr:rowOff>
    </xdr:to>
    <xdr:sp macro="" textlink="">
      <xdr:nvSpPr>
        <xdr:cNvPr id="278529" name="Object 27" hidden="1">
          <a:extLst>
            <a:ext uri="{63B3BB69-23CF-44E3-9099-C40C66FF867C}">
              <a14:compatExt xmlns:a14="http://schemas.microsoft.com/office/drawing/2010/main" xmlns="" spid="_x0000_s278529"/>
            </a:ext>
            <a:ext uri="{FF2B5EF4-FFF2-40B4-BE49-F238E27FC236}">
              <a16:creationId xmlns:a16="http://schemas.microsoft.com/office/drawing/2014/main" xmlns="" id="{00000000-0008-0000-4700-000001400400}"/>
            </a:ext>
          </a:extLst>
        </xdr:cNvPr>
        <xdr:cNvSpPr/>
      </xdr:nvSpPr>
      <xdr:spPr bwMode="auto">
        <a:xfrm>
          <a:off x="0" y="0"/>
          <a:ext cx="0" cy="0"/>
        </a:xfrm>
        <a:prstGeom prst="rect">
          <a:avLst/>
        </a:prstGeom>
        <a:noFill/>
        <a:ln>
          <a:noFill/>
        </a:ln>
        <a:effectLst/>
        <a:extLst>
          <a:ext uri="{909E8E84-426E-40DD-AFC4-6F175D3DCCD1}">
            <a14:hiddenFill xmlns:a14="http://schemas.microsoft.com/office/drawing/2010/main" xmlns="">
              <a:solidFill>
                <a:srgbClr val="99CCCC"/>
              </a:solidFill>
            </a14:hiddenFill>
          </a:ext>
          <a:ext uri="{91240B29-F687-4F45-9708-019B960494DF}">
            <a14:hiddenLine xmlns:a14="http://schemas.microsoft.com/office/drawing/2010/main" xmlns="" w="12700">
              <a:solidFill>
                <a:srgbClr val="336666"/>
              </a:solidFill>
              <a:miter lim="800000"/>
              <a:headEnd/>
              <a:tailEnd/>
            </a14:hiddenLine>
          </a:ext>
          <a:ext uri="{AF507438-7753-43E0-B8FC-AC1667EBCBE1}">
            <a14:hiddenEffects xmlns:a14="http://schemas.microsoft.com/office/drawing/2010/main" xmlns="">
              <a:effectLst>
                <a:outerShdw dist="35921" dir="2700000" algn="ctr" rotWithShape="0">
                  <a:srgbClr val="666699"/>
                </a:outerShdw>
              </a:effectLst>
            </a14:hiddenEffects>
          </a:ext>
        </a:extLst>
      </xdr:spPr>
    </xdr:sp>
    <xdr:clientData/>
  </xdr:twoCellAnchor>
  <xdr:twoCellAnchor>
    <xdr:from>
      <xdr:col>2</xdr:col>
      <xdr:colOff>38100</xdr:colOff>
      <xdr:row>12</xdr:row>
      <xdr:rowOff>152400</xdr:rowOff>
    </xdr:from>
    <xdr:to>
      <xdr:col>5</xdr:col>
      <xdr:colOff>485775</xdr:colOff>
      <xdr:row>16</xdr:row>
      <xdr:rowOff>47625</xdr:rowOff>
    </xdr:to>
    <xdr:sp macro="" textlink="">
      <xdr:nvSpPr>
        <xdr:cNvPr id="278530" name="Object 2" hidden="1">
          <a:extLst>
            <a:ext uri="{63B3BB69-23CF-44E3-9099-C40C66FF867C}">
              <a14:compatExt xmlns:a14="http://schemas.microsoft.com/office/drawing/2010/main" xmlns="" spid="_x0000_s278530"/>
            </a:ext>
            <a:ext uri="{FF2B5EF4-FFF2-40B4-BE49-F238E27FC236}">
              <a16:creationId xmlns:a16="http://schemas.microsoft.com/office/drawing/2014/main" xmlns="" id="{00000000-0008-0000-4700-000002400400}"/>
            </a:ext>
          </a:extLst>
        </xdr:cNvPr>
        <xdr:cNvSpPr/>
      </xdr:nvSpPr>
      <xdr:spPr bwMode="auto">
        <a:xfrm>
          <a:off x="0" y="0"/>
          <a:ext cx="0" cy="0"/>
        </a:xfrm>
        <a:prstGeom prst="rect">
          <a:avLst/>
        </a:prstGeom>
        <a:noFill/>
        <a:ln>
          <a:noFill/>
        </a:ln>
        <a:effectLst/>
        <a:extLst>
          <a:ext uri="{909E8E84-426E-40DD-AFC4-6F175D3DCCD1}">
            <a14:hiddenFill xmlns:a14="http://schemas.microsoft.com/office/drawing/2010/main" xmlns="">
              <a:solidFill>
                <a:srgbClr val="99CCCC"/>
              </a:solidFill>
            </a14:hiddenFill>
          </a:ext>
          <a:ext uri="{91240B29-F687-4F45-9708-019B960494DF}">
            <a14:hiddenLine xmlns:a14="http://schemas.microsoft.com/office/drawing/2010/main" xmlns="" w="12700">
              <a:solidFill>
                <a:srgbClr val="336666"/>
              </a:solidFill>
              <a:miter lim="800000"/>
              <a:headEnd/>
              <a:tailEnd/>
            </a14:hiddenLine>
          </a:ext>
          <a:ext uri="{AF507438-7753-43E0-B8FC-AC1667EBCBE1}">
            <a14:hiddenEffects xmlns:a14="http://schemas.microsoft.com/office/drawing/2010/main" xmlns="">
              <a:effectLst>
                <a:outerShdw dist="35921" dir="2700000" algn="ctr" rotWithShape="0">
                  <a:srgbClr val="666699"/>
                </a:outerShdw>
              </a:effectLst>
            </a14:hiddenEffects>
          </a:ext>
        </a:extLst>
      </xdr:spPr>
    </xdr:sp>
    <xdr:clientData/>
  </xdr:twoCellAnchor>
  <xdr:twoCellAnchor>
    <xdr:from>
      <xdr:col>2</xdr:col>
      <xdr:colOff>238125</xdr:colOff>
      <xdr:row>17</xdr:row>
      <xdr:rowOff>47625</xdr:rowOff>
    </xdr:from>
    <xdr:to>
      <xdr:col>5</xdr:col>
      <xdr:colOff>57150</xdr:colOff>
      <xdr:row>19</xdr:row>
      <xdr:rowOff>152400</xdr:rowOff>
    </xdr:to>
    <xdr:sp macro="" textlink="">
      <xdr:nvSpPr>
        <xdr:cNvPr id="278531" name="Object 3" hidden="1">
          <a:extLst>
            <a:ext uri="{63B3BB69-23CF-44E3-9099-C40C66FF867C}">
              <a14:compatExt xmlns:a14="http://schemas.microsoft.com/office/drawing/2010/main" xmlns="" spid="_x0000_s278531"/>
            </a:ext>
            <a:ext uri="{FF2B5EF4-FFF2-40B4-BE49-F238E27FC236}">
              <a16:creationId xmlns:a16="http://schemas.microsoft.com/office/drawing/2014/main" xmlns="" id="{00000000-0008-0000-4700-000003400400}"/>
            </a:ext>
          </a:extLst>
        </xdr:cNvPr>
        <xdr:cNvSpPr/>
      </xdr:nvSpPr>
      <xdr:spPr bwMode="auto">
        <a:xfrm>
          <a:off x="0" y="0"/>
          <a:ext cx="0" cy="0"/>
        </a:xfrm>
        <a:prstGeom prst="rect">
          <a:avLst/>
        </a:prstGeom>
        <a:noFill/>
        <a:ln>
          <a:noFill/>
        </a:ln>
        <a:effectLst/>
        <a:extLst>
          <a:ext uri="{909E8E84-426E-40DD-AFC4-6F175D3DCCD1}">
            <a14:hiddenFill xmlns:a14="http://schemas.microsoft.com/office/drawing/2010/main" xmlns="">
              <a:solidFill>
                <a:srgbClr val="99CCCC"/>
              </a:solidFill>
            </a14:hiddenFill>
          </a:ext>
          <a:ext uri="{91240B29-F687-4F45-9708-019B960494DF}">
            <a14:hiddenLine xmlns:a14="http://schemas.microsoft.com/office/drawing/2010/main" xmlns="" w="12700">
              <a:solidFill>
                <a:srgbClr val="336666"/>
              </a:solidFill>
              <a:miter lim="800000"/>
              <a:headEnd/>
              <a:tailEnd/>
            </a14:hiddenLine>
          </a:ext>
          <a:ext uri="{AF507438-7753-43E0-B8FC-AC1667EBCBE1}">
            <a14:hiddenEffects xmlns:a14="http://schemas.microsoft.com/office/drawing/2010/main" xmlns="">
              <a:effectLst>
                <a:outerShdw dist="35921" dir="2700000" algn="ctr" rotWithShape="0">
                  <a:srgbClr val="666699"/>
                </a:outerShdw>
              </a:effectLst>
            </a14:hiddenEffects>
          </a:ext>
        </a:extLst>
      </xdr:spPr>
    </xdr:sp>
    <xdr:clientData/>
  </xdr:twoCellAnchor>
  <xdr:twoCellAnchor>
    <xdr:from>
      <xdr:col>11</xdr:col>
      <xdr:colOff>962025</xdr:colOff>
      <xdr:row>0</xdr:row>
      <xdr:rowOff>100012</xdr:rowOff>
    </xdr:from>
    <xdr:to>
      <xdr:col>20</xdr:col>
      <xdr:colOff>523875</xdr:colOff>
      <xdr:row>14</xdr:row>
      <xdr:rowOff>38100</xdr:rowOff>
    </xdr:to>
    <xdr:graphicFrame macro="">
      <xdr:nvGraphicFramePr>
        <xdr:cNvPr id="2" name="Chart 1">
          <a:extLst>
            <a:ext uri="{FF2B5EF4-FFF2-40B4-BE49-F238E27FC236}">
              <a16:creationId xmlns:a16="http://schemas.microsoft.com/office/drawing/2014/main" xmlns="" id="{00000000-0008-0000-4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17</xdr:row>
      <xdr:rowOff>47625</xdr:rowOff>
    </xdr:from>
    <xdr:to>
      <xdr:col>5</xdr:col>
      <xdr:colOff>57150</xdr:colOff>
      <xdr:row>19</xdr:row>
      <xdr:rowOff>152400</xdr:rowOff>
    </xdr:to>
    <xdr:pic>
      <xdr:nvPicPr>
        <xdr:cNvPr id="3" name="Object 27">
          <a:extLst>
            <a:ext uri="{FF2B5EF4-FFF2-40B4-BE49-F238E27FC236}">
              <a16:creationId xmlns:a16="http://schemas.microsoft.com/office/drawing/2014/main" xmlns="" id="{881723C9-0200-48D2-94AB-DB623F7554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1676400" y="3419475"/>
          <a:ext cx="1885950" cy="485775"/>
        </a:xfrm>
        <a:prstGeom prst="rect">
          <a:avLst/>
        </a:prstGeom>
        <a:noFill/>
        <a:ln>
          <a:noFill/>
        </a:ln>
        <a:effectLst/>
        <a:extLst>
          <a:ext uri="{909E8E84-426E-40DD-AFC4-6F175D3DCCD1}">
            <a14:hiddenFill xmlns:a14="http://schemas.microsoft.com/office/drawing/2010/main" xmlns="">
              <a:solidFill>
                <a:srgbClr val="99CCCC"/>
              </a:solidFill>
            </a14:hiddenFill>
          </a:ext>
          <a:ext uri="{91240B29-F687-4F45-9708-019B960494DF}">
            <a14:hiddenLine xmlns:a14="http://schemas.microsoft.com/office/drawing/2010/main" xmlns="" w="12700">
              <a:solidFill>
                <a:srgbClr val="336666"/>
              </a:solidFill>
              <a:miter lim="800000"/>
              <a:headEnd/>
              <a:tailEnd/>
            </a14:hiddenLine>
          </a:ext>
          <a:ext uri="{AF507438-7753-43E0-B8FC-AC1667EBCBE1}">
            <a14:hiddenEffects xmlns:a14="http://schemas.microsoft.com/office/drawing/2010/main" xmlns="">
              <a:effectLst>
                <a:outerShdw dist="35921" dir="2700000" algn="ctr" rotWithShape="0">
                  <a:srgbClr val="666699"/>
                </a:outerShdw>
              </a:effectLst>
            </a14:hiddenEffects>
          </a:ext>
        </a:extLst>
      </xdr:spPr>
    </xdr:pic>
    <xdr:clientData/>
  </xdr:twoCellAnchor>
  <xdr:twoCellAnchor>
    <xdr:from>
      <xdr:col>2</xdr:col>
      <xdr:colOff>38100</xdr:colOff>
      <xdr:row>12</xdr:row>
      <xdr:rowOff>152400</xdr:rowOff>
    </xdr:from>
    <xdr:to>
      <xdr:col>5</xdr:col>
      <xdr:colOff>485775</xdr:colOff>
      <xdr:row>16</xdr:row>
      <xdr:rowOff>47625</xdr:rowOff>
    </xdr:to>
    <xdr:pic>
      <xdr:nvPicPr>
        <xdr:cNvPr id="4" name="Picture 2">
          <a:extLst>
            <a:ext uri="{FF2B5EF4-FFF2-40B4-BE49-F238E27FC236}">
              <a16:creationId xmlns:a16="http://schemas.microsoft.com/office/drawing/2014/main" xmlns="" id="{841818C7-81DA-42A0-B957-DB8ABB3F0F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1476375" y="2571750"/>
          <a:ext cx="2514600" cy="657225"/>
        </a:xfrm>
        <a:prstGeom prst="rect">
          <a:avLst/>
        </a:prstGeom>
        <a:noFill/>
        <a:ln>
          <a:noFill/>
        </a:ln>
        <a:effectLst/>
        <a:extLst>
          <a:ext uri="{909E8E84-426E-40DD-AFC4-6F175D3DCCD1}">
            <a14:hiddenFill xmlns:a14="http://schemas.microsoft.com/office/drawing/2010/main" xmlns="">
              <a:solidFill>
                <a:srgbClr val="99CCCC"/>
              </a:solidFill>
            </a14:hiddenFill>
          </a:ext>
          <a:ext uri="{91240B29-F687-4F45-9708-019B960494DF}">
            <a14:hiddenLine xmlns:a14="http://schemas.microsoft.com/office/drawing/2010/main" xmlns="" w="12700">
              <a:solidFill>
                <a:srgbClr val="336666"/>
              </a:solidFill>
              <a:miter lim="800000"/>
              <a:headEnd/>
              <a:tailEnd/>
            </a14:hiddenLine>
          </a:ext>
          <a:ext uri="{AF507438-7753-43E0-B8FC-AC1667EBCBE1}">
            <a14:hiddenEffects xmlns:a14="http://schemas.microsoft.com/office/drawing/2010/main" xmlns="">
              <a:effectLst>
                <a:outerShdw dist="35921" dir="2700000" algn="ctr" rotWithShape="0">
                  <a:srgbClr val="666699"/>
                </a:outerShdw>
              </a:effectLst>
            </a14:hiddenEffects>
          </a:ext>
        </a:extLst>
      </xdr:spPr>
    </xdr:pic>
    <xdr:clientData/>
  </xdr:twoCellAnchor>
  <xdr:twoCellAnchor>
    <xdr:from>
      <xdr:col>2</xdr:col>
      <xdr:colOff>238125</xdr:colOff>
      <xdr:row>17</xdr:row>
      <xdr:rowOff>47625</xdr:rowOff>
    </xdr:from>
    <xdr:to>
      <xdr:col>5</xdr:col>
      <xdr:colOff>57150</xdr:colOff>
      <xdr:row>19</xdr:row>
      <xdr:rowOff>152400</xdr:rowOff>
    </xdr:to>
    <xdr:pic>
      <xdr:nvPicPr>
        <xdr:cNvPr id="5" name="Picture 3">
          <a:extLst>
            <a:ext uri="{FF2B5EF4-FFF2-40B4-BE49-F238E27FC236}">
              <a16:creationId xmlns:a16="http://schemas.microsoft.com/office/drawing/2014/main" xmlns="" id="{EB4997D2-3F66-44DD-9E29-FEFE021BE6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1676400" y="3419475"/>
          <a:ext cx="1885950" cy="485775"/>
        </a:xfrm>
        <a:prstGeom prst="rect">
          <a:avLst/>
        </a:prstGeom>
        <a:noFill/>
        <a:ln>
          <a:noFill/>
        </a:ln>
        <a:effectLst/>
        <a:extLst>
          <a:ext uri="{909E8E84-426E-40DD-AFC4-6F175D3DCCD1}">
            <a14:hiddenFill xmlns:a14="http://schemas.microsoft.com/office/drawing/2010/main" xmlns="">
              <a:solidFill>
                <a:srgbClr val="99CCCC"/>
              </a:solidFill>
            </a14:hiddenFill>
          </a:ext>
          <a:ext uri="{91240B29-F687-4F45-9708-019B960494DF}">
            <a14:hiddenLine xmlns:a14="http://schemas.microsoft.com/office/drawing/2010/main" xmlns="" w="12700">
              <a:solidFill>
                <a:srgbClr val="336666"/>
              </a:solidFill>
              <a:miter lim="800000"/>
              <a:headEnd/>
              <a:tailEnd/>
            </a14:hiddenLine>
          </a:ext>
          <a:ext uri="{AF507438-7753-43E0-B8FC-AC1667EBCBE1}">
            <a14:hiddenEffects xmlns:a14="http://schemas.microsoft.com/office/drawing/2010/main" xmlns="">
              <a:effectLst>
                <a:outerShdw dist="35921" dir="2700000" algn="ctr" rotWithShape="0">
                  <a:srgbClr val="666699"/>
                </a:outerShdw>
              </a:effectLst>
            </a14:hiddenEffects>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38101</xdr:colOff>
      <xdr:row>3</xdr:row>
      <xdr:rowOff>61911</xdr:rowOff>
    </xdr:from>
    <xdr:to>
      <xdr:col>13</xdr:col>
      <xdr:colOff>209551</xdr:colOff>
      <xdr:row>17</xdr:row>
      <xdr:rowOff>66674</xdr:rowOff>
    </xdr:to>
    <xdr:graphicFrame macro="">
      <xdr:nvGraphicFramePr>
        <xdr:cNvPr id="2" name="Chart 1">
          <a:extLst>
            <a:ext uri="{FF2B5EF4-FFF2-40B4-BE49-F238E27FC236}">
              <a16:creationId xmlns:a16="http://schemas.microsoft.com/office/drawing/2014/main" xmlns="" id="{00000000-0008-0000-4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28575</xdr:colOff>
      <xdr:row>1</xdr:row>
      <xdr:rowOff>180975</xdr:rowOff>
    </xdr:from>
    <xdr:to>
      <xdr:col>12</xdr:col>
      <xdr:colOff>333375</xdr:colOff>
      <xdr:row>16</xdr:row>
      <xdr:rowOff>66675</xdr:rowOff>
    </xdr:to>
    <xdr:graphicFrame macro="">
      <xdr:nvGraphicFramePr>
        <xdr:cNvPr id="2" name="Chart 1">
          <a:extLst>
            <a:ext uri="{FF2B5EF4-FFF2-40B4-BE49-F238E27FC236}">
              <a16:creationId xmlns:a16="http://schemas.microsoft.com/office/drawing/2014/main" xmlns="" id="{00000000-0008-0000-5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476250</xdr:colOff>
      <xdr:row>0</xdr:row>
      <xdr:rowOff>66675</xdr:rowOff>
    </xdr:from>
    <xdr:to>
      <xdr:col>14</xdr:col>
      <xdr:colOff>152400</xdr:colOff>
      <xdr:row>14</xdr:row>
      <xdr:rowOff>114300</xdr:rowOff>
    </xdr:to>
    <xdr:graphicFrame macro="">
      <xdr:nvGraphicFramePr>
        <xdr:cNvPr id="2" name="Chart 1">
          <a:extLst>
            <a:ext uri="{FF2B5EF4-FFF2-40B4-BE49-F238E27FC236}">
              <a16:creationId xmlns:a16="http://schemas.microsoft.com/office/drawing/2014/main" xmlns="" id="{00000000-0008-0000-5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19050</xdr:colOff>
      <xdr:row>8</xdr:row>
      <xdr:rowOff>80962</xdr:rowOff>
    </xdr:from>
    <xdr:to>
      <xdr:col>10</xdr:col>
      <xdr:colOff>323850</xdr:colOff>
      <xdr:row>22</xdr:row>
      <xdr:rowOff>33337</xdr:rowOff>
    </xdr:to>
    <xdr:sp macro="" textlink="">
      <xdr:nvSpPr>
        <xdr:cNvPr id="2" name="Rectangle 1"/>
        <xdr:cNvSpPr>
          <a:spLocks noTextEdit="1"/>
        </xdr:cNvSpPr>
      </xdr:nvSpPr>
      <xdr:spPr>
        <a:xfrm>
          <a:off x="2061210" y="1604962"/>
          <a:ext cx="4572000" cy="26117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Excel.Editing this shape or saving this workbook into a different file format will permanently break the chart.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138112</xdr:colOff>
      <xdr:row>7</xdr:row>
      <xdr:rowOff>90487</xdr:rowOff>
    </xdr:from>
    <xdr:to>
      <xdr:col>11</xdr:col>
      <xdr:colOff>252412</xdr:colOff>
      <xdr:row>21</xdr:row>
      <xdr:rowOff>166687</xdr:rowOff>
    </xdr:to>
    <xdr:sp macro="" textlink="">
      <xdr:nvSpPr>
        <xdr:cNvPr id="2" name="Rectangle 1"/>
        <xdr:cNvSpPr>
          <a:spLocks noTextEdit="1"/>
        </xdr:cNvSpPr>
      </xdr:nvSpPr>
      <xdr:spPr>
        <a:xfrm>
          <a:off x="4923472" y="1401127"/>
          <a:ext cx="468630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Excel.Editing this shape or saving this workbook into a different file format will permanently break the chart.</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171450</xdr:colOff>
      <xdr:row>1</xdr:row>
      <xdr:rowOff>171450</xdr:rowOff>
    </xdr:from>
    <xdr:to>
      <xdr:col>13</xdr:col>
      <xdr:colOff>421267</xdr:colOff>
      <xdr:row>16</xdr:row>
      <xdr:rowOff>76200</xdr:rowOff>
    </xdr:to>
    <xdr:pic>
      <xdr:nvPicPr>
        <xdr:cNvPr id="4" name="Picture 3" descr="Image result for SGR and FCR fish">
          <a:extLst>
            <a:ext uri="{FF2B5EF4-FFF2-40B4-BE49-F238E27FC236}">
              <a16:creationId xmlns:a16="http://schemas.microsoft.com/office/drawing/2014/main" xmlns="" id="{00000000-0008-0000-5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067425" y="361950"/>
          <a:ext cx="5126617" cy="2981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323850</xdr:colOff>
      <xdr:row>1</xdr:row>
      <xdr:rowOff>66675</xdr:rowOff>
    </xdr:from>
    <xdr:to>
      <xdr:col>13</xdr:col>
      <xdr:colOff>104775</xdr:colOff>
      <xdr:row>18</xdr:row>
      <xdr:rowOff>0</xdr:rowOff>
    </xdr:to>
    <xdr:graphicFrame macro="">
      <xdr:nvGraphicFramePr>
        <xdr:cNvPr id="2" name="Chart 1">
          <a:extLst>
            <a:ext uri="{FF2B5EF4-FFF2-40B4-BE49-F238E27FC236}">
              <a16:creationId xmlns:a16="http://schemas.microsoft.com/office/drawing/2014/main" xmlns="" id="{00000000-0008-0000-5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657225</xdr:colOff>
      <xdr:row>0</xdr:row>
      <xdr:rowOff>61966</xdr:rowOff>
    </xdr:from>
    <xdr:to>
      <xdr:col>9</xdr:col>
      <xdr:colOff>533400</xdr:colOff>
      <xdr:row>2</xdr:row>
      <xdr:rowOff>835120</xdr:rowOff>
    </xdr:to>
    <xdr:pic>
      <xdr:nvPicPr>
        <xdr:cNvPr id="3" name="Picture 2" descr="Partition Measures - Formula, Solved Example Problems | Statistics">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8448675" y="61966"/>
          <a:ext cx="1952625" cy="115415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581025</xdr:colOff>
      <xdr:row>0</xdr:row>
      <xdr:rowOff>171449</xdr:rowOff>
    </xdr:from>
    <xdr:to>
      <xdr:col>15</xdr:col>
      <xdr:colOff>180975</xdr:colOff>
      <xdr:row>20</xdr:row>
      <xdr:rowOff>171449</xdr:rowOff>
    </xdr:to>
    <xdr:graphicFrame macro="">
      <xdr:nvGraphicFramePr>
        <xdr:cNvPr id="3" name="Chart 2">
          <a:extLst>
            <a:ext uri="{FF2B5EF4-FFF2-40B4-BE49-F238E27FC236}">
              <a16:creationId xmlns:a16="http://schemas.microsoft.com/office/drawing/2014/main" xmlns="" id="{00000000-0008-0000-5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304800</xdr:colOff>
      <xdr:row>1</xdr:row>
      <xdr:rowOff>66675</xdr:rowOff>
    </xdr:from>
    <xdr:to>
      <xdr:col>12</xdr:col>
      <xdr:colOff>0</xdr:colOff>
      <xdr:row>15</xdr:row>
      <xdr:rowOff>9525</xdr:rowOff>
    </xdr:to>
    <xdr:graphicFrame macro="">
      <xdr:nvGraphicFramePr>
        <xdr:cNvPr id="3" name="Chart 2">
          <a:extLst>
            <a:ext uri="{FF2B5EF4-FFF2-40B4-BE49-F238E27FC236}">
              <a16:creationId xmlns:a16="http://schemas.microsoft.com/office/drawing/2014/main" xmlns="" id="{00000000-0008-0000-5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381000</xdr:colOff>
      <xdr:row>3</xdr:row>
      <xdr:rowOff>152400</xdr:rowOff>
    </xdr:from>
    <xdr:to>
      <xdr:col>13</xdr:col>
      <xdr:colOff>76200</xdr:colOff>
      <xdr:row>17</xdr:row>
      <xdr:rowOff>95250</xdr:rowOff>
    </xdr:to>
    <xdr:graphicFrame macro="">
      <xdr:nvGraphicFramePr>
        <xdr:cNvPr id="2" name="Chart 1">
          <a:extLst>
            <a:ext uri="{FF2B5EF4-FFF2-40B4-BE49-F238E27FC236}">
              <a16:creationId xmlns:a16="http://schemas.microsoft.com/office/drawing/2014/main" xmlns="" id="{00000000-0008-0000-5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714375</xdr:colOff>
      <xdr:row>2</xdr:row>
      <xdr:rowOff>29936</xdr:rowOff>
    </xdr:from>
    <xdr:to>
      <xdr:col>7</xdr:col>
      <xdr:colOff>2777924</xdr:colOff>
      <xdr:row>4</xdr:row>
      <xdr:rowOff>57150</xdr:rowOff>
    </xdr:to>
    <xdr:pic>
      <xdr:nvPicPr>
        <xdr:cNvPr id="2" name="Picture 1">
          <a:extLst>
            <a:ext uri="{FF2B5EF4-FFF2-40B4-BE49-F238E27FC236}">
              <a16:creationId xmlns:a16="http://schemas.microsoft.com/office/drawing/2014/main" xmlns="" id="{00000000-0008-0000-7000-000002000000}"/>
            </a:ext>
          </a:extLst>
        </xdr:cNvPr>
        <xdr:cNvPicPr>
          <a:picLocks noChangeAspect="1"/>
        </xdr:cNvPicPr>
      </xdr:nvPicPr>
      <xdr:blipFill>
        <a:blip xmlns:r="http://schemas.openxmlformats.org/officeDocument/2006/relationships" r:embed="rId1" cstate="print"/>
        <a:stretch>
          <a:fillRect/>
        </a:stretch>
      </xdr:blipFill>
      <xdr:spPr>
        <a:xfrm>
          <a:off x="6496050" y="868136"/>
          <a:ext cx="2063549" cy="722539"/>
        </a:xfrm>
        <a:prstGeom prst="rect">
          <a:avLst/>
        </a:prstGeom>
      </xdr:spPr>
    </xdr:pic>
    <xdr:clientData/>
  </xdr:twoCellAnchor>
  <xdr:twoCellAnchor>
    <xdr:from>
      <xdr:col>7</xdr:col>
      <xdr:colOff>3143250</xdr:colOff>
      <xdr:row>0</xdr:row>
      <xdr:rowOff>0</xdr:rowOff>
    </xdr:from>
    <xdr:to>
      <xdr:col>13</xdr:col>
      <xdr:colOff>365125</xdr:colOff>
      <xdr:row>23</xdr:row>
      <xdr:rowOff>0</xdr:rowOff>
    </xdr:to>
    <xdr:grpSp>
      <xdr:nvGrpSpPr>
        <xdr:cNvPr id="3" name="Group 2">
          <a:extLst>
            <a:ext uri="{FF2B5EF4-FFF2-40B4-BE49-F238E27FC236}">
              <a16:creationId xmlns:a16="http://schemas.microsoft.com/office/drawing/2014/main" xmlns="" id="{00000000-0008-0000-7000-000003000000}"/>
            </a:ext>
          </a:extLst>
        </xdr:cNvPr>
        <xdr:cNvGrpSpPr>
          <a:grpSpLocks/>
        </xdr:cNvGrpSpPr>
      </xdr:nvGrpSpPr>
      <xdr:grpSpPr bwMode="auto">
        <a:xfrm>
          <a:off x="10671810" y="0"/>
          <a:ext cx="6091555" cy="5844540"/>
          <a:chOff x="1463675" y="228600"/>
          <a:chExt cx="5927725" cy="6477000"/>
        </a:xfrm>
      </xdr:grpSpPr>
      <xdr:pic>
        <xdr:nvPicPr>
          <xdr:cNvPr id="4" name="Picture 3">
            <a:extLst>
              <a:ext uri="{FF2B5EF4-FFF2-40B4-BE49-F238E27FC236}">
                <a16:creationId xmlns:a16="http://schemas.microsoft.com/office/drawing/2014/main" xmlns="" id="{00000000-0008-0000-7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1463675" y="228600"/>
            <a:ext cx="5927725" cy="6477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5" name="Rectangle 4">
            <a:extLst>
              <a:ext uri="{FF2B5EF4-FFF2-40B4-BE49-F238E27FC236}">
                <a16:creationId xmlns:a16="http://schemas.microsoft.com/office/drawing/2014/main" xmlns="" id="{00000000-0008-0000-7000-000005000000}"/>
              </a:ext>
            </a:extLst>
          </xdr:cNvPr>
          <xdr:cNvSpPr/>
        </xdr:nvSpPr>
        <xdr:spPr>
          <a:xfrm>
            <a:off x="5257800" y="1676400"/>
            <a:ext cx="381000"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endParaRPr lang="en-US"/>
          </a:p>
        </xdr:txBody>
      </xdr:sp>
    </xdr:grpSp>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133350</xdr:colOff>
      <xdr:row>0</xdr:row>
      <xdr:rowOff>1219200</xdr:rowOff>
    </xdr:from>
    <xdr:to>
      <xdr:col>9</xdr:col>
      <xdr:colOff>977699</xdr:colOff>
      <xdr:row>2</xdr:row>
      <xdr:rowOff>141514</xdr:rowOff>
    </xdr:to>
    <xdr:pic>
      <xdr:nvPicPr>
        <xdr:cNvPr id="3" name="Picture 2">
          <a:extLst>
            <a:ext uri="{FF2B5EF4-FFF2-40B4-BE49-F238E27FC236}">
              <a16:creationId xmlns:a16="http://schemas.microsoft.com/office/drawing/2014/main" xmlns="" id="{00000000-0008-0000-7100-000003000000}"/>
            </a:ext>
          </a:extLst>
        </xdr:cNvPr>
        <xdr:cNvPicPr>
          <a:picLocks noChangeAspect="1"/>
        </xdr:cNvPicPr>
      </xdr:nvPicPr>
      <xdr:blipFill>
        <a:blip xmlns:r="http://schemas.openxmlformats.org/officeDocument/2006/relationships" r:embed="rId1" cstate="print"/>
        <a:stretch>
          <a:fillRect/>
        </a:stretch>
      </xdr:blipFill>
      <xdr:spPr>
        <a:xfrm>
          <a:off x="5648325" y="1219200"/>
          <a:ext cx="2063549" cy="72253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314325</xdr:colOff>
      <xdr:row>2</xdr:row>
      <xdr:rowOff>47625</xdr:rowOff>
    </xdr:from>
    <xdr:to>
      <xdr:col>8</xdr:col>
      <xdr:colOff>457200</xdr:colOff>
      <xdr:row>2</xdr:row>
      <xdr:rowOff>647700</xdr:rowOff>
    </xdr:to>
    <xdr:sp macro="" textlink="">
      <xdr:nvSpPr>
        <xdr:cNvPr id="215041" name="Object 4" hidden="1">
          <a:extLst>
            <a:ext uri="{63B3BB69-23CF-44E3-9099-C40C66FF867C}">
              <a14:compatExt xmlns:a14="http://schemas.microsoft.com/office/drawing/2010/main" xmlns="" spid="_x0000_s215041"/>
            </a:ext>
            <a:ext uri="{FF2B5EF4-FFF2-40B4-BE49-F238E27FC236}">
              <a16:creationId xmlns:a16="http://schemas.microsoft.com/office/drawing/2014/main" xmlns="" id="{00000000-0008-0000-7200-000001480300}"/>
            </a:ext>
          </a:extLst>
        </xdr:cNvPr>
        <xdr:cNvSpPr/>
      </xdr:nvSpPr>
      <xdr:spPr bwMode="auto">
        <a:xfrm>
          <a:off x="0" y="0"/>
          <a:ext cx="0" cy="0"/>
        </a:xfrm>
        <a:prstGeom prst="rect">
          <a:avLst/>
        </a:prstGeom>
        <a:solidFill>
          <a:srgbClr val="FDE0BD"/>
        </a:solidFill>
        <a:ln w="9525">
          <a:solidFill>
            <a:srgbClr val="000000"/>
          </a:solidFill>
          <a:miter lim="800000"/>
          <a:headEnd/>
          <a:tailEnd/>
        </a:ln>
      </xdr:spPr>
    </xdr:sp>
    <xdr:clientData/>
  </xdr:twoCellAnchor>
  <xdr:twoCellAnchor>
    <xdr:from>
      <xdr:col>3</xdr:col>
      <xdr:colOff>209550</xdr:colOff>
      <xdr:row>7</xdr:row>
      <xdr:rowOff>38100</xdr:rowOff>
    </xdr:from>
    <xdr:to>
      <xdr:col>8</xdr:col>
      <xdr:colOff>219075</xdr:colOff>
      <xdr:row>10</xdr:row>
      <xdr:rowOff>171450</xdr:rowOff>
    </xdr:to>
    <xdr:sp macro="" textlink="">
      <xdr:nvSpPr>
        <xdr:cNvPr id="215042" name="Object 1" hidden="1">
          <a:extLst>
            <a:ext uri="{63B3BB69-23CF-44E3-9099-C40C66FF867C}">
              <a14:compatExt xmlns:a14="http://schemas.microsoft.com/office/drawing/2010/main" xmlns="" spid="_x0000_s215042"/>
            </a:ext>
            <a:ext uri="{FF2B5EF4-FFF2-40B4-BE49-F238E27FC236}">
              <a16:creationId xmlns:a16="http://schemas.microsoft.com/office/drawing/2014/main" xmlns="" id="{00000000-0008-0000-7200-000002480300}"/>
            </a:ext>
          </a:extLst>
        </xdr:cNvPr>
        <xdr:cNvSpPr/>
      </xdr:nvSpPr>
      <xdr:spPr bwMode="auto">
        <a:xfrm>
          <a:off x="0" y="0"/>
          <a:ext cx="0" cy="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4</xdr:col>
      <xdr:colOff>314325</xdr:colOff>
      <xdr:row>2</xdr:row>
      <xdr:rowOff>47625</xdr:rowOff>
    </xdr:from>
    <xdr:to>
      <xdr:col>8</xdr:col>
      <xdr:colOff>457200</xdr:colOff>
      <xdr:row>2</xdr:row>
      <xdr:rowOff>647700</xdr:rowOff>
    </xdr:to>
    <xdr:pic>
      <xdr:nvPicPr>
        <xdr:cNvPr id="2" name="Object 4">
          <a:extLst>
            <a:ext uri="{FF2B5EF4-FFF2-40B4-BE49-F238E27FC236}">
              <a16:creationId xmlns:a16="http://schemas.microsoft.com/office/drawing/2014/main" xmlns="" id="{F58F3D35-BFB9-4B25-A31A-752BDDCAE3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81475" y="447675"/>
          <a:ext cx="2581275" cy="600075"/>
        </a:xfrm>
        <a:prstGeom prst="rect">
          <a:avLst/>
        </a:prstGeom>
        <a:solidFill>
          <a:srgbClr val="FDE0BD"/>
        </a:solidFill>
        <a:ln w="9525">
          <a:solidFill>
            <a:srgbClr val="000000"/>
          </a:solidFill>
          <a:miter lim="800000"/>
          <a:headEnd/>
          <a:tailEnd/>
        </a:ln>
      </xdr:spPr>
    </xdr:pic>
    <xdr:clientData/>
  </xdr:twoCellAnchor>
  <xdr:twoCellAnchor>
    <xdr:from>
      <xdr:col>3</xdr:col>
      <xdr:colOff>209550</xdr:colOff>
      <xdr:row>7</xdr:row>
      <xdr:rowOff>38100</xdr:rowOff>
    </xdr:from>
    <xdr:to>
      <xdr:col>8</xdr:col>
      <xdr:colOff>219075</xdr:colOff>
      <xdr:row>10</xdr:row>
      <xdr:rowOff>171450</xdr:rowOff>
    </xdr:to>
    <xdr:pic>
      <xdr:nvPicPr>
        <xdr:cNvPr id="3" name="Object 1">
          <a:extLst>
            <a:ext uri="{FF2B5EF4-FFF2-40B4-BE49-F238E27FC236}">
              <a16:creationId xmlns:a16="http://schemas.microsoft.com/office/drawing/2014/main" xmlns="" id="{337EC091-DE5C-475F-9AAA-423162C5E0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3095625" y="1943100"/>
          <a:ext cx="3429000" cy="7334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13</xdr:col>
      <xdr:colOff>600075</xdr:colOff>
      <xdr:row>9</xdr:row>
      <xdr:rowOff>142875</xdr:rowOff>
    </xdr:from>
    <xdr:to>
      <xdr:col>19</xdr:col>
      <xdr:colOff>428625</xdr:colOff>
      <xdr:row>14</xdr:row>
      <xdr:rowOff>76200</xdr:rowOff>
    </xdr:to>
    <xdr:sp macro="" textlink="">
      <xdr:nvSpPr>
        <xdr:cNvPr id="75777" name="Object 4" hidden="1">
          <a:extLst>
            <a:ext uri="{63B3BB69-23CF-44E3-9099-C40C66FF867C}">
              <a14:compatExt xmlns:a14="http://schemas.microsoft.com/office/drawing/2010/main" xmlns="" spid="_x0000_s75777"/>
            </a:ext>
            <a:ext uri="{FF2B5EF4-FFF2-40B4-BE49-F238E27FC236}">
              <a16:creationId xmlns:a16="http://schemas.microsoft.com/office/drawing/2014/main" xmlns="" id="{00000000-0008-0000-7300-000001280100}"/>
            </a:ext>
          </a:extLst>
        </xdr:cNvPr>
        <xdr:cNvSpPr/>
      </xdr:nvSpPr>
      <xdr:spPr bwMode="auto">
        <a:xfrm>
          <a:off x="0" y="0"/>
          <a:ext cx="0" cy="0"/>
        </a:xfrm>
        <a:prstGeom prst="rect">
          <a:avLst/>
        </a:prstGeom>
        <a:solidFill>
          <a:srgbClr val="FDE0BD"/>
        </a:solidFill>
        <a:ln w="9525">
          <a:solidFill>
            <a:srgbClr val="000000"/>
          </a:solidFill>
          <a:miter lim="800000"/>
          <a:headEnd/>
          <a:tailEnd/>
        </a:ln>
      </xdr:spPr>
    </xdr:sp>
    <xdr:clientData/>
  </xdr:twoCellAnchor>
  <xdr:twoCellAnchor>
    <xdr:from>
      <xdr:col>13</xdr:col>
      <xdr:colOff>219075</xdr:colOff>
      <xdr:row>14</xdr:row>
      <xdr:rowOff>161925</xdr:rowOff>
    </xdr:from>
    <xdr:to>
      <xdr:col>21</xdr:col>
      <xdr:colOff>133350</xdr:colOff>
      <xdr:row>18</xdr:row>
      <xdr:rowOff>123825</xdr:rowOff>
    </xdr:to>
    <xdr:sp macro="" textlink="">
      <xdr:nvSpPr>
        <xdr:cNvPr id="75778" name="Object 1" hidden="1">
          <a:extLst>
            <a:ext uri="{63B3BB69-23CF-44E3-9099-C40C66FF867C}">
              <a14:compatExt xmlns:a14="http://schemas.microsoft.com/office/drawing/2010/main" xmlns="" spid="_x0000_s75778"/>
            </a:ext>
            <a:ext uri="{FF2B5EF4-FFF2-40B4-BE49-F238E27FC236}">
              <a16:creationId xmlns:a16="http://schemas.microsoft.com/office/drawing/2014/main" xmlns="" id="{00000000-0008-0000-7300-000002280100}"/>
            </a:ext>
          </a:extLst>
        </xdr:cNvPr>
        <xdr:cNvSpPr/>
      </xdr:nvSpPr>
      <xdr:spPr bwMode="auto">
        <a:xfrm>
          <a:off x="0" y="0"/>
          <a:ext cx="0" cy="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13</xdr:col>
      <xdr:colOff>600075</xdr:colOff>
      <xdr:row>9</xdr:row>
      <xdr:rowOff>142875</xdr:rowOff>
    </xdr:from>
    <xdr:to>
      <xdr:col>19</xdr:col>
      <xdr:colOff>428625</xdr:colOff>
      <xdr:row>14</xdr:row>
      <xdr:rowOff>76200</xdr:rowOff>
    </xdr:to>
    <xdr:pic>
      <xdr:nvPicPr>
        <xdr:cNvPr id="2" name="Object 4">
          <a:extLst>
            <a:ext uri="{FF2B5EF4-FFF2-40B4-BE49-F238E27FC236}">
              <a16:creationId xmlns:a16="http://schemas.microsoft.com/office/drawing/2014/main" xmlns="" id="{35741285-783E-43D2-8B67-125484B75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8810625" y="1857375"/>
          <a:ext cx="3486150" cy="885825"/>
        </a:xfrm>
        <a:prstGeom prst="rect">
          <a:avLst/>
        </a:prstGeom>
        <a:solidFill>
          <a:srgbClr val="FDE0BD"/>
        </a:solidFill>
        <a:ln w="9525">
          <a:solidFill>
            <a:srgbClr val="000000"/>
          </a:solidFill>
          <a:miter lim="800000"/>
          <a:headEnd/>
          <a:tailEnd/>
        </a:ln>
      </xdr:spPr>
    </xdr:pic>
    <xdr:clientData/>
  </xdr:twoCellAnchor>
  <xdr:twoCellAnchor>
    <xdr:from>
      <xdr:col>13</xdr:col>
      <xdr:colOff>219075</xdr:colOff>
      <xdr:row>14</xdr:row>
      <xdr:rowOff>161925</xdr:rowOff>
    </xdr:from>
    <xdr:to>
      <xdr:col>21</xdr:col>
      <xdr:colOff>133350</xdr:colOff>
      <xdr:row>18</xdr:row>
      <xdr:rowOff>123825</xdr:rowOff>
    </xdr:to>
    <xdr:pic>
      <xdr:nvPicPr>
        <xdr:cNvPr id="3" name="Object 1">
          <a:extLst>
            <a:ext uri="{FF2B5EF4-FFF2-40B4-BE49-F238E27FC236}">
              <a16:creationId xmlns:a16="http://schemas.microsoft.com/office/drawing/2014/main" xmlns="" id="{4E992F23-753C-4625-B57A-DD7BA432E4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8429625" y="2828925"/>
          <a:ext cx="4791075" cy="723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28575</xdr:colOff>
      <xdr:row>1</xdr:row>
      <xdr:rowOff>657225</xdr:rowOff>
    </xdr:from>
    <xdr:to>
      <xdr:col>16</xdr:col>
      <xdr:colOff>438150</xdr:colOff>
      <xdr:row>1</xdr:row>
      <xdr:rowOff>1543050</xdr:rowOff>
    </xdr:to>
    <xdr:sp macro="" textlink="">
      <xdr:nvSpPr>
        <xdr:cNvPr id="29698" name="Object 1" hidden="1">
          <a:extLst>
            <a:ext uri="{63B3BB69-23CF-44E3-9099-C40C66FF867C}">
              <a14:compatExt xmlns:a14="http://schemas.microsoft.com/office/drawing/2010/main" xmlns="" spid="_x0000_s29698"/>
            </a:ext>
            <a:ext uri="{FF2B5EF4-FFF2-40B4-BE49-F238E27FC236}">
              <a16:creationId xmlns:a16="http://schemas.microsoft.com/office/drawing/2014/main" xmlns="" id="{00000000-0008-0000-7400-000002740000}"/>
            </a:ext>
          </a:extLst>
        </xdr:cNvPr>
        <xdr:cNvSpPr/>
      </xdr:nvSpPr>
      <xdr:spPr bwMode="auto">
        <a:xfrm>
          <a:off x="0" y="0"/>
          <a:ext cx="0" cy="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6</xdr:col>
      <xdr:colOff>285750</xdr:colOff>
      <xdr:row>5</xdr:row>
      <xdr:rowOff>9525</xdr:rowOff>
    </xdr:from>
    <xdr:to>
      <xdr:col>15</xdr:col>
      <xdr:colOff>228600</xdr:colOff>
      <xdr:row>12</xdr:row>
      <xdr:rowOff>57150</xdr:rowOff>
    </xdr:to>
    <xdr:sp macro="" textlink="">
      <xdr:nvSpPr>
        <xdr:cNvPr id="29699" name="Object 4" hidden="1">
          <a:extLst>
            <a:ext uri="{63B3BB69-23CF-44E3-9099-C40C66FF867C}">
              <a14:compatExt xmlns:a14="http://schemas.microsoft.com/office/drawing/2010/main" xmlns="" spid="_x0000_s29699"/>
            </a:ext>
            <a:ext uri="{FF2B5EF4-FFF2-40B4-BE49-F238E27FC236}">
              <a16:creationId xmlns:a16="http://schemas.microsoft.com/office/drawing/2014/main" xmlns="" id="{00000000-0008-0000-7400-000003740000}"/>
            </a:ext>
          </a:extLst>
        </xdr:cNvPr>
        <xdr:cNvSpPr/>
      </xdr:nvSpPr>
      <xdr:spPr bwMode="auto">
        <a:xfrm>
          <a:off x="0" y="0"/>
          <a:ext cx="0" cy="0"/>
        </a:xfrm>
        <a:prstGeom prst="rect">
          <a:avLst/>
        </a:prstGeom>
        <a:solidFill>
          <a:srgbClr val="FDE0BD"/>
        </a:solidFill>
        <a:ln w="9525">
          <a:solidFill>
            <a:srgbClr val="000000"/>
          </a:solidFill>
          <a:miter lim="800000"/>
          <a:headEnd/>
          <a:tailEnd/>
        </a:ln>
      </xdr:spPr>
    </xdr:sp>
    <xdr:clientData/>
  </xdr:twoCellAnchor>
  <xdr:twoCellAnchor>
    <xdr:from>
      <xdr:col>10</xdr:col>
      <xdr:colOff>200025</xdr:colOff>
      <xdr:row>16</xdr:row>
      <xdr:rowOff>95250</xdr:rowOff>
    </xdr:from>
    <xdr:to>
      <xdr:col>18</xdr:col>
      <xdr:colOff>114300</xdr:colOff>
      <xdr:row>20</xdr:row>
      <xdr:rowOff>57150</xdr:rowOff>
    </xdr:to>
    <xdr:sp macro="" textlink="">
      <xdr:nvSpPr>
        <xdr:cNvPr id="29700" name="Object 1" hidden="1">
          <a:extLst>
            <a:ext uri="{63B3BB69-23CF-44E3-9099-C40C66FF867C}">
              <a14:compatExt xmlns:a14="http://schemas.microsoft.com/office/drawing/2010/main" xmlns="" spid="_x0000_s29700"/>
            </a:ext>
            <a:ext uri="{FF2B5EF4-FFF2-40B4-BE49-F238E27FC236}">
              <a16:creationId xmlns:a16="http://schemas.microsoft.com/office/drawing/2014/main" xmlns="" id="{00000000-0008-0000-7400-000004740000}"/>
            </a:ext>
          </a:extLst>
        </xdr:cNvPr>
        <xdr:cNvSpPr/>
      </xdr:nvSpPr>
      <xdr:spPr bwMode="auto">
        <a:xfrm>
          <a:off x="0" y="0"/>
          <a:ext cx="0" cy="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7</xdr:col>
      <xdr:colOff>28575</xdr:colOff>
      <xdr:row>1</xdr:row>
      <xdr:rowOff>657225</xdr:rowOff>
    </xdr:from>
    <xdr:to>
      <xdr:col>16</xdr:col>
      <xdr:colOff>438150</xdr:colOff>
      <xdr:row>1</xdr:row>
      <xdr:rowOff>1543050</xdr:rowOff>
    </xdr:to>
    <xdr:pic>
      <xdr:nvPicPr>
        <xdr:cNvPr id="2" name="Object 1">
          <a:extLst>
            <a:ext uri="{FF2B5EF4-FFF2-40B4-BE49-F238E27FC236}">
              <a16:creationId xmlns:a16="http://schemas.microsoft.com/office/drawing/2014/main" xmlns="" id="{F26D91E4-A5EE-430B-BFDE-616B4C9E4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5819775" y="847725"/>
          <a:ext cx="5895975" cy="8858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285750</xdr:colOff>
      <xdr:row>5</xdr:row>
      <xdr:rowOff>9525</xdr:rowOff>
    </xdr:from>
    <xdr:to>
      <xdr:col>15</xdr:col>
      <xdr:colOff>228600</xdr:colOff>
      <xdr:row>12</xdr:row>
      <xdr:rowOff>57150</xdr:rowOff>
    </xdr:to>
    <xdr:pic>
      <xdr:nvPicPr>
        <xdr:cNvPr id="3" name="Object 4">
          <a:extLst>
            <a:ext uri="{FF2B5EF4-FFF2-40B4-BE49-F238E27FC236}">
              <a16:creationId xmlns:a16="http://schemas.microsoft.com/office/drawing/2014/main" xmlns="" id="{3AECBFAD-7FC9-4132-A26F-BB6D82D736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5467350" y="2362200"/>
          <a:ext cx="5429250" cy="1381125"/>
        </a:xfrm>
        <a:prstGeom prst="rect">
          <a:avLst/>
        </a:prstGeom>
        <a:solidFill>
          <a:srgbClr val="FDE0BD"/>
        </a:solidFill>
        <a:ln w="9525">
          <a:solidFill>
            <a:srgbClr val="000000"/>
          </a:solidFill>
          <a:miter lim="800000"/>
          <a:headEnd/>
          <a:tailEnd/>
        </a:ln>
      </xdr:spPr>
    </xdr:pic>
    <xdr:clientData/>
  </xdr:twoCellAnchor>
  <xdr:twoCellAnchor>
    <xdr:from>
      <xdr:col>10</xdr:col>
      <xdr:colOff>200025</xdr:colOff>
      <xdr:row>16</xdr:row>
      <xdr:rowOff>95250</xdr:rowOff>
    </xdr:from>
    <xdr:to>
      <xdr:col>18</xdr:col>
      <xdr:colOff>114300</xdr:colOff>
      <xdr:row>20</xdr:row>
      <xdr:rowOff>57150</xdr:rowOff>
    </xdr:to>
    <xdr:pic>
      <xdr:nvPicPr>
        <xdr:cNvPr id="4" name="Picture 4">
          <a:extLst>
            <a:ext uri="{FF2B5EF4-FFF2-40B4-BE49-F238E27FC236}">
              <a16:creationId xmlns:a16="http://schemas.microsoft.com/office/drawing/2014/main" xmlns="" id="{3092F050-13D2-4767-8A3C-73C916277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820025" y="4543425"/>
          <a:ext cx="4791075" cy="723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419100</xdr:colOff>
      <xdr:row>0</xdr:row>
      <xdr:rowOff>0</xdr:rowOff>
    </xdr:from>
    <xdr:to>
      <xdr:col>11</xdr:col>
      <xdr:colOff>123825</xdr:colOff>
      <xdr:row>16</xdr:row>
      <xdr:rowOff>8448</xdr:rowOff>
    </xdr:to>
    <xdr:pic>
      <xdr:nvPicPr>
        <xdr:cNvPr id="2" name="Picture 1">
          <a:extLst>
            <a:ext uri="{FF2B5EF4-FFF2-40B4-BE49-F238E27FC236}">
              <a16:creationId xmlns:a16="http://schemas.microsoft.com/office/drawing/2014/main" xmlns="" id="{00000000-0008-0000-81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16402" t="22739" r="41799" b="35491"/>
        <a:stretch/>
      </xdr:blipFill>
      <xdr:spPr bwMode="auto">
        <a:xfrm>
          <a:off x="1628775" y="0"/>
          <a:ext cx="5191125" cy="3818448"/>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4</xdr:col>
      <xdr:colOff>542925</xdr:colOff>
      <xdr:row>9</xdr:row>
      <xdr:rowOff>28575</xdr:rowOff>
    </xdr:from>
    <xdr:to>
      <xdr:col>8</xdr:col>
      <xdr:colOff>47625</xdr:colOff>
      <xdr:row>14</xdr:row>
      <xdr:rowOff>0</xdr:rowOff>
    </xdr:to>
    <xdr:sp macro="" textlink="">
      <xdr:nvSpPr>
        <xdr:cNvPr id="599041" name="Object 4" hidden="1">
          <a:extLst>
            <a:ext uri="{63B3BB69-23CF-44E3-9099-C40C66FF867C}">
              <a14:compatExt xmlns:a14="http://schemas.microsoft.com/office/drawing/2010/main" xmlns="" spid="_x0000_s599041"/>
            </a:ext>
            <a:ext uri="{FF2B5EF4-FFF2-40B4-BE49-F238E27FC236}">
              <a16:creationId xmlns:a16="http://schemas.microsoft.com/office/drawing/2014/main" xmlns="" id="{00000000-0008-0000-8200-000001240900}"/>
            </a:ext>
          </a:extLst>
        </xdr:cNvPr>
        <xdr:cNvSpPr/>
      </xdr:nvSpPr>
      <xdr:spPr bwMode="auto">
        <a:xfrm>
          <a:off x="0" y="0"/>
          <a:ext cx="0" cy="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8</xdr:col>
      <xdr:colOff>447675</xdr:colOff>
      <xdr:row>8</xdr:row>
      <xdr:rowOff>142875</xdr:rowOff>
    </xdr:from>
    <xdr:to>
      <xdr:col>10</xdr:col>
      <xdr:colOff>381000</xdr:colOff>
      <xdr:row>14</xdr:row>
      <xdr:rowOff>190500</xdr:rowOff>
    </xdr:to>
    <xdr:sp macro="" textlink="">
      <xdr:nvSpPr>
        <xdr:cNvPr id="599042" name="Object 2" hidden="1">
          <a:extLst>
            <a:ext uri="{63B3BB69-23CF-44E3-9099-C40C66FF867C}">
              <a14:compatExt xmlns:a14="http://schemas.microsoft.com/office/drawing/2010/main" xmlns="" spid="_x0000_s599042"/>
            </a:ext>
            <a:ext uri="{FF2B5EF4-FFF2-40B4-BE49-F238E27FC236}">
              <a16:creationId xmlns:a16="http://schemas.microsoft.com/office/drawing/2014/main" xmlns="" id="{00000000-0008-0000-8200-000002240900}"/>
            </a:ext>
          </a:extLst>
        </xdr:cNvPr>
        <xdr:cNvSpPr/>
      </xdr:nvSpPr>
      <xdr:spPr bwMode="auto">
        <a:xfrm>
          <a:off x="0" y="0"/>
          <a:ext cx="0" cy="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4</xdr:col>
      <xdr:colOff>542925</xdr:colOff>
      <xdr:row>9</xdr:row>
      <xdr:rowOff>28575</xdr:rowOff>
    </xdr:from>
    <xdr:to>
      <xdr:col>8</xdr:col>
      <xdr:colOff>47625</xdr:colOff>
      <xdr:row>14</xdr:row>
      <xdr:rowOff>0</xdr:rowOff>
    </xdr:to>
    <xdr:pic>
      <xdr:nvPicPr>
        <xdr:cNvPr id="2" name="Object 4">
          <a:extLst>
            <a:ext uri="{FF2B5EF4-FFF2-40B4-BE49-F238E27FC236}">
              <a16:creationId xmlns:a16="http://schemas.microsoft.com/office/drawing/2014/main" xmlns="" id="{D2C9F77F-EF6D-4C3B-AAC8-1822C5808C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391275" y="3524250"/>
          <a:ext cx="1943100" cy="9334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8</xdr:col>
      <xdr:colOff>447675</xdr:colOff>
      <xdr:row>8</xdr:row>
      <xdr:rowOff>142875</xdr:rowOff>
    </xdr:from>
    <xdr:to>
      <xdr:col>10</xdr:col>
      <xdr:colOff>381000</xdr:colOff>
      <xdr:row>14</xdr:row>
      <xdr:rowOff>190500</xdr:rowOff>
    </xdr:to>
    <xdr:pic>
      <xdr:nvPicPr>
        <xdr:cNvPr id="3" name="Object 2">
          <a:extLst>
            <a:ext uri="{FF2B5EF4-FFF2-40B4-BE49-F238E27FC236}">
              <a16:creationId xmlns:a16="http://schemas.microsoft.com/office/drawing/2014/main" xmlns="" id="{565A08F4-3AC3-40C7-A37E-A7E8674E4B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8734425" y="3448050"/>
          <a:ext cx="1152525" cy="12001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590550</xdr:colOff>
      <xdr:row>2</xdr:row>
      <xdr:rowOff>152401</xdr:rowOff>
    </xdr:from>
    <xdr:to>
      <xdr:col>16</xdr:col>
      <xdr:colOff>428626</xdr:colOff>
      <xdr:row>9</xdr:row>
      <xdr:rowOff>9526</xdr:rowOff>
    </xdr:to>
    <xdr:pic>
      <xdr:nvPicPr>
        <xdr:cNvPr id="2" name="Picture 1">
          <a:extLst>
            <a:ext uri="{FF2B5EF4-FFF2-40B4-BE49-F238E27FC236}">
              <a16:creationId xmlns:a16="http://schemas.microsoft.com/office/drawing/2014/main" xmlns="" id="{00000000-0008-0000-0900-000002000000}"/>
            </a:ext>
          </a:extLst>
        </xdr:cNvPr>
        <xdr:cNvPicPr>
          <a:picLocks noChangeAspect="1"/>
        </xdr:cNvPicPr>
      </xdr:nvPicPr>
      <xdr:blipFill rotWithShape="1">
        <a:blip xmlns:r="http://schemas.openxmlformats.org/officeDocument/2006/relationships" r:embed="rId1"/>
        <a:srcRect l="26504" t="4297" r="37254" b="77992"/>
        <a:stretch/>
      </xdr:blipFill>
      <xdr:spPr>
        <a:xfrm>
          <a:off x="9953625" y="533401"/>
          <a:ext cx="4714876" cy="1295400"/>
        </a:xfrm>
        <a:prstGeom prst="rect">
          <a:avLst/>
        </a:prstGeom>
      </xdr:spPr>
    </xdr:pic>
    <xdr:clientData/>
  </xdr:twoCellAnchor>
  <xdr:twoCellAnchor editAs="oneCell">
    <xdr:from>
      <xdr:col>9</xdr:col>
      <xdr:colOff>171450</xdr:colOff>
      <xdr:row>9</xdr:row>
      <xdr:rowOff>104775</xdr:rowOff>
    </xdr:from>
    <xdr:to>
      <xdr:col>12</xdr:col>
      <xdr:colOff>76200</xdr:colOff>
      <xdr:row>24</xdr:row>
      <xdr:rowOff>85725</xdr:rowOff>
    </xdr:to>
    <xdr:pic>
      <xdr:nvPicPr>
        <xdr:cNvPr id="3" name="Picture 2">
          <a:extLst>
            <a:ext uri="{FF2B5EF4-FFF2-40B4-BE49-F238E27FC236}">
              <a16:creationId xmlns:a16="http://schemas.microsoft.com/office/drawing/2014/main" xmlns="" id="{00000000-0008-0000-0900-000003000000}"/>
            </a:ext>
          </a:extLst>
        </xdr:cNvPr>
        <xdr:cNvPicPr>
          <a:picLocks noChangeAspect="1"/>
        </xdr:cNvPicPr>
      </xdr:nvPicPr>
      <xdr:blipFill rotWithShape="1">
        <a:blip xmlns:r="http://schemas.openxmlformats.org/officeDocument/2006/relationships" r:embed="rId2"/>
        <a:srcRect l="75925" t="5730" r="10751" b="54421"/>
        <a:stretch/>
      </xdr:blipFill>
      <xdr:spPr>
        <a:xfrm>
          <a:off x="10144125" y="1924050"/>
          <a:ext cx="1733550" cy="29146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13192</xdr:colOff>
      <xdr:row>15</xdr:row>
      <xdr:rowOff>9525</xdr:rowOff>
    </xdr:from>
    <xdr:to>
      <xdr:col>11</xdr:col>
      <xdr:colOff>403717</xdr:colOff>
      <xdr:row>17</xdr:row>
      <xdr:rowOff>25471</xdr:rowOff>
    </xdr:to>
    <xdr:pic>
      <xdr:nvPicPr>
        <xdr:cNvPr id="2" name="Picture 1">
          <a:extLst>
            <a:ext uri="{FF2B5EF4-FFF2-40B4-BE49-F238E27FC236}">
              <a16:creationId xmlns:a16="http://schemas.microsoft.com/office/drawing/2014/main" xmlns="" id="{00000000-0008-0000-8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089892" y="3381375"/>
          <a:ext cx="4876800" cy="406471"/>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4</xdr:col>
      <xdr:colOff>19050</xdr:colOff>
      <xdr:row>17</xdr:row>
      <xdr:rowOff>66934</xdr:rowOff>
    </xdr:from>
    <xdr:to>
      <xdr:col>11</xdr:col>
      <xdr:colOff>409574</xdr:colOff>
      <xdr:row>19</xdr:row>
      <xdr:rowOff>82533</xdr:rowOff>
    </xdr:to>
    <xdr:pic>
      <xdr:nvPicPr>
        <xdr:cNvPr id="3" name="Picture 2">
          <a:extLst>
            <a:ext uri="{FF2B5EF4-FFF2-40B4-BE49-F238E27FC236}">
              <a16:creationId xmlns:a16="http://schemas.microsoft.com/office/drawing/2014/main" xmlns="" id="{00000000-0008-0000-8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4095750" y="3819784"/>
          <a:ext cx="4876799" cy="396599"/>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5</xdr:col>
      <xdr:colOff>142875</xdr:colOff>
      <xdr:row>29</xdr:row>
      <xdr:rowOff>44662</xdr:rowOff>
    </xdr:from>
    <xdr:to>
      <xdr:col>7</xdr:col>
      <xdr:colOff>333375</xdr:colOff>
      <xdr:row>32</xdr:row>
      <xdr:rowOff>93663</xdr:rowOff>
    </xdr:to>
    <xdr:pic>
      <xdr:nvPicPr>
        <xdr:cNvPr id="4" name="Picture 3">
          <a:extLst>
            <a:ext uri="{FF2B5EF4-FFF2-40B4-BE49-F238E27FC236}">
              <a16:creationId xmlns:a16="http://schemas.microsoft.com/office/drawing/2014/main" xmlns="" id="{00000000-0008-0000-87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4029075" y="4426162"/>
          <a:ext cx="1362075" cy="620501"/>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8</xdr:col>
      <xdr:colOff>64135</xdr:colOff>
      <xdr:row>29</xdr:row>
      <xdr:rowOff>66675</xdr:rowOff>
    </xdr:from>
    <xdr:to>
      <xdr:col>10</xdr:col>
      <xdr:colOff>297815</xdr:colOff>
      <xdr:row>32</xdr:row>
      <xdr:rowOff>115676</xdr:rowOff>
    </xdr:to>
    <xdr:pic>
      <xdr:nvPicPr>
        <xdr:cNvPr id="5" name="Picture 4">
          <a:extLst>
            <a:ext uri="{FF2B5EF4-FFF2-40B4-BE49-F238E27FC236}">
              <a16:creationId xmlns:a16="http://schemas.microsoft.com/office/drawing/2014/main" xmlns="" id="{00000000-0008-0000-87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6226810" y="4962525"/>
          <a:ext cx="1452880" cy="620501"/>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xdr:from>
      <xdr:col>12</xdr:col>
      <xdr:colOff>95250</xdr:colOff>
      <xdr:row>2</xdr:row>
      <xdr:rowOff>104775</xdr:rowOff>
    </xdr:from>
    <xdr:to>
      <xdr:col>14</xdr:col>
      <xdr:colOff>1762125</xdr:colOff>
      <xdr:row>5</xdr:row>
      <xdr:rowOff>142875</xdr:rowOff>
    </xdr:to>
    <xdr:sp macro="" textlink="">
      <xdr:nvSpPr>
        <xdr:cNvPr id="600065" name="Object 4" hidden="1">
          <a:extLst>
            <a:ext uri="{63B3BB69-23CF-44E3-9099-C40C66FF867C}">
              <a14:compatExt xmlns:a14="http://schemas.microsoft.com/office/drawing/2010/main" xmlns="" spid="_x0000_s600065"/>
            </a:ext>
            <a:ext uri="{FF2B5EF4-FFF2-40B4-BE49-F238E27FC236}">
              <a16:creationId xmlns:a16="http://schemas.microsoft.com/office/drawing/2014/main" xmlns="" id="{00000000-0008-0000-8700-000001280900}"/>
            </a:ext>
          </a:extLst>
        </xdr:cNvPr>
        <xdr:cNvSpPr/>
      </xdr:nvSpPr>
      <xdr:spPr bwMode="auto">
        <a:xfrm>
          <a:off x="0" y="0"/>
          <a:ext cx="0" cy="0"/>
        </a:xfrm>
        <a:prstGeom prst="rect">
          <a:avLst/>
        </a:prstGeom>
        <a:solidFill>
          <a:srgbClr val="FDE0BD"/>
        </a:solidFill>
        <a:ln w="9525">
          <a:solidFill>
            <a:srgbClr val="000000"/>
          </a:solidFill>
          <a:miter lim="800000"/>
          <a:headEnd/>
          <a:tailEnd/>
        </a:ln>
      </xdr:spPr>
    </xdr:sp>
    <xdr:clientData/>
  </xdr:twoCellAnchor>
  <xdr:twoCellAnchor>
    <xdr:from>
      <xdr:col>4</xdr:col>
      <xdr:colOff>419100</xdr:colOff>
      <xdr:row>33</xdr:row>
      <xdr:rowOff>180975</xdr:rowOff>
    </xdr:from>
    <xdr:to>
      <xdr:col>8</xdr:col>
      <xdr:colOff>219075</xdr:colOff>
      <xdr:row>39</xdr:row>
      <xdr:rowOff>47625</xdr:rowOff>
    </xdr:to>
    <xdr:sp macro="" textlink="">
      <xdr:nvSpPr>
        <xdr:cNvPr id="7" name="Object 6">
          <a:extLst>
            <a:ext uri="{FF2B5EF4-FFF2-40B4-BE49-F238E27FC236}">
              <a16:creationId xmlns:a16="http://schemas.microsoft.com/office/drawing/2014/main" xmlns="" id="{00000000-0008-0000-8700-000007000000}"/>
            </a:ext>
          </a:extLst>
        </xdr:cNvPr>
        <xdr:cNvSpPr/>
      </xdr:nvSpPr>
      <xdr:spPr bwMode="auto">
        <a:xfrm>
          <a:off x="4495800" y="7191375"/>
          <a:ext cx="2305050" cy="1009650"/>
        </a:xfrm>
        <a:prstGeom prst="rect">
          <a:avLst/>
        </a:prstGeom>
        <a:blipFill>
          <a:blip xmlns:r="http://schemas.openxmlformats.org/officeDocument/2006/relationships" r:embed="rId5">
            <a:extLst>
              <a:ext uri="{28A0092B-C50C-407E-A947-70E740481C1C}">
                <a14:useLocalDpi xmlns:a14="http://schemas.microsoft.com/office/drawing/2010/main" xmlns="" val="0"/>
              </a:ext>
            </a:extLst>
          </a:blip>
          <a:srcRect/>
          <a:stretch>
            <a:fillRect/>
          </a:stretch>
        </a:blipFill>
      </xdr:spPr>
    </xdr:sp>
    <xdr:clientData/>
  </xdr:twoCellAnchor>
  <xdr:twoCellAnchor>
    <xdr:from>
      <xdr:col>12</xdr:col>
      <xdr:colOff>866775</xdr:colOff>
      <xdr:row>20</xdr:row>
      <xdr:rowOff>142875</xdr:rowOff>
    </xdr:from>
    <xdr:to>
      <xdr:col>17</xdr:col>
      <xdr:colOff>114300</xdr:colOff>
      <xdr:row>24</xdr:row>
      <xdr:rowOff>47625</xdr:rowOff>
    </xdr:to>
    <xdr:sp macro="" textlink="">
      <xdr:nvSpPr>
        <xdr:cNvPr id="600066" name="Object 4" hidden="1">
          <a:extLst>
            <a:ext uri="{63B3BB69-23CF-44E3-9099-C40C66FF867C}">
              <a14:compatExt xmlns:a14="http://schemas.microsoft.com/office/drawing/2010/main" xmlns="" spid="_x0000_s600066"/>
            </a:ext>
            <a:ext uri="{FF2B5EF4-FFF2-40B4-BE49-F238E27FC236}">
              <a16:creationId xmlns:a16="http://schemas.microsoft.com/office/drawing/2014/main" xmlns="" id="{00000000-0008-0000-8700-000002280900}"/>
            </a:ext>
          </a:extLst>
        </xdr:cNvPr>
        <xdr:cNvSpPr/>
      </xdr:nvSpPr>
      <xdr:spPr bwMode="auto">
        <a:xfrm>
          <a:off x="0" y="0"/>
          <a:ext cx="0" cy="0"/>
        </a:xfrm>
        <a:prstGeom prst="rect">
          <a:avLst/>
        </a:prstGeom>
        <a:solidFill>
          <a:srgbClr val="FDE0BD"/>
        </a:solidFill>
        <a:ln w="9525">
          <a:solidFill>
            <a:srgbClr val="000000"/>
          </a:solidFill>
          <a:miter lim="800000"/>
          <a:headEnd/>
          <a:tailEnd/>
        </a:ln>
      </xdr:spPr>
    </xdr:sp>
    <xdr:clientData/>
  </xdr:twoCellAnchor>
  <xdr:twoCellAnchor editAs="oneCell">
    <xdr:from>
      <xdr:col>18</xdr:col>
      <xdr:colOff>266700</xdr:colOff>
      <xdr:row>18</xdr:row>
      <xdr:rowOff>114299</xdr:rowOff>
    </xdr:from>
    <xdr:to>
      <xdr:col>27</xdr:col>
      <xdr:colOff>163727</xdr:colOff>
      <xdr:row>48</xdr:row>
      <xdr:rowOff>38099</xdr:rowOff>
    </xdr:to>
    <xdr:pic>
      <xdr:nvPicPr>
        <xdr:cNvPr id="9" name="Picture 8">
          <a:extLst>
            <a:ext uri="{FF2B5EF4-FFF2-40B4-BE49-F238E27FC236}">
              <a16:creationId xmlns:a16="http://schemas.microsoft.com/office/drawing/2014/main" xmlns="" id="{00000000-0008-0000-87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xmlns="" val="0"/>
            </a:ext>
          </a:extLst>
        </a:blip>
        <a:srcRect/>
        <a:stretch>
          <a:fillRect/>
        </a:stretch>
      </xdr:blipFill>
      <xdr:spPr bwMode="auto">
        <a:xfrm>
          <a:off x="14849475" y="4267199"/>
          <a:ext cx="5383427" cy="5648325"/>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xdr:from>
      <xdr:col>12</xdr:col>
      <xdr:colOff>95250</xdr:colOff>
      <xdr:row>2</xdr:row>
      <xdr:rowOff>104775</xdr:rowOff>
    </xdr:from>
    <xdr:to>
      <xdr:col>14</xdr:col>
      <xdr:colOff>1762125</xdr:colOff>
      <xdr:row>5</xdr:row>
      <xdr:rowOff>142875</xdr:rowOff>
    </xdr:to>
    <xdr:pic>
      <xdr:nvPicPr>
        <xdr:cNvPr id="6" name="Object 4">
          <a:extLst>
            <a:ext uri="{FF2B5EF4-FFF2-40B4-BE49-F238E27FC236}">
              <a16:creationId xmlns:a16="http://schemas.microsoft.com/office/drawing/2014/main" xmlns="" id="{BB61AE3B-7B85-4AAD-9CBC-02288A439E2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xmlns="" val="0"/>
            </a:ext>
          </a:extLst>
        </a:blip>
        <a:srcRect/>
        <a:stretch>
          <a:fillRect/>
        </a:stretch>
      </xdr:blipFill>
      <xdr:spPr bwMode="auto">
        <a:xfrm>
          <a:off x="10496550" y="1038225"/>
          <a:ext cx="2257425" cy="609600"/>
        </a:xfrm>
        <a:prstGeom prst="rect">
          <a:avLst/>
        </a:prstGeom>
        <a:solidFill>
          <a:srgbClr val="FDE0BD"/>
        </a:solidFill>
        <a:ln w="9525">
          <a:solidFill>
            <a:srgbClr val="000000"/>
          </a:solidFill>
          <a:miter lim="800000"/>
          <a:headEnd/>
          <a:tailEnd/>
        </a:ln>
      </xdr:spPr>
    </xdr:pic>
    <xdr:clientData/>
  </xdr:twoCellAnchor>
  <xdr:twoCellAnchor>
    <xdr:from>
      <xdr:col>12</xdr:col>
      <xdr:colOff>866775</xdr:colOff>
      <xdr:row>20</xdr:row>
      <xdr:rowOff>142875</xdr:rowOff>
    </xdr:from>
    <xdr:to>
      <xdr:col>17</xdr:col>
      <xdr:colOff>114300</xdr:colOff>
      <xdr:row>24</xdr:row>
      <xdr:rowOff>47625</xdr:rowOff>
    </xdr:to>
    <xdr:pic>
      <xdr:nvPicPr>
        <xdr:cNvPr id="8" name="Picture 2">
          <a:extLst>
            <a:ext uri="{FF2B5EF4-FFF2-40B4-BE49-F238E27FC236}">
              <a16:creationId xmlns:a16="http://schemas.microsoft.com/office/drawing/2014/main" xmlns="" id="{5DA41E79-FBD1-405D-81E7-46E0AD2AC71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xmlns="" val="0"/>
            </a:ext>
          </a:extLst>
        </a:blip>
        <a:srcRect/>
        <a:stretch>
          <a:fillRect/>
        </a:stretch>
      </xdr:blipFill>
      <xdr:spPr bwMode="auto">
        <a:xfrm>
          <a:off x="11268075" y="4676775"/>
          <a:ext cx="2819400" cy="666750"/>
        </a:xfrm>
        <a:prstGeom prst="rect">
          <a:avLst/>
        </a:prstGeom>
        <a:solidFill>
          <a:srgbClr val="FDE0BD"/>
        </a:solidFill>
        <a:ln w="9525">
          <a:solidFill>
            <a:srgbClr val="000000"/>
          </a:solid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32242</xdr:colOff>
      <xdr:row>16</xdr:row>
      <xdr:rowOff>142875</xdr:rowOff>
    </xdr:from>
    <xdr:to>
      <xdr:col>12</xdr:col>
      <xdr:colOff>441817</xdr:colOff>
      <xdr:row>18</xdr:row>
      <xdr:rowOff>168346</xdr:rowOff>
    </xdr:to>
    <xdr:pic>
      <xdr:nvPicPr>
        <xdr:cNvPr id="2" name="Picture 1">
          <a:extLst>
            <a:ext uri="{FF2B5EF4-FFF2-40B4-BE49-F238E27FC236}">
              <a16:creationId xmlns:a16="http://schemas.microsoft.com/office/drawing/2014/main" xmlns="" id="{00000000-0008-0000-8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918442" y="3190875"/>
          <a:ext cx="4876800" cy="406471"/>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5</xdr:col>
      <xdr:colOff>19050</xdr:colOff>
      <xdr:row>19</xdr:row>
      <xdr:rowOff>162184</xdr:rowOff>
    </xdr:from>
    <xdr:to>
      <xdr:col>12</xdr:col>
      <xdr:colOff>428624</xdr:colOff>
      <xdr:row>21</xdr:row>
      <xdr:rowOff>177783</xdr:rowOff>
    </xdr:to>
    <xdr:pic>
      <xdr:nvPicPr>
        <xdr:cNvPr id="3" name="Picture 2">
          <a:extLst>
            <a:ext uri="{FF2B5EF4-FFF2-40B4-BE49-F238E27FC236}">
              <a16:creationId xmlns:a16="http://schemas.microsoft.com/office/drawing/2014/main" xmlns="" id="{00000000-0008-0000-8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3905250" y="3781684"/>
          <a:ext cx="4876799" cy="396599"/>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5</xdr:col>
      <xdr:colOff>142875</xdr:colOff>
      <xdr:row>22</xdr:row>
      <xdr:rowOff>168487</xdr:rowOff>
    </xdr:from>
    <xdr:to>
      <xdr:col>7</xdr:col>
      <xdr:colOff>285750</xdr:colOff>
      <xdr:row>26</xdr:row>
      <xdr:rowOff>26988</xdr:rowOff>
    </xdr:to>
    <xdr:pic>
      <xdr:nvPicPr>
        <xdr:cNvPr id="4" name="Picture 3">
          <a:extLst>
            <a:ext uri="{FF2B5EF4-FFF2-40B4-BE49-F238E27FC236}">
              <a16:creationId xmlns:a16="http://schemas.microsoft.com/office/drawing/2014/main" xmlns="" id="{00000000-0008-0000-89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4029075" y="4359487"/>
          <a:ext cx="1362075" cy="620501"/>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7</xdr:col>
      <xdr:colOff>311785</xdr:colOff>
      <xdr:row>23</xdr:row>
      <xdr:rowOff>0</xdr:rowOff>
    </xdr:from>
    <xdr:to>
      <xdr:col>9</xdr:col>
      <xdr:colOff>535940</xdr:colOff>
      <xdr:row>26</xdr:row>
      <xdr:rowOff>49001</xdr:rowOff>
    </xdr:to>
    <xdr:pic>
      <xdr:nvPicPr>
        <xdr:cNvPr id="5" name="Picture 4">
          <a:extLst>
            <a:ext uri="{FF2B5EF4-FFF2-40B4-BE49-F238E27FC236}">
              <a16:creationId xmlns:a16="http://schemas.microsoft.com/office/drawing/2014/main" xmlns="" id="{00000000-0008-0000-89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5417185" y="4381500"/>
          <a:ext cx="1452880" cy="620501"/>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8</xdr:col>
      <xdr:colOff>0</xdr:colOff>
      <xdr:row>5</xdr:row>
      <xdr:rowOff>0</xdr:rowOff>
    </xdr:from>
    <xdr:to>
      <xdr:col>10</xdr:col>
      <xdr:colOff>561974</xdr:colOff>
      <xdr:row>8</xdr:row>
      <xdr:rowOff>155510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5924550" y="952500"/>
          <a:ext cx="1781174" cy="7270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19051</xdr:colOff>
      <xdr:row>14</xdr:row>
      <xdr:rowOff>47624</xdr:rowOff>
    </xdr:from>
    <xdr:to>
      <xdr:col>0</xdr:col>
      <xdr:colOff>4517327</xdr:colOff>
      <xdr:row>24</xdr:row>
      <xdr:rowOff>19049</xdr:rowOff>
    </xdr:to>
    <xdr:pic>
      <xdr:nvPicPr>
        <xdr:cNvPr id="2" name="Picture 1">
          <a:extLst>
            <a:ext uri="{FF2B5EF4-FFF2-40B4-BE49-F238E27FC236}">
              <a16:creationId xmlns:a16="http://schemas.microsoft.com/office/drawing/2014/main" xmlns="" id="{00000000-0008-0000-18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9722" t="28750" r="40615" b="20000"/>
        <a:stretch/>
      </xdr:blipFill>
      <xdr:spPr bwMode="auto">
        <a:xfrm>
          <a:off x="19051" y="2762249"/>
          <a:ext cx="4498276" cy="2352675"/>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12</xdr:col>
      <xdr:colOff>304800</xdr:colOff>
      <xdr:row>2</xdr:row>
      <xdr:rowOff>114300</xdr:rowOff>
    </xdr:to>
    <xdr:sp macro="" textlink="">
      <xdr:nvSpPr>
        <xdr:cNvPr id="605185" name="AutoShape 1">
          <a:extLst>
            <a:ext uri="{FF2B5EF4-FFF2-40B4-BE49-F238E27FC236}">
              <a16:creationId xmlns:a16="http://schemas.microsoft.com/office/drawing/2014/main" xmlns="" id="{00000000-0008-0000-1500-0000013C0900}"/>
            </a:ext>
          </a:extLst>
        </xdr:cNvPr>
        <xdr:cNvSpPr>
          <a:spLocks noChangeAspect="1" noChangeArrowheads="1"/>
        </xdr:cNvSpPr>
      </xdr:nvSpPr>
      <xdr:spPr bwMode="auto">
        <a:xfrm>
          <a:off x="7162800" y="1905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0</xdr:row>
      <xdr:rowOff>177959</xdr:rowOff>
    </xdr:from>
    <xdr:to>
      <xdr:col>9</xdr:col>
      <xdr:colOff>200025</xdr:colOff>
      <xdr:row>6</xdr:row>
      <xdr:rowOff>104774</xdr:rowOff>
    </xdr:to>
    <xdr:pic>
      <xdr:nvPicPr>
        <xdr:cNvPr id="2" name="Picture 1">
          <a:extLst>
            <a:ext uri="{FF2B5EF4-FFF2-40B4-BE49-F238E27FC236}">
              <a16:creationId xmlns:a16="http://schemas.microsoft.com/office/drawing/2014/main" xmlns=""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971800" y="177959"/>
          <a:ext cx="2619375" cy="106981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5</xdr:col>
      <xdr:colOff>0</xdr:colOff>
      <xdr:row>8</xdr:row>
      <xdr:rowOff>55543</xdr:rowOff>
    </xdr:from>
    <xdr:to>
      <xdr:col>9</xdr:col>
      <xdr:colOff>180975</xdr:colOff>
      <xdr:row>12</xdr:row>
      <xdr:rowOff>57265</xdr:rowOff>
    </xdr:to>
    <xdr:pic>
      <xdr:nvPicPr>
        <xdr:cNvPr id="3" name="Picture 2" descr="Standard error Definition | DeepAI">
          <a:extLst>
            <a:ext uri="{FF2B5EF4-FFF2-40B4-BE49-F238E27FC236}">
              <a16:creationId xmlns:a16="http://schemas.microsoft.com/office/drawing/2014/main" xmlns="" id="{00000000-0008-0000-1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2933700" y="1579543"/>
          <a:ext cx="2619375" cy="7637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104776</xdr:colOff>
      <xdr:row>0</xdr:row>
      <xdr:rowOff>28575</xdr:rowOff>
    </xdr:from>
    <xdr:to>
      <xdr:col>6</xdr:col>
      <xdr:colOff>142876</xdr:colOff>
      <xdr:row>3</xdr:row>
      <xdr:rowOff>51409</xdr:rowOff>
    </xdr:to>
    <xdr:pic>
      <xdr:nvPicPr>
        <xdr:cNvPr id="2" name="Picture 1">
          <a:extLst>
            <a:ext uri="{FF2B5EF4-FFF2-40B4-BE49-F238E27FC236}">
              <a16:creationId xmlns:a16="http://schemas.microsoft.com/office/drawing/2014/main" xmlns="" id="{E1717504-BD99-A762-B27C-E2F55E427DD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44978" t="41667" r="46471" b="50000"/>
        <a:stretch/>
      </xdr:blipFill>
      <xdr:spPr bwMode="auto">
        <a:xfrm>
          <a:off x="2524126" y="28575"/>
          <a:ext cx="1866900" cy="102295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xmlns="">
              <a:solidFill>
                <a:schemeClr val="accent1"/>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104774</xdr:colOff>
      <xdr:row>2</xdr:row>
      <xdr:rowOff>57150</xdr:rowOff>
    </xdr:from>
    <xdr:to>
      <xdr:col>9</xdr:col>
      <xdr:colOff>428625</xdr:colOff>
      <xdr:row>5</xdr:row>
      <xdr:rowOff>57151</xdr:rowOff>
    </xdr:to>
    <xdr:pic>
      <xdr:nvPicPr>
        <xdr:cNvPr id="2" name="Picture 1" descr="How to calculate Body Mass Index (BMI) easy way">
          <a:extLst>
            <a:ext uri="{FF2B5EF4-FFF2-40B4-BE49-F238E27FC236}">
              <a16:creationId xmlns:a16="http://schemas.microsoft.com/office/drawing/2014/main" xmlns="" id="{00000000-0008-0000-1A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13667" t="47024" r="11000" b="17262"/>
        <a:stretch/>
      </xdr:blipFill>
      <xdr:spPr bwMode="auto">
        <a:xfrm>
          <a:off x="5714999" y="438150"/>
          <a:ext cx="2152651" cy="57150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590550</xdr:colOff>
      <xdr:row>7</xdr:row>
      <xdr:rowOff>180975</xdr:rowOff>
    </xdr:from>
    <xdr:to>
      <xdr:col>10</xdr:col>
      <xdr:colOff>527684</xdr:colOff>
      <xdr:row>14</xdr:row>
      <xdr:rowOff>66675</xdr:rowOff>
    </xdr:to>
    <xdr:pic>
      <xdr:nvPicPr>
        <xdr:cNvPr id="3" name="Picture 2">
          <a:extLst>
            <a:ext uri="{FF2B5EF4-FFF2-40B4-BE49-F238E27FC236}">
              <a16:creationId xmlns:a16="http://schemas.microsoft.com/office/drawing/2014/main" xmlns="" id="{00000000-0008-0000-1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5591175" y="1514475"/>
          <a:ext cx="2985134" cy="1219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66676</xdr:colOff>
      <xdr:row>6</xdr:row>
      <xdr:rowOff>6520</xdr:rowOff>
    </xdr:from>
    <xdr:to>
      <xdr:col>18</xdr:col>
      <xdr:colOff>1971676</xdr:colOff>
      <xdr:row>9</xdr:row>
      <xdr:rowOff>133349</xdr:rowOff>
    </xdr:to>
    <xdr:pic>
      <xdr:nvPicPr>
        <xdr:cNvPr id="2" name="Picture 1">
          <a:extLst>
            <a:ext uri="{FF2B5EF4-FFF2-40B4-BE49-F238E27FC236}">
              <a16:creationId xmlns:a16="http://schemas.microsoft.com/office/drawing/2014/main" xmlns="" id="{00000000-0008-0000-2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1268076" y="1149520"/>
          <a:ext cx="1905000" cy="698329"/>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wsDr>
</file>

<file path=xl/tables/table1.xml><?xml version="1.0" encoding="utf-8"?>
<table xmlns="http://schemas.openxmlformats.org/spreadsheetml/2006/main" id="2" name="Table13" displayName="Table13" ref="A6:F11" totalsRowCount="1" headerRowDxfId="11" dataDxfId="9" headerRowBorderDxfId="10" tableBorderDxfId="8" totalsRowBorderDxfId="7">
  <autoFilter ref="A6:F10"/>
  <tableColumns count="6">
    <tableColumn id="1" name="Column1" totalsRowLabel="Column Total" totalsRowDxfId="6"/>
    <tableColumn id="2" name="Column2" totalsRowFunction="custom" totalsRowDxfId="5">
      <totalsRowFormula>SUM(B7:B10)</totalsRowFormula>
    </tableColumn>
    <tableColumn id="3" name="Column3" totalsRowFunction="custom" totalsRowDxfId="4">
      <totalsRowFormula>SUM(C7:C10)</totalsRowFormula>
    </tableColumn>
    <tableColumn id="4" name="Column4" totalsRowFunction="custom" totalsRowDxfId="3">
      <totalsRowFormula>SUM(D7:D10)</totalsRowFormula>
    </tableColumn>
    <tableColumn id="5" name="Column5" totalsRowFunction="custom" totalsRowDxfId="2">
      <totalsRowFormula>SUM(E7:E10)</totalsRowFormula>
    </tableColumn>
    <tableColumn id="6" name="Total" totalsRowFunction="custom" dataDxfId="1" totalsRowDxfId="0">
      <calculatedColumnFormula>SUM(B7:E7)</calculatedColumnFormula>
      <totalsRowFormula>SUM(F7:F10)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Tax@4.5%25"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7.xml"/></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30">
    <tabColor rgb="FFFFC000"/>
  </sheetPr>
  <dimension ref="B1:R100"/>
  <sheetViews>
    <sheetView topLeftCell="C22" workbookViewId="0">
      <selection activeCell="P15" sqref="P15"/>
    </sheetView>
  </sheetViews>
  <sheetFormatPr defaultColWidth="9.140625" defaultRowHeight="15"/>
  <cols>
    <col min="1" max="1" width="8.85546875" customWidth="1"/>
    <col min="2" max="2" width="80.28515625" bestFit="1" customWidth="1"/>
    <col min="3" max="3" width="22" customWidth="1"/>
    <col min="10" max="10" width="26.140625" bestFit="1" customWidth="1"/>
    <col min="11" max="11" width="22.140625" bestFit="1" customWidth="1"/>
    <col min="12" max="12" width="16.5703125" bestFit="1" customWidth="1"/>
    <col min="13" max="13" width="17.140625" bestFit="1" customWidth="1"/>
    <col min="14" max="14" width="16.7109375" bestFit="1" customWidth="1"/>
    <col min="15" max="15" width="13.85546875" customWidth="1"/>
    <col min="18" max="18" width="11.42578125" bestFit="1" customWidth="1"/>
  </cols>
  <sheetData>
    <row r="1" spans="2:18" ht="18.75">
      <c r="B1" s="20" t="s">
        <v>735</v>
      </c>
      <c r="C1" s="247" t="s">
        <v>734</v>
      </c>
      <c r="J1" s="246" t="s">
        <v>18</v>
      </c>
      <c r="K1" s="48" t="s">
        <v>748</v>
      </c>
      <c r="M1" s="137" t="s">
        <v>935</v>
      </c>
      <c r="N1" s="186"/>
      <c r="O1" s="186"/>
    </row>
    <row r="2" spans="2:18" ht="18.75">
      <c r="B2" s="83" t="s">
        <v>30</v>
      </c>
      <c r="J2" s="347">
        <v>1</v>
      </c>
      <c r="K2" s="37">
        <v>29</v>
      </c>
      <c r="M2" s="186"/>
      <c r="N2" s="186"/>
      <c r="O2" s="186"/>
    </row>
    <row r="3" spans="2:18" ht="18.75">
      <c r="B3" s="83" t="s">
        <v>736</v>
      </c>
      <c r="J3" s="347">
        <v>2</v>
      </c>
      <c r="K3" s="37">
        <v>53</v>
      </c>
      <c r="M3" s="271" t="s">
        <v>180</v>
      </c>
      <c r="N3" s="271" t="s">
        <v>181</v>
      </c>
      <c r="O3" s="272" t="s">
        <v>759</v>
      </c>
      <c r="Q3" s="137" t="s">
        <v>364</v>
      </c>
      <c r="R3" s="137" t="s">
        <v>343</v>
      </c>
    </row>
    <row r="4" spans="2:18" ht="18.75">
      <c r="B4" s="274" t="s">
        <v>737</v>
      </c>
      <c r="J4" s="347">
        <v>3</v>
      </c>
      <c r="K4" s="37">
        <v>66</v>
      </c>
      <c r="M4" s="122">
        <v>5</v>
      </c>
      <c r="N4" s="122">
        <v>10</v>
      </c>
      <c r="O4" s="122">
        <f>PRODUCT(M4*N4)</f>
        <v>50</v>
      </c>
      <c r="Q4" s="20" t="s">
        <v>913</v>
      </c>
    </row>
    <row r="5" spans="2:18" ht="18.75">
      <c r="B5" s="274" t="s">
        <v>755</v>
      </c>
      <c r="J5" s="347">
        <v>4</v>
      </c>
      <c r="K5" s="37">
        <v>74</v>
      </c>
      <c r="M5" s="122">
        <v>225</v>
      </c>
      <c r="N5" s="122">
        <v>500</v>
      </c>
      <c r="O5" s="122">
        <f>PRODUCT(M5*N5)</f>
        <v>112500</v>
      </c>
      <c r="Q5" s="20" t="s">
        <v>914</v>
      </c>
    </row>
    <row r="6" spans="2:18">
      <c r="B6" s="274" t="s">
        <v>365</v>
      </c>
      <c r="J6" s="347">
        <v>5</v>
      </c>
      <c r="K6" s="37">
        <v>66</v>
      </c>
    </row>
    <row r="7" spans="2:18">
      <c r="B7" s="48" t="s">
        <v>743</v>
      </c>
      <c r="J7" s="347">
        <v>6</v>
      </c>
      <c r="K7" s="37">
        <v>62</v>
      </c>
    </row>
    <row r="8" spans="2:18">
      <c r="B8" s="27" t="s">
        <v>738</v>
      </c>
      <c r="J8" s="347">
        <v>7</v>
      </c>
      <c r="K8" s="37">
        <v>41</v>
      </c>
    </row>
    <row r="9" spans="2:18" ht="18.75">
      <c r="B9" s="27" t="s">
        <v>739</v>
      </c>
      <c r="J9" s="347">
        <v>8</v>
      </c>
      <c r="K9" s="37">
        <v>61</v>
      </c>
      <c r="M9" s="137" t="s">
        <v>936</v>
      </c>
      <c r="N9" s="186"/>
      <c r="O9" s="186"/>
      <c r="Q9" s="137" t="s">
        <v>364</v>
      </c>
      <c r="R9" s="137" t="s">
        <v>758</v>
      </c>
    </row>
    <row r="10" spans="2:18" ht="18.75">
      <c r="B10" s="39" t="s">
        <v>740</v>
      </c>
      <c r="J10" s="347">
        <v>9</v>
      </c>
      <c r="K10" s="37">
        <v>41</v>
      </c>
      <c r="M10" s="186"/>
      <c r="N10" s="186"/>
      <c r="O10" s="186"/>
    </row>
    <row r="11" spans="2:18" ht="18.75">
      <c r="B11" s="39" t="s">
        <v>741</v>
      </c>
      <c r="J11" s="347">
        <v>10</v>
      </c>
      <c r="K11" s="37">
        <v>29</v>
      </c>
      <c r="M11" s="271" t="s">
        <v>180</v>
      </c>
      <c r="N11" s="271" t="s">
        <v>181</v>
      </c>
      <c r="O11" s="272" t="s">
        <v>759</v>
      </c>
      <c r="R11" s="272"/>
    </row>
    <row r="12" spans="2:18" ht="18.75">
      <c r="B12" s="39" t="s">
        <v>742</v>
      </c>
      <c r="J12" s="347">
        <v>11</v>
      </c>
      <c r="K12" s="37">
        <v>94</v>
      </c>
      <c r="M12" s="122">
        <v>10</v>
      </c>
      <c r="N12" s="122">
        <v>2</v>
      </c>
      <c r="O12" s="122">
        <f>M12^N12</f>
        <v>100</v>
      </c>
      <c r="Q12" s="20" t="s">
        <v>756</v>
      </c>
      <c r="R12" t="s">
        <v>915</v>
      </c>
    </row>
    <row r="13" spans="2:18" ht="18.75">
      <c r="B13" s="20"/>
      <c r="J13" s="347">
        <v>12</v>
      </c>
      <c r="K13" s="37">
        <v>85</v>
      </c>
      <c r="M13" s="122">
        <v>10</v>
      </c>
      <c r="N13" s="122">
        <v>5</v>
      </c>
      <c r="O13" s="122">
        <f>M13^N13</f>
        <v>100000</v>
      </c>
      <c r="Q13" s="20" t="s">
        <v>757</v>
      </c>
      <c r="R13" t="s">
        <v>916</v>
      </c>
    </row>
    <row r="14" spans="2:18">
      <c r="B14" s="256" t="s">
        <v>744</v>
      </c>
      <c r="J14" s="347">
        <v>13</v>
      </c>
      <c r="K14" s="37">
        <v>41</v>
      </c>
    </row>
    <row r="15" spans="2:18">
      <c r="B15" s="256" t="s">
        <v>745</v>
      </c>
      <c r="J15" s="347">
        <v>14</v>
      </c>
      <c r="K15" s="37">
        <v>92</v>
      </c>
    </row>
    <row r="16" spans="2:18">
      <c r="B16" s="256" t="s">
        <v>746</v>
      </c>
      <c r="J16" s="347">
        <v>15</v>
      </c>
      <c r="K16" s="37">
        <v>86</v>
      </c>
    </row>
    <row r="17" spans="2:11">
      <c r="B17" s="256" t="s">
        <v>747</v>
      </c>
      <c r="J17" s="347">
        <v>16</v>
      </c>
      <c r="K17" s="37">
        <v>81</v>
      </c>
    </row>
    <row r="18" spans="2:11">
      <c r="B18" s="256" t="s">
        <v>750</v>
      </c>
      <c r="J18" s="347">
        <v>17</v>
      </c>
      <c r="K18" s="37">
        <v>40</v>
      </c>
    </row>
    <row r="19" spans="2:11">
      <c r="J19" s="347">
        <v>18</v>
      </c>
      <c r="K19" s="37">
        <v>37</v>
      </c>
    </row>
    <row r="20" spans="2:11">
      <c r="J20" s="347">
        <v>19</v>
      </c>
      <c r="K20" s="37">
        <v>71</v>
      </c>
    </row>
    <row r="21" spans="2:11">
      <c r="B21" s="256" t="s">
        <v>761</v>
      </c>
      <c r="J21" s="347">
        <v>20</v>
      </c>
      <c r="K21" s="37">
        <v>76</v>
      </c>
    </row>
    <row r="22" spans="2:11">
      <c r="B22" s="256" t="s">
        <v>558</v>
      </c>
      <c r="J22" s="347">
        <v>21</v>
      </c>
      <c r="K22" s="37">
        <v>49</v>
      </c>
    </row>
    <row r="23" spans="2:11">
      <c r="B23" s="256" t="s">
        <v>762</v>
      </c>
      <c r="J23" s="347">
        <v>22</v>
      </c>
      <c r="K23" s="37">
        <v>53</v>
      </c>
    </row>
    <row r="24" spans="2:11">
      <c r="J24" s="347">
        <v>23</v>
      </c>
      <c r="K24" s="37">
        <v>83</v>
      </c>
    </row>
    <row r="25" spans="2:11">
      <c r="J25" s="347">
        <v>24</v>
      </c>
      <c r="K25" s="37">
        <v>84</v>
      </c>
    </row>
    <row r="26" spans="2:11">
      <c r="J26" s="347">
        <v>25</v>
      </c>
      <c r="K26" s="37">
        <v>44</v>
      </c>
    </row>
    <row r="27" spans="2:11">
      <c r="J27" s="347">
        <v>26</v>
      </c>
      <c r="K27" s="37">
        <v>74</v>
      </c>
    </row>
    <row r="28" spans="2:11">
      <c r="J28" s="347">
        <v>27</v>
      </c>
      <c r="K28" s="37">
        <v>73</v>
      </c>
    </row>
    <row r="29" spans="2:11">
      <c r="B29" s="353" t="s">
        <v>953</v>
      </c>
      <c r="J29" s="347">
        <v>28</v>
      </c>
      <c r="K29" s="37">
        <v>79</v>
      </c>
    </row>
    <row r="30" spans="2:11">
      <c r="J30" s="347">
        <v>29</v>
      </c>
      <c r="K30" s="37">
        <v>60</v>
      </c>
    </row>
    <row r="31" spans="2:11">
      <c r="J31" s="347">
        <v>30</v>
      </c>
      <c r="K31" s="37">
        <v>47</v>
      </c>
    </row>
    <row r="32" spans="2:11">
      <c r="J32" s="347">
        <v>31</v>
      </c>
      <c r="K32" s="37">
        <v>74</v>
      </c>
    </row>
    <row r="33" spans="10:11">
      <c r="J33" s="347">
        <v>32</v>
      </c>
      <c r="K33" s="37">
        <v>39</v>
      </c>
    </row>
    <row r="34" spans="10:11">
      <c r="J34" s="347">
        <v>33</v>
      </c>
      <c r="K34" s="37">
        <v>62</v>
      </c>
    </row>
    <row r="35" spans="10:11">
      <c r="J35" s="347">
        <v>34</v>
      </c>
      <c r="K35" s="37">
        <v>74</v>
      </c>
    </row>
    <row r="36" spans="10:11">
      <c r="J36" s="347">
        <v>35</v>
      </c>
      <c r="K36" s="37">
        <v>30</v>
      </c>
    </row>
    <row r="37" spans="10:11">
      <c r="J37" s="347">
        <v>36</v>
      </c>
      <c r="K37" s="37">
        <v>94</v>
      </c>
    </row>
    <row r="38" spans="10:11">
      <c r="J38" s="347">
        <v>37</v>
      </c>
      <c r="K38" s="37">
        <v>61</v>
      </c>
    </row>
    <row r="39" spans="10:11">
      <c r="J39" s="347">
        <v>38</v>
      </c>
      <c r="K39" s="37">
        <v>67</v>
      </c>
    </row>
    <row r="40" spans="10:11">
      <c r="J40" s="347">
        <v>39</v>
      </c>
      <c r="K40" s="37">
        <v>73</v>
      </c>
    </row>
    <row r="41" spans="10:11">
      <c r="J41" s="347">
        <v>40</v>
      </c>
      <c r="K41" s="37">
        <v>26</v>
      </c>
    </row>
    <row r="42" spans="10:11">
      <c r="J42" s="347">
        <v>41</v>
      </c>
      <c r="K42" s="37">
        <v>30</v>
      </c>
    </row>
    <row r="43" spans="10:11">
      <c r="J43" s="347">
        <v>42</v>
      </c>
      <c r="K43" s="37">
        <v>70</v>
      </c>
    </row>
    <row r="44" spans="10:11">
      <c r="J44" s="347">
        <v>43</v>
      </c>
      <c r="K44" s="37">
        <v>58</v>
      </c>
    </row>
    <row r="45" spans="10:11">
      <c r="J45" s="347">
        <v>44</v>
      </c>
      <c r="K45" s="37">
        <v>79</v>
      </c>
    </row>
    <row r="46" spans="10:11">
      <c r="J46" s="347">
        <v>45</v>
      </c>
      <c r="K46" s="37">
        <v>82</v>
      </c>
    </row>
    <row r="47" spans="10:11">
      <c r="J47" s="347">
        <v>46</v>
      </c>
      <c r="K47" s="37">
        <v>97</v>
      </c>
    </row>
    <row r="48" spans="10:11">
      <c r="J48" s="347">
        <v>47</v>
      </c>
      <c r="K48" s="37">
        <v>66</v>
      </c>
    </row>
    <row r="49" spans="10:11">
      <c r="J49" s="347">
        <v>48</v>
      </c>
      <c r="K49" s="37">
        <v>55</v>
      </c>
    </row>
    <row r="50" spans="10:11">
      <c r="J50" s="347">
        <v>49</v>
      </c>
      <c r="K50" s="37">
        <v>59</v>
      </c>
    </row>
    <row r="51" spans="10:11">
      <c r="J51" s="347">
        <v>50</v>
      </c>
      <c r="K51" s="37">
        <v>34</v>
      </c>
    </row>
    <row r="52" spans="10:11">
      <c r="J52" s="347">
        <v>51</v>
      </c>
      <c r="K52" s="37">
        <v>90</v>
      </c>
    </row>
    <row r="53" spans="10:11">
      <c r="J53" s="347">
        <v>52</v>
      </c>
      <c r="K53" s="37">
        <v>94</v>
      </c>
    </row>
    <row r="54" spans="10:11">
      <c r="J54" s="347">
        <v>53</v>
      </c>
      <c r="K54" s="37">
        <v>42</v>
      </c>
    </row>
    <row r="55" spans="10:11">
      <c r="J55" s="347">
        <v>54</v>
      </c>
      <c r="K55" s="37">
        <v>33</v>
      </c>
    </row>
    <row r="56" spans="10:11">
      <c r="J56" s="347">
        <v>55</v>
      </c>
      <c r="K56" s="37">
        <v>32</v>
      </c>
    </row>
    <row r="57" spans="10:11">
      <c r="J57" s="347">
        <v>56</v>
      </c>
      <c r="K57" s="37">
        <v>42</v>
      </c>
    </row>
    <row r="58" spans="10:11">
      <c r="J58" s="347">
        <v>57</v>
      </c>
      <c r="K58" s="37">
        <v>93</v>
      </c>
    </row>
    <row r="59" spans="10:11">
      <c r="J59" s="347">
        <v>58</v>
      </c>
      <c r="K59" s="37">
        <v>76</v>
      </c>
    </row>
    <row r="60" spans="10:11">
      <c r="J60" s="347">
        <v>59</v>
      </c>
      <c r="K60" s="37">
        <v>48</v>
      </c>
    </row>
    <row r="61" spans="10:11">
      <c r="J61" s="347">
        <v>60</v>
      </c>
      <c r="K61" s="37">
        <v>89</v>
      </c>
    </row>
    <row r="62" spans="10:11">
      <c r="J62" s="347">
        <v>61</v>
      </c>
      <c r="K62" s="37">
        <v>78</v>
      </c>
    </row>
    <row r="63" spans="10:11">
      <c r="J63" s="347">
        <v>62</v>
      </c>
      <c r="K63" s="37">
        <v>84</v>
      </c>
    </row>
    <row r="64" spans="10:11">
      <c r="J64" s="347">
        <v>63</v>
      </c>
      <c r="K64" s="37">
        <v>45</v>
      </c>
    </row>
    <row r="65" spans="10:13">
      <c r="J65" s="347">
        <v>64</v>
      </c>
      <c r="K65" s="37">
        <v>96</v>
      </c>
    </row>
    <row r="66" spans="10:13">
      <c r="J66" s="347">
        <v>65</v>
      </c>
      <c r="K66" s="37">
        <v>54</v>
      </c>
    </row>
    <row r="67" spans="10:13">
      <c r="J67" s="347">
        <v>66</v>
      </c>
      <c r="K67" s="37">
        <v>89</v>
      </c>
    </row>
    <row r="68" spans="10:13">
      <c r="J68" s="347">
        <v>67</v>
      </c>
      <c r="K68" s="37">
        <v>29</v>
      </c>
    </row>
    <row r="69" spans="10:13">
      <c r="J69" s="347">
        <v>68</v>
      </c>
      <c r="K69" s="37">
        <v>46</v>
      </c>
    </row>
    <row r="70" spans="10:13">
      <c r="J70" s="347">
        <v>69</v>
      </c>
      <c r="K70" s="37">
        <v>52</v>
      </c>
    </row>
    <row r="71" spans="10:13">
      <c r="J71" s="347">
        <v>70</v>
      </c>
      <c r="K71" s="125">
        <v>70</v>
      </c>
    </row>
    <row r="72" spans="10:13">
      <c r="M72" s="352" t="s">
        <v>953</v>
      </c>
    </row>
    <row r="73" spans="10:13">
      <c r="J73" s="1" t="s">
        <v>738</v>
      </c>
      <c r="K73" s="1">
        <f>MIN(K2:K71)</f>
        <v>26</v>
      </c>
    </row>
    <row r="74" spans="10:13">
      <c r="J74" s="1" t="s">
        <v>739</v>
      </c>
      <c r="K74" s="1">
        <f>MAX(K2:K71)</f>
        <v>97</v>
      </c>
    </row>
    <row r="75" spans="10:13">
      <c r="J75" s="3" t="s">
        <v>740</v>
      </c>
      <c r="K75" s="1">
        <f>AVERAGE(K2:K71)</f>
        <v>62.614285714285714</v>
      </c>
    </row>
    <row r="76" spans="10:13">
      <c r="J76" s="3" t="s">
        <v>741</v>
      </c>
      <c r="K76" s="1">
        <f>MEDIAN(K2:K71)</f>
        <v>64</v>
      </c>
    </row>
    <row r="77" spans="10:13">
      <c r="J77" s="3" t="s">
        <v>742</v>
      </c>
      <c r="K77" s="1">
        <f>MODE(K2:K71)</f>
        <v>74</v>
      </c>
    </row>
    <row r="78" spans="10:13">
      <c r="J78" s="1"/>
      <c r="K78" s="1"/>
    </row>
    <row r="79" spans="10:13">
      <c r="J79" s="268" t="s">
        <v>744</v>
      </c>
      <c r="K79" s="1"/>
    </row>
    <row r="80" spans="10:13">
      <c r="J80" s="268" t="s">
        <v>745</v>
      </c>
      <c r="K80" s="1">
        <f>VAR(K2:K71)</f>
        <v>433.22587991718444</v>
      </c>
      <c r="L80">
        <f>VAR(K2:K71)</f>
        <v>433.22587991718444</v>
      </c>
    </row>
    <row r="81" spans="6:14">
      <c r="J81" s="268" t="s">
        <v>746</v>
      </c>
      <c r="K81" s="1">
        <f>STDEV(K2:K71)</f>
        <v>20.814078887070274</v>
      </c>
    </row>
    <row r="82" spans="6:14">
      <c r="J82" s="268" t="s">
        <v>747</v>
      </c>
      <c r="K82" s="1">
        <f>K81/K75*100</f>
        <v>33.241741320897084</v>
      </c>
      <c r="L82">
        <f>K81/K75*100</f>
        <v>33.241741320897084</v>
      </c>
    </row>
    <row r="83" spans="6:14">
      <c r="J83" s="268" t="s">
        <v>736</v>
      </c>
      <c r="K83" s="1">
        <f>COUNT(K2:K71)</f>
        <v>70</v>
      </c>
    </row>
    <row r="84" spans="6:14">
      <c r="G84" t="s">
        <v>866</v>
      </c>
      <c r="J84" s="48" t="s">
        <v>429</v>
      </c>
      <c r="K84" s="1">
        <f>SKEW(K2:K71)</f>
        <v>-9.2965044482580833E-2</v>
      </c>
    </row>
    <row r="85" spans="6:14">
      <c r="G85" t="s">
        <v>867</v>
      </c>
      <c r="J85" s="48" t="s">
        <v>760</v>
      </c>
      <c r="K85" s="1">
        <f>KURT(K2:K71)</f>
        <v>-1.1855196884638586</v>
      </c>
    </row>
    <row r="86" spans="6:14">
      <c r="J86" s="1" t="s">
        <v>923</v>
      </c>
      <c r="K86">
        <f>LARGE(K2:K71,1)</f>
        <v>97</v>
      </c>
      <c r="N86" t="s">
        <v>978</v>
      </c>
    </row>
    <row r="87" spans="6:14">
      <c r="J87" s="1" t="s">
        <v>138</v>
      </c>
      <c r="K87">
        <f>SMALL(K1:K71,1)</f>
        <v>26</v>
      </c>
      <c r="N87" t="s">
        <v>979</v>
      </c>
    </row>
    <row r="88" spans="6:14">
      <c r="J88" s="1" t="s">
        <v>976</v>
      </c>
      <c r="K88">
        <f>LARGE(K2:K71,2)</f>
        <v>96</v>
      </c>
      <c r="N88" t="s">
        <v>980</v>
      </c>
    </row>
    <row r="89" spans="6:14">
      <c r="J89" s="1" t="s">
        <v>977</v>
      </c>
      <c r="N89" t="s">
        <v>981</v>
      </c>
    </row>
    <row r="90" spans="6:14">
      <c r="J90" s="1"/>
    </row>
    <row r="91" spans="6:14">
      <c r="J91" s="1"/>
      <c r="K91" t="s">
        <v>939</v>
      </c>
    </row>
    <row r="93" spans="6:14">
      <c r="K93" t="s">
        <v>165</v>
      </c>
    </row>
    <row r="96" spans="6:14">
      <c r="F96" t="s">
        <v>1013</v>
      </c>
      <c r="G96" t="s">
        <v>13</v>
      </c>
      <c r="I96" t="s">
        <v>1015</v>
      </c>
    </row>
    <row r="97" spans="5:9">
      <c r="E97" t="s">
        <v>1011</v>
      </c>
      <c r="F97">
        <v>165</v>
      </c>
      <c r="G97">
        <v>10</v>
      </c>
      <c r="I97">
        <f>G97/F97*100</f>
        <v>6.0606060606060606</v>
      </c>
    </row>
    <row r="98" spans="5:9">
      <c r="E98" t="s">
        <v>1012</v>
      </c>
      <c r="F98">
        <v>65</v>
      </c>
      <c r="G98">
        <v>10</v>
      </c>
      <c r="I98">
        <f>G98/F98*100</f>
        <v>15.384615384615385</v>
      </c>
    </row>
    <row r="100" spans="5:9">
      <c r="E100" t="s">
        <v>1014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codeName="Sheet13">
    <tabColor rgb="FFFF0000"/>
  </sheetPr>
  <dimension ref="A1:I54"/>
  <sheetViews>
    <sheetView workbookViewId="0">
      <pane ySplit="1" topLeftCell="A29" activePane="bottomLeft" state="frozen"/>
      <selection pane="bottomLeft" activeCell="C54" sqref="C54:G54"/>
    </sheetView>
  </sheetViews>
  <sheetFormatPr defaultRowHeight="15"/>
  <cols>
    <col min="2" max="2" width="21.5703125" bestFit="1" customWidth="1"/>
    <col min="3" max="3" width="5.85546875" bestFit="1" customWidth="1"/>
    <col min="4" max="4" width="7.28515625" bestFit="1" customWidth="1"/>
    <col min="7" max="7" width="13.42578125" bestFit="1" customWidth="1"/>
    <col min="8" max="8" width="11.28515625" bestFit="1" customWidth="1"/>
    <col min="9" max="9" width="14.140625" bestFit="1" customWidth="1"/>
  </cols>
  <sheetData>
    <row r="1" spans="1:9">
      <c r="A1" s="185" t="s">
        <v>18</v>
      </c>
      <c r="B1" s="206" t="s">
        <v>497</v>
      </c>
      <c r="C1" s="206" t="s">
        <v>490</v>
      </c>
      <c r="D1" s="206" t="s">
        <v>491</v>
      </c>
      <c r="E1" s="206" t="s">
        <v>492</v>
      </c>
      <c r="F1" s="206" t="s">
        <v>493</v>
      </c>
      <c r="G1" s="206" t="s">
        <v>494</v>
      </c>
      <c r="H1" s="204" t="s">
        <v>495</v>
      </c>
      <c r="I1" s="205" t="s">
        <v>496</v>
      </c>
    </row>
    <row r="2" spans="1:9">
      <c r="A2" s="26">
        <v>1</v>
      </c>
      <c r="B2" s="37" t="s">
        <v>498</v>
      </c>
      <c r="C2" s="26">
        <v>44</v>
      </c>
      <c r="D2" s="26">
        <v>82</v>
      </c>
      <c r="E2" s="26">
        <v>46</v>
      </c>
      <c r="F2" s="26">
        <v>83</v>
      </c>
      <c r="G2" s="26">
        <v>51</v>
      </c>
      <c r="H2" s="37">
        <f>SUM(C2:G2)</f>
        <v>306</v>
      </c>
      <c r="I2" s="26">
        <f>AVERAGE(C2:G2)</f>
        <v>61.2</v>
      </c>
    </row>
    <row r="3" spans="1:9">
      <c r="A3" s="26">
        <v>2</v>
      </c>
      <c r="B3" s="37" t="s">
        <v>499</v>
      </c>
      <c r="C3" s="26">
        <v>86</v>
      </c>
      <c r="D3" s="26">
        <v>70</v>
      </c>
      <c r="E3" s="26">
        <v>74</v>
      </c>
      <c r="F3" s="26">
        <v>40</v>
      </c>
      <c r="G3" s="26">
        <v>86</v>
      </c>
      <c r="H3" s="37">
        <f t="shared" ref="H3:H51" si="0">SUM(C3:G3)</f>
        <v>356</v>
      </c>
      <c r="I3" s="26">
        <f t="shared" ref="I3:I51" si="1">AVERAGE(C3:G3)</f>
        <v>71.2</v>
      </c>
    </row>
    <row r="4" spans="1:9">
      <c r="A4" s="26">
        <v>3</v>
      </c>
      <c r="B4" s="37" t="s">
        <v>500</v>
      </c>
      <c r="C4" s="26">
        <v>68</v>
      </c>
      <c r="D4" s="26">
        <v>95</v>
      </c>
      <c r="E4" s="26">
        <v>49</v>
      </c>
      <c r="F4" s="26">
        <v>98</v>
      </c>
      <c r="G4" s="26">
        <v>75</v>
      </c>
      <c r="H4" s="37">
        <f t="shared" si="0"/>
        <v>385</v>
      </c>
      <c r="I4" s="26">
        <f t="shared" si="1"/>
        <v>77</v>
      </c>
    </row>
    <row r="5" spans="1:9">
      <c r="A5" s="26">
        <v>4</v>
      </c>
      <c r="B5" s="37" t="s">
        <v>501</v>
      </c>
      <c r="C5" s="26">
        <v>69</v>
      </c>
      <c r="D5" s="26">
        <v>83</v>
      </c>
      <c r="E5" s="26">
        <v>62</v>
      </c>
      <c r="F5" s="26">
        <v>62</v>
      </c>
      <c r="G5" s="26">
        <v>58</v>
      </c>
      <c r="H5" s="37">
        <f t="shared" si="0"/>
        <v>334</v>
      </c>
      <c r="I5" s="26">
        <f t="shared" si="1"/>
        <v>66.8</v>
      </c>
    </row>
    <row r="6" spans="1:9">
      <c r="A6" s="26">
        <v>5</v>
      </c>
      <c r="B6" s="37" t="s">
        <v>502</v>
      </c>
      <c r="C6" s="26">
        <v>75</v>
      </c>
      <c r="D6" s="26">
        <v>47</v>
      </c>
      <c r="E6" s="26">
        <v>97</v>
      </c>
      <c r="F6" s="26">
        <v>56</v>
      </c>
      <c r="G6" s="26">
        <v>57</v>
      </c>
      <c r="H6" s="37">
        <f t="shared" si="0"/>
        <v>332</v>
      </c>
      <c r="I6" s="26">
        <f t="shared" si="1"/>
        <v>66.400000000000006</v>
      </c>
    </row>
    <row r="7" spans="1:9">
      <c r="A7" s="26">
        <v>6</v>
      </c>
      <c r="B7" s="37" t="s">
        <v>503</v>
      </c>
      <c r="C7" s="26">
        <v>97</v>
      </c>
      <c r="D7" s="26">
        <v>46</v>
      </c>
      <c r="E7" s="26">
        <v>79</v>
      </c>
      <c r="F7" s="26">
        <v>53</v>
      </c>
      <c r="G7" s="26">
        <v>87</v>
      </c>
      <c r="H7" s="37">
        <f t="shared" si="0"/>
        <v>362</v>
      </c>
      <c r="I7" s="26">
        <f t="shared" si="1"/>
        <v>72.400000000000006</v>
      </c>
    </row>
    <row r="8" spans="1:9">
      <c r="A8" s="26">
        <v>7</v>
      </c>
      <c r="B8" s="37" t="s">
        <v>504</v>
      </c>
      <c r="C8" s="26">
        <v>66</v>
      </c>
      <c r="D8" s="26">
        <v>48</v>
      </c>
      <c r="E8" s="26">
        <v>43</v>
      </c>
      <c r="F8" s="26">
        <v>82</v>
      </c>
      <c r="G8" s="26">
        <v>92</v>
      </c>
      <c r="H8" s="37">
        <f t="shared" si="0"/>
        <v>331</v>
      </c>
      <c r="I8" s="26">
        <f t="shared" si="1"/>
        <v>66.2</v>
      </c>
    </row>
    <row r="9" spans="1:9">
      <c r="A9" s="26">
        <v>8</v>
      </c>
      <c r="B9" s="37" t="s">
        <v>505</v>
      </c>
      <c r="C9" s="26">
        <v>82</v>
      </c>
      <c r="D9" s="26">
        <v>52</v>
      </c>
      <c r="E9" s="26">
        <v>75</v>
      </c>
      <c r="F9" s="26">
        <v>63</v>
      </c>
      <c r="G9" s="26">
        <v>62</v>
      </c>
      <c r="H9" s="37">
        <f t="shared" si="0"/>
        <v>334</v>
      </c>
      <c r="I9" s="26">
        <f t="shared" si="1"/>
        <v>66.8</v>
      </c>
    </row>
    <row r="10" spans="1:9">
      <c r="A10" s="26">
        <v>9</v>
      </c>
      <c r="B10" s="37" t="s">
        <v>506</v>
      </c>
      <c r="C10" s="26">
        <v>69</v>
      </c>
      <c r="D10" s="26">
        <v>99</v>
      </c>
      <c r="E10" s="26">
        <v>50</v>
      </c>
      <c r="F10" s="26">
        <v>71</v>
      </c>
      <c r="G10" s="26">
        <v>45</v>
      </c>
      <c r="H10" s="37">
        <f t="shared" si="0"/>
        <v>334</v>
      </c>
      <c r="I10" s="26">
        <f t="shared" si="1"/>
        <v>66.8</v>
      </c>
    </row>
    <row r="11" spans="1:9">
      <c r="A11" s="26">
        <v>10</v>
      </c>
      <c r="B11" s="37" t="s">
        <v>507</v>
      </c>
      <c r="C11" s="26">
        <v>61</v>
      </c>
      <c r="D11" s="26">
        <v>73</v>
      </c>
      <c r="E11" s="26">
        <v>68</v>
      </c>
      <c r="F11" s="26">
        <v>54</v>
      </c>
      <c r="G11" s="26">
        <v>51</v>
      </c>
      <c r="H11" s="37">
        <f t="shared" si="0"/>
        <v>307</v>
      </c>
      <c r="I11" s="26">
        <f t="shared" si="1"/>
        <v>61.4</v>
      </c>
    </row>
    <row r="12" spans="1:9">
      <c r="A12" s="26">
        <v>11</v>
      </c>
      <c r="B12" s="37" t="s">
        <v>508</v>
      </c>
      <c r="C12" s="26">
        <v>55</v>
      </c>
      <c r="D12" s="26">
        <v>93</v>
      </c>
      <c r="E12" s="26">
        <v>60</v>
      </c>
      <c r="F12" s="26">
        <v>85</v>
      </c>
      <c r="G12" s="26">
        <v>54</v>
      </c>
      <c r="H12" s="37">
        <f t="shared" si="0"/>
        <v>347</v>
      </c>
      <c r="I12" s="26">
        <f t="shared" si="1"/>
        <v>69.400000000000006</v>
      </c>
    </row>
    <row r="13" spans="1:9">
      <c r="A13" s="26">
        <v>12</v>
      </c>
      <c r="B13" s="37" t="s">
        <v>509</v>
      </c>
      <c r="C13" s="26">
        <v>50</v>
      </c>
      <c r="D13" s="26">
        <v>93</v>
      </c>
      <c r="E13" s="26">
        <v>59</v>
      </c>
      <c r="F13" s="26">
        <v>55</v>
      </c>
      <c r="G13" s="26">
        <v>94</v>
      </c>
      <c r="H13" s="37">
        <f t="shared" si="0"/>
        <v>351</v>
      </c>
      <c r="I13" s="26">
        <f t="shared" si="1"/>
        <v>70.2</v>
      </c>
    </row>
    <row r="14" spans="1:9">
      <c r="A14" s="26">
        <v>13</v>
      </c>
      <c r="B14" s="37" t="s">
        <v>510</v>
      </c>
      <c r="C14" s="26">
        <v>92</v>
      </c>
      <c r="D14" s="26">
        <v>81</v>
      </c>
      <c r="E14" s="26">
        <v>48</v>
      </c>
      <c r="F14" s="26">
        <v>82</v>
      </c>
      <c r="G14" s="26">
        <v>54</v>
      </c>
      <c r="H14" s="37">
        <f t="shared" si="0"/>
        <v>357</v>
      </c>
      <c r="I14" s="26">
        <f t="shared" si="1"/>
        <v>71.400000000000006</v>
      </c>
    </row>
    <row r="15" spans="1:9">
      <c r="A15" s="26">
        <v>14</v>
      </c>
      <c r="B15" s="37" t="s">
        <v>511</v>
      </c>
      <c r="C15" s="26">
        <v>79</v>
      </c>
      <c r="D15" s="26">
        <v>77</v>
      </c>
      <c r="E15" s="26">
        <v>51</v>
      </c>
      <c r="F15" s="26">
        <v>80</v>
      </c>
      <c r="G15" s="26">
        <v>91</v>
      </c>
      <c r="H15" s="37">
        <f t="shared" si="0"/>
        <v>378</v>
      </c>
      <c r="I15" s="26">
        <f t="shared" si="1"/>
        <v>75.599999999999994</v>
      </c>
    </row>
    <row r="16" spans="1:9">
      <c r="A16" s="26">
        <v>15</v>
      </c>
      <c r="B16" s="37" t="s">
        <v>512</v>
      </c>
      <c r="C16" s="26">
        <v>42</v>
      </c>
      <c r="D16" s="26">
        <v>80</v>
      </c>
      <c r="E16" s="26">
        <v>64</v>
      </c>
      <c r="F16" s="26">
        <v>68</v>
      </c>
      <c r="G16" s="26">
        <v>88</v>
      </c>
      <c r="H16" s="37">
        <f t="shared" si="0"/>
        <v>342</v>
      </c>
      <c r="I16" s="26">
        <f t="shared" si="1"/>
        <v>68.400000000000006</v>
      </c>
    </row>
    <row r="17" spans="1:9">
      <c r="A17" s="26">
        <v>16</v>
      </c>
      <c r="B17" s="37" t="s">
        <v>513</v>
      </c>
      <c r="C17" s="26">
        <v>65</v>
      </c>
      <c r="D17" s="26">
        <v>76</v>
      </c>
      <c r="E17" s="26">
        <v>68</v>
      </c>
      <c r="F17" s="26">
        <v>89</v>
      </c>
      <c r="G17" s="26">
        <v>84</v>
      </c>
      <c r="H17" s="37">
        <f t="shared" si="0"/>
        <v>382</v>
      </c>
      <c r="I17" s="26">
        <f t="shared" si="1"/>
        <v>76.400000000000006</v>
      </c>
    </row>
    <row r="18" spans="1:9">
      <c r="A18" s="26">
        <v>17</v>
      </c>
      <c r="B18" s="37" t="s">
        <v>514</v>
      </c>
      <c r="C18" s="26">
        <v>76</v>
      </c>
      <c r="D18" s="26">
        <v>96</v>
      </c>
      <c r="E18" s="26">
        <v>62</v>
      </c>
      <c r="F18" s="26">
        <v>68</v>
      </c>
      <c r="G18" s="26">
        <v>76</v>
      </c>
      <c r="H18" s="37">
        <f t="shared" si="0"/>
        <v>378</v>
      </c>
      <c r="I18" s="26">
        <f t="shared" si="1"/>
        <v>75.599999999999994</v>
      </c>
    </row>
    <row r="19" spans="1:9">
      <c r="A19" s="26">
        <v>18</v>
      </c>
      <c r="B19" s="37" t="s">
        <v>515</v>
      </c>
      <c r="C19" s="26">
        <v>54</v>
      </c>
      <c r="D19" s="26">
        <v>55</v>
      </c>
      <c r="E19" s="26">
        <v>47</v>
      </c>
      <c r="F19" s="26">
        <v>72</v>
      </c>
      <c r="G19" s="26">
        <v>79</v>
      </c>
      <c r="H19" s="37">
        <f t="shared" si="0"/>
        <v>307</v>
      </c>
      <c r="I19" s="26">
        <f t="shared" si="1"/>
        <v>61.4</v>
      </c>
    </row>
    <row r="20" spans="1:9">
      <c r="A20" s="26">
        <v>19</v>
      </c>
      <c r="B20" s="37" t="s">
        <v>516</v>
      </c>
      <c r="C20" s="26">
        <v>77</v>
      </c>
      <c r="D20" s="26">
        <v>95</v>
      </c>
      <c r="E20" s="26">
        <v>52</v>
      </c>
      <c r="F20" s="26">
        <v>97</v>
      </c>
      <c r="G20" s="26">
        <v>61</v>
      </c>
      <c r="H20" s="37">
        <f t="shared" si="0"/>
        <v>382</v>
      </c>
      <c r="I20" s="26">
        <f t="shared" si="1"/>
        <v>76.400000000000006</v>
      </c>
    </row>
    <row r="21" spans="1:9">
      <c r="A21" s="26">
        <v>20</v>
      </c>
      <c r="B21" s="37" t="s">
        <v>517</v>
      </c>
      <c r="C21" s="26">
        <v>91</v>
      </c>
      <c r="D21" s="26">
        <v>92</v>
      </c>
      <c r="E21" s="26">
        <v>88</v>
      </c>
      <c r="F21" s="26">
        <v>55</v>
      </c>
      <c r="G21" s="26">
        <v>49</v>
      </c>
      <c r="H21" s="37">
        <f t="shared" si="0"/>
        <v>375</v>
      </c>
      <c r="I21" s="26">
        <f t="shared" si="1"/>
        <v>75</v>
      </c>
    </row>
    <row r="22" spans="1:9">
      <c r="A22" s="26">
        <v>21</v>
      </c>
      <c r="B22" s="37" t="s">
        <v>518</v>
      </c>
      <c r="C22" s="26">
        <v>55</v>
      </c>
      <c r="D22" s="26">
        <v>45</v>
      </c>
      <c r="E22" s="26">
        <v>68</v>
      </c>
      <c r="F22" s="26">
        <v>98</v>
      </c>
      <c r="G22" s="26">
        <v>41</v>
      </c>
      <c r="H22" s="37">
        <f t="shared" si="0"/>
        <v>307</v>
      </c>
      <c r="I22" s="26">
        <f t="shared" si="1"/>
        <v>61.4</v>
      </c>
    </row>
    <row r="23" spans="1:9">
      <c r="A23" s="26">
        <v>22</v>
      </c>
      <c r="B23" s="37" t="s">
        <v>519</v>
      </c>
      <c r="C23" s="26">
        <v>86</v>
      </c>
      <c r="D23" s="26">
        <v>59</v>
      </c>
      <c r="E23" s="26">
        <v>63</v>
      </c>
      <c r="F23" s="26">
        <v>44</v>
      </c>
      <c r="G23" s="26">
        <v>97</v>
      </c>
      <c r="H23" s="37">
        <f t="shared" si="0"/>
        <v>349</v>
      </c>
      <c r="I23" s="26">
        <f t="shared" si="1"/>
        <v>69.8</v>
      </c>
    </row>
    <row r="24" spans="1:9">
      <c r="A24" s="26">
        <v>23</v>
      </c>
      <c r="B24" s="37" t="s">
        <v>520</v>
      </c>
      <c r="C24" s="26">
        <v>46</v>
      </c>
      <c r="D24" s="26">
        <v>43</v>
      </c>
      <c r="E24" s="26">
        <v>78</v>
      </c>
      <c r="F24" s="26">
        <v>97</v>
      </c>
      <c r="G24" s="26">
        <v>49</v>
      </c>
      <c r="H24" s="37">
        <f t="shared" si="0"/>
        <v>313</v>
      </c>
      <c r="I24" s="26">
        <f t="shared" si="1"/>
        <v>62.6</v>
      </c>
    </row>
    <row r="25" spans="1:9">
      <c r="A25" s="26">
        <v>24</v>
      </c>
      <c r="B25" s="37" t="s">
        <v>521</v>
      </c>
      <c r="C25" s="26">
        <v>77</v>
      </c>
      <c r="D25" s="26">
        <v>69</v>
      </c>
      <c r="E25" s="26">
        <v>40</v>
      </c>
      <c r="F25" s="26">
        <v>64</v>
      </c>
      <c r="G25" s="26">
        <v>40</v>
      </c>
      <c r="H25" s="37">
        <f t="shared" si="0"/>
        <v>290</v>
      </c>
      <c r="I25" s="26">
        <f t="shared" si="1"/>
        <v>58</v>
      </c>
    </row>
    <row r="26" spans="1:9">
      <c r="A26" s="26">
        <v>25</v>
      </c>
      <c r="B26" s="37" t="s">
        <v>522</v>
      </c>
      <c r="C26" s="26">
        <v>50</v>
      </c>
      <c r="D26" s="26">
        <v>46</v>
      </c>
      <c r="E26" s="26">
        <v>61</v>
      </c>
      <c r="F26" s="26">
        <v>65</v>
      </c>
      <c r="G26" s="26">
        <v>70</v>
      </c>
      <c r="H26" s="37">
        <f t="shared" si="0"/>
        <v>292</v>
      </c>
      <c r="I26" s="26">
        <f t="shared" si="1"/>
        <v>58.4</v>
      </c>
    </row>
    <row r="27" spans="1:9">
      <c r="A27" s="26">
        <v>26</v>
      </c>
      <c r="B27" s="37" t="s">
        <v>523</v>
      </c>
      <c r="C27" s="26">
        <v>70</v>
      </c>
      <c r="D27" s="26">
        <v>56</v>
      </c>
      <c r="E27" s="26">
        <v>60</v>
      </c>
      <c r="F27" s="26">
        <v>97</v>
      </c>
      <c r="G27" s="26">
        <v>44</v>
      </c>
      <c r="H27" s="37">
        <f t="shared" si="0"/>
        <v>327</v>
      </c>
      <c r="I27" s="26">
        <f t="shared" si="1"/>
        <v>65.400000000000006</v>
      </c>
    </row>
    <row r="28" spans="1:9">
      <c r="A28" s="26">
        <v>27</v>
      </c>
      <c r="B28" s="37" t="s">
        <v>524</v>
      </c>
      <c r="C28" s="26">
        <v>95</v>
      </c>
      <c r="D28" s="26">
        <v>45</v>
      </c>
      <c r="E28" s="26">
        <v>85</v>
      </c>
      <c r="F28" s="26">
        <v>60</v>
      </c>
      <c r="G28" s="26">
        <v>52</v>
      </c>
      <c r="H28" s="37">
        <f t="shared" si="0"/>
        <v>337</v>
      </c>
      <c r="I28" s="26">
        <f t="shared" si="1"/>
        <v>67.400000000000006</v>
      </c>
    </row>
    <row r="29" spans="1:9">
      <c r="A29" s="26">
        <v>28</v>
      </c>
      <c r="B29" s="37" t="s">
        <v>525</v>
      </c>
      <c r="C29" s="26">
        <v>50</v>
      </c>
      <c r="D29" s="26">
        <v>69</v>
      </c>
      <c r="E29" s="26">
        <v>89</v>
      </c>
      <c r="F29" s="26">
        <v>51</v>
      </c>
      <c r="G29" s="26">
        <v>56</v>
      </c>
      <c r="H29" s="37">
        <f t="shared" si="0"/>
        <v>315</v>
      </c>
      <c r="I29" s="26">
        <f t="shared" si="1"/>
        <v>63</v>
      </c>
    </row>
    <row r="30" spans="1:9">
      <c r="A30" s="26">
        <v>29</v>
      </c>
      <c r="B30" s="37" t="s">
        <v>526</v>
      </c>
      <c r="C30" s="26">
        <v>74</v>
      </c>
      <c r="D30" s="26">
        <v>62</v>
      </c>
      <c r="E30" s="26">
        <v>86</v>
      </c>
      <c r="F30" s="26">
        <v>81</v>
      </c>
      <c r="G30" s="26">
        <v>50</v>
      </c>
      <c r="H30" s="37">
        <f t="shared" si="0"/>
        <v>353</v>
      </c>
      <c r="I30" s="26">
        <f t="shared" si="1"/>
        <v>70.599999999999994</v>
      </c>
    </row>
    <row r="31" spans="1:9">
      <c r="A31" s="26">
        <v>30</v>
      </c>
      <c r="B31" s="37" t="s">
        <v>527</v>
      </c>
      <c r="C31" s="26">
        <v>58</v>
      </c>
      <c r="D31" s="26">
        <v>97</v>
      </c>
      <c r="E31" s="26">
        <v>77</v>
      </c>
      <c r="F31" s="26">
        <v>44</v>
      </c>
      <c r="G31" s="26">
        <v>69</v>
      </c>
      <c r="H31" s="37">
        <f t="shared" si="0"/>
        <v>345</v>
      </c>
      <c r="I31" s="26">
        <f t="shared" si="1"/>
        <v>69</v>
      </c>
    </row>
    <row r="32" spans="1:9">
      <c r="A32" s="26">
        <v>31</v>
      </c>
      <c r="B32" s="37" t="s">
        <v>528</v>
      </c>
      <c r="C32" s="26">
        <v>77</v>
      </c>
      <c r="D32" s="26">
        <v>53</v>
      </c>
      <c r="E32" s="26">
        <v>54</v>
      </c>
      <c r="F32" s="26">
        <v>67</v>
      </c>
      <c r="G32" s="26">
        <v>86</v>
      </c>
      <c r="H32" s="37">
        <f t="shared" si="0"/>
        <v>337</v>
      </c>
      <c r="I32" s="26">
        <f t="shared" si="1"/>
        <v>67.400000000000006</v>
      </c>
    </row>
    <row r="33" spans="1:9">
      <c r="A33" s="26">
        <v>32</v>
      </c>
      <c r="B33" s="37" t="s">
        <v>529</v>
      </c>
      <c r="C33" s="26">
        <v>85</v>
      </c>
      <c r="D33" s="26">
        <v>87</v>
      </c>
      <c r="E33" s="26">
        <v>65</v>
      </c>
      <c r="F33" s="26">
        <v>41</v>
      </c>
      <c r="G33" s="26">
        <v>78</v>
      </c>
      <c r="H33" s="37">
        <f t="shared" si="0"/>
        <v>356</v>
      </c>
      <c r="I33" s="26">
        <f t="shared" si="1"/>
        <v>71.2</v>
      </c>
    </row>
    <row r="34" spans="1:9">
      <c r="A34" s="26">
        <v>33</v>
      </c>
      <c r="B34" s="37" t="s">
        <v>530</v>
      </c>
      <c r="C34" s="26">
        <v>59</v>
      </c>
      <c r="D34" s="26">
        <v>49</v>
      </c>
      <c r="E34" s="26">
        <v>67</v>
      </c>
      <c r="F34" s="26">
        <v>50</v>
      </c>
      <c r="G34" s="26">
        <v>96</v>
      </c>
      <c r="H34" s="37">
        <f t="shared" si="0"/>
        <v>321</v>
      </c>
      <c r="I34" s="26">
        <f t="shared" si="1"/>
        <v>64.2</v>
      </c>
    </row>
    <row r="35" spans="1:9">
      <c r="A35" s="26">
        <v>34</v>
      </c>
      <c r="B35" s="37" t="s">
        <v>531</v>
      </c>
      <c r="C35" s="26">
        <v>83</v>
      </c>
      <c r="D35" s="26">
        <v>92</v>
      </c>
      <c r="E35" s="26">
        <v>58</v>
      </c>
      <c r="F35" s="26">
        <v>44</v>
      </c>
      <c r="G35" s="26">
        <v>43</v>
      </c>
      <c r="H35" s="37">
        <f t="shared" si="0"/>
        <v>320</v>
      </c>
      <c r="I35" s="26">
        <f t="shared" si="1"/>
        <v>64</v>
      </c>
    </row>
    <row r="36" spans="1:9">
      <c r="A36" s="26">
        <v>35</v>
      </c>
      <c r="B36" s="37" t="s">
        <v>532</v>
      </c>
      <c r="C36" s="26">
        <v>57</v>
      </c>
      <c r="D36" s="26">
        <v>51</v>
      </c>
      <c r="E36" s="26">
        <v>47</v>
      </c>
      <c r="F36" s="26">
        <v>86</v>
      </c>
      <c r="G36" s="26">
        <v>81</v>
      </c>
      <c r="H36" s="37">
        <f t="shared" si="0"/>
        <v>322</v>
      </c>
      <c r="I36" s="26">
        <f t="shared" si="1"/>
        <v>64.400000000000006</v>
      </c>
    </row>
    <row r="37" spans="1:9">
      <c r="A37" s="26">
        <v>36</v>
      </c>
      <c r="B37" s="37" t="s">
        <v>533</v>
      </c>
      <c r="C37" s="26">
        <v>81</v>
      </c>
      <c r="D37" s="26">
        <v>96</v>
      </c>
      <c r="E37" s="26">
        <v>73</v>
      </c>
      <c r="F37" s="26">
        <v>97</v>
      </c>
      <c r="G37" s="26">
        <v>45</v>
      </c>
      <c r="H37" s="37">
        <f t="shared" si="0"/>
        <v>392</v>
      </c>
      <c r="I37" s="26">
        <f t="shared" si="1"/>
        <v>78.400000000000006</v>
      </c>
    </row>
    <row r="38" spans="1:9">
      <c r="A38" s="26">
        <v>37</v>
      </c>
      <c r="B38" s="37" t="s">
        <v>534</v>
      </c>
      <c r="C38" s="26">
        <v>63</v>
      </c>
      <c r="D38" s="26">
        <v>76</v>
      </c>
      <c r="E38" s="26">
        <v>59</v>
      </c>
      <c r="F38" s="26">
        <v>55</v>
      </c>
      <c r="G38" s="26">
        <v>55</v>
      </c>
      <c r="H38" s="37">
        <f t="shared" si="0"/>
        <v>308</v>
      </c>
      <c r="I38" s="26">
        <f t="shared" si="1"/>
        <v>61.6</v>
      </c>
    </row>
    <row r="39" spans="1:9">
      <c r="A39" s="26">
        <v>38</v>
      </c>
      <c r="B39" s="37" t="s">
        <v>535</v>
      </c>
      <c r="C39" s="26">
        <v>56</v>
      </c>
      <c r="D39" s="26">
        <v>88</v>
      </c>
      <c r="E39" s="26">
        <v>41</v>
      </c>
      <c r="F39" s="26">
        <v>96</v>
      </c>
      <c r="G39" s="26">
        <v>66</v>
      </c>
      <c r="H39" s="37">
        <f t="shared" si="0"/>
        <v>347</v>
      </c>
      <c r="I39" s="26">
        <f t="shared" si="1"/>
        <v>69.400000000000006</v>
      </c>
    </row>
    <row r="40" spans="1:9">
      <c r="A40" s="26">
        <v>39</v>
      </c>
      <c r="B40" s="37" t="s">
        <v>536</v>
      </c>
      <c r="C40" s="26">
        <v>72</v>
      </c>
      <c r="D40" s="26">
        <v>47</v>
      </c>
      <c r="E40" s="26">
        <v>56</v>
      </c>
      <c r="F40" s="26">
        <v>81</v>
      </c>
      <c r="G40" s="26">
        <v>41</v>
      </c>
      <c r="H40" s="37">
        <f t="shared" si="0"/>
        <v>297</v>
      </c>
      <c r="I40" s="26">
        <f t="shared" si="1"/>
        <v>59.4</v>
      </c>
    </row>
    <row r="41" spans="1:9">
      <c r="A41" s="26">
        <v>40</v>
      </c>
      <c r="B41" s="37" t="s">
        <v>537</v>
      </c>
      <c r="C41" s="26">
        <v>43</v>
      </c>
      <c r="D41" s="26">
        <v>80</v>
      </c>
      <c r="E41" s="26">
        <v>81</v>
      </c>
      <c r="F41" s="26">
        <v>77</v>
      </c>
      <c r="G41" s="26">
        <v>70</v>
      </c>
      <c r="H41" s="37">
        <f t="shared" si="0"/>
        <v>351</v>
      </c>
      <c r="I41" s="26">
        <f t="shared" si="1"/>
        <v>70.2</v>
      </c>
    </row>
    <row r="42" spans="1:9">
      <c r="A42" s="26">
        <v>41</v>
      </c>
      <c r="B42" s="37" t="s">
        <v>538</v>
      </c>
      <c r="C42" s="26">
        <v>47</v>
      </c>
      <c r="D42" s="26">
        <v>84</v>
      </c>
      <c r="E42" s="26">
        <v>91</v>
      </c>
      <c r="F42" s="26">
        <v>47</v>
      </c>
      <c r="G42" s="26">
        <v>54</v>
      </c>
      <c r="H42" s="37">
        <f t="shared" si="0"/>
        <v>323</v>
      </c>
      <c r="I42" s="26">
        <f t="shared" si="1"/>
        <v>64.599999999999994</v>
      </c>
    </row>
    <row r="43" spans="1:9">
      <c r="A43" s="26">
        <v>42</v>
      </c>
      <c r="B43" s="37" t="s">
        <v>539</v>
      </c>
      <c r="C43" s="26">
        <v>59</v>
      </c>
      <c r="D43" s="26">
        <v>41</v>
      </c>
      <c r="E43" s="26">
        <v>43</v>
      </c>
      <c r="F43" s="26">
        <v>59</v>
      </c>
      <c r="G43" s="26">
        <v>67</v>
      </c>
      <c r="H43" s="37">
        <f t="shared" si="0"/>
        <v>269</v>
      </c>
      <c r="I43" s="26">
        <f t="shared" si="1"/>
        <v>53.8</v>
      </c>
    </row>
    <row r="44" spans="1:9">
      <c r="A44" s="26">
        <v>43</v>
      </c>
      <c r="B44" s="37" t="s">
        <v>540</v>
      </c>
      <c r="C44" s="26">
        <v>66</v>
      </c>
      <c r="D44" s="26">
        <v>63</v>
      </c>
      <c r="E44" s="26">
        <v>90</v>
      </c>
      <c r="F44" s="26">
        <v>65</v>
      </c>
      <c r="G44" s="26">
        <v>88</v>
      </c>
      <c r="H44" s="37">
        <f t="shared" si="0"/>
        <v>372</v>
      </c>
      <c r="I44" s="26">
        <f t="shared" si="1"/>
        <v>74.400000000000006</v>
      </c>
    </row>
    <row r="45" spans="1:9">
      <c r="A45" s="26">
        <v>44</v>
      </c>
      <c r="B45" s="37" t="s">
        <v>541</v>
      </c>
      <c r="C45" s="26">
        <v>79</v>
      </c>
      <c r="D45" s="26">
        <v>75</v>
      </c>
      <c r="E45" s="26">
        <v>77</v>
      </c>
      <c r="F45" s="26">
        <v>63</v>
      </c>
      <c r="G45" s="26">
        <v>90</v>
      </c>
      <c r="H45" s="37">
        <f t="shared" si="0"/>
        <v>384</v>
      </c>
      <c r="I45" s="26">
        <f t="shared" si="1"/>
        <v>76.8</v>
      </c>
    </row>
    <row r="46" spans="1:9">
      <c r="A46" s="26">
        <v>45</v>
      </c>
      <c r="B46" s="37" t="s">
        <v>542</v>
      </c>
      <c r="C46" s="26">
        <v>79</v>
      </c>
      <c r="D46" s="26">
        <v>72</v>
      </c>
      <c r="E46" s="26">
        <v>44</v>
      </c>
      <c r="F46" s="26">
        <v>71</v>
      </c>
      <c r="G46" s="26">
        <v>57</v>
      </c>
      <c r="H46" s="37">
        <f t="shared" si="0"/>
        <v>323</v>
      </c>
      <c r="I46" s="26">
        <f t="shared" si="1"/>
        <v>64.599999999999994</v>
      </c>
    </row>
    <row r="47" spans="1:9">
      <c r="A47" s="26">
        <v>46</v>
      </c>
      <c r="B47" s="37" t="s">
        <v>543</v>
      </c>
      <c r="C47" s="26">
        <v>89</v>
      </c>
      <c r="D47" s="26">
        <v>91</v>
      </c>
      <c r="E47" s="26">
        <v>98</v>
      </c>
      <c r="F47" s="26">
        <v>74</v>
      </c>
      <c r="G47" s="26">
        <v>44</v>
      </c>
      <c r="H47" s="37">
        <f t="shared" si="0"/>
        <v>396</v>
      </c>
      <c r="I47" s="26">
        <f t="shared" si="1"/>
        <v>79.2</v>
      </c>
    </row>
    <row r="48" spans="1:9">
      <c r="A48" s="26">
        <v>47</v>
      </c>
      <c r="B48" s="37" t="s">
        <v>544</v>
      </c>
      <c r="C48" s="26">
        <v>58</v>
      </c>
      <c r="D48" s="26">
        <v>74</v>
      </c>
      <c r="E48" s="26">
        <v>87</v>
      </c>
      <c r="F48" s="26">
        <v>96</v>
      </c>
      <c r="G48" s="26">
        <v>41</v>
      </c>
      <c r="H48" s="37">
        <f t="shared" si="0"/>
        <v>356</v>
      </c>
      <c r="I48" s="26">
        <f t="shared" si="1"/>
        <v>71.2</v>
      </c>
    </row>
    <row r="49" spans="1:9">
      <c r="A49" s="26">
        <v>48</v>
      </c>
      <c r="B49" s="37" t="s">
        <v>545</v>
      </c>
      <c r="C49" s="26">
        <v>46</v>
      </c>
      <c r="D49" s="26">
        <v>55</v>
      </c>
      <c r="E49" s="26">
        <v>41</v>
      </c>
      <c r="F49" s="26">
        <v>95</v>
      </c>
      <c r="G49" s="26">
        <v>76</v>
      </c>
      <c r="H49" s="37">
        <f t="shared" si="0"/>
        <v>313</v>
      </c>
      <c r="I49" s="26">
        <f t="shared" si="1"/>
        <v>62.6</v>
      </c>
    </row>
    <row r="50" spans="1:9">
      <c r="A50" s="26">
        <v>49</v>
      </c>
      <c r="B50" s="37" t="s">
        <v>546</v>
      </c>
      <c r="C50" s="26">
        <v>43</v>
      </c>
      <c r="D50" s="26">
        <v>43</v>
      </c>
      <c r="E50" s="26">
        <v>86</v>
      </c>
      <c r="F50" s="26">
        <v>40</v>
      </c>
      <c r="G50" s="26">
        <v>80</v>
      </c>
      <c r="H50" s="37">
        <f t="shared" si="0"/>
        <v>292</v>
      </c>
      <c r="I50" s="26">
        <f t="shared" si="1"/>
        <v>58.4</v>
      </c>
    </row>
    <row r="51" spans="1:9">
      <c r="A51" s="26">
        <v>50</v>
      </c>
      <c r="B51" s="37" t="s">
        <v>547</v>
      </c>
      <c r="C51" s="26">
        <v>51</v>
      </c>
      <c r="D51" s="26">
        <v>84</v>
      </c>
      <c r="E51" s="26">
        <v>43</v>
      </c>
      <c r="F51" s="26">
        <v>56</v>
      </c>
      <c r="G51" s="26">
        <v>86</v>
      </c>
      <c r="H51" s="37">
        <f t="shared" si="0"/>
        <v>320</v>
      </c>
      <c r="I51" s="26">
        <f t="shared" si="1"/>
        <v>64</v>
      </c>
    </row>
    <row r="52" spans="1:9">
      <c r="B52" s="254" t="s">
        <v>548</v>
      </c>
      <c r="C52" s="56">
        <f>AVERAGE(C2:C51)</f>
        <v>67.040000000000006</v>
      </c>
      <c r="D52" s="56">
        <f t="shared" ref="D52:G52" si="2">AVERAGE(D2:D51)</f>
        <v>70.5</v>
      </c>
      <c r="E52" s="56">
        <f t="shared" si="2"/>
        <v>65</v>
      </c>
      <c r="F52" s="56">
        <f t="shared" si="2"/>
        <v>69.48</v>
      </c>
      <c r="G52" s="56">
        <f t="shared" si="2"/>
        <v>66.12</v>
      </c>
      <c r="H52" s="185"/>
      <c r="I52" s="248"/>
    </row>
    <row r="53" spans="1:9">
      <c r="B53" s="254" t="s">
        <v>351</v>
      </c>
      <c r="C53" s="56">
        <f>MINA(C12)</f>
        <v>55</v>
      </c>
      <c r="D53" s="56">
        <f t="shared" ref="D53:F53" si="3">MINA(D12)</f>
        <v>93</v>
      </c>
      <c r="E53" s="56">
        <f t="shared" si="3"/>
        <v>60</v>
      </c>
      <c r="F53" s="56">
        <f t="shared" si="3"/>
        <v>85</v>
      </c>
      <c r="G53" s="56">
        <f>MINA(G12)</f>
        <v>54</v>
      </c>
      <c r="H53" s="185"/>
      <c r="I53" s="185"/>
    </row>
    <row r="54" spans="1:9">
      <c r="B54" s="254" t="s">
        <v>352</v>
      </c>
      <c r="C54" s="56">
        <f>MAX(C2:C51)</f>
        <v>97</v>
      </c>
      <c r="D54" s="56">
        <f t="shared" ref="D54:G54" si="4">MAX(D2:D51)</f>
        <v>99</v>
      </c>
      <c r="E54" s="56">
        <f t="shared" si="4"/>
        <v>98</v>
      </c>
      <c r="F54" s="56">
        <f t="shared" si="4"/>
        <v>98</v>
      </c>
      <c r="G54" s="56">
        <f t="shared" si="4"/>
        <v>97</v>
      </c>
      <c r="H54" s="185"/>
      <c r="I54" s="185"/>
    </row>
  </sheetData>
  <phoneticPr fontId="3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rgb="FFFF0000"/>
  </sheetPr>
  <dimension ref="A1:B11"/>
  <sheetViews>
    <sheetView workbookViewId="0">
      <selection sqref="A1:B11"/>
    </sheetView>
  </sheetViews>
  <sheetFormatPr defaultRowHeight="15"/>
  <cols>
    <col min="2" max="2" width="22.42578125" customWidth="1"/>
  </cols>
  <sheetData>
    <row r="1" spans="1:2">
      <c r="A1" s="41"/>
      <c r="B1" s="253" t="s">
        <v>835</v>
      </c>
    </row>
    <row r="2" spans="1:2">
      <c r="A2" s="41">
        <v>1</v>
      </c>
      <c r="B2" s="26">
        <v>85</v>
      </c>
    </row>
    <row r="3" spans="1:2">
      <c r="A3" s="41">
        <v>2</v>
      </c>
      <c r="B3" s="26">
        <v>54</v>
      </c>
    </row>
    <row r="4" spans="1:2">
      <c r="A4" s="41">
        <v>3</v>
      </c>
      <c r="B4" s="26" t="s">
        <v>845</v>
      </c>
    </row>
    <row r="5" spans="1:2">
      <c r="A5" s="41">
        <v>4</v>
      </c>
      <c r="B5" s="26" t="s">
        <v>846</v>
      </c>
    </row>
    <row r="6" spans="1:2">
      <c r="A6" s="41">
        <v>5</v>
      </c>
      <c r="B6" s="324">
        <v>3000</v>
      </c>
    </row>
    <row r="7" spans="1:2">
      <c r="A7" s="41">
        <v>6</v>
      </c>
      <c r="B7" s="26">
        <v>3</v>
      </c>
    </row>
    <row r="8" spans="1:2">
      <c r="A8" s="41">
        <v>7</v>
      </c>
      <c r="B8" s="324">
        <v>7092</v>
      </c>
    </row>
    <row r="9" spans="1:2">
      <c r="A9" s="41">
        <v>8</v>
      </c>
      <c r="B9" s="26" t="s">
        <v>847</v>
      </c>
    </row>
    <row r="10" spans="1:2">
      <c r="A10" s="41">
        <v>9</v>
      </c>
      <c r="B10" s="26" t="s">
        <v>848</v>
      </c>
    </row>
    <row r="11" spans="1:2">
      <c r="A11" s="41">
        <v>10</v>
      </c>
      <c r="B11" s="26">
        <v>0.14099999999999999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00CC00"/>
  </sheetPr>
  <dimension ref="B1:N24"/>
  <sheetViews>
    <sheetView topLeftCell="B13" workbookViewId="0">
      <selection activeCell="H12" sqref="H12"/>
    </sheetView>
  </sheetViews>
  <sheetFormatPr defaultRowHeight="15"/>
  <cols>
    <col min="1" max="1" width="68.140625" customWidth="1"/>
    <col min="3" max="3" width="78" bestFit="1" customWidth="1"/>
    <col min="4" max="4" width="20.85546875" bestFit="1" customWidth="1"/>
    <col min="9" max="9" width="9.85546875" customWidth="1"/>
    <col min="10" max="12" width="9.140625" hidden="1" customWidth="1"/>
    <col min="13" max="13" width="9.140625" customWidth="1"/>
  </cols>
  <sheetData>
    <row r="1" spans="2:14">
      <c r="C1" s="20" t="s">
        <v>826</v>
      </c>
      <c r="I1" s="20" t="s">
        <v>759</v>
      </c>
      <c r="J1" s="150"/>
      <c r="K1" s="325"/>
      <c r="L1" s="253" t="s">
        <v>835</v>
      </c>
      <c r="M1" s="150"/>
      <c r="N1" s="150"/>
    </row>
    <row r="2" spans="2:14">
      <c r="C2" s="20" t="s">
        <v>940</v>
      </c>
      <c r="I2" t="s">
        <v>919</v>
      </c>
      <c r="K2" s="41">
        <v>1</v>
      </c>
      <c r="L2" s="26">
        <v>85</v>
      </c>
    </row>
    <row r="3" spans="2:14">
      <c r="C3" s="20" t="s">
        <v>849</v>
      </c>
      <c r="K3" s="41">
        <v>2</v>
      </c>
      <c r="L3" s="26">
        <v>54</v>
      </c>
    </row>
    <row r="4" spans="2:14">
      <c r="C4" s="20" t="s">
        <v>827</v>
      </c>
      <c r="K4" s="41">
        <v>3</v>
      </c>
      <c r="L4" s="26" t="s">
        <v>845</v>
      </c>
    </row>
    <row r="5" spans="2:14">
      <c r="C5" s="20" t="s">
        <v>828</v>
      </c>
      <c r="K5" s="41">
        <v>4</v>
      </c>
      <c r="L5" s="26" t="s">
        <v>846</v>
      </c>
    </row>
    <row r="6" spans="2:14">
      <c r="C6" s="20" t="s">
        <v>829</v>
      </c>
      <c r="K6" s="41">
        <v>5</v>
      </c>
      <c r="L6" s="324">
        <v>3000</v>
      </c>
    </row>
    <row r="7" spans="2:14">
      <c r="C7" s="20" t="s">
        <v>830</v>
      </c>
      <c r="K7" s="41">
        <v>6</v>
      </c>
      <c r="L7" s="26">
        <v>3</v>
      </c>
    </row>
    <row r="8" spans="2:14">
      <c r="K8" s="41">
        <v>7</v>
      </c>
      <c r="L8" s="324">
        <v>7092</v>
      </c>
    </row>
    <row r="9" spans="2:14">
      <c r="C9" t="s">
        <v>831</v>
      </c>
      <c r="K9" s="41">
        <v>8</v>
      </c>
      <c r="L9" s="26" t="s">
        <v>847</v>
      </c>
    </row>
    <row r="10" spans="2:14">
      <c r="C10" t="s">
        <v>832</v>
      </c>
      <c r="K10" s="41">
        <v>9</v>
      </c>
      <c r="L10" s="26" t="s">
        <v>848</v>
      </c>
    </row>
    <row r="11" spans="2:14">
      <c r="C11" t="s">
        <v>833</v>
      </c>
      <c r="K11" s="41">
        <v>10</v>
      </c>
      <c r="L11" s="26">
        <v>0.14099999999999999</v>
      </c>
    </row>
    <row r="12" spans="2:14">
      <c r="C12" t="s">
        <v>834</v>
      </c>
    </row>
    <row r="14" spans="2:14" ht="18.75">
      <c r="B14" s="186"/>
      <c r="C14" s="322" t="s">
        <v>844</v>
      </c>
      <c r="D14" s="13" t="s">
        <v>759</v>
      </c>
    </row>
    <row r="15" spans="2:14" ht="18.75">
      <c r="B15" s="323">
        <v>1</v>
      </c>
      <c r="C15" s="186" t="s">
        <v>836</v>
      </c>
    </row>
    <row r="16" spans="2:14" ht="18.75">
      <c r="B16" s="323">
        <v>2</v>
      </c>
      <c r="C16" s="186" t="s">
        <v>837</v>
      </c>
    </row>
    <row r="17" spans="2:3" ht="18.75">
      <c r="B17" s="323">
        <v>3</v>
      </c>
      <c r="C17" s="186" t="s">
        <v>838</v>
      </c>
    </row>
    <row r="18" spans="2:3" ht="18.75">
      <c r="B18" s="323">
        <v>4</v>
      </c>
      <c r="C18" s="186" t="s">
        <v>839</v>
      </c>
    </row>
    <row r="19" spans="2:3" ht="18.75">
      <c r="B19" s="323">
        <v>5</v>
      </c>
      <c r="C19" s="186" t="s">
        <v>840</v>
      </c>
    </row>
    <row r="20" spans="2:3" ht="18.75">
      <c r="B20" s="323">
        <v>6</v>
      </c>
      <c r="C20" s="186" t="s">
        <v>941</v>
      </c>
    </row>
    <row r="21" spans="2:3" ht="18.75">
      <c r="B21" s="323">
        <v>7</v>
      </c>
      <c r="C21" s="186" t="s">
        <v>841</v>
      </c>
    </row>
    <row r="22" spans="2:3" ht="18.75">
      <c r="B22" s="323">
        <v>8</v>
      </c>
      <c r="C22" s="186" t="s">
        <v>842</v>
      </c>
    </row>
    <row r="23" spans="2:3" ht="18.75">
      <c r="B23" s="323">
        <v>9</v>
      </c>
      <c r="C23" s="186" t="s">
        <v>850</v>
      </c>
    </row>
    <row r="24" spans="2:3" ht="18.75">
      <c r="B24" s="323">
        <v>10</v>
      </c>
      <c r="C24" s="186" t="s">
        <v>843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00CC00"/>
  </sheetPr>
  <dimension ref="A1:F15"/>
  <sheetViews>
    <sheetView workbookViewId="0">
      <selection activeCell="E11" sqref="E11"/>
    </sheetView>
  </sheetViews>
  <sheetFormatPr defaultRowHeight="15"/>
  <cols>
    <col min="2" max="2" width="21.85546875" bestFit="1" customWidth="1"/>
    <col min="3" max="4" width="13.28515625" bestFit="1" customWidth="1"/>
    <col min="5" max="5" width="11.7109375" customWidth="1"/>
  </cols>
  <sheetData>
    <row r="1" spans="1:6">
      <c r="B1" s="377" t="s">
        <v>852</v>
      </c>
      <c r="C1" s="377"/>
      <c r="D1" s="377"/>
      <c r="E1" s="377"/>
      <c r="F1" s="377"/>
    </row>
    <row r="2" spans="1:6">
      <c r="A2" s="278" t="s">
        <v>18</v>
      </c>
      <c r="B2" s="134" t="s">
        <v>25</v>
      </c>
      <c r="C2" s="134" t="s">
        <v>853</v>
      </c>
      <c r="D2" s="134" t="s">
        <v>854</v>
      </c>
      <c r="E2" s="134" t="s">
        <v>609</v>
      </c>
    </row>
    <row r="3" spans="1:6">
      <c r="A3" s="41">
        <v>1</v>
      </c>
      <c r="B3" s="27" t="s">
        <v>855</v>
      </c>
      <c r="C3" s="37">
        <v>52</v>
      </c>
      <c r="D3" s="27">
        <v>25</v>
      </c>
      <c r="E3" s="27">
        <f>PRODUCT(C3:D3)</f>
        <v>1300</v>
      </c>
    </row>
    <row r="4" spans="1:6">
      <c r="A4" s="41">
        <v>2</v>
      </c>
      <c r="B4" s="27" t="s">
        <v>856</v>
      </c>
      <c r="C4" s="37">
        <v>35</v>
      </c>
      <c r="D4" s="27">
        <v>4</v>
      </c>
      <c r="E4" s="27">
        <f t="shared" ref="E4:E15" si="0">PRODUCT(C4:D4)</f>
        <v>140</v>
      </c>
    </row>
    <row r="5" spans="1:6">
      <c r="A5" s="41">
        <v>3</v>
      </c>
      <c r="B5" s="27" t="s">
        <v>857</v>
      </c>
      <c r="C5" s="37">
        <v>120</v>
      </c>
      <c r="D5" s="27">
        <v>3</v>
      </c>
      <c r="E5" s="27">
        <f t="shared" si="0"/>
        <v>360</v>
      </c>
    </row>
    <row r="6" spans="1:6">
      <c r="A6" s="41">
        <v>4</v>
      </c>
      <c r="B6" s="27" t="s">
        <v>858</v>
      </c>
      <c r="C6" s="37">
        <v>156</v>
      </c>
      <c r="D6" s="27">
        <v>4</v>
      </c>
      <c r="E6" s="27">
        <f t="shared" si="0"/>
        <v>624</v>
      </c>
    </row>
    <row r="7" spans="1:6">
      <c r="A7" s="41">
        <v>5</v>
      </c>
      <c r="B7" s="27" t="s">
        <v>859</v>
      </c>
      <c r="C7" s="37">
        <v>132</v>
      </c>
      <c r="D7" s="27">
        <v>2</v>
      </c>
      <c r="E7" s="27">
        <f t="shared" si="0"/>
        <v>264</v>
      </c>
    </row>
    <row r="8" spans="1:6">
      <c r="A8" s="41">
        <v>6</v>
      </c>
      <c r="B8" s="27" t="s">
        <v>860</v>
      </c>
      <c r="C8" s="37">
        <v>125</v>
      </c>
      <c r="D8" s="27">
        <v>2</v>
      </c>
      <c r="E8" s="27">
        <f t="shared" si="0"/>
        <v>250</v>
      </c>
    </row>
    <row r="9" spans="1:6">
      <c r="A9" s="41">
        <v>7</v>
      </c>
      <c r="B9" s="27" t="s">
        <v>862</v>
      </c>
      <c r="C9" s="37">
        <v>280</v>
      </c>
      <c r="D9" s="27">
        <v>2</v>
      </c>
      <c r="E9" s="27">
        <f t="shared" si="0"/>
        <v>560</v>
      </c>
    </row>
    <row r="10" spans="1:6">
      <c r="A10" s="41">
        <v>8</v>
      </c>
      <c r="B10" s="27" t="s">
        <v>861</v>
      </c>
      <c r="C10" s="37">
        <v>50</v>
      </c>
      <c r="D10" s="27">
        <v>5</v>
      </c>
      <c r="E10" s="27">
        <f t="shared" si="0"/>
        <v>250</v>
      </c>
    </row>
    <row r="11" spans="1:6">
      <c r="D11" s="27" t="s">
        <v>863</v>
      </c>
      <c r="E11" s="27"/>
    </row>
    <row r="12" spans="1:6">
      <c r="D12" s="27" t="s">
        <v>864</v>
      </c>
      <c r="E12" s="27"/>
    </row>
    <row r="13" spans="1:6">
      <c r="D13" s="27" t="s">
        <v>865</v>
      </c>
      <c r="E13" s="27"/>
    </row>
    <row r="14" spans="1:6">
      <c r="D14" s="113" t="s">
        <v>896</v>
      </c>
      <c r="E14" s="27"/>
    </row>
    <row r="15" spans="1:6">
      <c r="D15" s="336" t="s">
        <v>897</v>
      </c>
      <c r="E15" s="27"/>
    </row>
  </sheetData>
  <mergeCells count="1">
    <mergeCell ref="B1:F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codeName="Sheet15"/>
  <dimension ref="A2:J12"/>
  <sheetViews>
    <sheetView workbookViewId="0">
      <selection activeCell="C18" sqref="C18"/>
    </sheetView>
  </sheetViews>
  <sheetFormatPr defaultRowHeight="15"/>
  <cols>
    <col min="2" max="2" width="17.5703125" bestFit="1" customWidth="1"/>
    <col min="3" max="3" width="20.85546875" bestFit="1" customWidth="1"/>
    <col min="4" max="4" width="21.5703125" bestFit="1" customWidth="1"/>
    <col min="5" max="5" width="20" bestFit="1" customWidth="1"/>
    <col min="6" max="6" width="24.42578125" bestFit="1" customWidth="1"/>
    <col min="7" max="7" width="22.140625" customWidth="1"/>
    <col min="10" max="10" width="11.5703125" bestFit="1" customWidth="1"/>
  </cols>
  <sheetData>
    <row r="2" spans="1:10" ht="18.75">
      <c r="A2" s="79"/>
      <c r="B2" s="79"/>
      <c r="C2" s="137" t="s">
        <v>318</v>
      </c>
      <c r="D2" s="79"/>
      <c r="E2" s="79"/>
      <c r="F2" s="79"/>
      <c r="G2" s="79"/>
    </row>
    <row r="3" spans="1:10">
      <c r="A3" s="145" t="s">
        <v>18</v>
      </c>
      <c r="B3" s="90" t="s">
        <v>319</v>
      </c>
      <c r="C3" s="90" t="s">
        <v>320</v>
      </c>
      <c r="D3" s="90" t="s">
        <v>321</v>
      </c>
      <c r="E3" s="90" t="s">
        <v>322</v>
      </c>
      <c r="F3" s="90" t="s">
        <v>323</v>
      </c>
      <c r="G3" s="90" t="s">
        <v>19</v>
      </c>
      <c r="J3" s="104"/>
    </row>
    <row r="4" spans="1:10">
      <c r="A4" s="26">
        <v>1</v>
      </c>
      <c r="B4" s="1" t="s">
        <v>328</v>
      </c>
      <c r="C4" s="140">
        <v>34500</v>
      </c>
      <c r="D4" s="111">
        <v>1000</v>
      </c>
      <c r="E4" s="111"/>
      <c r="F4" s="37">
        <v>4</v>
      </c>
      <c r="G4" s="111"/>
    </row>
    <row r="5" spans="1:10">
      <c r="A5" s="26">
        <v>2</v>
      </c>
      <c r="B5" s="1" t="s">
        <v>324</v>
      </c>
      <c r="C5" s="140">
        <v>35000</v>
      </c>
      <c r="D5" s="111">
        <v>1200</v>
      </c>
      <c r="E5" s="111"/>
      <c r="F5" s="37">
        <v>5</v>
      </c>
      <c r="G5" s="111"/>
    </row>
    <row r="6" spans="1:10">
      <c r="A6" s="26">
        <v>3</v>
      </c>
      <c r="B6" s="1" t="s">
        <v>325</v>
      </c>
      <c r="C6" s="140">
        <v>3500</v>
      </c>
      <c r="D6" s="111">
        <v>200</v>
      </c>
      <c r="E6" s="111"/>
      <c r="F6" s="37">
        <v>7</v>
      </c>
      <c r="G6" s="111"/>
    </row>
    <row r="7" spans="1:10">
      <c r="A7" s="26">
        <v>4</v>
      </c>
      <c r="B7" s="1" t="s">
        <v>326</v>
      </c>
      <c r="C7" s="140">
        <v>6500</v>
      </c>
      <c r="D7" s="111">
        <v>500</v>
      </c>
      <c r="E7" s="111"/>
      <c r="F7" s="37">
        <v>4</v>
      </c>
      <c r="G7" s="111"/>
    </row>
    <row r="8" spans="1:10">
      <c r="A8" s="26">
        <v>5</v>
      </c>
      <c r="B8" s="1" t="s">
        <v>327</v>
      </c>
      <c r="C8" s="140">
        <v>42000</v>
      </c>
      <c r="D8" s="111">
        <v>600</v>
      </c>
      <c r="E8" s="111"/>
      <c r="F8" s="37">
        <v>8</v>
      </c>
      <c r="G8" s="111"/>
    </row>
    <row r="9" spans="1:10">
      <c r="F9" s="15" t="s">
        <v>329</v>
      </c>
      <c r="G9" s="242"/>
    </row>
    <row r="10" spans="1:10">
      <c r="F10" s="138" t="s">
        <v>330</v>
      </c>
      <c r="G10" s="111"/>
    </row>
    <row r="11" spans="1:10">
      <c r="F11" s="15" t="s">
        <v>331</v>
      </c>
      <c r="G11" s="111"/>
    </row>
    <row r="12" spans="1:10">
      <c r="B12" s="39" t="s">
        <v>333</v>
      </c>
      <c r="C12" s="141">
        <v>800000</v>
      </c>
      <c r="F12" s="139" t="s">
        <v>332</v>
      </c>
      <c r="G12" s="229"/>
    </row>
  </sheetData>
  <hyperlinks>
    <hyperlink ref="F10"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sheetPr>
    <tabColor rgb="FF00CC00"/>
  </sheetPr>
  <dimension ref="A1:D22"/>
  <sheetViews>
    <sheetView workbookViewId="0">
      <selection activeCell="V40" sqref="V40"/>
    </sheetView>
  </sheetViews>
  <sheetFormatPr defaultRowHeight="15"/>
  <cols>
    <col min="2" max="2" width="12.42578125" bestFit="1" customWidth="1"/>
    <col min="3" max="3" width="11" customWidth="1"/>
    <col min="4" max="4" width="11.42578125" bestFit="1" customWidth="1"/>
  </cols>
  <sheetData>
    <row r="1" spans="2:4" ht="18.75">
      <c r="B1" s="337" t="s">
        <v>601</v>
      </c>
      <c r="C1" s="342" t="s">
        <v>189</v>
      </c>
      <c r="D1" s="342" t="s">
        <v>607</v>
      </c>
    </row>
    <row r="2" spans="2:4">
      <c r="B2" s="144">
        <v>60</v>
      </c>
    </row>
    <row r="3" spans="2:4">
      <c r="B3" s="1">
        <v>42</v>
      </c>
    </row>
    <row r="4" spans="2:4">
      <c r="B4" s="1">
        <v>53</v>
      </c>
    </row>
    <row r="5" spans="2:4">
      <c r="B5" s="1">
        <v>49</v>
      </c>
    </row>
    <row r="6" spans="2:4">
      <c r="B6" s="1">
        <v>67</v>
      </c>
    </row>
    <row r="7" spans="2:4">
      <c r="B7" s="1">
        <v>47</v>
      </c>
    </row>
    <row r="8" spans="2:4">
      <c r="B8" s="1">
        <v>62</v>
      </c>
    </row>
    <row r="9" spans="2:4">
      <c r="B9" s="1">
        <v>48</v>
      </c>
    </row>
    <row r="10" spans="2:4">
      <c r="B10" s="1">
        <v>49</v>
      </c>
    </row>
    <row r="11" spans="2:4">
      <c r="B11" s="1">
        <v>55</v>
      </c>
    </row>
    <row r="12" spans="2:4">
      <c r="B12" s="1">
        <v>48</v>
      </c>
    </row>
    <row r="13" spans="2:4">
      <c r="B13" s="1">
        <v>46</v>
      </c>
    </row>
    <row r="14" spans="2:4">
      <c r="B14" s="1">
        <v>39</v>
      </c>
    </row>
    <row r="15" spans="2:4">
      <c r="B15" s="1">
        <v>66</v>
      </c>
    </row>
    <row r="16" spans="2:4">
      <c r="B16" s="1">
        <v>39</v>
      </c>
    </row>
    <row r="17" spans="1:2">
      <c r="B17" s="1">
        <v>51</v>
      </c>
    </row>
    <row r="18" spans="1:2">
      <c r="B18" s="1">
        <v>57</v>
      </c>
    </row>
    <row r="19" spans="1:2">
      <c r="B19" s="1">
        <v>37</v>
      </c>
    </row>
    <row r="20" spans="1:2">
      <c r="B20" s="1">
        <v>49</v>
      </c>
    </row>
    <row r="21" spans="1:2">
      <c r="B21" s="184">
        <v>37</v>
      </c>
    </row>
    <row r="22" spans="1:2">
      <c r="A22" s="39" t="s">
        <v>17</v>
      </c>
      <c r="B22" s="39"/>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codeName="Sheet39">
    <tabColor rgb="FF00CC00"/>
  </sheetPr>
  <dimension ref="A1:U41"/>
  <sheetViews>
    <sheetView workbookViewId="0">
      <selection activeCell="T18" sqref="T18:U32"/>
    </sheetView>
  </sheetViews>
  <sheetFormatPr defaultRowHeight="15"/>
  <cols>
    <col min="1" max="1" width="10.140625" customWidth="1"/>
    <col min="2" max="2" width="17" style="30" customWidth="1"/>
  </cols>
  <sheetData>
    <row r="1" spans="1:13" ht="48.75" customHeight="1">
      <c r="A1" s="32" t="s">
        <v>18</v>
      </c>
      <c r="B1" s="33" t="s">
        <v>39</v>
      </c>
      <c r="C1" s="28"/>
      <c r="I1" s="378" t="s">
        <v>952</v>
      </c>
      <c r="J1" s="378"/>
      <c r="K1" s="378"/>
      <c r="L1" s="378"/>
      <c r="M1" s="378"/>
    </row>
    <row r="2" spans="1:13">
      <c r="A2" s="29">
        <v>1</v>
      </c>
      <c r="B2" s="31">
        <v>2701.24</v>
      </c>
      <c r="C2" s="28"/>
      <c r="I2" s="378"/>
      <c r="J2" s="378"/>
      <c r="K2" s="378"/>
      <c r="L2" s="378"/>
      <c r="M2" s="378"/>
    </row>
    <row r="3" spans="1:13">
      <c r="A3" s="29">
        <v>2</v>
      </c>
      <c r="B3" s="31">
        <v>2771.55</v>
      </c>
      <c r="C3" s="28"/>
      <c r="I3" s="378"/>
      <c r="J3" s="378"/>
      <c r="K3" s="378"/>
      <c r="L3" s="378"/>
      <c r="M3" s="378"/>
    </row>
    <row r="4" spans="1:13">
      <c r="A4" s="29">
        <v>3</v>
      </c>
      <c r="B4" s="31">
        <v>3270.77</v>
      </c>
      <c r="C4" s="28"/>
      <c r="I4" s="378"/>
      <c r="J4" s="378"/>
      <c r="K4" s="378"/>
      <c r="L4" s="378"/>
      <c r="M4" s="378"/>
    </row>
    <row r="5" spans="1:13">
      <c r="A5" s="29">
        <v>4</v>
      </c>
      <c r="B5" s="31">
        <v>3345.77</v>
      </c>
      <c r="C5" s="28"/>
    </row>
    <row r="6" spans="1:13">
      <c r="A6" s="29">
        <v>5</v>
      </c>
      <c r="B6" s="31">
        <v>3504.29</v>
      </c>
      <c r="C6" s="28"/>
    </row>
    <row r="7" spans="1:13">
      <c r="A7" s="29">
        <v>6</v>
      </c>
      <c r="B7" s="31">
        <v>3302.5900999999999</v>
      </c>
      <c r="C7" s="28"/>
    </row>
    <row r="8" spans="1:13">
      <c r="A8" s="29">
        <v>7</v>
      </c>
      <c r="B8" s="31">
        <v>2914.8899000000001</v>
      </c>
      <c r="C8" s="28"/>
    </row>
    <row r="9" spans="1:13">
      <c r="A9" s="29">
        <v>8</v>
      </c>
      <c r="B9" s="31">
        <v>3592.45</v>
      </c>
      <c r="C9" s="28"/>
    </row>
    <row r="10" spans="1:13" ht="15.75" thickBot="1">
      <c r="A10" s="29">
        <v>9</v>
      </c>
      <c r="B10" s="31">
        <v>3443.8701000000001</v>
      </c>
      <c r="C10" s="28"/>
    </row>
    <row r="11" spans="1:13">
      <c r="A11" s="29">
        <v>10</v>
      </c>
      <c r="B11" s="31">
        <v>3116.55</v>
      </c>
      <c r="C11" s="28"/>
      <c r="I11" s="402" t="s">
        <v>39</v>
      </c>
      <c r="J11" s="402"/>
    </row>
    <row r="12" spans="1:13">
      <c r="A12" s="29">
        <v>11</v>
      </c>
      <c r="B12" s="31">
        <v>3506.8101000000001</v>
      </c>
      <c r="C12" s="28"/>
      <c r="I12" s="399"/>
      <c r="J12" s="399"/>
    </row>
    <row r="13" spans="1:13">
      <c r="A13" s="29">
        <v>12</v>
      </c>
      <c r="B13" s="31">
        <v>2876.04</v>
      </c>
      <c r="C13" s="28"/>
      <c r="I13" s="399" t="s">
        <v>17</v>
      </c>
      <c r="J13" s="399">
        <v>3037.0977574999993</v>
      </c>
    </row>
    <row r="14" spans="1:13">
      <c r="A14" s="29">
        <v>13</v>
      </c>
      <c r="B14" s="31">
        <v>2834.8600999999999</v>
      </c>
      <c r="C14" s="28"/>
      <c r="I14" s="399" t="s">
        <v>1026</v>
      </c>
      <c r="J14" s="399">
        <v>52.267493932023385</v>
      </c>
    </row>
    <row r="15" spans="1:13">
      <c r="A15" s="29">
        <v>14</v>
      </c>
      <c r="B15" s="31">
        <v>3156.55</v>
      </c>
      <c r="C15" s="28"/>
      <c r="I15" s="399" t="s">
        <v>166</v>
      </c>
      <c r="J15" s="399">
        <v>3007.9400500000002</v>
      </c>
    </row>
    <row r="16" spans="1:13">
      <c r="A16" s="29">
        <v>15</v>
      </c>
      <c r="B16" s="31">
        <v>3352.8501000000001</v>
      </c>
      <c r="C16" s="28"/>
      <c r="I16" s="399" t="s">
        <v>1027</v>
      </c>
      <c r="J16" s="399" t="e">
        <v>#N/A</v>
      </c>
    </row>
    <row r="17" spans="1:21" ht="15.75" thickBot="1">
      <c r="A17" s="29">
        <v>16</v>
      </c>
      <c r="B17" s="31">
        <v>2473.3501000000001</v>
      </c>
      <c r="C17" s="28"/>
      <c r="I17" s="399" t="s">
        <v>1028</v>
      </c>
      <c r="J17" s="399">
        <v>330.56865682844779</v>
      </c>
    </row>
    <row r="18" spans="1:21">
      <c r="A18" s="29">
        <v>17</v>
      </c>
      <c r="B18" s="31">
        <v>3620.3998999999999</v>
      </c>
      <c r="C18" s="28"/>
      <c r="I18" s="399" t="s">
        <v>1029</v>
      </c>
      <c r="J18" s="399">
        <v>109275.63687736407</v>
      </c>
      <c r="T18" s="402">
        <v>2701.24</v>
      </c>
      <c r="U18" s="402"/>
    </row>
    <row r="19" spans="1:21">
      <c r="A19" s="29">
        <v>18</v>
      </c>
      <c r="B19" s="31">
        <v>3117.79</v>
      </c>
      <c r="C19" s="28"/>
      <c r="I19" s="399" t="s">
        <v>1030</v>
      </c>
      <c r="J19" s="399">
        <v>-0.9376612973968621</v>
      </c>
      <c r="T19" s="399"/>
      <c r="U19" s="399"/>
    </row>
    <row r="20" spans="1:21">
      <c r="A20" s="29">
        <v>19</v>
      </c>
      <c r="B20" s="31">
        <v>3304.6898999999999</v>
      </c>
      <c r="C20" s="28"/>
      <c r="I20" s="399" t="s">
        <v>429</v>
      </c>
      <c r="J20" s="399">
        <v>-6.2524876986795402E-2</v>
      </c>
      <c r="T20" s="399" t="s">
        <v>17</v>
      </c>
      <c r="U20" s="399">
        <v>3045.7094948717945</v>
      </c>
    </row>
    <row r="21" spans="1:21">
      <c r="A21" s="29">
        <v>20</v>
      </c>
      <c r="B21" s="31">
        <v>2892.27</v>
      </c>
      <c r="C21" s="28"/>
      <c r="I21" s="399" t="s">
        <v>430</v>
      </c>
      <c r="J21" s="399">
        <v>1223.6398999999997</v>
      </c>
      <c r="T21" s="399" t="s">
        <v>1026</v>
      </c>
      <c r="U21" s="399">
        <v>52.892432066096951</v>
      </c>
    </row>
    <row r="22" spans="1:21">
      <c r="A22" s="29">
        <v>21</v>
      </c>
      <c r="B22" s="31">
        <v>3081.26</v>
      </c>
      <c r="C22" s="28"/>
      <c r="I22" s="399" t="s">
        <v>351</v>
      </c>
      <c r="J22" s="399">
        <v>2396.7600000000002</v>
      </c>
      <c r="T22" s="399" t="s">
        <v>166</v>
      </c>
      <c r="U22" s="399">
        <v>3017.78</v>
      </c>
    </row>
    <row r="23" spans="1:21">
      <c r="A23" s="29">
        <v>22</v>
      </c>
      <c r="B23" s="31">
        <v>2544.79</v>
      </c>
      <c r="C23" s="28"/>
      <c r="I23" s="399" t="s">
        <v>352</v>
      </c>
      <c r="J23" s="399">
        <v>3620.3998999999999</v>
      </c>
      <c r="T23" s="399" t="s">
        <v>1027</v>
      </c>
      <c r="U23" s="399" t="e">
        <v>#N/A</v>
      </c>
    </row>
    <row r="24" spans="1:21">
      <c r="A24" s="29">
        <v>23</v>
      </c>
      <c r="B24" s="31">
        <v>2675.8101000000001</v>
      </c>
      <c r="C24" s="28"/>
      <c r="I24" s="399" t="s">
        <v>1031</v>
      </c>
      <c r="J24" s="399">
        <v>121483.91029999997</v>
      </c>
      <c r="T24" s="399" t="s">
        <v>1028</v>
      </c>
      <c r="U24" s="399">
        <v>330.31313238319871</v>
      </c>
    </row>
    <row r="25" spans="1:21" ht="15.75" thickBot="1">
      <c r="A25" s="29">
        <v>24</v>
      </c>
      <c r="B25" s="31">
        <v>2886.3600999999999</v>
      </c>
      <c r="C25" s="28"/>
      <c r="I25" s="400" t="s">
        <v>31</v>
      </c>
      <c r="J25" s="400">
        <v>40</v>
      </c>
      <c r="T25" s="399" t="s">
        <v>1029</v>
      </c>
      <c r="U25" s="399">
        <v>109106.76542480054</v>
      </c>
    </row>
    <row r="26" spans="1:21">
      <c r="A26" s="29">
        <v>25</v>
      </c>
      <c r="B26" s="31">
        <v>2971.95</v>
      </c>
      <c r="C26" s="28"/>
      <c r="T26" s="399" t="s">
        <v>1030</v>
      </c>
      <c r="U26" s="399">
        <v>-0.89089238778227298</v>
      </c>
    </row>
    <row r="27" spans="1:21">
      <c r="A27" s="29">
        <v>26</v>
      </c>
      <c r="B27" s="31">
        <v>2494.1201000000001</v>
      </c>
      <c r="C27" s="28"/>
      <c r="T27" s="399" t="s">
        <v>429</v>
      </c>
      <c r="U27" s="399">
        <v>-0.11770881697215782</v>
      </c>
    </row>
    <row r="28" spans="1:21">
      <c r="A28" s="29">
        <v>27</v>
      </c>
      <c r="B28" s="31">
        <v>3233.6898999999999</v>
      </c>
      <c r="C28" s="28"/>
      <c r="T28" s="399" t="s">
        <v>430</v>
      </c>
      <c r="U28" s="399">
        <v>1223.6398999999997</v>
      </c>
    </row>
    <row r="29" spans="1:21">
      <c r="A29" s="29">
        <v>28</v>
      </c>
      <c r="B29" s="31">
        <v>3455.01</v>
      </c>
      <c r="C29" s="28"/>
      <c r="T29" s="399" t="s">
        <v>351</v>
      </c>
      <c r="U29" s="399">
        <v>2396.7600000000002</v>
      </c>
    </row>
    <row r="30" spans="1:21">
      <c r="A30" s="29">
        <v>29</v>
      </c>
      <c r="B30" s="31">
        <v>2864.6898999999999</v>
      </c>
      <c r="C30" s="28"/>
      <c r="T30" s="399" t="s">
        <v>352</v>
      </c>
      <c r="U30" s="399">
        <v>3620.3998999999999</v>
      </c>
    </row>
    <row r="31" spans="1:21">
      <c r="A31" s="29">
        <v>30</v>
      </c>
      <c r="B31" s="31">
        <v>3323.73</v>
      </c>
      <c r="C31" s="28"/>
      <c r="T31" s="399" t="s">
        <v>1031</v>
      </c>
      <c r="U31" s="399">
        <v>118782.67029999998</v>
      </c>
    </row>
    <row r="32" spans="1:21" ht="15.75" thickBot="1">
      <c r="A32" s="29">
        <v>31</v>
      </c>
      <c r="B32" s="31">
        <v>3180.5601000000001</v>
      </c>
      <c r="C32" s="28"/>
      <c r="T32" s="400" t="s">
        <v>31</v>
      </c>
      <c r="U32" s="400">
        <v>39</v>
      </c>
    </row>
    <row r="33" spans="1:3">
      <c r="A33" s="29">
        <v>32</v>
      </c>
      <c r="B33" s="31">
        <v>2998.1001000000001</v>
      </c>
      <c r="C33" s="28"/>
    </row>
    <row r="34" spans="1:3">
      <c r="A34" s="29">
        <v>33</v>
      </c>
      <c r="B34" s="31">
        <v>2989.6599000000001</v>
      </c>
      <c r="C34" s="28"/>
    </row>
    <row r="35" spans="1:3">
      <c r="A35" s="29">
        <v>34</v>
      </c>
      <c r="B35" s="31">
        <v>2726.1100999999999</v>
      </c>
      <c r="C35" s="28"/>
    </row>
    <row r="36" spans="1:3">
      <c r="A36" s="29">
        <v>35</v>
      </c>
      <c r="B36" s="31">
        <v>2699.3998999999999</v>
      </c>
      <c r="C36" s="28"/>
    </row>
    <row r="37" spans="1:3">
      <c r="A37" s="29">
        <v>36</v>
      </c>
      <c r="B37" s="31">
        <v>2651.1599000000001</v>
      </c>
      <c r="C37" s="28"/>
    </row>
    <row r="38" spans="1:3">
      <c r="A38" s="29">
        <v>37</v>
      </c>
      <c r="B38" s="31">
        <v>2396.7600000000002</v>
      </c>
      <c r="C38" s="28"/>
    </row>
    <row r="39" spans="1:3">
      <c r="A39" s="29">
        <v>38</v>
      </c>
      <c r="B39" s="31">
        <v>2811.47</v>
      </c>
      <c r="C39" s="28"/>
    </row>
    <row r="40" spans="1:3">
      <c r="A40" s="29">
        <v>39</v>
      </c>
      <c r="B40" s="31">
        <v>3017.78</v>
      </c>
      <c r="C40" s="28"/>
    </row>
    <row r="41" spans="1:3">
      <c r="A41" s="29">
        <v>40</v>
      </c>
      <c r="B41" s="31">
        <v>3381.9198999999999</v>
      </c>
      <c r="C41" s="28"/>
    </row>
  </sheetData>
  <mergeCells count="1">
    <mergeCell ref="I1:M4"/>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sheetPr codeName="Sheet17"/>
  <dimension ref="A1:W29"/>
  <sheetViews>
    <sheetView workbookViewId="0">
      <selection sqref="A1:E21"/>
    </sheetView>
  </sheetViews>
  <sheetFormatPr defaultRowHeight="15"/>
  <cols>
    <col min="1" max="1" width="17.28515625" customWidth="1"/>
    <col min="2" max="2" width="14.7109375" customWidth="1"/>
    <col min="3" max="3" width="18" customWidth="1"/>
    <col min="4" max="4" width="15.85546875" bestFit="1" customWidth="1"/>
    <col min="14" max="14" width="11.28515625" customWidth="1"/>
  </cols>
  <sheetData>
    <row r="1" spans="1:23">
      <c r="A1" s="56" t="s">
        <v>18</v>
      </c>
      <c r="B1" s="56" t="s">
        <v>601</v>
      </c>
      <c r="C1" s="56" t="s">
        <v>572</v>
      </c>
      <c r="D1" s="118" t="s">
        <v>549</v>
      </c>
      <c r="E1" s="118" t="s">
        <v>42</v>
      </c>
    </row>
    <row r="2" spans="1:23">
      <c r="A2" s="26">
        <v>1</v>
      </c>
      <c r="B2" s="1">
        <v>60</v>
      </c>
      <c r="C2" s="1">
        <v>160</v>
      </c>
      <c r="D2" s="26">
        <f>C2/100</f>
        <v>1.6</v>
      </c>
      <c r="E2" s="16">
        <f>B2/D2^2</f>
        <v>23.437499999999996</v>
      </c>
    </row>
    <row r="3" spans="1:23">
      <c r="A3" s="26">
        <v>2</v>
      </c>
      <c r="B3" s="1">
        <v>42</v>
      </c>
      <c r="C3" s="1">
        <v>132</v>
      </c>
      <c r="D3" s="26">
        <f>C3/100</f>
        <v>1.32</v>
      </c>
      <c r="E3" s="16">
        <f>B3/D3^2</f>
        <v>24.104683195592283</v>
      </c>
    </row>
    <row r="4" spans="1:23">
      <c r="A4" s="26">
        <v>3</v>
      </c>
      <c r="B4" s="1">
        <v>53</v>
      </c>
      <c r="C4" s="1">
        <v>167</v>
      </c>
      <c r="D4" s="26">
        <f t="shared" ref="D3:D21" si="0">C4/100</f>
        <v>1.67</v>
      </c>
      <c r="E4" s="16">
        <f t="shared" ref="E3:E21" si="1">B4/D4^2</f>
        <v>19.003908350962746</v>
      </c>
    </row>
    <row r="5" spans="1:23">
      <c r="A5" s="26">
        <v>4</v>
      </c>
      <c r="B5" s="1">
        <v>49</v>
      </c>
      <c r="C5" s="1">
        <v>154</v>
      </c>
      <c r="D5" s="26">
        <f t="shared" si="0"/>
        <v>1.54</v>
      </c>
      <c r="E5" s="16">
        <f t="shared" si="1"/>
        <v>20.66115702479339</v>
      </c>
    </row>
    <row r="6" spans="1:23">
      <c r="A6" s="26">
        <v>5</v>
      </c>
      <c r="B6" s="1">
        <v>67</v>
      </c>
      <c r="C6" s="1">
        <v>155</v>
      </c>
      <c r="D6" s="26">
        <f t="shared" si="0"/>
        <v>1.55</v>
      </c>
      <c r="E6" s="16">
        <f t="shared" si="1"/>
        <v>27.887617065556707</v>
      </c>
    </row>
    <row r="7" spans="1:23">
      <c r="A7" s="26">
        <v>6</v>
      </c>
      <c r="B7" s="1">
        <v>47</v>
      </c>
      <c r="C7" s="1">
        <v>142</v>
      </c>
      <c r="D7" s="26">
        <f t="shared" si="0"/>
        <v>1.42</v>
      </c>
      <c r="E7" s="16">
        <f t="shared" si="1"/>
        <v>23.30886728823646</v>
      </c>
    </row>
    <row r="8" spans="1:23">
      <c r="A8" s="26">
        <v>7</v>
      </c>
      <c r="B8" s="1">
        <v>62</v>
      </c>
      <c r="C8" s="1">
        <v>170</v>
      </c>
      <c r="D8" s="26">
        <f t="shared" si="0"/>
        <v>1.7</v>
      </c>
      <c r="E8" s="16">
        <f t="shared" si="1"/>
        <v>21.453287197231838</v>
      </c>
    </row>
    <row r="9" spans="1:23">
      <c r="A9" s="26">
        <v>8</v>
      </c>
      <c r="B9" s="1">
        <v>48</v>
      </c>
      <c r="C9" s="1">
        <v>146</v>
      </c>
      <c r="D9" s="26">
        <f t="shared" si="0"/>
        <v>1.46</v>
      </c>
      <c r="E9" s="16">
        <f t="shared" si="1"/>
        <v>22.518296115593923</v>
      </c>
    </row>
    <row r="10" spans="1:23">
      <c r="A10" s="26">
        <v>9</v>
      </c>
      <c r="B10" s="1">
        <v>49</v>
      </c>
      <c r="C10" s="1">
        <v>151</v>
      </c>
      <c r="D10" s="26">
        <f t="shared" si="0"/>
        <v>1.51</v>
      </c>
      <c r="E10" s="16">
        <f t="shared" si="1"/>
        <v>21.490285513793253</v>
      </c>
    </row>
    <row r="11" spans="1:23">
      <c r="A11" s="26">
        <v>10</v>
      </c>
      <c r="B11" s="1">
        <v>55</v>
      </c>
      <c r="C11" s="1">
        <v>163</v>
      </c>
      <c r="D11" s="26">
        <f t="shared" si="0"/>
        <v>1.63</v>
      </c>
      <c r="E11" s="16">
        <f t="shared" si="1"/>
        <v>20.700816741315069</v>
      </c>
    </row>
    <row r="12" spans="1:23">
      <c r="A12" s="26">
        <v>11</v>
      </c>
      <c r="B12" s="1">
        <v>48</v>
      </c>
      <c r="C12" s="1">
        <v>151</v>
      </c>
      <c r="D12" s="26">
        <f t="shared" si="0"/>
        <v>1.51</v>
      </c>
      <c r="E12" s="16">
        <f t="shared" si="1"/>
        <v>21.051708258409718</v>
      </c>
    </row>
    <row r="13" spans="1:23" ht="15.75" thickBot="1">
      <c r="A13" s="26">
        <v>12</v>
      </c>
      <c r="B13" s="1">
        <v>46</v>
      </c>
      <c r="C13" s="1">
        <v>143</v>
      </c>
      <c r="D13" s="26">
        <f t="shared" si="0"/>
        <v>1.43</v>
      </c>
      <c r="E13" s="16">
        <f t="shared" si="1"/>
        <v>22.494987529952567</v>
      </c>
    </row>
    <row r="14" spans="1:23">
      <c r="A14" s="26">
        <v>13</v>
      </c>
      <c r="B14" s="1">
        <v>39</v>
      </c>
      <c r="C14" s="1">
        <v>136</v>
      </c>
      <c r="D14" s="26">
        <f t="shared" si="0"/>
        <v>1.36</v>
      </c>
      <c r="E14" s="16">
        <f t="shared" si="1"/>
        <v>21.085640138408301</v>
      </c>
      <c r="P14" s="401">
        <v>60</v>
      </c>
      <c r="Q14" s="401"/>
      <c r="R14" s="401">
        <v>160</v>
      </c>
      <c r="S14" s="401"/>
      <c r="T14" s="401">
        <v>1.6</v>
      </c>
      <c r="U14" s="401"/>
      <c r="V14" s="401">
        <v>23.437499999999996</v>
      </c>
      <c r="W14" s="401"/>
    </row>
    <row r="15" spans="1:23">
      <c r="A15" s="26">
        <v>14</v>
      </c>
      <c r="B15" s="1">
        <v>66</v>
      </c>
      <c r="C15" s="1">
        <v>155</v>
      </c>
      <c r="D15" s="26">
        <f t="shared" si="0"/>
        <v>1.55</v>
      </c>
      <c r="E15" s="16">
        <f t="shared" si="1"/>
        <v>27.471383975026011</v>
      </c>
      <c r="P15" s="399"/>
      <c r="Q15" s="399"/>
      <c r="R15" s="399"/>
      <c r="S15" s="399"/>
      <c r="T15" s="399"/>
      <c r="U15" s="399"/>
      <c r="V15" s="399"/>
      <c r="W15" s="399"/>
    </row>
    <row r="16" spans="1:23">
      <c r="A16" s="26">
        <v>15</v>
      </c>
      <c r="B16" s="1">
        <v>39</v>
      </c>
      <c r="C16" s="1">
        <v>130</v>
      </c>
      <c r="D16" s="26">
        <f t="shared" si="0"/>
        <v>1.3</v>
      </c>
      <c r="E16" s="16">
        <f t="shared" si="1"/>
        <v>23.076923076923073</v>
      </c>
      <c r="P16" s="399" t="s">
        <v>17</v>
      </c>
      <c r="Q16" s="399">
        <v>49.526315789473685</v>
      </c>
      <c r="R16" s="399" t="s">
        <v>17</v>
      </c>
      <c r="S16" s="399">
        <v>149.84210526315789</v>
      </c>
      <c r="T16" s="399" t="s">
        <v>17</v>
      </c>
      <c r="U16" s="399">
        <v>1.4984210526315791</v>
      </c>
      <c r="V16" s="399" t="s">
        <v>17</v>
      </c>
      <c r="W16" s="399">
        <v>22.100817660969753</v>
      </c>
    </row>
    <row r="17" spans="1:23">
      <c r="A17" s="26">
        <v>16</v>
      </c>
      <c r="B17" s="1">
        <v>51</v>
      </c>
      <c r="C17" s="1">
        <v>150</v>
      </c>
      <c r="D17" s="26">
        <f t="shared" si="0"/>
        <v>1.5</v>
      </c>
      <c r="E17" s="16">
        <f t="shared" si="1"/>
        <v>22.666666666666668</v>
      </c>
      <c r="P17" s="399" t="s">
        <v>1026</v>
      </c>
      <c r="Q17" s="399">
        <v>2.058172159401316</v>
      </c>
      <c r="R17" s="399" t="s">
        <v>1026</v>
      </c>
      <c r="S17" s="399">
        <v>2.4994305291695391</v>
      </c>
      <c r="T17" s="399" t="s">
        <v>1026</v>
      </c>
      <c r="U17" s="399">
        <v>2.4994305291694729E-2</v>
      </c>
      <c r="V17" s="399" t="s">
        <v>1026</v>
      </c>
      <c r="W17" s="399">
        <v>0.78158606248450258</v>
      </c>
    </row>
    <row r="18" spans="1:23">
      <c r="A18" s="26">
        <v>17</v>
      </c>
      <c r="B18" s="1">
        <v>57</v>
      </c>
      <c r="C18" s="1">
        <v>146</v>
      </c>
      <c r="D18" s="26">
        <f t="shared" si="0"/>
        <v>1.46</v>
      </c>
      <c r="E18" s="16">
        <f t="shared" si="1"/>
        <v>26.740476637267783</v>
      </c>
      <c r="P18" s="399" t="s">
        <v>166</v>
      </c>
      <c r="Q18" s="399">
        <v>49</v>
      </c>
      <c r="R18" s="399" t="s">
        <v>166</v>
      </c>
      <c r="S18" s="399">
        <v>151</v>
      </c>
      <c r="T18" s="399" t="s">
        <v>166</v>
      </c>
      <c r="U18" s="399">
        <v>1.51</v>
      </c>
      <c r="V18" s="399" t="s">
        <v>166</v>
      </c>
      <c r="W18" s="399">
        <v>22.494987529952567</v>
      </c>
    </row>
    <row r="19" spans="1:23">
      <c r="A19" s="26">
        <v>18</v>
      </c>
      <c r="B19" s="1">
        <v>37</v>
      </c>
      <c r="C19" s="1">
        <v>154</v>
      </c>
      <c r="D19" s="26">
        <f t="shared" si="0"/>
        <v>1.54</v>
      </c>
      <c r="E19" s="16">
        <f t="shared" si="1"/>
        <v>15.60128183504807</v>
      </c>
      <c r="P19" s="399" t="s">
        <v>1027</v>
      </c>
      <c r="Q19" s="399">
        <v>49</v>
      </c>
      <c r="R19" s="399" t="s">
        <v>1027</v>
      </c>
      <c r="S19" s="399">
        <v>154</v>
      </c>
      <c r="T19" s="399" t="s">
        <v>1027</v>
      </c>
      <c r="U19" s="399">
        <v>1.54</v>
      </c>
      <c r="V19" s="399" t="s">
        <v>1027</v>
      </c>
      <c r="W19" s="399" t="e">
        <v>#N/A</v>
      </c>
    </row>
    <row r="20" spans="1:23">
      <c r="A20" s="26">
        <v>19</v>
      </c>
      <c r="B20" s="1">
        <v>49</v>
      </c>
      <c r="C20" s="1">
        <v>143</v>
      </c>
      <c r="D20" s="26">
        <f t="shared" si="0"/>
        <v>1.43</v>
      </c>
      <c r="E20" s="16">
        <f t="shared" si="1"/>
        <v>23.962051934079909</v>
      </c>
      <c r="P20" s="399" t="s">
        <v>1028</v>
      </c>
      <c r="Q20" s="399">
        <v>8.971364451239225</v>
      </c>
      <c r="R20" s="399" t="s">
        <v>1028</v>
      </c>
      <c r="S20" s="399">
        <v>10.894765093050411</v>
      </c>
      <c r="T20" s="399" t="s">
        <v>1028</v>
      </c>
      <c r="U20" s="399">
        <v>0.10894765093050122</v>
      </c>
      <c r="V20" s="399" t="s">
        <v>1028</v>
      </c>
      <c r="W20" s="399">
        <v>3.4068546620498137</v>
      </c>
    </row>
    <row r="21" spans="1:23">
      <c r="A21" s="26">
        <v>20</v>
      </c>
      <c r="B21" s="1">
        <v>37</v>
      </c>
      <c r="C21" s="1">
        <v>159</v>
      </c>
      <c r="D21" s="26">
        <f t="shared" si="0"/>
        <v>1.59</v>
      </c>
      <c r="E21" s="16">
        <f t="shared" si="1"/>
        <v>14.6354970135675</v>
      </c>
      <c r="P21" s="399" t="s">
        <v>1029</v>
      </c>
      <c r="Q21" s="399">
        <v>80.485380116958879</v>
      </c>
      <c r="R21" s="399" t="s">
        <v>1029</v>
      </c>
      <c r="S21" s="399">
        <v>118.69590643274972</v>
      </c>
      <c r="T21" s="399" t="s">
        <v>1029</v>
      </c>
      <c r="U21" s="399">
        <v>1.1869590643274345E-2</v>
      </c>
      <c r="V21" s="399" t="s">
        <v>1029</v>
      </c>
      <c r="W21" s="399">
        <v>11.606658688330551</v>
      </c>
    </row>
    <row r="22" spans="1:23">
      <c r="A22" s="90" t="s">
        <v>603</v>
      </c>
      <c r="B22" s="249"/>
      <c r="C22" s="249"/>
      <c r="D22" s="249"/>
      <c r="E22" s="249"/>
      <c r="M22" s="20"/>
      <c r="N22" s="20"/>
      <c r="P22" s="399" t="s">
        <v>1030</v>
      </c>
      <c r="Q22" s="399">
        <v>-0.30904810275478978</v>
      </c>
      <c r="R22" s="399" t="s">
        <v>1030</v>
      </c>
      <c r="S22" s="399">
        <v>-0.30965152316344158</v>
      </c>
      <c r="T22" s="399" t="s">
        <v>1030</v>
      </c>
      <c r="U22" s="399">
        <v>-0.30965152316344469</v>
      </c>
      <c r="V22" s="399" t="s">
        <v>1030</v>
      </c>
      <c r="W22" s="399">
        <v>0.71364960736951888</v>
      </c>
    </row>
    <row r="23" spans="1:23">
      <c r="A23" s="90" t="s">
        <v>351</v>
      </c>
      <c r="B23" s="249"/>
      <c r="C23" s="249"/>
      <c r="D23" s="249"/>
      <c r="E23" s="249"/>
      <c r="P23" s="399" t="s">
        <v>429</v>
      </c>
      <c r="Q23" s="399">
        <v>0.48290810504435633</v>
      </c>
      <c r="R23" s="399" t="s">
        <v>429</v>
      </c>
      <c r="S23" s="399">
        <v>-3.2212732620493637E-2</v>
      </c>
      <c r="T23" s="399" t="s">
        <v>429</v>
      </c>
      <c r="U23" s="399">
        <v>-3.2212732620499944E-2</v>
      </c>
      <c r="V23" s="399" t="s">
        <v>429</v>
      </c>
      <c r="W23" s="399">
        <v>-0.41247922964975486</v>
      </c>
    </row>
    <row r="24" spans="1:23">
      <c r="A24" s="90" t="s">
        <v>352</v>
      </c>
      <c r="B24" s="249"/>
      <c r="C24" s="249"/>
      <c r="D24" s="249"/>
      <c r="E24" s="249"/>
      <c r="P24" s="399" t="s">
        <v>430</v>
      </c>
      <c r="Q24" s="399">
        <v>30</v>
      </c>
      <c r="R24" s="399" t="s">
        <v>430</v>
      </c>
      <c r="S24" s="399">
        <v>40</v>
      </c>
      <c r="T24" s="399" t="s">
        <v>430</v>
      </c>
      <c r="U24" s="399">
        <v>0.39999999999999991</v>
      </c>
      <c r="V24" s="399" t="s">
        <v>430</v>
      </c>
      <c r="W24" s="399">
        <v>13.252120051989207</v>
      </c>
    </row>
    <row r="25" spans="1:23">
      <c r="A25" s="90" t="s">
        <v>430</v>
      </c>
      <c r="B25" s="249"/>
      <c r="C25" s="249"/>
      <c r="D25" s="249"/>
      <c r="E25" s="249"/>
      <c r="P25" s="399" t="s">
        <v>351</v>
      </c>
      <c r="Q25" s="399">
        <v>37</v>
      </c>
      <c r="R25" s="399" t="s">
        <v>351</v>
      </c>
      <c r="S25" s="399">
        <v>130</v>
      </c>
      <c r="T25" s="399" t="s">
        <v>351</v>
      </c>
      <c r="U25" s="399">
        <v>1.3</v>
      </c>
      <c r="V25" s="399" t="s">
        <v>351</v>
      </c>
      <c r="W25" s="399">
        <v>14.6354970135675</v>
      </c>
    </row>
    <row r="26" spans="1:23">
      <c r="A26" s="90" t="s">
        <v>604</v>
      </c>
      <c r="B26" s="252"/>
      <c r="C26" s="252"/>
      <c r="D26" s="252"/>
      <c r="E26" s="252"/>
      <c r="P26" s="399" t="s">
        <v>352</v>
      </c>
      <c r="Q26" s="399">
        <v>67</v>
      </c>
      <c r="R26" s="399" t="s">
        <v>352</v>
      </c>
      <c r="S26" s="399">
        <v>170</v>
      </c>
      <c r="T26" s="399" t="s">
        <v>352</v>
      </c>
      <c r="U26" s="399">
        <v>1.7</v>
      </c>
      <c r="V26" s="399" t="s">
        <v>352</v>
      </c>
      <c r="W26" s="399">
        <v>27.887617065556707</v>
      </c>
    </row>
    <row r="27" spans="1:23">
      <c r="A27" s="250" t="s">
        <v>606</v>
      </c>
      <c r="B27" s="251"/>
      <c r="C27" s="251"/>
      <c r="D27" s="251"/>
      <c r="E27" s="251"/>
      <c r="P27" s="399" t="s">
        <v>1031</v>
      </c>
      <c r="Q27" s="399">
        <v>941</v>
      </c>
      <c r="R27" s="399" t="s">
        <v>1031</v>
      </c>
      <c r="S27" s="399">
        <v>2847</v>
      </c>
      <c r="T27" s="399" t="s">
        <v>1031</v>
      </c>
      <c r="U27" s="399">
        <v>28.470000000000002</v>
      </c>
      <c r="V27" s="399" t="s">
        <v>1031</v>
      </c>
      <c r="W27" s="399">
        <v>419.91553555842529</v>
      </c>
    </row>
    <row r="28" spans="1:23" ht="15.75" thickBot="1">
      <c r="P28" s="400" t="s">
        <v>31</v>
      </c>
      <c r="Q28" s="400">
        <v>19</v>
      </c>
      <c r="R28" s="400" t="s">
        <v>31</v>
      </c>
      <c r="S28" s="400">
        <v>19</v>
      </c>
      <c r="T28" s="400" t="s">
        <v>31</v>
      </c>
      <c r="U28" s="400">
        <v>19</v>
      </c>
      <c r="V28" s="400" t="s">
        <v>31</v>
      </c>
      <c r="W28" s="400">
        <v>19</v>
      </c>
    </row>
    <row r="29" spans="1:23">
      <c r="A29" s="124" t="s">
        <v>606</v>
      </c>
      <c r="B29" t="s">
        <v>608</v>
      </c>
      <c r="C29" t="s">
        <v>605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codeName="Sheet20"/>
  <dimension ref="A1:M11"/>
  <sheetViews>
    <sheetView workbookViewId="0">
      <selection activeCell="C12" sqref="C12"/>
    </sheetView>
  </sheetViews>
  <sheetFormatPr defaultRowHeight="15"/>
  <sheetData>
    <row r="1" spans="1:13" ht="15.75">
      <c r="A1" s="163" t="s">
        <v>18</v>
      </c>
      <c r="B1" s="163" t="s">
        <v>91</v>
      </c>
      <c r="C1" s="163" t="s">
        <v>137</v>
      </c>
      <c r="I1" s="20" t="s">
        <v>422</v>
      </c>
      <c r="J1" s="20"/>
      <c r="K1" s="20"/>
      <c r="L1" s="20"/>
      <c r="M1" s="20"/>
    </row>
    <row r="2" spans="1:13" ht="15.75">
      <c r="A2" s="9">
        <v>1</v>
      </c>
      <c r="B2" s="9">
        <v>4000</v>
      </c>
      <c r="C2" s="1">
        <v>3000</v>
      </c>
      <c r="I2" s="20" t="s">
        <v>423</v>
      </c>
      <c r="J2" s="20"/>
      <c r="K2" s="20"/>
      <c r="L2" s="20"/>
      <c r="M2" s="20"/>
    </row>
    <row r="3" spans="1:13" ht="15.75">
      <c r="A3" s="9">
        <v>2</v>
      </c>
      <c r="B3" s="9">
        <v>5000</v>
      </c>
      <c r="C3" s="1">
        <v>3500</v>
      </c>
    </row>
    <row r="4" spans="1:13" ht="15.75">
      <c r="A4" s="9">
        <v>3</v>
      </c>
      <c r="B4" s="9">
        <v>8000</v>
      </c>
      <c r="C4" s="1">
        <v>4000</v>
      </c>
    </row>
    <row r="5" spans="1:13" ht="15.75">
      <c r="A5" s="9">
        <v>4</v>
      </c>
      <c r="B5" s="9">
        <v>6000</v>
      </c>
      <c r="C5" s="1">
        <v>4500</v>
      </c>
    </row>
    <row r="6" spans="1:13" ht="15.75">
      <c r="A6" s="9">
        <v>5</v>
      </c>
      <c r="B6" s="9">
        <v>5000</v>
      </c>
      <c r="C6" s="1">
        <v>5000</v>
      </c>
    </row>
    <row r="7" spans="1:13" ht="15.75">
      <c r="A7" s="9">
        <v>6</v>
      </c>
      <c r="B7" s="9">
        <v>6000</v>
      </c>
      <c r="C7" s="1">
        <v>5500</v>
      </c>
    </row>
    <row r="8" spans="1:13" ht="15.75">
      <c r="A8" s="9">
        <v>7</v>
      </c>
      <c r="B8" s="9">
        <v>7000</v>
      </c>
      <c r="C8" s="1">
        <v>6000</v>
      </c>
    </row>
    <row r="9" spans="1:13" ht="15.75">
      <c r="A9" s="9">
        <v>8</v>
      </c>
      <c r="B9" s="9">
        <v>8000</v>
      </c>
      <c r="C9" s="1">
        <v>6500</v>
      </c>
    </row>
    <row r="10" spans="1:13" ht="15.75">
      <c r="A10" s="9">
        <v>9</v>
      </c>
      <c r="B10" s="9">
        <v>9000</v>
      </c>
      <c r="C10" s="1">
        <v>7000</v>
      </c>
    </row>
    <row r="11" spans="1:13" ht="15.75">
      <c r="A11" s="9">
        <v>10</v>
      </c>
      <c r="B11" s="9">
        <v>10000</v>
      </c>
      <c r="C11" s="1">
        <v>7500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tabColor rgb="FF00CC00"/>
  </sheetPr>
  <dimension ref="A1:Y62"/>
  <sheetViews>
    <sheetView topLeftCell="L1" workbookViewId="0">
      <selection activeCell="AA14" sqref="AA14"/>
    </sheetView>
  </sheetViews>
  <sheetFormatPr defaultRowHeight="15"/>
  <cols>
    <col min="1" max="1" width="12.5703125" bestFit="1" customWidth="1"/>
    <col min="19" max="19" width="37" customWidth="1"/>
  </cols>
  <sheetData>
    <row r="1" spans="1:25">
      <c r="A1" s="149" t="s">
        <v>722</v>
      </c>
      <c r="B1" s="149" t="s">
        <v>20</v>
      </c>
      <c r="C1" s="149" t="s">
        <v>21</v>
      </c>
      <c r="D1" s="149" t="s">
        <v>22</v>
      </c>
      <c r="E1" s="149" t="s">
        <v>23</v>
      </c>
      <c r="F1" s="149" t="s">
        <v>24</v>
      </c>
      <c r="G1" s="149" t="s">
        <v>353</v>
      </c>
      <c r="H1" s="149" t="s">
        <v>354</v>
      </c>
      <c r="I1" s="149" t="s">
        <v>355</v>
      </c>
      <c r="J1" s="149" t="s">
        <v>356</v>
      </c>
      <c r="K1" s="149" t="s">
        <v>357</v>
      </c>
      <c r="L1" s="149" t="s">
        <v>358</v>
      </c>
      <c r="M1" s="149" t="s">
        <v>359</v>
      </c>
      <c r="N1" s="149" t="s">
        <v>360</v>
      </c>
      <c r="O1" s="149" t="s">
        <v>361</v>
      </c>
      <c r="P1" s="149" t="s">
        <v>362</v>
      </c>
      <c r="Q1" s="149" t="s">
        <v>19</v>
      </c>
      <c r="R1" s="113" t="s">
        <v>899</v>
      </c>
      <c r="S1" s="181" t="s">
        <v>825</v>
      </c>
    </row>
    <row r="2" spans="1:25">
      <c r="A2" s="25">
        <v>1</v>
      </c>
      <c r="B2" s="1">
        <v>5</v>
      </c>
      <c r="C2" s="1">
        <v>4</v>
      </c>
      <c r="D2" s="1">
        <v>5</v>
      </c>
      <c r="E2" s="1">
        <v>3</v>
      </c>
      <c r="F2" s="1">
        <v>2</v>
      </c>
      <c r="G2" s="1">
        <v>1</v>
      </c>
      <c r="H2" s="1">
        <v>5</v>
      </c>
      <c r="I2" s="1">
        <v>5</v>
      </c>
      <c r="J2" s="1">
        <v>4</v>
      </c>
      <c r="K2" s="1">
        <v>4</v>
      </c>
      <c r="L2" s="1">
        <v>4</v>
      </c>
      <c r="M2" s="1">
        <v>4</v>
      </c>
      <c r="N2" s="1">
        <v>3</v>
      </c>
      <c r="O2" s="1">
        <v>2</v>
      </c>
      <c r="P2" s="1">
        <v>1</v>
      </c>
      <c r="Q2" s="27">
        <f>SUM(B2:P2)</f>
        <v>52</v>
      </c>
    </row>
    <row r="3" spans="1:25">
      <c r="A3" s="25">
        <v>2</v>
      </c>
      <c r="B3" s="1">
        <v>5</v>
      </c>
      <c r="C3" s="1">
        <v>5</v>
      </c>
      <c r="D3" s="1">
        <v>5</v>
      </c>
      <c r="E3" s="1">
        <v>5</v>
      </c>
      <c r="F3" s="1">
        <v>5</v>
      </c>
      <c r="G3" s="1">
        <v>5</v>
      </c>
      <c r="H3" s="1">
        <v>5</v>
      </c>
      <c r="I3" s="1">
        <v>5</v>
      </c>
      <c r="J3" s="1">
        <v>5</v>
      </c>
      <c r="K3" s="1">
        <v>5</v>
      </c>
      <c r="L3" s="1">
        <v>4</v>
      </c>
      <c r="M3" s="1">
        <v>5</v>
      </c>
      <c r="N3" s="1">
        <v>5</v>
      </c>
      <c r="O3" s="1">
        <v>5</v>
      </c>
      <c r="P3" s="1">
        <v>5</v>
      </c>
      <c r="Q3" s="27"/>
      <c r="S3" s="1" t="s">
        <v>821</v>
      </c>
      <c r="T3" s="151">
        <v>15</v>
      </c>
      <c r="X3" s="20" t="s">
        <v>898</v>
      </c>
      <c r="Y3" t="s">
        <v>911</v>
      </c>
    </row>
    <row r="4" spans="1:25">
      <c r="A4" s="25">
        <v>3</v>
      </c>
      <c r="B4" s="1">
        <v>5</v>
      </c>
      <c r="C4" s="1">
        <v>5</v>
      </c>
      <c r="D4" s="1">
        <v>5</v>
      </c>
      <c r="E4" s="1">
        <v>5</v>
      </c>
      <c r="F4" s="1">
        <v>5</v>
      </c>
      <c r="G4" s="1">
        <v>5</v>
      </c>
      <c r="H4" s="1">
        <v>5</v>
      </c>
      <c r="I4" s="1">
        <v>5</v>
      </c>
      <c r="J4" s="1">
        <v>5</v>
      </c>
      <c r="K4" s="1">
        <v>5</v>
      </c>
      <c r="L4" s="1">
        <v>4</v>
      </c>
      <c r="M4" s="1">
        <v>5</v>
      </c>
      <c r="N4" s="1">
        <v>5</v>
      </c>
      <c r="O4" s="1">
        <v>5</v>
      </c>
      <c r="P4" s="1">
        <v>5</v>
      </c>
      <c r="Q4" s="27"/>
      <c r="R4" t="s">
        <v>898</v>
      </c>
      <c r="S4" s="1" t="s">
        <v>908</v>
      </c>
      <c r="T4" s="151"/>
      <c r="X4" s="20" t="s">
        <v>899</v>
      </c>
      <c r="Y4" t="s">
        <v>900</v>
      </c>
    </row>
    <row r="5" spans="1:25">
      <c r="A5" s="25">
        <v>4</v>
      </c>
      <c r="B5" s="1">
        <v>5</v>
      </c>
      <c r="C5" s="1">
        <v>5</v>
      </c>
      <c r="D5" s="1">
        <v>5</v>
      </c>
      <c r="E5" s="1">
        <v>5</v>
      </c>
      <c r="F5" s="1">
        <v>5</v>
      </c>
      <c r="G5" s="1">
        <v>5</v>
      </c>
      <c r="H5" s="1">
        <v>5</v>
      </c>
      <c r="I5" s="1">
        <v>5</v>
      </c>
      <c r="J5" s="1">
        <v>5</v>
      </c>
      <c r="K5" s="1">
        <v>5</v>
      </c>
      <c r="L5" s="1">
        <v>4</v>
      </c>
      <c r="M5" s="1">
        <v>5</v>
      </c>
      <c r="N5" s="1">
        <v>5</v>
      </c>
      <c r="O5" s="1">
        <v>5</v>
      </c>
      <c r="P5" s="1">
        <v>3</v>
      </c>
      <c r="Q5" s="27"/>
      <c r="R5" t="s">
        <v>905</v>
      </c>
      <c r="S5" s="1" t="s">
        <v>909</v>
      </c>
      <c r="T5" s="151"/>
      <c r="V5" t="s">
        <v>910</v>
      </c>
      <c r="X5" s="20" t="s">
        <v>901</v>
      </c>
      <c r="Y5" t="s">
        <v>902</v>
      </c>
    </row>
    <row r="6" spans="1:25">
      <c r="A6" s="25">
        <v>5</v>
      </c>
      <c r="B6" s="1">
        <v>5</v>
      </c>
      <c r="C6" s="1">
        <v>5</v>
      </c>
      <c r="D6" s="1">
        <v>5</v>
      </c>
      <c r="E6" s="1">
        <v>5</v>
      </c>
      <c r="F6" s="1">
        <v>5</v>
      </c>
      <c r="G6" s="1">
        <v>5</v>
      </c>
      <c r="H6" s="1">
        <v>5</v>
      </c>
      <c r="I6" s="1">
        <v>5</v>
      </c>
      <c r="J6" s="1">
        <v>5</v>
      </c>
      <c r="K6" s="1">
        <v>5</v>
      </c>
      <c r="L6" s="1">
        <v>4</v>
      </c>
      <c r="M6" s="1">
        <v>5</v>
      </c>
      <c r="N6" s="1">
        <v>5</v>
      </c>
      <c r="O6" s="1">
        <v>5</v>
      </c>
      <c r="P6" s="1">
        <v>4</v>
      </c>
      <c r="Q6" s="27"/>
      <c r="X6" s="20" t="s">
        <v>903</v>
      </c>
      <c r="Y6" t="s">
        <v>904</v>
      </c>
    </row>
    <row r="7" spans="1:25">
      <c r="A7" s="25">
        <v>6</v>
      </c>
      <c r="B7" s="1">
        <v>5</v>
      </c>
      <c r="C7" s="1">
        <v>5</v>
      </c>
      <c r="D7" s="1">
        <v>5</v>
      </c>
      <c r="E7" s="1">
        <v>4</v>
      </c>
      <c r="F7" s="1">
        <v>5</v>
      </c>
      <c r="G7" s="1">
        <v>5</v>
      </c>
      <c r="H7" s="1">
        <v>5</v>
      </c>
      <c r="I7" s="1">
        <v>5</v>
      </c>
      <c r="J7" s="1">
        <v>5</v>
      </c>
      <c r="K7" s="1">
        <v>4</v>
      </c>
      <c r="L7" s="1">
        <v>4</v>
      </c>
      <c r="M7" s="1">
        <v>5</v>
      </c>
      <c r="N7" s="1">
        <v>5</v>
      </c>
      <c r="O7" s="1">
        <v>5</v>
      </c>
      <c r="P7" s="1">
        <v>5</v>
      </c>
      <c r="Q7" s="27"/>
    </row>
    <row r="8" spans="1:25">
      <c r="A8" s="25">
        <v>7</v>
      </c>
      <c r="B8" s="1">
        <v>4</v>
      </c>
      <c r="C8" s="1">
        <v>5</v>
      </c>
      <c r="D8" s="1">
        <v>5</v>
      </c>
      <c r="E8" s="1">
        <v>4</v>
      </c>
      <c r="F8" s="1">
        <v>5</v>
      </c>
      <c r="G8" s="1">
        <v>5</v>
      </c>
      <c r="H8" s="1">
        <v>5</v>
      </c>
      <c r="I8" s="1">
        <v>5</v>
      </c>
      <c r="J8" s="1">
        <v>5</v>
      </c>
      <c r="K8" s="1">
        <v>5</v>
      </c>
      <c r="L8" s="1">
        <v>5</v>
      </c>
      <c r="M8" s="1">
        <v>5</v>
      </c>
      <c r="N8" s="1">
        <v>5</v>
      </c>
      <c r="O8" s="1">
        <v>5</v>
      </c>
      <c r="P8" s="1">
        <v>5</v>
      </c>
      <c r="Q8" s="27"/>
      <c r="V8" t="s">
        <v>938</v>
      </c>
    </row>
    <row r="9" spans="1:25">
      <c r="A9" s="25">
        <v>8</v>
      </c>
      <c r="B9" s="1">
        <v>4</v>
      </c>
      <c r="C9" s="1">
        <v>5</v>
      </c>
      <c r="D9" s="1">
        <v>5</v>
      </c>
      <c r="E9" s="1">
        <v>4</v>
      </c>
      <c r="F9" s="1">
        <v>5</v>
      </c>
      <c r="G9" s="1">
        <v>5</v>
      </c>
      <c r="H9" s="1">
        <v>5</v>
      </c>
      <c r="I9" s="1">
        <v>5</v>
      </c>
      <c r="J9" s="1">
        <v>5</v>
      </c>
      <c r="K9" s="1">
        <v>5</v>
      </c>
      <c r="L9" s="1">
        <v>5</v>
      </c>
      <c r="M9" s="1">
        <v>5</v>
      </c>
      <c r="N9" s="1">
        <v>5</v>
      </c>
      <c r="O9" s="1">
        <v>5</v>
      </c>
      <c r="P9" s="1">
        <v>3</v>
      </c>
      <c r="Q9" s="27"/>
    </row>
    <row r="10" spans="1:25">
      <c r="A10" s="25">
        <v>9</v>
      </c>
      <c r="B10" s="1">
        <v>4</v>
      </c>
      <c r="C10" s="1">
        <v>5</v>
      </c>
      <c r="D10" s="1">
        <v>5</v>
      </c>
      <c r="E10" s="1">
        <v>4</v>
      </c>
      <c r="F10" s="1">
        <v>5</v>
      </c>
      <c r="G10" s="1">
        <v>5</v>
      </c>
      <c r="H10" s="1">
        <v>5</v>
      </c>
      <c r="I10" s="1">
        <v>5</v>
      </c>
      <c r="J10" s="1">
        <v>5</v>
      </c>
      <c r="K10" s="1">
        <v>5</v>
      </c>
      <c r="L10" s="1">
        <v>5</v>
      </c>
      <c r="M10" s="1">
        <v>5</v>
      </c>
      <c r="N10" s="1">
        <v>5</v>
      </c>
      <c r="O10" s="1">
        <v>5</v>
      </c>
      <c r="P10" s="1">
        <v>5</v>
      </c>
      <c r="Q10" s="27"/>
      <c r="V10">
        <f>15/14</f>
        <v>1.0714285714285714</v>
      </c>
    </row>
    <row r="11" spans="1:25">
      <c r="A11" s="25">
        <v>10</v>
      </c>
      <c r="B11" s="1">
        <v>4</v>
      </c>
      <c r="C11" s="1">
        <v>5</v>
      </c>
      <c r="D11" s="1">
        <v>5</v>
      </c>
      <c r="E11" s="1">
        <v>4</v>
      </c>
      <c r="F11" s="1">
        <v>5</v>
      </c>
      <c r="G11" s="1">
        <v>5</v>
      </c>
      <c r="H11" s="1">
        <v>5</v>
      </c>
      <c r="I11" s="1">
        <v>5</v>
      </c>
      <c r="J11" s="1">
        <v>5</v>
      </c>
      <c r="K11" s="1">
        <v>5</v>
      </c>
      <c r="L11" s="1">
        <v>5</v>
      </c>
      <c r="M11" s="1">
        <v>5</v>
      </c>
      <c r="N11" s="1">
        <v>5</v>
      </c>
      <c r="O11" s="1">
        <v>5</v>
      </c>
      <c r="P11" s="1">
        <v>5</v>
      </c>
      <c r="Q11" s="27"/>
    </row>
    <row r="12" spans="1:25">
      <c r="A12" s="25">
        <v>11</v>
      </c>
      <c r="B12" s="1">
        <v>4</v>
      </c>
      <c r="C12" s="1">
        <v>5</v>
      </c>
      <c r="D12" s="1">
        <v>5</v>
      </c>
      <c r="E12" s="1">
        <v>5</v>
      </c>
      <c r="F12" s="1">
        <v>5</v>
      </c>
      <c r="G12" s="1">
        <v>5</v>
      </c>
      <c r="H12" s="1">
        <v>5</v>
      </c>
      <c r="I12" s="1">
        <v>5</v>
      </c>
      <c r="J12" s="1">
        <v>5</v>
      </c>
      <c r="K12" s="1">
        <v>5</v>
      </c>
      <c r="L12" s="1">
        <v>5</v>
      </c>
      <c r="M12" s="1">
        <v>5</v>
      </c>
      <c r="N12" s="1">
        <v>5</v>
      </c>
      <c r="O12" s="1">
        <v>5</v>
      </c>
      <c r="P12" s="1">
        <v>5</v>
      </c>
      <c r="Q12" s="27"/>
      <c r="R12" t="s">
        <v>906</v>
      </c>
      <c r="S12" t="s">
        <v>822</v>
      </c>
      <c r="T12" s="150"/>
    </row>
    <row r="13" spans="1:25">
      <c r="A13" s="25">
        <v>12</v>
      </c>
      <c r="B13" s="1">
        <v>5</v>
      </c>
      <c r="C13" s="1">
        <v>5</v>
      </c>
      <c r="D13" s="1">
        <v>5</v>
      </c>
      <c r="E13" s="1">
        <v>5</v>
      </c>
      <c r="F13" s="1">
        <v>5</v>
      </c>
      <c r="G13" s="1">
        <v>5</v>
      </c>
      <c r="H13" s="1">
        <v>5</v>
      </c>
      <c r="I13" s="1">
        <v>5</v>
      </c>
      <c r="J13" s="1">
        <v>5</v>
      </c>
      <c r="K13" s="1">
        <v>5</v>
      </c>
      <c r="L13" s="1">
        <v>5</v>
      </c>
      <c r="M13" s="1">
        <v>5</v>
      </c>
      <c r="N13" s="1">
        <v>5</v>
      </c>
      <c r="O13" s="1">
        <v>5</v>
      </c>
      <c r="P13" s="1">
        <v>5</v>
      </c>
      <c r="Q13" s="27"/>
      <c r="V13" t="s">
        <v>907</v>
      </c>
    </row>
    <row r="14" spans="1:25">
      <c r="A14" s="25">
        <v>13</v>
      </c>
      <c r="B14" s="1">
        <v>5</v>
      </c>
      <c r="C14" s="1">
        <v>5</v>
      </c>
      <c r="D14" s="1">
        <v>5</v>
      </c>
      <c r="E14" s="1">
        <v>5</v>
      </c>
      <c r="F14" s="1">
        <v>5</v>
      </c>
      <c r="G14" s="1">
        <v>5</v>
      </c>
      <c r="H14" s="1">
        <v>5</v>
      </c>
      <c r="I14" s="1">
        <v>5</v>
      </c>
      <c r="J14" s="1">
        <v>5</v>
      </c>
      <c r="K14" s="1">
        <v>5</v>
      </c>
      <c r="L14" s="1">
        <v>5</v>
      </c>
      <c r="M14" s="1">
        <v>5</v>
      </c>
      <c r="N14" s="1">
        <v>5</v>
      </c>
      <c r="O14" s="1">
        <v>5</v>
      </c>
      <c r="P14" s="1">
        <v>5</v>
      </c>
      <c r="Q14" s="27"/>
    </row>
    <row r="15" spans="1:25">
      <c r="A15" s="25">
        <v>14</v>
      </c>
      <c r="B15" s="1">
        <v>5</v>
      </c>
      <c r="C15" s="1">
        <v>5</v>
      </c>
      <c r="D15" s="1">
        <v>5</v>
      </c>
      <c r="E15" s="1">
        <v>5</v>
      </c>
      <c r="F15" s="1">
        <v>5</v>
      </c>
      <c r="G15" s="1">
        <v>5</v>
      </c>
      <c r="H15" s="1">
        <v>5</v>
      </c>
      <c r="I15" s="1">
        <v>5</v>
      </c>
      <c r="J15" s="1">
        <v>5</v>
      </c>
      <c r="K15" s="1">
        <v>5</v>
      </c>
      <c r="L15" s="1">
        <v>5</v>
      </c>
      <c r="M15" s="1">
        <v>3</v>
      </c>
      <c r="N15" s="1">
        <v>5</v>
      </c>
      <c r="O15" s="1">
        <v>5</v>
      </c>
      <c r="P15" s="1">
        <v>5</v>
      </c>
      <c r="Q15" s="27"/>
    </row>
    <row r="16" spans="1:25">
      <c r="A16" s="25">
        <v>15</v>
      </c>
      <c r="B16" s="1">
        <v>5</v>
      </c>
      <c r="C16" s="1">
        <v>5</v>
      </c>
      <c r="D16" s="1">
        <v>5</v>
      </c>
      <c r="E16" s="1">
        <v>5</v>
      </c>
      <c r="F16" s="1">
        <v>5</v>
      </c>
      <c r="G16" s="1">
        <v>5</v>
      </c>
      <c r="H16" s="1">
        <v>5</v>
      </c>
      <c r="I16" s="1">
        <v>5</v>
      </c>
      <c r="J16" s="1">
        <v>5</v>
      </c>
      <c r="K16" s="1">
        <v>5</v>
      </c>
      <c r="L16" s="1">
        <v>5</v>
      </c>
      <c r="M16" s="1">
        <v>3</v>
      </c>
      <c r="N16" s="1">
        <v>5</v>
      </c>
      <c r="O16" s="1">
        <v>5</v>
      </c>
      <c r="P16" s="1">
        <v>5</v>
      </c>
      <c r="Q16" s="27"/>
    </row>
    <row r="17" spans="1:18">
      <c r="A17" s="25">
        <v>16</v>
      </c>
      <c r="B17" s="1">
        <v>5</v>
      </c>
      <c r="C17" s="1">
        <v>5</v>
      </c>
      <c r="D17" s="1">
        <v>5</v>
      </c>
      <c r="E17" s="1">
        <v>5</v>
      </c>
      <c r="F17" s="1">
        <v>5</v>
      </c>
      <c r="G17" s="1">
        <v>5</v>
      </c>
      <c r="H17" s="1">
        <v>5</v>
      </c>
      <c r="I17" s="1">
        <v>5</v>
      </c>
      <c r="J17" s="1">
        <v>5</v>
      </c>
      <c r="K17" s="1">
        <v>5</v>
      </c>
      <c r="L17" s="1">
        <v>5</v>
      </c>
      <c r="M17" s="1">
        <v>3</v>
      </c>
      <c r="N17" s="1">
        <v>5</v>
      </c>
      <c r="O17" s="1">
        <v>5</v>
      </c>
      <c r="P17" s="1">
        <v>5</v>
      </c>
      <c r="Q17" s="27"/>
    </row>
    <row r="18" spans="1:18">
      <c r="A18" s="25">
        <v>17</v>
      </c>
      <c r="B18" s="1">
        <v>3</v>
      </c>
      <c r="C18" s="1">
        <v>5</v>
      </c>
      <c r="D18" s="1">
        <v>5</v>
      </c>
      <c r="E18" s="1">
        <v>5</v>
      </c>
      <c r="F18" s="1">
        <v>5</v>
      </c>
      <c r="G18" s="1">
        <v>5</v>
      </c>
      <c r="H18" s="1">
        <v>5</v>
      </c>
      <c r="I18" s="1">
        <v>5</v>
      </c>
      <c r="J18" s="1">
        <v>5</v>
      </c>
      <c r="K18" s="1">
        <v>5</v>
      </c>
      <c r="L18" s="1">
        <v>5</v>
      </c>
      <c r="M18" s="1">
        <v>3</v>
      </c>
      <c r="N18" s="1">
        <v>5</v>
      </c>
      <c r="O18" s="1">
        <v>5</v>
      </c>
      <c r="P18" s="1">
        <v>5</v>
      </c>
      <c r="Q18" s="27"/>
    </row>
    <row r="19" spans="1:18">
      <c r="A19" s="25">
        <v>18</v>
      </c>
      <c r="B19" s="1">
        <v>3</v>
      </c>
      <c r="C19" s="1">
        <v>5</v>
      </c>
      <c r="D19" s="1">
        <v>5</v>
      </c>
      <c r="E19" s="1">
        <v>5</v>
      </c>
      <c r="F19" s="1">
        <v>5</v>
      </c>
      <c r="G19" s="1">
        <v>5</v>
      </c>
      <c r="H19" s="1">
        <v>5</v>
      </c>
      <c r="I19" s="1">
        <v>5</v>
      </c>
      <c r="J19" s="1">
        <v>5</v>
      </c>
      <c r="K19" s="1">
        <v>5</v>
      </c>
      <c r="L19" s="1">
        <v>5</v>
      </c>
      <c r="M19" s="1">
        <v>3</v>
      </c>
      <c r="N19" s="1">
        <v>5</v>
      </c>
      <c r="O19" s="1">
        <v>5</v>
      </c>
      <c r="P19" s="1">
        <v>5</v>
      </c>
      <c r="Q19" s="27"/>
    </row>
    <row r="20" spans="1:18">
      <c r="A20" s="25">
        <v>19</v>
      </c>
      <c r="B20" s="1">
        <v>3</v>
      </c>
      <c r="C20" s="1">
        <v>5</v>
      </c>
      <c r="D20" s="1">
        <v>5</v>
      </c>
      <c r="E20" s="1">
        <v>5</v>
      </c>
      <c r="F20" s="1">
        <v>5</v>
      </c>
      <c r="G20" s="1">
        <v>5</v>
      </c>
      <c r="H20" s="1">
        <v>5</v>
      </c>
      <c r="I20" s="1">
        <v>5</v>
      </c>
      <c r="J20" s="1">
        <v>5</v>
      </c>
      <c r="K20" s="1">
        <v>5</v>
      </c>
      <c r="L20" s="1">
        <v>5</v>
      </c>
      <c r="M20" s="1">
        <v>5</v>
      </c>
      <c r="N20" s="1">
        <v>5</v>
      </c>
      <c r="O20" s="1">
        <v>5</v>
      </c>
      <c r="P20" s="1">
        <v>5</v>
      </c>
      <c r="Q20" s="27"/>
    </row>
    <row r="21" spans="1:18">
      <c r="A21" s="25">
        <v>20</v>
      </c>
      <c r="B21" s="1">
        <v>5</v>
      </c>
      <c r="C21" s="1">
        <v>5</v>
      </c>
      <c r="D21" s="1">
        <v>5</v>
      </c>
      <c r="E21" s="1">
        <v>5</v>
      </c>
      <c r="F21" s="1">
        <v>5</v>
      </c>
      <c r="G21" s="1">
        <v>5</v>
      </c>
      <c r="H21" s="1">
        <v>5</v>
      </c>
      <c r="I21" s="1">
        <v>5</v>
      </c>
      <c r="J21" s="1">
        <v>5</v>
      </c>
      <c r="K21" s="1">
        <v>5</v>
      </c>
      <c r="L21" s="1">
        <v>5</v>
      </c>
      <c r="M21" s="1">
        <v>5</v>
      </c>
      <c r="N21" s="1">
        <v>5</v>
      </c>
      <c r="O21" s="1">
        <v>5</v>
      </c>
      <c r="P21" s="1">
        <v>5</v>
      </c>
      <c r="Q21" s="27"/>
    </row>
    <row r="22" spans="1:18">
      <c r="A22" s="25">
        <v>21</v>
      </c>
      <c r="B22" s="1">
        <v>5</v>
      </c>
      <c r="C22" s="1">
        <v>5</v>
      </c>
      <c r="D22" s="1">
        <v>5</v>
      </c>
      <c r="E22" s="1">
        <v>5</v>
      </c>
      <c r="F22" s="1">
        <v>5</v>
      </c>
      <c r="G22" s="1">
        <v>5</v>
      </c>
      <c r="H22" s="1">
        <v>5</v>
      </c>
      <c r="I22" s="1">
        <v>5</v>
      </c>
      <c r="J22" s="1">
        <v>5</v>
      </c>
      <c r="K22" s="1">
        <v>4</v>
      </c>
      <c r="L22" s="1">
        <v>5</v>
      </c>
      <c r="M22" s="1">
        <v>5</v>
      </c>
      <c r="N22" s="1">
        <v>5</v>
      </c>
      <c r="O22" s="1">
        <v>5</v>
      </c>
      <c r="P22" s="1">
        <v>5</v>
      </c>
      <c r="Q22" s="27"/>
    </row>
    <row r="23" spans="1:18">
      <c r="A23" s="25">
        <v>22</v>
      </c>
      <c r="B23" s="1">
        <v>5</v>
      </c>
      <c r="C23" s="1">
        <v>4</v>
      </c>
      <c r="D23" s="1">
        <v>5</v>
      </c>
      <c r="E23" s="1">
        <v>5</v>
      </c>
      <c r="F23" s="1">
        <v>5</v>
      </c>
      <c r="G23" s="1">
        <v>5</v>
      </c>
      <c r="H23" s="1">
        <v>5</v>
      </c>
      <c r="I23" s="1">
        <v>5</v>
      </c>
      <c r="J23" s="1">
        <v>5</v>
      </c>
      <c r="K23" s="1">
        <v>2</v>
      </c>
      <c r="L23" s="1">
        <v>5</v>
      </c>
      <c r="M23" s="1">
        <v>5</v>
      </c>
      <c r="N23" s="1">
        <v>5</v>
      </c>
      <c r="O23" s="1">
        <v>5</v>
      </c>
      <c r="P23" s="1">
        <v>5</v>
      </c>
      <c r="Q23" s="27"/>
    </row>
    <row r="24" spans="1:18">
      <c r="A24" s="25">
        <v>23</v>
      </c>
      <c r="B24" s="1">
        <v>5</v>
      </c>
      <c r="C24" s="1">
        <v>4</v>
      </c>
      <c r="D24" s="1">
        <v>5</v>
      </c>
      <c r="E24" s="1">
        <v>5</v>
      </c>
      <c r="F24" s="1">
        <v>5</v>
      </c>
      <c r="G24" s="1">
        <v>5</v>
      </c>
      <c r="H24" s="1">
        <v>5</v>
      </c>
      <c r="I24" s="1">
        <v>5</v>
      </c>
      <c r="J24" s="1">
        <v>5</v>
      </c>
      <c r="K24" s="1">
        <v>5</v>
      </c>
      <c r="L24" s="1">
        <v>5</v>
      </c>
      <c r="M24" s="1">
        <v>5</v>
      </c>
      <c r="N24" s="1">
        <v>5</v>
      </c>
      <c r="O24" s="1">
        <v>5</v>
      </c>
      <c r="P24" s="1">
        <v>5</v>
      </c>
      <c r="Q24" s="27"/>
    </row>
    <row r="25" spans="1:18">
      <c r="A25" s="25">
        <v>24</v>
      </c>
      <c r="B25" s="1">
        <v>5</v>
      </c>
      <c r="C25" s="1">
        <v>4</v>
      </c>
      <c r="D25" s="1">
        <v>5</v>
      </c>
      <c r="E25" s="1">
        <v>5</v>
      </c>
      <c r="F25" s="1">
        <v>5</v>
      </c>
      <c r="G25" s="1">
        <v>5</v>
      </c>
      <c r="H25" s="1">
        <v>5</v>
      </c>
      <c r="I25" s="1">
        <v>5</v>
      </c>
      <c r="J25" s="1">
        <v>5</v>
      </c>
      <c r="K25" s="1">
        <v>5</v>
      </c>
      <c r="L25" s="1">
        <v>5</v>
      </c>
      <c r="M25" s="1">
        <v>5</v>
      </c>
      <c r="N25" s="1">
        <v>5</v>
      </c>
      <c r="O25" s="1">
        <v>5</v>
      </c>
      <c r="P25" s="1">
        <v>5</v>
      </c>
      <c r="Q25" s="27"/>
    </row>
    <row r="26" spans="1:18">
      <c r="A26" s="25">
        <v>25</v>
      </c>
      <c r="B26" s="1">
        <v>5</v>
      </c>
      <c r="C26" s="1">
        <v>4</v>
      </c>
      <c r="D26" s="1">
        <v>5</v>
      </c>
      <c r="E26" s="1">
        <v>5</v>
      </c>
      <c r="F26" s="1">
        <v>5</v>
      </c>
      <c r="G26" s="1">
        <v>5</v>
      </c>
      <c r="H26" s="1">
        <v>5</v>
      </c>
      <c r="I26" s="1">
        <v>5</v>
      </c>
      <c r="J26" s="1">
        <v>5</v>
      </c>
      <c r="K26" s="1">
        <v>5</v>
      </c>
      <c r="L26" s="1">
        <v>5</v>
      </c>
      <c r="M26" s="1">
        <v>5</v>
      </c>
      <c r="N26" s="1">
        <v>5</v>
      </c>
      <c r="O26" s="1">
        <v>5</v>
      </c>
      <c r="P26" s="1">
        <v>5</v>
      </c>
      <c r="Q26" s="27"/>
    </row>
    <row r="27" spans="1:18">
      <c r="A27" s="25">
        <v>26</v>
      </c>
      <c r="B27" s="1">
        <v>5</v>
      </c>
      <c r="C27" s="1">
        <v>4</v>
      </c>
      <c r="D27" s="1">
        <v>5</v>
      </c>
      <c r="E27" s="1">
        <v>5</v>
      </c>
      <c r="F27" s="1">
        <v>5</v>
      </c>
      <c r="G27" s="1">
        <v>5</v>
      </c>
      <c r="H27" s="1">
        <v>5</v>
      </c>
      <c r="I27" s="1">
        <v>5</v>
      </c>
      <c r="J27" s="1">
        <v>5</v>
      </c>
      <c r="K27" s="1">
        <v>5</v>
      </c>
      <c r="L27" s="1">
        <v>5</v>
      </c>
      <c r="M27" s="1">
        <v>5</v>
      </c>
      <c r="N27" s="1">
        <v>5</v>
      </c>
      <c r="O27" s="1">
        <v>5</v>
      </c>
      <c r="P27" s="1">
        <v>5</v>
      </c>
      <c r="Q27" s="27"/>
    </row>
    <row r="28" spans="1:18">
      <c r="A28" s="25">
        <v>27</v>
      </c>
      <c r="B28" s="1">
        <v>4</v>
      </c>
      <c r="C28" s="1">
        <v>4</v>
      </c>
      <c r="D28" s="1">
        <v>5</v>
      </c>
      <c r="E28" s="1">
        <v>5</v>
      </c>
      <c r="F28" s="1">
        <v>5</v>
      </c>
      <c r="G28" s="1">
        <v>5</v>
      </c>
      <c r="H28" s="1">
        <v>5</v>
      </c>
      <c r="I28" s="1">
        <v>5</v>
      </c>
      <c r="J28" s="1">
        <v>5</v>
      </c>
      <c r="K28" s="1">
        <v>5</v>
      </c>
      <c r="L28" s="1">
        <v>5</v>
      </c>
      <c r="M28" s="1">
        <v>5</v>
      </c>
      <c r="N28" s="1">
        <v>4</v>
      </c>
      <c r="O28" s="1">
        <v>5</v>
      </c>
      <c r="P28" s="1">
        <v>5</v>
      </c>
      <c r="Q28" s="27"/>
    </row>
    <row r="29" spans="1:18">
      <c r="A29" s="25">
        <v>28</v>
      </c>
      <c r="B29" s="1">
        <v>4</v>
      </c>
      <c r="C29" s="1">
        <v>4</v>
      </c>
      <c r="D29" s="1">
        <v>5</v>
      </c>
      <c r="E29" s="1">
        <v>5</v>
      </c>
      <c r="F29" s="1">
        <v>5</v>
      </c>
      <c r="G29" s="1">
        <v>5</v>
      </c>
      <c r="H29" s="1">
        <v>5</v>
      </c>
      <c r="I29" s="1">
        <v>5</v>
      </c>
      <c r="J29" s="1">
        <v>5</v>
      </c>
      <c r="K29" s="1">
        <v>5</v>
      </c>
      <c r="L29" s="1">
        <v>5</v>
      </c>
      <c r="M29" s="1">
        <v>5</v>
      </c>
      <c r="N29" s="1">
        <v>4</v>
      </c>
      <c r="O29" s="1">
        <v>5</v>
      </c>
      <c r="P29" s="1">
        <v>5</v>
      </c>
      <c r="Q29" s="27"/>
    </row>
    <row r="30" spans="1:18">
      <c r="A30" s="25">
        <v>29</v>
      </c>
      <c r="B30" s="1">
        <v>4</v>
      </c>
      <c r="C30" s="1">
        <v>4</v>
      </c>
      <c r="D30" s="1">
        <v>5</v>
      </c>
      <c r="E30" s="1">
        <v>5</v>
      </c>
      <c r="F30" s="1">
        <v>4</v>
      </c>
      <c r="G30" s="1">
        <v>4</v>
      </c>
      <c r="H30" s="1">
        <v>3</v>
      </c>
      <c r="I30" s="1">
        <v>5</v>
      </c>
      <c r="J30" s="1">
        <v>5</v>
      </c>
      <c r="K30" s="1">
        <v>5</v>
      </c>
      <c r="L30" s="1">
        <v>3</v>
      </c>
      <c r="M30" s="1">
        <v>5</v>
      </c>
      <c r="N30" s="1">
        <v>4</v>
      </c>
      <c r="O30" s="1">
        <v>5</v>
      </c>
      <c r="P30" s="1">
        <v>5</v>
      </c>
      <c r="Q30" s="27"/>
    </row>
    <row r="31" spans="1:18">
      <c r="A31" s="25">
        <v>30</v>
      </c>
      <c r="B31" s="1">
        <v>4</v>
      </c>
      <c r="C31" s="1">
        <v>4</v>
      </c>
      <c r="D31" s="1">
        <v>4</v>
      </c>
      <c r="E31" s="1">
        <v>4</v>
      </c>
      <c r="F31" s="1">
        <v>5</v>
      </c>
      <c r="G31" s="1">
        <v>4</v>
      </c>
      <c r="H31" s="1">
        <v>4</v>
      </c>
      <c r="I31" s="1">
        <v>3</v>
      </c>
      <c r="J31" s="1">
        <v>4</v>
      </c>
      <c r="K31" s="1">
        <v>5</v>
      </c>
      <c r="L31" s="1">
        <v>2</v>
      </c>
      <c r="M31" s="1">
        <v>4</v>
      </c>
      <c r="N31" s="1">
        <v>4</v>
      </c>
      <c r="O31" s="1">
        <v>4</v>
      </c>
      <c r="P31" s="1">
        <v>4</v>
      </c>
      <c r="Q31" s="27"/>
    </row>
    <row r="32" spans="1:18">
      <c r="A32" s="134" t="s">
        <v>820</v>
      </c>
      <c r="B32" s="134">
        <f>_xlfn.VAR.S(B2:B31)</f>
        <v>0.46551724137931033</v>
      </c>
      <c r="C32" s="134"/>
      <c r="D32" s="134"/>
      <c r="E32" s="134"/>
      <c r="F32" s="134"/>
      <c r="G32" s="134"/>
      <c r="H32" s="134"/>
      <c r="I32" s="134"/>
      <c r="J32" s="134"/>
      <c r="K32" s="134"/>
      <c r="L32" s="134"/>
      <c r="M32" s="134"/>
      <c r="N32" s="134"/>
      <c r="O32" s="134"/>
      <c r="P32" s="134"/>
      <c r="Q32" s="134"/>
      <c r="R32" s="13" t="s">
        <v>912</v>
      </c>
    </row>
    <row r="34" spans="1:2">
      <c r="A34" t="s">
        <v>364</v>
      </c>
      <c r="B34" t="s">
        <v>912</v>
      </c>
    </row>
    <row r="51" spans="22:24" ht="15.75" thickBot="1"/>
    <row r="52" spans="22:24">
      <c r="W52" s="320" t="s">
        <v>824</v>
      </c>
      <c r="X52" s="320" t="s">
        <v>824</v>
      </c>
    </row>
    <row r="53" spans="22:24">
      <c r="W53">
        <v>1.4976890863419934</v>
      </c>
      <c r="X53">
        <v>1.7613244650429887</v>
      </c>
    </row>
    <row r="54" spans="22:24">
      <c r="W54">
        <v>1.7461721639834615</v>
      </c>
      <c r="X54">
        <v>2.1773881398475203</v>
      </c>
    </row>
    <row r="57" spans="22:24" ht="15.75" thickBot="1">
      <c r="W57" s="282"/>
      <c r="X57" s="282"/>
    </row>
    <row r="62" spans="22:24">
      <c r="V62" t="e">
        <f>1-W62</f>
        <v>#REF!</v>
      </c>
      <c r="W62" t="e">
        <f>#REF!/#REF!</f>
        <v>#REF!</v>
      </c>
    </row>
  </sheetData>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tabColor rgb="FF00CC00"/>
  </sheetPr>
  <dimension ref="A1:N109"/>
  <sheetViews>
    <sheetView topLeftCell="B85" workbookViewId="0">
      <selection activeCell="C112" sqref="C112"/>
    </sheetView>
  </sheetViews>
  <sheetFormatPr defaultRowHeight="15"/>
  <cols>
    <col min="2" max="2" width="61.140625" customWidth="1"/>
    <col min="3" max="3" width="19.140625" customWidth="1"/>
    <col min="6" max="6" width="14.7109375" bestFit="1" customWidth="1"/>
    <col min="7" max="7" width="12.85546875" customWidth="1"/>
    <col min="12" max="12" width="15" customWidth="1"/>
    <col min="14" max="14" width="18.28515625" customWidth="1"/>
  </cols>
  <sheetData>
    <row r="1" spans="1:14">
      <c r="A1" s="80"/>
      <c r="B1" s="276" t="s">
        <v>763</v>
      </c>
      <c r="C1" s="275"/>
    </row>
    <row r="3" spans="1:14" ht="81" customHeight="1">
      <c r="A3" s="373" t="s">
        <v>770</v>
      </c>
      <c r="B3" s="373"/>
      <c r="C3" s="373"/>
      <c r="F3" s="20" t="s">
        <v>364</v>
      </c>
      <c r="G3" s="20" t="s">
        <v>764</v>
      </c>
    </row>
    <row r="4" spans="1:14">
      <c r="B4" s="277" t="s">
        <v>18</v>
      </c>
      <c r="C4" s="278" t="s">
        <v>748</v>
      </c>
      <c r="F4" s="20"/>
      <c r="G4" s="20" t="s">
        <v>765</v>
      </c>
      <c r="K4" s="150" t="s">
        <v>18</v>
      </c>
      <c r="L4" s="181" t="s">
        <v>771</v>
      </c>
    </row>
    <row r="5" spans="1:14">
      <c r="B5">
        <v>1</v>
      </c>
      <c r="C5" s="34">
        <v>29</v>
      </c>
      <c r="K5">
        <v>1</v>
      </c>
      <c r="L5">
        <v>26</v>
      </c>
      <c r="N5" s="30" t="s">
        <v>931</v>
      </c>
    </row>
    <row r="6" spans="1:14">
      <c r="B6">
        <v>2</v>
      </c>
      <c r="C6" s="34">
        <v>53</v>
      </c>
      <c r="K6">
        <v>2</v>
      </c>
      <c r="L6">
        <v>26</v>
      </c>
      <c r="N6" s="30" t="s">
        <v>925</v>
      </c>
    </row>
    <row r="7" spans="1:14">
      <c r="B7">
        <v>3</v>
      </c>
      <c r="C7" s="34">
        <v>66</v>
      </c>
      <c r="K7">
        <v>3</v>
      </c>
      <c r="L7">
        <v>29</v>
      </c>
      <c r="N7" s="30" t="s">
        <v>932</v>
      </c>
    </row>
    <row r="8" spans="1:14">
      <c r="B8">
        <v>4</v>
      </c>
      <c r="C8" s="34">
        <v>74</v>
      </c>
      <c r="G8" s="279" t="s">
        <v>558</v>
      </c>
      <c r="H8" s="279" t="s">
        <v>766</v>
      </c>
      <c r="K8">
        <v>4</v>
      </c>
      <c r="L8">
        <v>29</v>
      </c>
      <c r="N8" s="30" t="s">
        <v>933</v>
      </c>
    </row>
    <row r="9" spans="1:14">
      <c r="B9">
        <v>5</v>
      </c>
      <c r="C9" s="34">
        <v>66</v>
      </c>
      <c r="K9">
        <v>5</v>
      </c>
      <c r="L9">
        <v>29</v>
      </c>
    </row>
    <row r="10" spans="1:14">
      <c r="B10">
        <v>6</v>
      </c>
      <c r="C10" s="34">
        <v>62</v>
      </c>
      <c r="G10" s="76" t="s">
        <v>20</v>
      </c>
      <c r="H10" s="76" t="s">
        <v>767</v>
      </c>
      <c r="K10">
        <v>6</v>
      </c>
      <c r="L10">
        <v>30</v>
      </c>
    </row>
    <row r="11" spans="1:14">
      <c r="B11">
        <v>7</v>
      </c>
      <c r="C11" s="34">
        <v>41</v>
      </c>
      <c r="G11" s="76" t="s">
        <v>21</v>
      </c>
      <c r="H11" s="76" t="s">
        <v>768</v>
      </c>
      <c r="J11" t="s">
        <v>166</v>
      </c>
      <c r="K11">
        <v>7</v>
      </c>
      <c r="L11">
        <v>30</v>
      </c>
    </row>
    <row r="12" spans="1:14">
      <c r="B12">
        <v>8</v>
      </c>
      <c r="C12" s="34">
        <v>61</v>
      </c>
      <c r="E12" s="104"/>
      <c r="G12" s="76" t="s">
        <v>22</v>
      </c>
      <c r="H12" s="76" t="s">
        <v>769</v>
      </c>
      <c r="K12">
        <v>8</v>
      </c>
      <c r="L12">
        <v>30</v>
      </c>
    </row>
    <row r="13" spans="1:14">
      <c r="B13">
        <v>9</v>
      </c>
      <c r="C13" s="34">
        <v>41</v>
      </c>
      <c r="K13">
        <v>9</v>
      </c>
      <c r="L13">
        <v>32</v>
      </c>
    </row>
    <row r="14" spans="1:14">
      <c r="B14">
        <v>10</v>
      </c>
      <c r="C14" s="34">
        <v>29</v>
      </c>
      <c r="K14">
        <v>10</v>
      </c>
      <c r="L14" s="101">
        <v>32</v>
      </c>
    </row>
    <row r="15" spans="1:14">
      <c r="B15">
        <v>11</v>
      </c>
      <c r="C15" s="34">
        <v>94</v>
      </c>
      <c r="K15">
        <v>11</v>
      </c>
      <c r="L15">
        <v>32</v>
      </c>
    </row>
    <row r="16" spans="1:14">
      <c r="B16">
        <v>12</v>
      </c>
      <c r="C16" s="34">
        <v>85</v>
      </c>
      <c r="K16">
        <v>12</v>
      </c>
      <c r="L16">
        <v>33</v>
      </c>
    </row>
    <row r="17" spans="2:14">
      <c r="B17">
        <v>13</v>
      </c>
      <c r="C17" s="34">
        <v>41</v>
      </c>
      <c r="K17">
        <v>13</v>
      </c>
      <c r="L17">
        <v>33</v>
      </c>
    </row>
    <row r="18" spans="2:14">
      <c r="B18">
        <v>14</v>
      </c>
      <c r="C18" s="34">
        <v>92</v>
      </c>
      <c r="K18">
        <v>14</v>
      </c>
      <c r="L18">
        <v>33</v>
      </c>
    </row>
    <row r="19" spans="2:14">
      <c r="B19">
        <v>15</v>
      </c>
      <c r="C19" s="34">
        <v>86</v>
      </c>
      <c r="K19">
        <v>15</v>
      </c>
      <c r="L19">
        <v>34</v>
      </c>
    </row>
    <row r="20" spans="2:14">
      <c r="B20">
        <v>16</v>
      </c>
      <c r="C20" s="34">
        <v>81</v>
      </c>
      <c r="K20">
        <v>16</v>
      </c>
      <c r="L20">
        <v>34</v>
      </c>
    </row>
    <row r="21" spans="2:14">
      <c r="B21">
        <v>17</v>
      </c>
      <c r="C21" s="34">
        <v>40</v>
      </c>
      <c r="K21">
        <v>17</v>
      </c>
      <c r="L21">
        <v>34</v>
      </c>
    </row>
    <row r="22" spans="2:14">
      <c r="B22">
        <v>18</v>
      </c>
      <c r="C22" s="34">
        <v>37</v>
      </c>
      <c r="K22">
        <v>18</v>
      </c>
      <c r="L22">
        <v>37</v>
      </c>
    </row>
    <row r="23" spans="2:14">
      <c r="B23">
        <v>19</v>
      </c>
      <c r="C23" s="34">
        <v>71</v>
      </c>
      <c r="K23">
        <v>19</v>
      </c>
      <c r="L23">
        <v>39</v>
      </c>
    </row>
    <row r="24" spans="2:14">
      <c r="B24">
        <v>20</v>
      </c>
      <c r="C24" s="34">
        <v>76</v>
      </c>
      <c r="K24">
        <v>20</v>
      </c>
      <c r="L24">
        <v>40</v>
      </c>
    </row>
    <row r="25" spans="2:14">
      <c r="B25">
        <v>21</v>
      </c>
      <c r="C25" s="34">
        <v>49</v>
      </c>
      <c r="K25">
        <v>21</v>
      </c>
      <c r="L25">
        <v>41</v>
      </c>
    </row>
    <row r="26" spans="2:14">
      <c r="B26">
        <v>22</v>
      </c>
      <c r="C26" s="34">
        <v>53</v>
      </c>
      <c r="K26">
        <v>22</v>
      </c>
      <c r="L26">
        <v>41</v>
      </c>
    </row>
    <row r="27" spans="2:14">
      <c r="B27">
        <v>23</v>
      </c>
      <c r="C27" s="34">
        <v>83</v>
      </c>
      <c r="K27">
        <v>23</v>
      </c>
      <c r="L27">
        <v>41</v>
      </c>
    </row>
    <row r="28" spans="2:14">
      <c r="B28">
        <v>24</v>
      </c>
      <c r="C28" s="34">
        <v>84</v>
      </c>
      <c r="K28">
        <v>24</v>
      </c>
      <c r="L28">
        <v>42</v>
      </c>
    </row>
    <row r="29" spans="2:14">
      <c r="B29" s="79">
        <v>25</v>
      </c>
      <c r="C29" s="34">
        <v>44</v>
      </c>
      <c r="K29" s="149">
        <v>25</v>
      </c>
      <c r="L29" s="246">
        <v>42</v>
      </c>
      <c r="M29" s="374" t="s">
        <v>20</v>
      </c>
      <c r="N29" s="375" t="s">
        <v>773</v>
      </c>
    </row>
    <row r="30" spans="2:14">
      <c r="B30">
        <v>26</v>
      </c>
      <c r="C30" s="34">
        <v>74</v>
      </c>
      <c r="K30" s="149">
        <v>26</v>
      </c>
      <c r="L30" s="246">
        <v>42</v>
      </c>
      <c r="M30" s="374"/>
      <c r="N30" s="376"/>
    </row>
    <row r="31" spans="2:14">
      <c r="B31">
        <v>27</v>
      </c>
      <c r="C31" s="34">
        <v>73</v>
      </c>
      <c r="K31">
        <v>27</v>
      </c>
      <c r="L31">
        <v>42</v>
      </c>
    </row>
    <row r="32" spans="2:14">
      <c r="B32">
        <v>28</v>
      </c>
      <c r="C32" s="34">
        <v>80</v>
      </c>
      <c r="K32">
        <v>28</v>
      </c>
      <c r="L32">
        <v>42</v>
      </c>
    </row>
    <row r="33" spans="2:12">
      <c r="B33">
        <v>29</v>
      </c>
      <c r="C33" s="34">
        <v>60</v>
      </c>
      <c r="K33">
        <v>29</v>
      </c>
      <c r="L33">
        <v>42</v>
      </c>
    </row>
    <row r="34" spans="2:12">
      <c r="B34">
        <v>30</v>
      </c>
      <c r="C34" s="34">
        <v>47</v>
      </c>
      <c r="K34">
        <v>30</v>
      </c>
      <c r="L34">
        <v>42</v>
      </c>
    </row>
    <row r="35" spans="2:12">
      <c r="B35">
        <v>31</v>
      </c>
      <c r="C35" s="34">
        <v>74</v>
      </c>
      <c r="K35">
        <v>31</v>
      </c>
      <c r="L35">
        <v>44</v>
      </c>
    </row>
    <row r="36" spans="2:12">
      <c r="B36">
        <v>32</v>
      </c>
      <c r="C36" s="34">
        <v>39</v>
      </c>
      <c r="K36">
        <v>32</v>
      </c>
      <c r="L36">
        <v>45</v>
      </c>
    </row>
    <row r="37" spans="2:12">
      <c r="B37">
        <v>33</v>
      </c>
      <c r="C37" s="34">
        <v>62</v>
      </c>
      <c r="K37">
        <v>33</v>
      </c>
      <c r="L37">
        <v>46</v>
      </c>
    </row>
    <row r="38" spans="2:12">
      <c r="B38">
        <v>34</v>
      </c>
      <c r="C38" s="34">
        <v>74</v>
      </c>
      <c r="K38">
        <v>34</v>
      </c>
      <c r="L38">
        <v>47</v>
      </c>
    </row>
    <row r="39" spans="2:12">
      <c r="B39">
        <v>35</v>
      </c>
      <c r="C39" s="34">
        <v>30</v>
      </c>
      <c r="K39">
        <v>35</v>
      </c>
      <c r="L39">
        <v>48</v>
      </c>
    </row>
    <row r="40" spans="2:12">
      <c r="B40">
        <v>36</v>
      </c>
      <c r="C40" s="34">
        <v>94</v>
      </c>
      <c r="K40">
        <v>36</v>
      </c>
      <c r="L40">
        <v>49</v>
      </c>
    </row>
    <row r="41" spans="2:12">
      <c r="B41">
        <v>37</v>
      </c>
      <c r="C41" s="34">
        <v>61</v>
      </c>
      <c r="K41">
        <v>37</v>
      </c>
      <c r="L41">
        <v>52</v>
      </c>
    </row>
    <row r="42" spans="2:12">
      <c r="B42">
        <v>38</v>
      </c>
      <c r="C42" s="34">
        <v>67</v>
      </c>
      <c r="K42">
        <v>38</v>
      </c>
      <c r="L42">
        <v>53</v>
      </c>
    </row>
    <row r="43" spans="2:12">
      <c r="B43">
        <v>39</v>
      </c>
      <c r="C43" s="34">
        <v>73</v>
      </c>
      <c r="K43">
        <v>39</v>
      </c>
      <c r="L43">
        <v>53</v>
      </c>
    </row>
    <row r="44" spans="2:12">
      <c r="B44">
        <v>40</v>
      </c>
      <c r="C44" s="34">
        <v>26</v>
      </c>
      <c r="K44">
        <v>40</v>
      </c>
      <c r="L44">
        <v>54</v>
      </c>
    </row>
    <row r="45" spans="2:12">
      <c r="B45">
        <v>41</v>
      </c>
      <c r="C45" s="34">
        <v>30</v>
      </c>
      <c r="K45">
        <v>41</v>
      </c>
      <c r="L45">
        <v>55</v>
      </c>
    </row>
    <row r="46" spans="2:12">
      <c r="B46">
        <v>42</v>
      </c>
      <c r="C46" s="34">
        <v>70</v>
      </c>
      <c r="K46">
        <v>42</v>
      </c>
      <c r="L46">
        <v>55</v>
      </c>
    </row>
    <row r="47" spans="2:12">
      <c r="B47">
        <v>43</v>
      </c>
      <c r="C47" s="34">
        <v>58</v>
      </c>
      <c r="K47">
        <v>43</v>
      </c>
      <c r="L47">
        <v>58</v>
      </c>
    </row>
    <row r="48" spans="2:12">
      <c r="B48">
        <v>44</v>
      </c>
      <c r="C48" s="34">
        <v>79</v>
      </c>
      <c r="K48">
        <v>44</v>
      </c>
      <c r="L48">
        <v>58</v>
      </c>
    </row>
    <row r="49" spans="2:14">
      <c r="B49">
        <v>45</v>
      </c>
      <c r="C49" s="34">
        <v>82</v>
      </c>
      <c r="K49">
        <v>45</v>
      </c>
      <c r="L49">
        <v>59</v>
      </c>
    </row>
    <row r="50" spans="2:14">
      <c r="B50">
        <v>46</v>
      </c>
      <c r="C50" s="34">
        <v>97</v>
      </c>
      <c r="K50">
        <v>46</v>
      </c>
      <c r="L50">
        <v>59</v>
      </c>
    </row>
    <row r="51" spans="2:14">
      <c r="B51">
        <v>47</v>
      </c>
      <c r="C51" s="34">
        <v>66</v>
      </c>
      <c r="K51">
        <v>47</v>
      </c>
      <c r="L51">
        <v>59</v>
      </c>
    </row>
    <row r="52" spans="2:14">
      <c r="B52">
        <v>48</v>
      </c>
      <c r="C52" s="34">
        <v>55</v>
      </c>
      <c r="K52">
        <v>48</v>
      </c>
      <c r="L52">
        <v>60</v>
      </c>
    </row>
    <row r="53" spans="2:14">
      <c r="B53">
        <v>49</v>
      </c>
      <c r="C53" s="34">
        <v>59</v>
      </c>
      <c r="K53">
        <v>49</v>
      </c>
      <c r="L53">
        <v>61</v>
      </c>
    </row>
    <row r="54" spans="2:14">
      <c r="B54">
        <v>50</v>
      </c>
      <c r="C54" s="34">
        <v>34</v>
      </c>
      <c r="K54" s="149">
        <v>50</v>
      </c>
      <c r="L54" s="246">
        <v>61</v>
      </c>
      <c r="M54" s="374" t="s">
        <v>772</v>
      </c>
      <c r="N54" s="375" t="s">
        <v>774</v>
      </c>
    </row>
    <row r="55" spans="2:14">
      <c r="B55">
        <v>51</v>
      </c>
      <c r="C55" s="34">
        <v>90</v>
      </c>
      <c r="K55" s="149">
        <v>51</v>
      </c>
      <c r="L55" s="246">
        <v>62</v>
      </c>
      <c r="M55" s="374"/>
      <c r="N55" s="376"/>
    </row>
    <row r="56" spans="2:14">
      <c r="B56">
        <v>52</v>
      </c>
      <c r="C56" s="34">
        <v>94</v>
      </c>
      <c r="K56">
        <v>52</v>
      </c>
      <c r="L56">
        <v>62</v>
      </c>
    </row>
    <row r="57" spans="2:14">
      <c r="B57">
        <v>53</v>
      </c>
      <c r="C57" s="34">
        <v>42</v>
      </c>
      <c r="K57">
        <v>53</v>
      </c>
      <c r="L57">
        <v>66</v>
      </c>
    </row>
    <row r="58" spans="2:14">
      <c r="B58">
        <v>54</v>
      </c>
      <c r="C58" s="34">
        <v>33</v>
      </c>
      <c r="K58">
        <v>54</v>
      </c>
      <c r="L58">
        <v>66</v>
      </c>
    </row>
    <row r="59" spans="2:14">
      <c r="B59">
        <v>55</v>
      </c>
      <c r="C59" s="34">
        <v>32</v>
      </c>
      <c r="K59">
        <v>55</v>
      </c>
      <c r="L59">
        <v>66</v>
      </c>
    </row>
    <row r="60" spans="2:14">
      <c r="B60">
        <v>56</v>
      </c>
      <c r="C60" s="34">
        <v>42</v>
      </c>
      <c r="K60">
        <v>56</v>
      </c>
      <c r="L60">
        <v>66</v>
      </c>
    </row>
    <row r="61" spans="2:14">
      <c r="B61">
        <v>57</v>
      </c>
      <c r="C61" s="34">
        <v>93</v>
      </c>
      <c r="K61">
        <v>57</v>
      </c>
      <c r="L61">
        <v>67</v>
      </c>
    </row>
    <row r="62" spans="2:14">
      <c r="B62">
        <v>58</v>
      </c>
      <c r="C62" s="34">
        <v>76</v>
      </c>
      <c r="K62">
        <v>58</v>
      </c>
      <c r="L62">
        <v>67</v>
      </c>
    </row>
    <row r="63" spans="2:14">
      <c r="B63">
        <v>59</v>
      </c>
      <c r="C63" s="34">
        <v>48</v>
      </c>
      <c r="K63">
        <v>59</v>
      </c>
      <c r="L63">
        <v>70</v>
      </c>
    </row>
    <row r="64" spans="2:14">
      <c r="B64">
        <v>60</v>
      </c>
      <c r="C64" s="34">
        <v>89</v>
      </c>
      <c r="K64">
        <v>60</v>
      </c>
      <c r="L64">
        <v>70</v>
      </c>
    </row>
    <row r="65" spans="2:14">
      <c r="B65">
        <v>61</v>
      </c>
      <c r="C65" s="34">
        <v>78</v>
      </c>
      <c r="K65">
        <v>61</v>
      </c>
      <c r="L65">
        <v>70</v>
      </c>
    </row>
    <row r="66" spans="2:14">
      <c r="B66">
        <v>62</v>
      </c>
      <c r="C66" s="34">
        <v>84</v>
      </c>
      <c r="K66">
        <v>62</v>
      </c>
      <c r="L66">
        <v>71</v>
      </c>
    </row>
    <row r="67" spans="2:14">
      <c r="B67">
        <v>63</v>
      </c>
      <c r="C67" s="34">
        <v>45</v>
      </c>
      <c r="K67">
        <v>63</v>
      </c>
      <c r="L67">
        <v>73</v>
      </c>
    </row>
    <row r="68" spans="2:14">
      <c r="B68">
        <v>64</v>
      </c>
      <c r="C68" s="34">
        <v>96</v>
      </c>
      <c r="K68">
        <v>64</v>
      </c>
      <c r="L68">
        <v>73</v>
      </c>
    </row>
    <row r="69" spans="2:14">
      <c r="B69">
        <v>65</v>
      </c>
      <c r="C69" s="34">
        <v>54</v>
      </c>
      <c r="K69">
        <v>65</v>
      </c>
      <c r="L69">
        <v>73</v>
      </c>
    </row>
    <row r="70" spans="2:14">
      <c r="B70">
        <v>66</v>
      </c>
      <c r="C70" s="34">
        <v>89</v>
      </c>
      <c r="K70">
        <v>66</v>
      </c>
      <c r="L70">
        <v>74</v>
      </c>
    </row>
    <row r="71" spans="2:14">
      <c r="B71">
        <v>67</v>
      </c>
      <c r="C71" s="34">
        <v>29</v>
      </c>
      <c r="K71">
        <v>67</v>
      </c>
      <c r="L71">
        <v>74</v>
      </c>
    </row>
    <row r="72" spans="2:14">
      <c r="B72">
        <v>68</v>
      </c>
      <c r="C72" s="34">
        <v>46</v>
      </c>
      <c r="K72">
        <v>68</v>
      </c>
      <c r="L72">
        <v>74</v>
      </c>
    </row>
    <row r="73" spans="2:14">
      <c r="B73">
        <v>69</v>
      </c>
      <c r="C73" s="34">
        <v>52</v>
      </c>
      <c r="K73">
        <v>69</v>
      </c>
      <c r="L73">
        <v>74</v>
      </c>
    </row>
    <row r="74" spans="2:14">
      <c r="B74">
        <v>70</v>
      </c>
      <c r="C74" s="34">
        <v>70</v>
      </c>
      <c r="K74">
        <v>70</v>
      </c>
      <c r="L74">
        <v>76</v>
      </c>
    </row>
    <row r="75" spans="2:14">
      <c r="B75">
        <v>71</v>
      </c>
      <c r="C75" s="34">
        <v>67</v>
      </c>
      <c r="K75">
        <v>71</v>
      </c>
      <c r="L75">
        <v>76</v>
      </c>
    </row>
    <row r="76" spans="2:14">
      <c r="B76">
        <v>72</v>
      </c>
      <c r="C76" s="34">
        <v>73</v>
      </c>
      <c r="K76">
        <v>72</v>
      </c>
      <c r="L76">
        <v>78</v>
      </c>
    </row>
    <row r="77" spans="2:14">
      <c r="B77">
        <v>73</v>
      </c>
      <c r="C77" s="34">
        <v>26</v>
      </c>
      <c r="K77">
        <v>73</v>
      </c>
      <c r="L77">
        <v>79</v>
      </c>
    </row>
    <row r="78" spans="2:14">
      <c r="B78">
        <v>74</v>
      </c>
      <c r="C78" s="34">
        <v>30</v>
      </c>
      <c r="K78">
        <v>74</v>
      </c>
      <c r="L78">
        <v>79</v>
      </c>
    </row>
    <row r="79" spans="2:14">
      <c r="B79">
        <v>75</v>
      </c>
      <c r="C79" s="34">
        <v>70</v>
      </c>
      <c r="K79" s="151">
        <v>75</v>
      </c>
      <c r="L79" s="246">
        <v>80</v>
      </c>
      <c r="M79" s="374" t="s">
        <v>22</v>
      </c>
      <c r="N79" s="375" t="s">
        <v>775</v>
      </c>
    </row>
    <row r="80" spans="2:14">
      <c r="B80">
        <v>76</v>
      </c>
      <c r="C80" s="34">
        <v>58</v>
      </c>
      <c r="K80" s="151">
        <v>76</v>
      </c>
      <c r="L80" s="246">
        <v>81</v>
      </c>
      <c r="M80" s="374"/>
      <c r="N80" s="376"/>
    </row>
    <row r="81" spans="2:12">
      <c r="B81">
        <v>77</v>
      </c>
      <c r="C81" s="34">
        <v>79</v>
      </c>
      <c r="K81">
        <v>77</v>
      </c>
      <c r="L81">
        <v>82</v>
      </c>
    </row>
    <row r="82" spans="2:12">
      <c r="B82">
        <v>78</v>
      </c>
      <c r="C82" s="34">
        <v>82</v>
      </c>
      <c r="K82">
        <v>78</v>
      </c>
      <c r="L82">
        <v>82</v>
      </c>
    </row>
    <row r="83" spans="2:12">
      <c r="B83">
        <v>79</v>
      </c>
      <c r="C83" s="34">
        <v>97</v>
      </c>
      <c r="K83">
        <v>79</v>
      </c>
      <c r="L83">
        <v>83</v>
      </c>
    </row>
    <row r="84" spans="2:12">
      <c r="B84">
        <v>80</v>
      </c>
      <c r="C84" s="34">
        <v>66</v>
      </c>
      <c r="K84">
        <v>80</v>
      </c>
      <c r="L84">
        <v>84</v>
      </c>
    </row>
    <row r="85" spans="2:12">
      <c r="B85">
        <v>81</v>
      </c>
      <c r="C85" s="34">
        <v>55</v>
      </c>
      <c r="K85">
        <v>81</v>
      </c>
      <c r="L85">
        <v>84</v>
      </c>
    </row>
    <row r="86" spans="2:12">
      <c r="B86">
        <v>82</v>
      </c>
      <c r="C86" s="34">
        <v>59</v>
      </c>
      <c r="K86">
        <v>82</v>
      </c>
      <c r="L86">
        <v>85</v>
      </c>
    </row>
    <row r="87" spans="2:12">
      <c r="B87">
        <v>83</v>
      </c>
      <c r="C87" s="34">
        <v>34</v>
      </c>
      <c r="K87">
        <v>83</v>
      </c>
      <c r="L87">
        <v>86</v>
      </c>
    </row>
    <row r="88" spans="2:12">
      <c r="B88">
        <v>84</v>
      </c>
      <c r="C88" s="34">
        <v>90</v>
      </c>
      <c r="K88">
        <v>84</v>
      </c>
      <c r="L88">
        <v>89</v>
      </c>
    </row>
    <row r="89" spans="2:12">
      <c r="B89">
        <v>85</v>
      </c>
      <c r="C89" s="34">
        <v>94</v>
      </c>
      <c r="K89">
        <v>85</v>
      </c>
      <c r="L89">
        <v>89</v>
      </c>
    </row>
    <row r="90" spans="2:12">
      <c r="B90">
        <v>86</v>
      </c>
      <c r="C90" s="34">
        <v>42</v>
      </c>
      <c r="K90">
        <v>86</v>
      </c>
      <c r="L90">
        <v>90</v>
      </c>
    </row>
    <row r="91" spans="2:12">
      <c r="B91">
        <v>87</v>
      </c>
      <c r="C91" s="34">
        <v>33</v>
      </c>
      <c r="K91">
        <v>87</v>
      </c>
      <c r="L91">
        <v>90</v>
      </c>
    </row>
    <row r="92" spans="2:12">
      <c r="B92">
        <v>88</v>
      </c>
      <c r="C92" s="34">
        <v>32</v>
      </c>
      <c r="K92">
        <v>88</v>
      </c>
      <c r="L92">
        <v>90</v>
      </c>
    </row>
    <row r="93" spans="2:12">
      <c r="B93">
        <v>89</v>
      </c>
      <c r="C93" s="34">
        <v>42</v>
      </c>
      <c r="K93">
        <v>89</v>
      </c>
      <c r="L93">
        <v>90</v>
      </c>
    </row>
    <row r="94" spans="2:12">
      <c r="B94">
        <v>90</v>
      </c>
      <c r="C94" s="34">
        <v>59</v>
      </c>
      <c r="K94">
        <v>90</v>
      </c>
      <c r="L94">
        <v>92</v>
      </c>
    </row>
    <row r="95" spans="2:12">
      <c r="B95">
        <v>91</v>
      </c>
      <c r="C95" s="34">
        <v>34</v>
      </c>
      <c r="K95">
        <v>91</v>
      </c>
      <c r="L95">
        <v>93</v>
      </c>
    </row>
    <row r="96" spans="2:12">
      <c r="B96">
        <v>92</v>
      </c>
      <c r="C96" s="34">
        <v>90</v>
      </c>
      <c r="K96">
        <v>92</v>
      </c>
      <c r="L96">
        <v>94</v>
      </c>
    </row>
    <row r="97" spans="2:12">
      <c r="B97">
        <v>93</v>
      </c>
      <c r="C97" s="34">
        <v>94</v>
      </c>
      <c r="K97">
        <v>93</v>
      </c>
      <c r="L97">
        <v>94</v>
      </c>
    </row>
    <row r="98" spans="2:12">
      <c r="B98">
        <v>94</v>
      </c>
      <c r="C98" s="34">
        <v>42</v>
      </c>
      <c r="K98">
        <v>94</v>
      </c>
      <c r="L98">
        <v>94</v>
      </c>
    </row>
    <row r="99" spans="2:12">
      <c r="B99">
        <v>95</v>
      </c>
      <c r="C99" s="34">
        <v>33</v>
      </c>
      <c r="K99">
        <v>95</v>
      </c>
      <c r="L99">
        <v>94</v>
      </c>
    </row>
    <row r="100" spans="2:12">
      <c r="B100">
        <v>96</v>
      </c>
      <c r="C100" s="34">
        <v>32</v>
      </c>
      <c r="K100">
        <v>96</v>
      </c>
      <c r="L100">
        <v>94</v>
      </c>
    </row>
    <row r="101" spans="2:12">
      <c r="B101">
        <v>97</v>
      </c>
      <c r="C101" s="34">
        <v>42</v>
      </c>
      <c r="K101">
        <v>97</v>
      </c>
      <c r="L101">
        <v>94</v>
      </c>
    </row>
    <row r="102" spans="2:12">
      <c r="B102">
        <v>98</v>
      </c>
      <c r="C102" s="34">
        <v>90</v>
      </c>
      <c r="K102">
        <v>98</v>
      </c>
      <c r="L102">
        <v>96</v>
      </c>
    </row>
    <row r="103" spans="2:12">
      <c r="B103">
        <v>99</v>
      </c>
      <c r="C103" s="34">
        <v>94</v>
      </c>
      <c r="K103">
        <v>99</v>
      </c>
      <c r="L103">
        <v>97</v>
      </c>
    </row>
    <row r="104" spans="2:12">
      <c r="B104">
        <v>100</v>
      </c>
      <c r="C104" s="34">
        <v>42</v>
      </c>
      <c r="K104">
        <v>100</v>
      </c>
      <c r="L104">
        <v>97</v>
      </c>
    </row>
    <row r="105" spans="2:12">
      <c r="B105" s="280" t="s">
        <v>738</v>
      </c>
      <c r="C105" s="281"/>
      <c r="F105" s="27" t="s">
        <v>351</v>
      </c>
    </row>
    <row r="106" spans="2:12">
      <c r="B106" s="280" t="s">
        <v>20</v>
      </c>
      <c r="C106" s="281">
        <f>QUARTILE(C5:C104,1)</f>
        <v>42</v>
      </c>
      <c r="E106" s="20"/>
      <c r="F106" s="27" t="s">
        <v>925</v>
      </c>
      <c r="G106">
        <f>PERCENTILE(C5:C104,0.25)</f>
        <v>42</v>
      </c>
    </row>
    <row r="107" spans="2:12">
      <c r="B107" s="280" t="s">
        <v>21</v>
      </c>
      <c r="C107" s="281">
        <f>QUARTILE(C5:C104,2)</f>
        <v>61.5</v>
      </c>
      <c r="E107" s="20" t="s">
        <v>166</v>
      </c>
      <c r="F107" s="27" t="s">
        <v>924</v>
      </c>
      <c r="G107">
        <f>PERCENTILE(C5:C104,0.5)</f>
        <v>61.5</v>
      </c>
    </row>
    <row r="108" spans="2:12">
      <c r="B108" s="280" t="s">
        <v>22</v>
      </c>
      <c r="C108" s="281">
        <f>QUARTILE(C5:C104,3)</f>
        <v>80.25</v>
      </c>
      <c r="E108" s="20"/>
      <c r="F108" s="27" t="s">
        <v>926</v>
      </c>
      <c r="G108">
        <f>PERCENTILE(C5:C104,0.75)</f>
        <v>80.25</v>
      </c>
    </row>
    <row r="109" spans="2:12">
      <c r="B109" s="280" t="s">
        <v>739</v>
      </c>
      <c r="C109" s="281"/>
      <c r="E109" s="20"/>
      <c r="F109" s="27" t="s">
        <v>352</v>
      </c>
    </row>
  </sheetData>
  <mergeCells count="7">
    <mergeCell ref="A3:C3"/>
    <mergeCell ref="M54:M55"/>
    <mergeCell ref="N54:N55"/>
    <mergeCell ref="M79:M80"/>
    <mergeCell ref="N79:N80"/>
    <mergeCell ref="M29:M30"/>
    <mergeCell ref="N29:N30"/>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codeName="Sheet119"/>
  <dimension ref="A1:O52"/>
  <sheetViews>
    <sheetView topLeftCell="B1" workbookViewId="0">
      <selection sqref="A1:B4"/>
    </sheetView>
  </sheetViews>
  <sheetFormatPr defaultColWidth="9.140625" defaultRowHeight="15"/>
  <cols>
    <col min="1" max="1" width="31.140625" bestFit="1" customWidth="1"/>
    <col min="2" max="2" width="12.5703125" bestFit="1" customWidth="1"/>
    <col min="4" max="4" width="10.140625" bestFit="1" customWidth="1"/>
    <col min="5" max="5" width="10.28515625" bestFit="1" customWidth="1"/>
    <col min="7" max="7" width="8.140625" bestFit="1" customWidth="1"/>
    <col min="9" max="9" width="18" bestFit="1" customWidth="1"/>
    <col min="10" max="10" width="23.7109375" customWidth="1"/>
    <col min="13" max="13" width="17.7109375" customWidth="1"/>
    <col min="14" max="14" width="17.28515625" bestFit="1" customWidth="1"/>
    <col min="15" max="15" width="13.140625" bestFit="1" customWidth="1"/>
  </cols>
  <sheetData>
    <row r="1" spans="1:15" ht="15.75">
      <c r="A1" s="379" t="s">
        <v>749</v>
      </c>
      <c r="B1" s="266" t="s">
        <v>722</v>
      </c>
      <c r="C1" s="267" t="s">
        <v>723</v>
      </c>
      <c r="D1" s="267" t="s">
        <v>724</v>
      </c>
      <c r="E1" s="267" t="s">
        <v>725</v>
      </c>
      <c r="F1" s="267" t="s">
        <v>726</v>
      </c>
      <c r="G1" s="267" t="s">
        <v>727</v>
      </c>
      <c r="I1" s="181" t="s">
        <v>728</v>
      </c>
    </row>
    <row r="2" spans="1:15">
      <c r="A2" s="379"/>
      <c r="B2" s="37">
        <v>1</v>
      </c>
      <c r="C2" s="1">
        <v>1</v>
      </c>
      <c r="D2" s="1">
        <v>1</v>
      </c>
      <c r="E2" s="1">
        <v>1</v>
      </c>
      <c r="F2" s="1">
        <v>1</v>
      </c>
      <c r="G2" s="1">
        <v>0</v>
      </c>
      <c r="I2" s="20"/>
      <c r="L2" s="20" t="s">
        <v>721</v>
      </c>
    </row>
    <row r="3" spans="1:15">
      <c r="A3" s="379"/>
      <c r="B3" s="37">
        <v>2</v>
      </c>
      <c r="C3" s="1">
        <v>0</v>
      </c>
      <c r="D3" s="1">
        <v>0</v>
      </c>
      <c r="E3" s="1">
        <v>0</v>
      </c>
      <c r="F3" s="1">
        <v>0</v>
      </c>
      <c r="G3" s="1">
        <v>1</v>
      </c>
      <c r="J3" s="262"/>
      <c r="N3" s="20" t="s">
        <v>729</v>
      </c>
      <c r="O3" s="20">
        <v>50</v>
      </c>
    </row>
    <row r="4" spans="1:15">
      <c r="A4" s="379"/>
      <c r="B4" s="37">
        <v>3</v>
      </c>
      <c r="C4" s="1">
        <v>1</v>
      </c>
      <c r="D4" s="1">
        <v>0</v>
      </c>
      <c r="E4" s="1">
        <v>1</v>
      </c>
      <c r="F4" s="1">
        <v>0</v>
      </c>
      <c r="G4" s="1">
        <v>0</v>
      </c>
    </row>
    <row r="5" spans="1:15">
      <c r="B5" s="37">
        <v>4</v>
      </c>
      <c r="C5" s="1">
        <v>1</v>
      </c>
      <c r="D5" s="1">
        <v>1</v>
      </c>
      <c r="E5" s="1">
        <v>0</v>
      </c>
      <c r="F5" s="1">
        <v>0</v>
      </c>
      <c r="G5" s="1">
        <v>0</v>
      </c>
      <c r="I5" s="15" t="s">
        <v>598</v>
      </c>
      <c r="J5" s="15">
        <v>0</v>
      </c>
      <c r="L5" s="1"/>
      <c r="M5" s="263" t="s">
        <v>730</v>
      </c>
      <c r="N5" s="263"/>
      <c r="O5" s="27" t="s">
        <v>722</v>
      </c>
    </row>
    <row r="6" spans="1:15">
      <c r="B6" s="37">
        <v>5</v>
      </c>
      <c r="C6" s="1">
        <v>1</v>
      </c>
      <c r="D6" s="1">
        <v>0</v>
      </c>
      <c r="E6" s="1">
        <v>1</v>
      </c>
      <c r="F6" s="1">
        <v>0</v>
      </c>
      <c r="G6" s="1">
        <v>1</v>
      </c>
      <c r="I6" s="15" t="s">
        <v>597</v>
      </c>
      <c r="J6" s="15">
        <v>1</v>
      </c>
      <c r="L6" s="273" t="s">
        <v>733</v>
      </c>
      <c r="M6" s="264" t="s">
        <v>731</v>
      </c>
      <c r="N6" s="264" t="s">
        <v>934</v>
      </c>
      <c r="O6" s="48" t="s">
        <v>732</v>
      </c>
    </row>
    <row r="7" spans="1:15">
      <c r="B7" s="37">
        <v>6</v>
      </c>
      <c r="C7" s="1">
        <v>1</v>
      </c>
      <c r="D7" s="1">
        <v>0</v>
      </c>
      <c r="E7" s="1">
        <v>1</v>
      </c>
      <c r="F7" s="1">
        <v>0</v>
      </c>
      <c r="G7" s="1">
        <v>1</v>
      </c>
      <c r="I7" s="1"/>
      <c r="J7" s="1"/>
      <c r="L7" s="27" t="s">
        <v>723</v>
      </c>
      <c r="M7">
        <v>29</v>
      </c>
      <c r="N7" s="111"/>
      <c r="O7" s="265">
        <f>M7/50*100</f>
        <v>57.999999999999993</v>
      </c>
    </row>
    <row r="8" spans="1:15">
      <c r="B8" s="37">
        <v>7</v>
      </c>
      <c r="C8" s="1">
        <v>0</v>
      </c>
      <c r="D8" s="1">
        <v>0</v>
      </c>
      <c r="E8" s="1">
        <v>0</v>
      </c>
      <c r="F8" s="1">
        <v>0</v>
      </c>
      <c r="G8" s="1">
        <v>0</v>
      </c>
      <c r="L8" s="27" t="s">
        <v>724</v>
      </c>
      <c r="N8" s="111"/>
      <c r="O8" s="265"/>
    </row>
    <row r="9" spans="1:15">
      <c r="B9" s="37">
        <v>8</v>
      </c>
      <c r="C9" s="1">
        <v>0</v>
      </c>
      <c r="D9" s="1">
        <v>0</v>
      </c>
      <c r="E9" s="1">
        <v>0</v>
      </c>
      <c r="F9" s="1">
        <v>0</v>
      </c>
      <c r="G9" s="1">
        <v>0</v>
      </c>
      <c r="L9" s="27" t="s">
        <v>725</v>
      </c>
      <c r="N9" s="111"/>
      <c r="O9" s="265"/>
    </row>
    <row r="10" spans="1:15">
      <c r="B10" s="37">
        <v>9</v>
      </c>
      <c r="C10" s="1">
        <v>1</v>
      </c>
      <c r="D10" s="1">
        <v>0</v>
      </c>
      <c r="E10" s="1">
        <v>1</v>
      </c>
      <c r="F10" s="1">
        <v>0</v>
      </c>
      <c r="G10" s="1">
        <v>1</v>
      </c>
      <c r="L10" s="27" t="s">
        <v>726</v>
      </c>
      <c r="N10" s="111"/>
      <c r="O10" s="265"/>
    </row>
    <row r="11" spans="1:15">
      <c r="B11" s="37">
        <v>10</v>
      </c>
      <c r="C11" s="1">
        <v>1</v>
      </c>
      <c r="D11" s="1">
        <v>1</v>
      </c>
      <c r="E11" s="1">
        <v>1</v>
      </c>
      <c r="F11" s="1">
        <v>1</v>
      </c>
      <c r="G11" s="1">
        <v>0</v>
      </c>
      <c r="L11" s="27" t="s">
        <v>727</v>
      </c>
      <c r="N11" s="111"/>
      <c r="O11" s="265"/>
    </row>
    <row r="12" spans="1:15">
      <c r="B12" s="37">
        <v>11</v>
      </c>
      <c r="C12" s="1">
        <v>0</v>
      </c>
      <c r="D12" s="1">
        <v>0</v>
      </c>
      <c r="E12" s="1">
        <v>0</v>
      </c>
      <c r="F12" s="1">
        <v>0</v>
      </c>
      <c r="G12" s="1">
        <v>0</v>
      </c>
      <c r="I12" t="s">
        <v>942</v>
      </c>
      <c r="L12" s="48" t="s">
        <v>19</v>
      </c>
      <c r="M12" s="15"/>
      <c r="N12" s="348"/>
      <c r="O12" s="48"/>
    </row>
    <row r="13" spans="1:15">
      <c r="B13" s="37">
        <v>12</v>
      </c>
      <c r="C13" s="1">
        <v>0</v>
      </c>
      <c r="D13" s="1">
        <v>1</v>
      </c>
      <c r="E13" s="1">
        <v>1</v>
      </c>
      <c r="F13" s="1">
        <v>0</v>
      </c>
      <c r="G13" s="1">
        <v>1</v>
      </c>
    </row>
    <row r="14" spans="1:15">
      <c r="B14" s="37">
        <v>13</v>
      </c>
      <c r="C14" s="1">
        <v>1</v>
      </c>
      <c r="D14" s="1">
        <v>0</v>
      </c>
      <c r="E14" s="1">
        <v>1</v>
      </c>
      <c r="F14" s="1">
        <v>1</v>
      </c>
      <c r="G14" s="1">
        <v>1</v>
      </c>
      <c r="I14" t="s">
        <v>944</v>
      </c>
    </row>
    <row r="15" spans="1:15">
      <c r="B15" s="37">
        <v>14</v>
      </c>
      <c r="C15" s="1">
        <v>0</v>
      </c>
      <c r="D15" s="1">
        <v>0</v>
      </c>
      <c r="E15" s="1">
        <v>1</v>
      </c>
      <c r="F15" s="1">
        <v>0</v>
      </c>
      <c r="G15" s="1">
        <v>0</v>
      </c>
      <c r="I15" t="s">
        <v>943</v>
      </c>
    </row>
    <row r="16" spans="1:15">
      <c r="B16" s="37">
        <v>15</v>
      </c>
      <c r="C16" s="1">
        <v>0</v>
      </c>
      <c r="D16" s="1">
        <v>1</v>
      </c>
      <c r="E16" s="1">
        <v>0</v>
      </c>
      <c r="F16" s="1">
        <v>0</v>
      </c>
      <c r="G16" s="1">
        <v>0</v>
      </c>
    </row>
    <row r="17" spans="2:7">
      <c r="B17" s="37">
        <v>16</v>
      </c>
      <c r="C17" s="1">
        <v>1</v>
      </c>
      <c r="D17" s="1">
        <v>0</v>
      </c>
      <c r="E17" s="1">
        <v>0</v>
      </c>
      <c r="F17" s="1">
        <v>0</v>
      </c>
      <c r="G17" s="1">
        <v>1</v>
      </c>
    </row>
    <row r="18" spans="2:7">
      <c r="B18" s="37">
        <v>17</v>
      </c>
      <c r="C18" s="1">
        <v>1</v>
      </c>
      <c r="D18" s="1">
        <v>0</v>
      </c>
      <c r="E18" s="1">
        <v>1</v>
      </c>
      <c r="F18" s="1">
        <v>0</v>
      </c>
      <c r="G18" s="1">
        <v>1</v>
      </c>
    </row>
    <row r="19" spans="2:7">
      <c r="B19" s="37">
        <v>18</v>
      </c>
      <c r="C19" s="1">
        <v>1</v>
      </c>
      <c r="D19" s="1">
        <v>0</v>
      </c>
      <c r="E19" s="1">
        <v>0</v>
      </c>
      <c r="F19" s="1">
        <v>1</v>
      </c>
      <c r="G19" s="1">
        <v>1</v>
      </c>
    </row>
    <row r="20" spans="2:7">
      <c r="B20" s="37">
        <v>19</v>
      </c>
      <c r="C20" s="1">
        <v>0</v>
      </c>
      <c r="D20" s="1">
        <v>0</v>
      </c>
      <c r="E20" s="1">
        <v>1</v>
      </c>
      <c r="F20" s="1">
        <v>0</v>
      </c>
      <c r="G20" s="1">
        <v>0</v>
      </c>
    </row>
    <row r="21" spans="2:7">
      <c r="B21" s="37">
        <v>20</v>
      </c>
      <c r="C21" s="1">
        <v>1</v>
      </c>
      <c r="D21" s="1">
        <v>0</v>
      </c>
      <c r="E21" s="1">
        <v>1</v>
      </c>
      <c r="F21" s="1">
        <v>1</v>
      </c>
      <c r="G21" s="1">
        <v>0</v>
      </c>
    </row>
    <row r="22" spans="2:7">
      <c r="B22" s="37">
        <v>21</v>
      </c>
      <c r="C22" s="1">
        <v>0</v>
      </c>
      <c r="D22" s="1">
        <v>1</v>
      </c>
      <c r="E22" s="1">
        <v>1</v>
      </c>
      <c r="F22" s="1">
        <v>1</v>
      </c>
      <c r="G22" s="1">
        <v>0</v>
      </c>
    </row>
    <row r="23" spans="2:7">
      <c r="B23" s="37">
        <v>22</v>
      </c>
      <c r="C23" s="1">
        <v>1</v>
      </c>
      <c r="D23" s="1">
        <v>1</v>
      </c>
      <c r="E23" s="1">
        <v>1</v>
      </c>
      <c r="F23" s="1">
        <v>1</v>
      </c>
      <c r="G23" s="1">
        <v>0</v>
      </c>
    </row>
    <row r="24" spans="2:7">
      <c r="B24" s="37">
        <v>23</v>
      </c>
      <c r="C24" s="1">
        <v>0</v>
      </c>
      <c r="D24" s="1">
        <v>0</v>
      </c>
      <c r="E24" s="1">
        <v>0</v>
      </c>
      <c r="F24" s="1">
        <v>0</v>
      </c>
      <c r="G24" s="1">
        <v>1</v>
      </c>
    </row>
    <row r="25" spans="2:7">
      <c r="B25" s="37">
        <v>24</v>
      </c>
      <c r="C25" s="1">
        <v>1</v>
      </c>
      <c r="D25" s="1">
        <v>0</v>
      </c>
      <c r="E25" s="1">
        <v>1</v>
      </c>
      <c r="F25" s="1">
        <v>0</v>
      </c>
      <c r="G25" s="1">
        <v>0</v>
      </c>
    </row>
    <row r="26" spans="2:7">
      <c r="B26" s="37">
        <v>25</v>
      </c>
      <c r="C26" s="1">
        <v>1</v>
      </c>
      <c r="D26" s="1">
        <v>1</v>
      </c>
      <c r="E26" s="1">
        <v>0</v>
      </c>
      <c r="F26" s="1">
        <v>0</v>
      </c>
      <c r="G26" s="1">
        <v>0</v>
      </c>
    </row>
    <row r="27" spans="2:7">
      <c r="B27" s="37">
        <v>26</v>
      </c>
      <c r="C27" s="1">
        <v>1</v>
      </c>
      <c r="D27" s="1">
        <v>0</v>
      </c>
      <c r="E27" s="1">
        <v>1</v>
      </c>
      <c r="F27" s="1">
        <v>0</v>
      </c>
      <c r="G27" s="1">
        <v>1</v>
      </c>
    </row>
    <row r="28" spans="2:7">
      <c r="B28" s="37">
        <v>27</v>
      </c>
      <c r="C28" s="1">
        <v>1</v>
      </c>
      <c r="D28" s="1">
        <v>0</v>
      </c>
      <c r="E28" s="1">
        <v>1</v>
      </c>
      <c r="F28" s="1">
        <v>0</v>
      </c>
      <c r="G28" s="1">
        <v>1</v>
      </c>
    </row>
    <row r="29" spans="2:7">
      <c r="B29" s="37">
        <v>28</v>
      </c>
      <c r="C29" s="1">
        <v>0</v>
      </c>
      <c r="D29" s="1">
        <v>0</v>
      </c>
      <c r="E29" s="1">
        <v>0</v>
      </c>
      <c r="F29" s="1">
        <v>0</v>
      </c>
      <c r="G29" s="1">
        <v>0</v>
      </c>
    </row>
    <row r="30" spans="2:7">
      <c r="B30" s="37">
        <v>29</v>
      </c>
      <c r="C30" s="1">
        <v>0</v>
      </c>
      <c r="D30" s="1">
        <v>0</v>
      </c>
      <c r="E30" s="1">
        <v>0</v>
      </c>
      <c r="F30" s="1">
        <v>0</v>
      </c>
      <c r="G30" s="1">
        <v>0</v>
      </c>
    </row>
    <row r="31" spans="2:7">
      <c r="B31" s="37">
        <v>30</v>
      </c>
      <c r="C31" s="1">
        <v>1</v>
      </c>
      <c r="D31" s="1">
        <v>0</v>
      </c>
      <c r="E31" s="1">
        <v>1</v>
      </c>
      <c r="F31" s="1">
        <v>0</v>
      </c>
      <c r="G31" s="1">
        <v>1</v>
      </c>
    </row>
    <row r="32" spans="2:7">
      <c r="B32" s="37">
        <v>31</v>
      </c>
      <c r="C32" s="1">
        <v>1</v>
      </c>
      <c r="D32" s="1">
        <v>1</v>
      </c>
      <c r="E32" s="1">
        <v>1</v>
      </c>
      <c r="F32" s="1">
        <v>1</v>
      </c>
      <c r="G32" s="1">
        <v>0</v>
      </c>
    </row>
    <row r="33" spans="2:7">
      <c r="B33" s="37">
        <v>32</v>
      </c>
      <c r="C33" s="1">
        <v>0</v>
      </c>
      <c r="D33" s="1">
        <v>0</v>
      </c>
      <c r="E33" s="1">
        <v>0</v>
      </c>
      <c r="F33" s="1">
        <v>0</v>
      </c>
      <c r="G33" s="1">
        <v>0</v>
      </c>
    </row>
    <row r="34" spans="2:7">
      <c r="B34" s="37">
        <v>33</v>
      </c>
      <c r="C34" s="1">
        <v>0</v>
      </c>
      <c r="D34" s="1">
        <v>1</v>
      </c>
      <c r="E34" s="1">
        <v>1</v>
      </c>
      <c r="F34" s="1">
        <v>0</v>
      </c>
      <c r="G34" s="1">
        <v>1</v>
      </c>
    </row>
    <row r="35" spans="2:7">
      <c r="B35" s="37">
        <v>34</v>
      </c>
      <c r="C35" s="1">
        <v>1</v>
      </c>
      <c r="D35" s="1">
        <v>0</v>
      </c>
      <c r="E35" s="1">
        <v>1</v>
      </c>
      <c r="F35" s="1">
        <v>1</v>
      </c>
      <c r="G35" s="1">
        <v>1</v>
      </c>
    </row>
    <row r="36" spans="2:7">
      <c r="B36" s="37">
        <v>35</v>
      </c>
      <c r="C36" s="1">
        <v>0</v>
      </c>
      <c r="D36" s="1">
        <v>0</v>
      </c>
      <c r="E36" s="1">
        <v>1</v>
      </c>
      <c r="F36" s="1">
        <v>0</v>
      </c>
      <c r="G36" s="1">
        <v>0</v>
      </c>
    </row>
    <row r="37" spans="2:7">
      <c r="B37" s="37">
        <v>36</v>
      </c>
      <c r="C37" s="1">
        <v>0</v>
      </c>
      <c r="D37" s="1">
        <v>1</v>
      </c>
      <c r="E37" s="1">
        <v>0</v>
      </c>
      <c r="F37" s="1">
        <v>0</v>
      </c>
      <c r="G37" s="1">
        <v>0</v>
      </c>
    </row>
    <row r="38" spans="2:7">
      <c r="B38" s="37">
        <v>37</v>
      </c>
      <c r="C38" s="1">
        <v>1</v>
      </c>
      <c r="D38" s="1">
        <v>0</v>
      </c>
      <c r="E38" s="1">
        <v>0</v>
      </c>
      <c r="F38" s="1">
        <v>0</v>
      </c>
      <c r="G38" s="1">
        <v>1</v>
      </c>
    </row>
    <row r="39" spans="2:7">
      <c r="B39" s="37">
        <v>38</v>
      </c>
      <c r="C39" s="1">
        <v>1</v>
      </c>
      <c r="D39" s="1">
        <v>0</v>
      </c>
      <c r="E39" s="1">
        <v>1</v>
      </c>
      <c r="F39" s="1">
        <v>0</v>
      </c>
      <c r="G39" s="1">
        <v>1</v>
      </c>
    </row>
    <row r="40" spans="2:7">
      <c r="B40" s="37">
        <v>39</v>
      </c>
      <c r="C40" s="1">
        <v>1</v>
      </c>
      <c r="D40" s="1">
        <v>0</v>
      </c>
      <c r="E40" s="1">
        <v>0</v>
      </c>
      <c r="F40" s="1">
        <v>1</v>
      </c>
      <c r="G40" s="1">
        <v>1</v>
      </c>
    </row>
    <row r="41" spans="2:7">
      <c r="B41" s="37">
        <v>40</v>
      </c>
      <c r="C41" s="1">
        <v>0</v>
      </c>
      <c r="D41" s="1">
        <v>0</v>
      </c>
      <c r="E41" s="1">
        <v>1</v>
      </c>
      <c r="F41" s="1">
        <v>0</v>
      </c>
      <c r="G41" s="1">
        <v>0</v>
      </c>
    </row>
    <row r="42" spans="2:7">
      <c r="B42" s="37">
        <v>41</v>
      </c>
      <c r="C42" s="1">
        <v>1</v>
      </c>
      <c r="D42" s="1">
        <v>0</v>
      </c>
      <c r="E42" s="1">
        <v>1</v>
      </c>
      <c r="F42" s="1">
        <v>1</v>
      </c>
      <c r="G42" s="1">
        <v>0</v>
      </c>
    </row>
    <row r="43" spans="2:7">
      <c r="B43" s="37">
        <v>42</v>
      </c>
      <c r="C43" s="1">
        <v>0</v>
      </c>
      <c r="D43" s="1">
        <v>1</v>
      </c>
      <c r="E43" s="1">
        <v>1</v>
      </c>
      <c r="F43" s="1">
        <v>1</v>
      </c>
      <c r="G43" s="1">
        <v>0</v>
      </c>
    </row>
    <row r="44" spans="2:7">
      <c r="B44" s="37">
        <v>43</v>
      </c>
      <c r="C44" s="1">
        <v>0</v>
      </c>
      <c r="D44" s="1">
        <v>1</v>
      </c>
      <c r="E44" s="1">
        <v>1</v>
      </c>
      <c r="F44" s="1">
        <v>1</v>
      </c>
      <c r="G44" s="1">
        <v>0</v>
      </c>
    </row>
    <row r="45" spans="2:7">
      <c r="B45" s="37">
        <v>44</v>
      </c>
      <c r="C45" s="1">
        <v>0</v>
      </c>
      <c r="D45" s="1">
        <v>1</v>
      </c>
      <c r="E45" s="1">
        <v>1</v>
      </c>
      <c r="F45" s="1">
        <v>1</v>
      </c>
      <c r="G45" s="1">
        <v>0</v>
      </c>
    </row>
    <row r="46" spans="2:7">
      <c r="B46" s="37">
        <v>45</v>
      </c>
      <c r="C46" s="1">
        <v>0</v>
      </c>
      <c r="D46" s="1">
        <v>1</v>
      </c>
      <c r="E46" s="1">
        <v>1</v>
      </c>
      <c r="F46" s="1">
        <v>1</v>
      </c>
      <c r="G46" s="1">
        <v>0</v>
      </c>
    </row>
    <row r="47" spans="2:7">
      <c r="B47" s="37">
        <v>46</v>
      </c>
      <c r="C47" s="1">
        <v>1</v>
      </c>
      <c r="D47" s="1">
        <v>0</v>
      </c>
      <c r="E47" s="1">
        <v>0</v>
      </c>
      <c r="F47" s="1">
        <v>0</v>
      </c>
      <c r="G47" s="1">
        <v>1</v>
      </c>
    </row>
    <row r="48" spans="2:7">
      <c r="B48" s="37">
        <v>47</v>
      </c>
      <c r="C48" s="1">
        <v>1</v>
      </c>
      <c r="D48" s="1">
        <v>0</v>
      </c>
      <c r="E48" s="1">
        <v>1</v>
      </c>
      <c r="F48" s="1">
        <v>0</v>
      </c>
      <c r="G48" s="1">
        <v>1</v>
      </c>
    </row>
    <row r="49" spans="2:7">
      <c r="B49" s="37">
        <v>48</v>
      </c>
      <c r="C49" s="1">
        <v>1</v>
      </c>
      <c r="D49" s="1">
        <v>0</v>
      </c>
      <c r="E49" s="1">
        <v>0</v>
      </c>
      <c r="F49" s="1">
        <v>1</v>
      </c>
      <c r="G49" s="1">
        <v>1</v>
      </c>
    </row>
    <row r="50" spans="2:7">
      <c r="B50" s="37">
        <v>49</v>
      </c>
      <c r="C50" s="1">
        <v>1</v>
      </c>
      <c r="D50" s="1">
        <v>0</v>
      </c>
      <c r="E50" s="1">
        <v>1</v>
      </c>
      <c r="F50" s="1">
        <v>1</v>
      </c>
      <c r="G50" s="1">
        <v>0</v>
      </c>
    </row>
    <row r="51" spans="2:7">
      <c r="B51" s="37">
        <v>50</v>
      </c>
      <c r="C51" s="1">
        <v>1</v>
      </c>
      <c r="D51" s="1">
        <v>0</v>
      </c>
      <c r="E51" s="1">
        <v>1</v>
      </c>
      <c r="F51" s="1">
        <v>1</v>
      </c>
      <c r="G51" s="1">
        <v>0</v>
      </c>
    </row>
    <row r="52" spans="2:7">
      <c r="B52" s="181" t="s">
        <v>19</v>
      </c>
      <c r="C52" s="79">
        <f>SUM(C2:C51)</f>
        <v>29</v>
      </c>
      <c r="D52" s="79"/>
      <c r="E52" s="79"/>
      <c r="F52" s="79"/>
      <c r="G52" s="79"/>
    </row>
  </sheetData>
  <mergeCells count="1">
    <mergeCell ref="A1:A4"/>
  </mergeCells>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120">
    <tabColor rgb="FF00CC00"/>
  </sheetPr>
  <dimension ref="A1:Q51"/>
  <sheetViews>
    <sheetView workbookViewId="0">
      <selection activeCell="A22" sqref="A22"/>
    </sheetView>
  </sheetViews>
  <sheetFormatPr defaultColWidth="9.140625" defaultRowHeight="15"/>
  <cols>
    <col min="1" max="1" width="31.140625" bestFit="1" customWidth="1"/>
    <col min="2" max="2" width="12.5703125" bestFit="1" customWidth="1"/>
    <col min="10" max="10" width="23.7109375" customWidth="1"/>
    <col min="13" max="13" width="17.7109375" customWidth="1"/>
    <col min="14" max="14" width="17.28515625" bestFit="1" customWidth="1"/>
    <col min="15" max="15" width="13.140625" bestFit="1" customWidth="1"/>
  </cols>
  <sheetData>
    <row r="1" spans="1:17">
      <c r="A1" t="s">
        <v>721</v>
      </c>
      <c r="B1" s="266" t="s">
        <v>722</v>
      </c>
      <c r="C1" s="261" t="s">
        <v>723</v>
      </c>
      <c r="D1" s="261" t="s">
        <v>724</v>
      </c>
      <c r="E1" s="261" t="s">
        <v>725</v>
      </c>
      <c r="F1" s="261" t="s">
        <v>726</v>
      </c>
      <c r="G1" s="261" t="s">
        <v>727</v>
      </c>
      <c r="I1" s="20" t="s">
        <v>728</v>
      </c>
    </row>
    <row r="2" spans="1:17">
      <c r="B2" s="37">
        <v>1</v>
      </c>
      <c r="C2" s="1">
        <v>1</v>
      </c>
      <c r="D2" s="1">
        <v>1</v>
      </c>
      <c r="E2" s="1">
        <v>1</v>
      </c>
      <c r="F2" s="1">
        <v>1</v>
      </c>
      <c r="G2" s="1">
        <v>0</v>
      </c>
      <c r="I2" s="20"/>
      <c r="L2" t="s">
        <v>721</v>
      </c>
    </row>
    <row r="3" spans="1:17">
      <c r="B3" s="37">
        <v>2</v>
      </c>
      <c r="C3" s="1">
        <v>0</v>
      </c>
      <c r="D3" s="1">
        <v>0</v>
      </c>
      <c r="E3" s="1">
        <v>0</v>
      </c>
      <c r="F3" s="1">
        <v>0</v>
      </c>
      <c r="G3" s="1">
        <v>1</v>
      </c>
      <c r="J3" s="262"/>
      <c r="N3" s="20" t="s">
        <v>729</v>
      </c>
      <c r="O3" s="20">
        <v>50</v>
      </c>
    </row>
    <row r="4" spans="1:17">
      <c r="B4" s="37">
        <v>3</v>
      </c>
      <c r="C4" s="1">
        <v>1</v>
      </c>
      <c r="D4" s="1">
        <v>0</v>
      </c>
      <c r="E4" s="1">
        <v>1</v>
      </c>
      <c r="F4" s="1">
        <v>0</v>
      </c>
      <c r="G4" s="1">
        <v>0</v>
      </c>
    </row>
    <row r="5" spans="1:17">
      <c r="B5" s="37">
        <v>4</v>
      </c>
      <c r="C5" s="1">
        <v>1</v>
      </c>
      <c r="D5" s="1">
        <v>1</v>
      </c>
      <c r="E5" s="1">
        <v>0</v>
      </c>
      <c r="F5" s="1">
        <v>0</v>
      </c>
      <c r="G5" s="1">
        <v>0</v>
      </c>
      <c r="I5" s="15" t="s">
        <v>598</v>
      </c>
      <c r="J5" s="15">
        <v>0</v>
      </c>
      <c r="L5" s="1"/>
      <c r="M5" s="263" t="s">
        <v>730</v>
      </c>
      <c r="N5" s="263"/>
      <c r="O5" s="27" t="s">
        <v>722</v>
      </c>
    </row>
    <row r="6" spans="1:17">
      <c r="B6" s="37">
        <v>5</v>
      </c>
      <c r="C6" s="1">
        <v>1</v>
      </c>
      <c r="D6" s="1">
        <v>0</v>
      </c>
      <c r="E6" s="1">
        <v>1</v>
      </c>
      <c r="F6" s="1">
        <v>0</v>
      </c>
      <c r="G6" s="1">
        <v>1</v>
      </c>
      <c r="I6" s="15" t="s">
        <v>597</v>
      </c>
      <c r="J6" s="15">
        <v>1</v>
      </c>
      <c r="L6" s="321" t="s">
        <v>733</v>
      </c>
      <c r="M6" s="264" t="s">
        <v>731</v>
      </c>
      <c r="N6" s="264" t="s">
        <v>934</v>
      </c>
      <c r="O6" s="48" t="s">
        <v>732</v>
      </c>
    </row>
    <row r="7" spans="1:17">
      <c r="B7" s="37">
        <v>6</v>
      </c>
      <c r="C7" s="1">
        <v>1</v>
      </c>
      <c r="D7" s="1">
        <v>0</v>
      </c>
      <c r="E7" s="1">
        <v>1</v>
      </c>
      <c r="F7" s="1">
        <v>0</v>
      </c>
      <c r="G7" s="1">
        <v>1</v>
      </c>
      <c r="I7" s="1"/>
      <c r="J7" s="1"/>
      <c r="L7" s="27" t="s">
        <v>723</v>
      </c>
      <c r="M7" s="1">
        <f>SUM(C2:C51)</f>
        <v>29</v>
      </c>
      <c r="N7" s="111">
        <f>(M7/$M$12)*100</f>
        <v>24.576271186440678</v>
      </c>
      <c r="O7" s="265">
        <f>(M7/50)*100</f>
        <v>57.999999999999993</v>
      </c>
      <c r="Q7" t="s">
        <v>951</v>
      </c>
    </row>
    <row r="8" spans="1:17">
      <c r="B8" s="37">
        <v>7</v>
      </c>
      <c r="C8" s="1">
        <v>0</v>
      </c>
      <c r="D8" s="1">
        <v>0</v>
      </c>
      <c r="E8" s="1">
        <v>0</v>
      </c>
      <c r="F8" s="1">
        <v>0</v>
      </c>
      <c r="G8" s="1">
        <v>0</v>
      </c>
      <c r="L8" s="27" t="s">
        <v>724</v>
      </c>
      <c r="M8" s="1">
        <f>SUM(D2:D51)</f>
        <v>15</v>
      </c>
      <c r="N8" s="111">
        <f t="shared" ref="N8:N11" si="0">(M8/$M$12)*100</f>
        <v>12.711864406779661</v>
      </c>
      <c r="O8" s="265">
        <f t="shared" ref="O8:O11" si="1">(M8/50)*100</f>
        <v>30</v>
      </c>
    </row>
    <row r="9" spans="1:17">
      <c r="B9" s="37">
        <v>8</v>
      </c>
      <c r="C9" s="1">
        <v>0</v>
      </c>
      <c r="D9" s="1">
        <v>0</v>
      </c>
      <c r="E9" s="1">
        <v>0</v>
      </c>
      <c r="F9" s="1">
        <v>0</v>
      </c>
      <c r="G9" s="1">
        <v>0</v>
      </c>
      <c r="L9" s="27" t="s">
        <v>725</v>
      </c>
      <c r="M9" s="1">
        <f>SUM(E2:E51)</f>
        <v>32</v>
      </c>
      <c r="N9" s="111">
        <f t="shared" si="0"/>
        <v>27.118644067796609</v>
      </c>
      <c r="O9" s="265">
        <f t="shared" si="1"/>
        <v>64</v>
      </c>
    </row>
    <row r="10" spans="1:17">
      <c r="B10" s="37">
        <v>9</v>
      </c>
      <c r="C10" s="1">
        <v>1</v>
      </c>
      <c r="D10" s="1">
        <v>0</v>
      </c>
      <c r="E10" s="1">
        <v>1</v>
      </c>
      <c r="F10" s="1">
        <v>0</v>
      </c>
      <c r="G10" s="1">
        <v>1</v>
      </c>
      <c r="L10" s="27" t="s">
        <v>726</v>
      </c>
      <c r="M10" s="1">
        <f>SUM(G2:G51)</f>
        <v>21</v>
      </c>
      <c r="N10" s="111">
        <f t="shared" si="0"/>
        <v>17.796610169491526</v>
      </c>
      <c r="O10" s="265">
        <f t="shared" si="1"/>
        <v>42</v>
      </c>
    </row>
    <row r="11" spans="1:17">
      <c r="B11" s="37">
        <v>10</v>
      </c>
      <c r="C11" s="1">
        <v>1</v>
      </c>
      <c r="D11" s="1">
        <v>1</v>
      </c>
      <c r="E11" s="1">
        <v>1</v>
      </c>
      <c r="F11" s="1">
        <v>1</v>
      </c>
      <c r="G11" s="1">
        <v>0</v>
      </c>
      <c r="L11" s="27" t="s">
        <v>727</v>
      </c>
      <c r="M11" s="1">
        <f>SUM(G2:G51)</f>
        <v>21</v>
      </c>
      <c r="N11" s="111">
        <f t="shared" si="0"/>
        <v>17.796610169491526</v>
      </c>
      <c r="O11" s="265">
        <f t="shared" si="1"/>
        <v>42</v>
      </c>
    </row>
    <row r="12" spans="1:17">
      <c r="B12" s="37">
        <v>11</v>
      </c>
      <c r="C12" s="1">
        <v>0</v>
      </c>
      <c r="D12" s="1">
        <v>0</v>
      </c>
      <c r="E12" s="1">
        <v>0</v>
      </c>
      <c r="F12" s="1">
        <v>0</v>
      </c>
      <c r="G12" s="1">
        <v>0</v>
      </c>
      <c r="L12" s="39" t="s">
        <v>19</v>
      </c>
      <c r="M12" s="39">
        <f>SUM(M7:M11)</f>
        <v>118</v>
      </c>
      <c r="N12" s="39">
        <f>SUM(N7:N11)</f>
        <v>100</v>
      </c>
      <c r="O12" s="39">
        <f>SUM(O7:O11)</f>
        <v>236</v>
      </c>
    </row>
    <row r="13" spans="1:17">
      <c r="B13" s="37">
        <v>12</v>
      </c>
      <c r="C13" s="1">
        <v>0</v>
      </c>
      <c r="D13" s="1">
        <v>1</v>
      </c>
      <c r="E13" s="1">
        <v>1</v>
      </c>
      <c r="F13" s="1">
        <v>0</v>
      </c>
      <c r="G13" s="1">
        <v>1</v>
      </c>
    </row>
    <row r="14" spans="1:17">
      <c r="B14" s="37">
        <v>13</v>
      </c>
      <c r="C14" s="1">
        <v>1</v>
      </c>
      <c r="D14" s="1">
        <v>0</v>
      </c>
      <c r="E14" s="1">
        <v>1</v>
      </c>
      <c r="F14" s="1">
        <v>1</v>
      </c>
      <c r="G14" s="1">
        <v>1</v>
      </c>
    </row>
    <row r="15" spans="1:17">
      <c r="B15" s="37">
        <v>14</v>
      </c>
      <c r="C15" s="1">
        <v>0</v>
      </c>
      <c r="D15" s="1">
        <v>0</v>
      </c>
      <c r="E15" s="1">
        <v>1</v>
      </c>
      <c r="F15" s="1">
        <v>0</v>
      </c>
      <c r="G15" s="1">
        <v>0</v>
      </c>
    </row>
    <row r="16" spans="1:17">
      <c r="B16" s="37">
        <v>15</v>
      </c>
      <c r="C16" s="1">
        <v>0</v>
      </c>
      <c r="D16" s="1">
        <v>1</v>
      </c>
      <c r="E16" s="1">
        <v>0</v>
      </c>
      <c r="F16" s="1">
        <v>0</v>
      </c>
      <c r="G16" s="1">
        <v>0</v>
      </c>
    </row>
    <row r="17" spans="2:7">
      <c r="B17" s="37">
        <v>16</v>
      </c>
      <c r="C17" s="1">
        <v>1</v>
      </c>
      <c r="D17" s="1">
        <v>0</v>
      </c>
      <c r="E17" s="1">
        <v>0</v>
      </c>
      <c r="F17" s="1">
        <v>0</v>
      </c>
      <c r="G17" s="1">
        <v>1</v>
      </c>
    </row>
    <row r="18" spans="2:7">
      <c r="B18" s="37">
        <v>17</v>
      </c>
      <c r="C18" s="1">
        <v>1</v>
      </c>
      <c r="D18" s="1">
        <v>0</v>
      </c>
      <c r="E18" s="1">
        <v>1</v>
      </c>
      <c r="F18" s="1">
        <v>0</v>
      </c>
      <c r="G18" s="1">
        <v>1</v>
      </c>
    </row>
    <row r="19" spans="2:7">
      <c r="B19" s="37">
        <v>18</v>
      </c>
      <c r="C19" s="1">
        <v>1</v>
      </c>
      <c r="D19" s="1">
        <v>0</v>
      </c>
      <c r="E19" s="1">
        <v>0</v>
      </c>
      <c r="F19" s="1">
        <v>1</v>
      </c>
      <c r="G19" s="1">
        <v>1</v>
      </c>
    </row>
    <row r="20" spans="2:7">
      <c r="B20" s="37">
        <v>19</v>
      </c>
      <c r="C20" s="1">
        <v>0</v>
      </c>
      <c r="D20" s="1">
        <v>0</v>
      </c>
      <c r="E20" s="1">
        <v>1</v>
      </c>
      <c r="F20" s="1">
        <v>0</v>
      </c>
      <c r="G20" s="1">
        <v>0</v>
      </c>
    </row>
    <row r="21" spans="2:7">
      <c r="B21" s="37">
        <v>20</v>
      </c>
      <c r="C21" s="1">
        <v>1</v>
      </c>
      <c r="D21" s="1">
        <v>0</v>
      </c>
      <c r="E21" s="1">
        <v>1</v>
      </c>
      <c r="F21" s="1">
        <v>1</v>
      </c>
      <c r="G21" s="1">
        <v>0</v>
      </c>
    </row>
    <row r="22" spans="2:7">
      <c r="B22" s="37">
        <v>21</v>
      </c>
      <c r="C22" s="1">
        <v>0</v>
      </c>
      <c r="D22" s="1">
        <v>1</v>
      </c>
      <c r="E22" s="1">
        <v>1</v>
      </c>
      <c r="F22" s="1">
        <v>1</v>
      </c>
      <c r="G22" s="1">
        <v>0</v>
      </c>
    </row>
    <row r="23" spans="2:7">
      <c r="B23" s="37">
        <v>22</v>
      </c>
      <c r="C23" s="1">
        <v>1</v>
      </c>
      <c r="D23" s="1">
        <v>1</v>
      </c>
      <c r="E23" s="1">
        <v>1</v>
      </c>
      <c r="F23" s="1">
        <v>1</v>
      </c>
      <c r="G23" s="1">
        <v>0</v>
      </c>
    </row>
    <row r="24" spans="2:7">
      <c r="B24" s="37">
        <v>23</v>
      </c>
      <c r="C24" s="1">
        <v>0</v>
      </c>
      <c r="D24" s="1">
        <v>0</v>
      </c>
      <c r="E24" s="1">
        <v>0</v>
      </c>
      <c r="F24" s="1">
        <v>0</v>
      </c>
      <c r="G24" s="1">
        <v>1</v>
      </c>
    </row>
    <row r="25" spans="2:7">
      <c r="B25" s="37">
        <v>24</v>
      </c>
      <c r="C25" s="1">
        <v>1</v>
      </c>
      <c r="D25" s="1">
        <v>0</v>
      </c>
      <c r="E25" s="1">
        <v>1</v>
      </c>
      <c r="F25" s="1">
        <v>0</v>
      </c>
      <c r="G25" s="1">
        <v>0</v>
      </c>
    </row>
    <row r="26" spans="2:7">
      <c r="B26" s="37">
        <v>25</v>
      </c>
      <c r="C26" s="1">
        <v>1</v>
      </c>
      <c r="D26" s="1">
        <v>1</v>
      </c>
      <c r="E26" s="1">
        <v>0</v>
      </c>
      <c r="F26" s="1">
        <v>0</v>
      </c>
      <c r="G26" s="1">
        <v>0</v>
      </c>
    </row>
    <row r="27" spans="2:7">
      <c r="B27" s="37">
        <v>26</v>
      </c>
      <c r="C27" s="1">
        <v>1</v>
      </c>
      <c r="D27" s="1">
        <v>0</v>
      </c>
      <c r="E27" s="1">
        <v>1</v>
      </c>
      <c r="F27" s="1">
        <v>0</v>
      </c>
      <c r="G27" s="1">
        <v>1</v>
      </c>
    </row>
    <row r="28" spans="2:7">
      <c r="B28" s="37">
        <v>27</v>
      </c>
      <c r="C28" s="1">
        <v>1</v>
      </c>
      <c r="D28" s="1">
        <v>0</v>
      </c>
      <c r="E28" s="1">
        <v>1</v>
      </c>
      <c r="F28" s="1">
        <v>0</v>
      </c>
      <c r="G28" s="1">
        <v>1</v>
      </c>
    </row>
    <row r="29" spans="2:7">
      <c r="B29" s="37">
        <v>28</v>
      </c>
      <c r="C29" s="1">
        <v>0</v>
      </c>
      <c r="D29" s="1">
        <v>0</v>
      </c>
      <c r="E29" s="1">
        <v>0</v>
      </c>
      <c r="F29" s="1">
        <v>0</v>
      </c>
      <c r="G29" s="1">
        <v>0</v>
      </c>
    </row>
    <row r="30" spans="2:7">
      <c r="B30" s="37">
        <v>29</v>
      </c>
      <c r="C30" s="1">
        <v>0</v>
      </c>
      <c r="D30" s="1">
        <v>0</v>
      </c>
      <c r="E30" s="1">
        <v>0</v>
      </c>
      <c r="F30" s="1">
        <v>0</v>
      </c>
      <c r="G30" s="1">
        <v>0</v>
      </c>
    </row>
    <row r="31" spans="2:7">
      <c r="B31" s="37">
        <v>30</v>
      </c>
      <c r="C31" s="1">
        <v>1</v>
      </c>
      <c r="D31" s="1">
        <v>0</v>
      </c>
      <c r="E31" s="1">
        <v>1</v>
      </c>
      <c r="F31" s="1">
        <v>0</v>
      </c>
      <c r="G31" s="1">
        <v>1</v>
      </c>
    </row>
    <row r="32" spans="2:7">
      <c r="B32" s="37">
        <v>31</v>
      </c>
      <c r="C32" s="1">
        <v>1</v>
      </c>
      <c r="D32" s="1">
        <v>1</v>
      </c>
      <c r="E32" s="1">
        <v>1</v>
      </c>
      <c r="F32" s="1">
        <v>1</v>
      </c>
      <c r="G32" s="1">
        <v>0</v>
      </c>
    </row>
    <row r="33" spans="2:7">
      <c r="B33" s="37">
        <v>32</v>
      </c>
      <c r="C33" s="1">
        <v>0</v>
      </c>
      <c r="D33" s="1">
        <v>0</v>
      </c>
      <c r="E33" s="1">
        <v>0</v>
      </c>
      <c r="F33" s="1">
        <v>0</v>
      </c>
      <c r="G33" s="1">
        <v>0</v>
      </c>
    </row>
    <row r="34" spans="2:7">
      <c r="B34" s="37">
        <v>33</v>
      </c>
      <c r="C34" s="1">
        <v>0</v>
      </c>
      <c r="D34" s="1">
        <v>1</v>
      </c>
      <c r="E34" s="1">
        <v>1</v>
      </c>
      <c r="F34" s="1">
        <v>0</v>
      </c>
      <c r="G34" s="1">
        <v>1</v>
      </c>
    </row>
    <row r="35" spans="2:7">
      <c r="B35" s="37">
        <v>34</v>
      </c>
      <c r="C35" s="1">
        <v>1</v>
      </c>
      <c r="D35" s="1">
        <v>0</v>
      </c>
      <c r="E35" s="1">
        <v>1</v>
      </c>
      <c r="F35" s="1">
        <v>1</v>
      </c>
      <c r="G35" s="1">
        <v>1</v>
      </c>
    </row>
    <row r="36" spans="2:7">
      <c r="B36" s="37">
        <v>35</v>
      </c>
      <c r="C36" s="1">
        <v>0</v>
      </c>
      <c r="D36" s="1">
        <v>0</v>
      </c>
      <c r="E36" s="1">
        <v>1</v>
      </c>
      <c r="F36" s="1">
        <v>0</v>
      </c>
      <c r="G36" s="1">
        <v>0</v>
      </c>
    </row>
    <row r="37" spans="2:7">
      <c r="B37" s="37">
        <v>36</v>
      </c>
      <c r="C37" s="1">
        <v>0</v>
      </c>
      <c r="D37" s="1">
        <v>1</v>
      </c>
      <c r="E37" s="1">
        <v>0</v>
      </c>
      <c r="F37" s="1">
        <v>0</v>
      </c>
      <c r="G37" s="1">
        <v>0</v>
      </c>
    </row>
    <row r="38" spans="2:7">
      <c r="B38" s="37">
        <v>37</v>
      </c>
      <c r="C38" s="1">
        <v>1</v>
      </c>
      <c r="D38" s="1">
        <v>0</v>
      </c>
      <c r="E38" s="1">
        <v>0</v>
      </c>
      <c r="F38" s="1">
        <v>0</v>
      </c>
      <c r="G38" s="1">
        <v>1</v>
      </c>
    </row>
    <row r="39" spans="2:7">
      <c r="B39" s="37">
        <v>38</v>
      </c>
      <c r="C39" s="1">
        <v>1</v>
      </c>
      <c r="D39" s="1">
        <v>0</v>
      </c>
      <c r="E39" s="1">
        <v>1</v>
      </c>
      <c r="F39" s="1">
        <v>0</v>
      </c>
      <c r="G39" s="1">
        <v>1</v>
      </c>
    </row>
    <row r="40" spans="2:7">
      <c r="B40" s="37">
        <v>39</v>
      </c>
      <c r="C40" s="1">
        <v>1</v>
      </c>
      <c r="D40" s="1">
        <v>0</v>
      </c>
      <c r="E40" s="1">
        <v>0</v>
      </c>
      <c r="F40" s="1">
        <v>1</v>
      </c>
      <c r="G40" s="1">
        <v>1</v>
      </c>
    </row>
    <row r="41" spans="2:7">
      <c r="B41" s="37">
        <v>40</v>
      </c>
      <c r="C41" s="1">
        <v>0</v>
      </c>
      <c r="D41" s="1">
        <v>0</v>
      </c>
      <c r="E41" s="1">
        <v>1</v>
      </c>
      <c r="F41" s="1">
        <v>0</v>
      </c>
      <c r="G41" s="1">
        <v>0</v>
      </c>
    </row>
    <row r="42" spans="2:7">
      <c r="B42" s="37">
        <v>41</v>
      </c>
      <c r="C42" s="1">
        <v>1</v>
      </c>
      <c r="D42" s="1">
        <v>0</v>
      </c>
      <c r="E42" s="1">
        <v>1</v>
      </c>
      <c r="F42" s="1">
        <v>1</v>
      </c>
      <c r="G42" s="1">
        <v>0</v>
      </c>
    </row>
    <row r="43" spans="2:7">
      <c r="B43" s="37">
        <v>42</v>
      </c>
      <c r="C43" s="1">
        <v>0</v>
      </c>
      <c r="D43" s="1">
        <v>1</v>
      </c>
      <c r="E43" s="1">
        <v>1</v>
      </c>
      <c r="F43" s="1">
        <v>1</v>
      </c>
      <c r="G43" s="1">
        <v>0</v>
      </c>
    </row>
    <row r="44" spans="2:7">
      <c r="B44" s="37">
        <v>43</v>
      </c>
      <c r="C44" s="1">
        <v>0</v>
      </c>
      <c r="D44" s="1">
        <v>1</v>
      </c>
      <c r="E44" s="1">
        <v>1</v>
      </c>
      <c r="F44" s="1">
        <v>1</v>
      </c>
      <c r="G44" s="1">
        <v>0</v>
      </c>
    </row>
    <row r="45" spans="2:7">
      <c r="B45" s="37">
        <v>44</v>
      </c>
      <c r="C45" s="1">
        <v>0</v>
      </c>
      <c r="D45" s="1">
        <v>1</v>
      </c>
      <c r="E45" s="1">
        <v>1</v>
      </c>
      <c r="F45" s="1">
        <v>1</v>
      </c>
      <c r="G45" s="1">
        <v>0</v>
      </c>
    </row>
    <row r="46" spans="2:7">
      <c r="B46" s="37">
        <v>45</v>
      </c>
      <c r="C46" s="1">
        <v>0</v>
      </c>
      <c r="D46" s="1">
        <v>1</v>
      </c>
      <c r="E46" s="1">
        <v>1</v>
      </c>
      <c r="F46" s="1">
        <v>1</v>
      </c>
      <c r="G46" s="1">
        <v>0</v>
      </c>
    </row>
    <row r="47" spans="2:7">
      <c r="B47" s="37">
        <v>46</v>
      </c>
      <c r="C47" s="1">
        <v>1</v>
      </c>
      <c r="D47" s="1">
        <v>0</v>
      </c>
      <c r="E47" s="1">
        <v>0</v>
      </c>
      <c r="F47" s="1">
        <v>0</v>
      </c>
      <c r="G47" s="1">
        <v>1</v>
      </c>
    </row>
    <row r="48" spans="2:7">
      <c r="B48" s="37">
        <v>47</v>
      </c>
      <c r="C48" s="1">
        <v>1</v>
      </c>
      <c r="D48" s="1">
        <v>0</v>
      </c>
      <c r="E48" s="1">
        <v>1</v>
      </c>
      <c r="F48" s="1">
        <v>0</v>
      </c>
      <c r="G48" s="1">
        <v>1</v>
      </c>
    </row>
    <row r="49" spans="2:7">
      <c r="B49" s="37">
        <v>48</v>
      </c>
      <c r="C49" s="1">
        <v>1</v>
      </c>
      <c r="D49" s="1">
        <v>0</v>
      </c>
      <c r="E49" s="1">
        <v>0</v>
      </c>
      <c r="F49" s="1">
        <v>1</v>
      </c>
      <c r="G49" s="1">
        <v>1</v>
      </c>
    </row>
    <row r="50" spans="2:7">
      <c r="B50" s="37">
        <v>49</v>
      </c>
      <c r="C50" s="1">
        <v>1</v>
      </c>
      <c r="D50" s="1">
        <v>0</v>
      </c>
      <c r="E50" s="1">
        <v>1</v>
      </c>
      <c r="F50" s="1">
        <v>1</v>
      </c>
      <c r="G50" s="1">
        <v>0</v>
      </c>
    </row>
    <row r="51" spans="2:7">
      <c r="B51" s="37">
        <v>50</v>
      </c>
      <c r="C51" s="1">
        <v>1</v>
      </c>
      <c r="D51" s="1">
        <v>0</v>
      </c>
      <c r="E51" s="1">
        <v>1</v>
      </c>
      <c r="F51" s="1">
        <v>1</v>
      </c>
      <c r="G51" s="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122">
    <tabColor rgb="FF00CC00"/>
  </sheetPr>
  <dimension ref="A1:J52"/>
  <sheetViews>
    <sheetView topLeftCell="E1" workbookViewId="0">
      <selection activeCell="J17" sqref="J17"/>
    </sheetView>
  </sheetViews>
  <sheetFormatPr defaultColWidth="9.140625" defaultRowHeight="15"/>
  <cols>
    <col min="2" max="2" width="21.5703125" bestFit="1" customWidth="1"/>
    <col min="3" max="3" width="5.85546875" bestFit="1" customWidth="1"/>
    <col min="4" max="4" width="7.28515625" bestFit="1" customWidth="1"/>
    <col min="7" max="7" width="13.42578125" bestFit="1" customWidth="1"/>
    <col min="8" max="8" width="17" customWidth="1"/>
    <col min="9" max="9" width="17.85546875" customWidth="1"/>
    <col min="10" max="10" width="56.7109375" bestFit="1" customWidth="1"/>
  </cols>
  <sheetData>
    <row r="1" spans="1:10">
      <c r="A1" s="185" t="s">
        <v>18</v>
      </c>
      <c r="B1" s="206" t="s">
        <v>497</v>
      </c>
      <c r="C1" s="206" t="s">
        <v>490</v>
      </c>
      <c r="D1" s="206" t="s">
        <v>491</v>
      </c>
      <c r="E1" s="206" t="s">
        <v>492</v>
      </c>
      <c r="F1" s="206" t="s">
        <v>493</v>
      </c>
      <c r="G1" s="206" t="s">
        <v>494</v>
      </c>
      <c r="H1" s="204" t="s">
        <v>599</v>
      </c>
    </row>
    <row r="2" spans="1:10">
      <c r="A2" s="26">
        <v>1</v>
      </c>
      <c r="B2" s="37" t="s">
        <v>498</v>
      </c>
      <c r="C2" s="26">
        <v>35</v>
      </c>
      <c r="D2" s="26">
        <v>35</v>
      </c>
      <c r="E2" s="26">
        <v>46</v>
      </c>
      <c r="F2" s="26">
        <v>53</v>
      </c>
      <c r="G2" s="26">
        <v>51</v>
      </c>
      <c r="H2" t="str">
        <f>IF(AND(C2&gt;=35,D2&gt;=35,E2&gt;=35,F2&gt;=35,G2&gt;=35),"PASS","FAIL")</f>
        <v>PASS</v>
      </c>
    </row>
    <row r="3" spans="1:10">
      <c r="A3" s="26">
        <v>2</v>
      </c>
      <c r="B3" s="37" t="s">
        <v>499</v>
      </c>
      <c r="C3" s="26">
        <v>86</v>
      </c>
      <c r="D3" s="26">
        <v>35</v>
      </c>
      <c r="E3" s="26">
        <v>74</v>
      </c>
      <c r="F3" s="26">
        <v>30</v>
      </c>
      <c r="G3" s="26">
        <v>86</v>
      </c>
    </row>
    <row r="4" spans="1:10">
      <c r="A4" s="26">
        <v>3</v>
      </c>
      <c r="B4" s="37" t="s">
        <v>500</v>
      </c>
      <c r="C4" s="26">
        <v>68</v>
      </c>
      <c r="D4" s="26">
        <v>40</v>
      </c>
      <c r="E4" s="26">
        <v>49</v>
      </c>
      <c r="F4" s="26">
        <v>98</v>
      </c>
      <c r="G4" s="26">
        <v>75</v>
      </c>
    </row>
    <row r="5" spans="1:10">
      <c r="A5" s="26">
        <v>4</v>
      </c>
      <c r="B5" s="37" t="s">
        <v>501</v>
      </c>
      <c r="C5" s="26">
        <v>69</v>
      </c>
      <c r="D5" s="26">
        <v>83</v>
      </c>
      <c r="E5" s="26">
        <v>62</v>
      </c>
      <c r="F5" s="26">
        <v>62</v>
      </c>
      <c r="G5" s="26">
        <v>58</v>
      </c>
    </row>
    <row r="6" spans="1:10">
      <c r="A6" s="26">
        <v>5</v>
      </c>
      <c r="B6" s="37" t="s">
        <v>502</v>
      </c>
      <c r="C6" s="26">
        <v>75</v>
      </c>
      <c r="D6" s="26">
        <v>47</v>
      </c>
      <c r="E6" s="26">
        <v>97</v>
      </c>
      <c r="F6" s="26">
        <v>56</v>
      </c>
      <c r="G6" s="26">
        <v>57</v>
      </c>
      <c r="J6" t="s">
        <v>600</v>
      </c>
    </row>
    <row r="7" spans="1:10">
      <c r="A7" s="26">
        <v>6</v>
      </c>
      <c r="B7" s="37" t="s">
        <v>503</v>
      </c>
      <c r="C7" s="26">
        <v>97</v>
      </c>
      <c r="D7" s="26">
        <v>46</v>
      </c>
      <c r="E7" s="26">
        <v>79</v>
      </c>
      <c r="F7" s="26">
        <v>53</v>
      </c>
      <c r="G7" s="26">
        <v>87</v>
      </c>
    </row>
    <row r="8" spans="1:10">
      <c r="A8" s="26">
        <v>7</v>
      </c>
      <c r="B8" s="37" t="s">
        <v>504</v>
      </c>
      <c r="C8" s="26">
        <v>66</v>
      </c>
      <c r="D8" s="26">
        <v>48</v>
      </c>
      <c r="E8" s="26">
        <v>43</v>
      </c>
      <c r="F8" s="26">
        <v>82</v>
      </c>
      <c r="G8" s="26">
        <v>92</v>
      </c>
    </row>
    <row r="9" spans="1:10">
      <c r="A9" s="26">
        <v>8</v>
      </c>
      <c r="B9" s="37" t="s">
        <v>505</v>
      </c>
      <c r="C9" s="26">
        <v>82</v>
      </c>
      <c r="D9" s="26">
        <v>52</v>
      </c>
      <c r="E9" s="26">
        <v>75</v>
      </c>
      <c r="F9" s="26">
        <v>63</v>
      </c>
      <c r="G9" s="26">
        <v>62</v>
      </c>
    </row>
    <row r="10" spans="1:10">
      <c r="A10" s="26">
        <v>9</v>
      </c>
      <c r="B10" s="37" t="s">
        <v>506</v>
      </c>
      <c r="C10" s="26">
        <v>69</v>
      </c>
      <c r="D10" s="26">
        <v>99</v>
      </c>
      <c r="E10" s="26">
        <v>50</v>
      </c>
      <c r="F10" s="26">
        <v>71</v>
      </c>
      <c r="G10" s="26">
        <v>45</v>
      </c>
    </row>
    <row r="11" spans="1:10">
      <c r="A11" s="26">
        <v>10</v>
      </c>
      <c r="B11" s="37" t="s">
        <v>507</v>
      </c>
      <c r="C11" s="26">
        <v>61</v>
      </c>
      <c r="D11" s="26">
        <v>73</v>
      </c>
      <c r="E11" s="26">
        <v>68</v>
      </c>
      <c r="F11" s="26">
        <v>54</v>
      </c>
      <c r="G11" s="26">
        <v>51</v>
      </c>
    </row>
    <row r="12" spans="1:10">
      <c r="A12" s="26">
        <v>11</v>
      </c>
      <c r="B12" s="37" t="s">
        <v>508</v>
      </c>
      <c r="C12" s="26">
        <v>55</v>
      </c>
      <c r="D12" s="26">
        <v>93</v>
      </c>
      <c r="E12" s="26">
        <v>60</v>
      </c>
      <c r="F12" s="26">
        <v>85</v>
      </c>
      <c r="G12" s="26">
        <v>54</v>
      </c>
    </row>
    <row r="13" spans="1:10">
      <c r="A13" s="26">
        <v>12</v>
      </c>
      <c r="B13" s="37" t="s">
        <v>509</v>
      </c>
      <c r="C13" s="26">
        <v>50</v>
      </c>
      <c r="D13" s="26">
        <v>93</v>
      </c>
      <c r="E13" s="26">
        <v>59</v>
      </c>
      <c r="F13" s="26">
        <v>55</v>
      </c>
      <c r="G13" s="26">
        <v>94</v>
      </c>
    </row>
    <row r="14" spans="1:10">
      <c r="A14" s="26">
        <v>13</v>
      </c>
      <c r="B14" s="37" t="s">
        <v>510</v>
      </c>
      <c r="C14" s="26">
        <v>92</v>
      </c>
      <c r="D14" s="26">
        <v>81</v>
      </c>
      <c r="E14" s="26">
        <v>48</v>
      </c>
      <c r="F14" s="26">
        <v>82</v>
      </c>
      <c r="G14" s="26">
        <v>54</v>
      </c>
    </row>
    <row r="15" spans="1:10">
      <c r="A15" s="26">
        <v>14</v>
      </c>
      <c r="B15" s="37" t="s">
        <v>511</v>
      </c>
      <c r="C15" s="26">
        <v>79</v>
      </c>
      <c r="D15" s="26">
        <v>77</v>
      </c>
      <c r="E15" s="26">
        <v>51</v>
      </c>
      <c r="F15" s="26">
        <v>80</v>
      </c>
      <c r="G15" s="26">
        <v>91</v>
      </c>
    </row>
    <row r="16" spans="1:10">
      <c r="A16" s="26">
        <v>15</v>
      </c>
      <c r="B16" s="37" t="s">
        <v>512</v>
      </c>
      <c r="C16" s="26">
        <v>42</v>
      </c>
      <c r="D16" s="26">
        <v>80</v>
      </c>
      <c r="E16" s="26">
        <v>64</v>
      </c>
      <c r="F16" s="26">
        <v>68</v>
      </c>
      <c r="G16" s="26">
        <v>88</v>
      </c>
    </row>
    <row r="17" spans="1:7">
      <c r="A17" s="26">
        <v>16</v>
      </c>
      <c r="B17" s="37" t="s">
        <v>513</v>
      </c>
      <c r="C17" s="26">
        <v>65</v>
      </c>
      <c r="D17" s="26">
        <v>76</v>
      </c>
      <c r="E17" s="26">
        <v>68</v>
      </c>
      <c r="F17" s="26">
        <v>89</v>
      </c>
      <c r="G17" s="26">
        <v>84</v>
      </c>
    </row>
    <row r="18" spans="1:7">
      <c r="A18" s="26">
        <v>17</v>
      </c>
      <c r="B18" s="37" t="s">
        <v>514</v>
      </c>
      <c r="C18" s="26">
        <v>76</v>
      </c>
      <c r="D18" s="26">
        <v>96</v>
      </c>
      <c r="E18" s="26">
        <v>62</v>
      </c>
      <c r="F18" s="26">
        <v>68</v>
      </c>
      <c r="G18" s="26">
        <v>76</v>
      </c>
    </row>
    <row r="19" spans="1:7">
      <c r="A19" s="26">
        <v>18</v>
      </c>
      <c r="B19" s="37" t="s">
        <v>515</v>
      </c>
      <c r="C19" s="26">
        <v>54</v>
      </c>
      <c r="D19" s="26">
        <v>55</v>
      </c>
      <c r="E19" s="26">
        <v>47</v>
      </c>
      <c r="F19" s="26">
        <v>72</v>
      </c>
      <c r="G19" s="26">
        <v>79</v>
      </c>
    </row>
    <row r="20" spans="1:7">
      <c r="A20" s="26">
        <v>19</v>
      </c>
      <c r="B20" s="37" t="s">
        <v>516</v>
      </c>
      <c r="C20" s="26">
        <v>77</v>
      </c>
      <c r="D20" s="26">
        <v>95</v>
      </c>
      <c r="E20" s="26">
        <v>52</v>
      </c>
      <c r="F20" s="26">
        <v>97</v>
      </c>
      <c r="G20" s="26">
        <v>61</v>
      </c>
    </row>
    <row r="21" spans="1:7">
      <c r="A21" s="26">
        <v>20</v>
      </c>
      <c r="B21" s="37" t="s">
        <v>517</v>
      </c>
      <c r="C21" s="26">
        <v>91</v>
      </c>
      <c r="D21" s="26">
        <v>92</v>
      </c>
      <c r="E21" s="26">
        <v>88</v>
      </c>
      <c r="F21" s="26">
        <v>55</v>
      </c>
      <c r="G21" s="26">
        <v>49</v>
      </c>
    </row>
    <row r="22" spans="1:7">
      <c r="A22" s="26">
        <v>21</v>
      </c>
      <c r="B22" s="37" t="s">
        <v>518</v>
      </c>
      <c r="C22" s="26">
        <v>55</v>
      </c>
      <c r="D22" s="26">
        <v>45</v>
      </c>
      <c r="E22" s="26">
        <v>68</v>
      </c>
      <c r="F22" s="26">
        <v>98</v>
      </c>
      <c r="G22" s="26">
        <v>41</v>
      </c>
    </row>
    <row r="23" spans="1:7">
      <c r="A23" s="26">
        <v>22</v>
      </c>
      <c r="B23" s="37" t="s">
        <v>519</v>
      </c>
      <c r="C23" s="26">
        <v>86</v>
      </c>
      <c r="D23" s="26">
        <v>59</v>
      </c>
      <c r="E23" s="26">
        <v>63</v>
      </c>
      <c r="F23" s="26">
        <v>44</v>
      </c>
      <c r="G23" s="26">
        <v>97</v>
      </c>
    </row>
    <row r="24" spans="1:7">
      <c r="A24" s="26">
        <v>23</v>
      </c>
      <c r="B24" s="37" t="s">
        <v>520</v>
      </c>
      <c r="C24" s="26">
        <v>46</v>
      </c>
      <c r="D24" s="26">
        <v>43</v>
      </c>
      <c r="E24" s="26">
        <v>78</v>
      </c>
      <c r="F24" s="26">
        <v>97</v>
      </c>
      <c r="G24" s="26">
        <v>49</v>
      </c>
    </row>
    <row r="25" spans="1:7">
      <c r="A25" s="26">
        <v>24</v>
      </c>
      <c r="B25" s="37" t="s">
        <v>521</v>
      </c>
      <c r="C25" s="26">
        <v>77</v>
      </c>
      <c r="D25" s="26">
        <v>69</v>
      </c>
      <c r="E25" s="26">
        <v>40</v>
      </c>
      <c r="F25" s="26">
        <v>64</v>
      </c>
      <c r="G25" s="26">
        <v>40</v>
      </c>
    </row>
    <row r="26" spans="1:7">
      <c r="A26" s="26">
        <v>25</v>
      </c>
      <c r="B26" s="37" t="s">
        <v>522</v>
      </c>
      <c r="C26" s="26">
        <v>50</v>
      </c>
      <c r="D26" s="26">
        <v>46</v>
      </c>
      <c r="E26" s="26">
        <v>61</v>
      </c>
      <c r="F26" s="26">
        <v>65</v>
      </c>
      <c r="G26" s="26">
        <v>70</v>
      </c>
    </row>
    <row r="27" spans="1:7">
      <c r="A27" s="26">
        <v>26</v>
      </c>
      <c r="B27" s="37" t="s">
        <v>523</v>
      </c>
      <c r="C27" s="26">
        <v>70</v>
      </c>
      <c r="D27" s="26">
        <v>56</v>
      </c>
      <c r="E27" s="26">
        <v>60</v>
      </c>
      <c r="F27" s="26">
        <v>97</v>
      </c>
      <c r="G27" s="26">
        <v>44</v>
      </c>
    </row>
    <row r="28" spans="1:7">
      <c r="A28" s="26">
        <v>27</v>
      </c>
      <c r="B28" s="37" t="s">
        <v>524</v>
      </c>
      <c r="C28" s="26">
        <v>95</v>
      </c>
      <c r="D28" s="26">
        <v>45</v>
      </c>
      <c r="E28" s="26">
        <v>85</v>
      </c>
      <c r="F28" s="26">
        <v>60</v>
      </c>
      <c r="G28" s="26">
        <v>52</v>
      </c>
    </row>
    <row r="29" spans="1:7">
      <c r="A29" s="26">
        <v>28</v>
      </c>
      <c r="B29" s="37" t="s">
        <v>525</v>
      </c>
      <c r="C29" s="26">
        <v>50</v>
      </c>
      <c r="D29" s="26">
        <v>69</v>
      </c>
      <c r="E29" s="26">
        <v>89</v>
      </c>
      <c r="F29" s="26">
        <v>51</v>
      </c>
      <c r="G29" s="26">
        <v>56</v>
      </c>
    </row>
    <row r="30" spans="1:7">
      <c r="A30" s="26">
        <v>29</v>
      </c>
      <c r="B30" s="37" t="s">
        <v>526</v>
      </c>
      <c r="C30" s="26">
        <v>74</v>
      </c>
      <c r="D30" s="26">
        <v>62</v>
      </c>
      <c r="E30" s="26">
        <v>86</v>
      </c>
      <c r="F30" s="26">
        <v>81</v>
      </c>
      <c r="G30" s="26">
        <v>50</v>
      </c>
    </row>
    <row r="31" spans="1:7">
      <c r="A31" s="26">
        <v>30</v>
      </c>
      <c r="B31" s="37" t="s">
        <v>527</v>
      </c>
      <c r="C31" s="26">
        <v>58</v>
      </c>
      <c r="D31" s="26">
        <v>97</v>
      </c>
      <c r="E31" s="26">
        <v>77</v>
      </c>
      <c r="F31" s="26">
        <v>44</v>
      </c>
      <c r="G31" s="26">
        <v>69</v>
      </c>
    </row>
    <row r="32" spans="1:7">
      <c r="A32" s="26">
        <v>31</v>
      </c>
      <c r="B32" s="37" t="s">
        <v>528</v>
      </c>
      <c r="C32" s="26">
        <v>77</v>
      </c>
      <c r="D32" s="26">
        <v>53</v>
      </c>
      <c r="E32" s="26">
        <v>54</v>
      </c>
      <c r="F32" s="26">
        <v>67</v>
      </c>
      <c r="G32" s="26">
        <v>86</v>
      </c>
    </row>
    <row r="33" spans="1:7">
      <c r="A33" s="26">
        <v>32</v>
      </c>
      <c r="B33" s="37" t="s">
        <v>529</v>
      </c>
      <c r="C33" s="26">
        <v>85</v>
      </c>
      <c r="D33" s="26">
        <v>87</v>
      </c>
      <c r="E33" s="26">
        <v>65</v>
      </c>
      <c r="F33" s="26">
        <v>41</v>
      </c>
      <c r="G33" s="26">
        <v>78</v>
      </c>
    </row>
    <row r="34" spans="1:7">
      <c r="A34" s="26">
        <v>33</v>
      </c>
      <c r="B34" s="37" t="s">
        <v>530</v>
      </c>
      <c r="C34" s="26">
        <v>59</v>
      </c>
      <c r="D34" s="26">
        <v>49</v>
      </c>
      <c r="E34" s="26">
        <v>67</v>
      </c>
      <c r="F34" s="26">
        <v>50</v>
      </c>
      <c r="G34" s="26">
        <v>96</v>
      </c>
    </row>
    <row r="35" spans="1:7">
      <c r="A35" s="26">
        <v>34</v>
      </c>
      <c r="B35" s="37" t="s">
        <v>531</v>
      </c>
      <c r="C35" s="26">
        <v>83</v>
      </c>
      <c r="D35" s="26">
        <v>92</v>
      </c>
      <c r="E35" s="26">
        <v>58</v>
      </c>
      <c r="F35" s="26">
        <v>44</v>
      </c>
      <c r="G35" s="26">
        <v>43</v>
      </c>
    </row>
    <row r="36" spans="1:7">
      <c r="A36" s="26">
        <v>35</v>
      </c>
      <c r="B36" s="37" t="s">
        <v>532</v>
      </c>
      <c r="C36" s="26">
        <v>57</v>
      </c>
      <c r="D36" s="26">
        <v>51</v>
      </c>
      <c r="E36" s="26">
        <v>47</v>
      </c>
      <c r="F36" s="26">
        <v>86</v>
      </c>
      <c r="G36" s="26">
        <v>81</v>
      </c>
    </row>
    <row r="37" spans="1:7">
      <c r="A37" s="26">
        <v>36</v>
      </c>
      <c r="B37" s="37" t="s">
        <v>533</v>
      </c>
      <c r="C37" s="26">
        <v>81</v>
      </c>
      <c r="D37" s="26">
        <v>96</v>
      </c>
      <c r="E37" s="26">
        <v>73</v>
      </c>
      <c r="F37" s="26">
        <v>97</v>
      </c>
      <c r="G37" s="26">
        <v>45</v>
      </c>
    </row>
    <row r="38" spans="1:7">
      <c r="A38" s="26">
        <v>37</v>
      </c>
      <c r="B38" s="37" t="s">
        <v>534</v>
      </c>
      <c r="C38" s="26">
        <v>63</v>
      </c>
      <c r="D38" s="26">
        <v>76</v>
      </c>
      <c r="E38" s="26">
        <v>59</v>
      </c>
      <c r="F38" s="26">
        <v>55</v>
      </c>
      <c r="G38" s="26">
        <v>55</v>
      </c>
    </row>
    <row r="39" spans="1:7">
      <c r="A39" s="26">
        <v>38</v>
      </c>
      <c r="B39" s="37" t="s">
        <v>535</v>
      </c>
      <c r="C39" s="26">
        <v>56</v>
      </c>
      <c r="D39" s="26">
        <v>88</v>
      </c>
      <c r="E39" s="26">
        <v>41</v>
      </c>
      <c r="F39" s="26">
        <v>96</v>
      </c>
      <c r="G39" s="26">
        <v>66</v>
      </c>
    </row>
    <row r="40" spans="1:7">
      <c r="A40" s="26">
        <v>39</v>
      </c>
      <c r="B40" s="37" t="s">
        <v>536</v>
      </c>
      <c r="C40" s="26">
        <v>72</v>
      </c>
      <c r="D40" s="26">
        <v>47</v>
      </c>
      <c r="E40" s="26">
        <v>56</v>
      </c>
      <c r="F40" s="26">
        <v>81</v>
      </c>
      <c r="G40" s="26">
        <v>41</v>
      </c>
    </row>
    <row r="41" spans="1:7">
      <c r="A41" s="26">
        <v>40</v>
      </c>
      <c r="B41" s="37" t="s">
        <v>537</v>
      </c>
      <c r="C41" s="26">
        <v>43</v>
      </c>
      <c r="D41" s="26">
        <v>80</v>
      </c>
      <c r="E41" s="26">
        <v>81</v>
      </c>
      <c r="F41" s="26">
        <v>77</v>
      </c>
      <c r="G41" s="26">
        <v>70</v>
      </c>
    </row>
    <row r="42" spans="1:7">
      <c r="A42" s="26">
        <v>41</v>
      </c>
      <c r="B42" s="37" t="s">
        <v>538</v>
      </c>
      <c r="C42" s="26">
        <v>47</v>
      </c>
      <c r="D42" s="26">
        <v>84</v>
      </c>
      <c r="E42" s="26">
        <v>91</v>
      </c>
      <c r="F42" s="26">
        <v>47</v>
      </c>
      <c r="G42" s="26">
        <v>54</v>
      </c>
    </row>
    <row r="43" spans="1:7">
      <c r="A43" s="26">
        <v>42</v>
      </c>
      <c r="B43" s="37" t="s">
        <v>539</v>
      </c>
      <c r="C43" s="26">
        <v>59</v>
      </c>
      <c r="D43" s="26">
        <v>41</v>
      </c>
      <c r="E43" s="26">
        <v>43</v>
      </c>
      <c r="F43" s="26">
        <v>59</v>
      </c>
      <c r="G43" s="26">
        <v>67</v>
      </c>
    </row>
    <row r="44" spans="1:7">
      <c r="A44" s="26">
        <v>43</v>
      </c>
      <c r="B44" s="37" t="s">
        <v>540</v>
      </c>
      <c r="C44" s="26">
        <v>66</v>
      </c>
      <c r="D44" s="26">
        <v>63</v>
      </c>
      <c r="E44" s="26">
        <v>90</v>
      </c>
      <c r="F44" s="26">
        <v>65</v>
      </c>
      <c r="G44" s="26">
        <v>88</v>
      </c>
    </row>
    <row r="45" spans="1:7">
      <c r="A45" s="26">
        <v>44</v>
      </c>
      <c r="B45" s="37" t="s">
        <v>541</v>
      </c>
      <c r="C45" s="26">
        <v>79</v>
      </c>
      <c r="D45" s="26">
        <v>75</v>
      </c>
      <c r="E45" s="26">
        <v>77</v>
      </c>
      <c r="F45" s="26">
        <v>63</v>
      </c>
      <c r="G45" s="26">
        <v>90</v>
      </c>
    </row>
    <row r="46" spans="1:7">
      <c r="A46" s="26">
        <v>45</v>
      </c>
      <c r="B46" s="37" t="s">
        <v>542</v>
      </c>
      <c r="C46" s="26">
        <v>79</v>
      </c>
      <c r="D46" s="26">
        <v>72</v>
      </c>
      <c r="E46" s="26">
        <v>44</v>
      </c>
      <c r="F46" s="26">
        <v>71</v>
      </c>
      <c r="G46" s="26">
        <v>57</v>
      </c>
    </row>
    <row r="47" spans="1:7">
      <c r="A47" s="26">
        <v>46</v>
      </c>
      <c r="B47" s="37" t="s">
        <v>543</v>
      </c>
      <c r="C47" s="26">
        <v>89</v>
      </c>
      <c r="D47" s="26">
        <v>91</v>
      </c>
      <c r="E47" s="26">
        <v>98</v>
      </c>
      <c r="F47" s="26">
        <v>74</v>
      </c>
      <c r="G47" s="26">
        <v>44</v>
      </c>
    </row>
    <row r="48" spans="1:7">
      <c r="A48" s="26">
        <v>47</v>
      </c>
      <c r="B48" s="37" t="s">
        <v>544</v>
      </c>
      <c r="C48" s="26">
        <v>58</v>
      </c>
      <c r="D48" s="26">
        <v>74</v>
      </c>
      <c r="E48" s="26">
        <v>87</v>
      </c>
      <c r="F48" s="26">
        <v>96</v>
      </c>
      <c r="G48" s="26">
        <v>41</v>
      </c>
    </row>
    <row r="49" spans="1:7">
      <c r="A49" s="26">
        <v>48</v>
      </c>
      <c r="B49" s="37" t="s">
        <v>545</v>
      </c>
      <c r="C49" s="26">
        <v>46</v>
      </c>
      <c r="D49" s="26">
        <v>55</v>
      </c>
      <c r="E49" s="26">
        <v>41</v>
      </c>
      <c r="F49" s="26">
        <v>95</v>
      </c>
      <c r="G49" s="26">
        <v>76</v>
      </c>
    </row>
    <row r="50" spans="1:7">
      <c r="A50" s="26">
        <v>49</v>
      </c>
      <c r="B50" s="37" t="s">
        <v>546</v>
      </c>
      <c r="C50" s="26">
        <v>43</v>
      </c>
      <c r="D50" s="26">
        <v>43</v>
      </c>
      <c r="E50" s="26">
        <v>86</v>
      </c>
      <c r="F50" s="26">
        <v>40</v>
      </c>
      <c r="G50" s="26">
        <v>80</v>
      </c>
    </row>
    <row r="51" spans="1:7">
      <c r="A51" s="26">
        <v>50</v>
      </c>
      <c r="B51" s="37" t="s">
        <v>547</v>
      </c>
      <c r="C51" s="26">
        <v>51</v>
      </c>
      <c r="D51" s="26">
        <v>84</v>
      </c>
      <c r="E51" s="26">
        <v>43</v>
      </c>
      <c r="F51" s="26">
        <v>56</v>
      </c>
      <c r="G51" s="26">
        <v>86</v>
      </c>
    </row>
    <row r="52" spans="1:7">
      <c r="B52" s="208" t="s">
        <v>548</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sheetPr codeName="Sheet34">
    <tabColor rgb="FFFF0000"/>
  </sheetPr>
  <dimension ref="A1:L101"/>
  <sheetViews>
    <sheetView topLeftCell="A4" workbookViewId="0">
      <selection activeCell="H2" sqref="H2:H101"/>
    </sheetView>
  </sheetViews>
  <sheetFormatPr defaultRowHeight="15"/>
  <cols>
    <col min="1" max="1" width="14.28515625" bestFit="1" customWidth="1"/>
    <col min="2" max="2" width="12.5703125" bestFit="1" customWidth="1"/>
    <col min="3" max="3" width="12.7109375" customWidth="1"/>
    <col min="4" max="4" width="17.85546875" customWidth="1"/>
    <col min="5" max="5" width="17.28515625" bestFit="1" customWidth="1"/>
    <col min="6" max="6" width="11" customWidth="1"/>
    <col min="7" max="8" width="12.7109375" customWidth="1"/>
    <col min="9" max="9" width="10.85546875" customWidth="1"/>
    <col min="10" max="10" width="16.42578125" customWidth="1"/>
    <col min="11" max="11" width="13.140625" customWidth="1"/>
    <col min="12" max="12" width="12.42578125" bestFit="1" customWidth="1"/>
  </cols>
  <sheetData>
    <row r="1" spans="1:12" ht="37.5">
      <c r="A1" s="125" t="s">
        <v>225</v>
      </c>
      <c r="B1" s="29" t="s">
        <v>243</v>
      </c>
      <c r="C1" s="48" t="s">
        <v>241</v>
      </c>
      <c r="D1" s="39" t="s">
        <v>242</v>
      </c>
      <c r="E1" s="39" t="s">
        <v>244</v>
      </c>
      <c r="F1" s="126" t="s">
        <v>245</v>
      </c>
      <c r="G1" s="124" t="s">
        <v>229</v>
      </c>
      <c r="H1" s="48" t="s">
        <v>551</v>
      </c>
      <c r="I1" s="343" t="s">
        <v>230</v>
      </c>
      <c r="J1" s="343" t="s">
        <v>229</v>
      </c>
      <c r="K1" s="344" t="s">
        <v>552</v>
      </c>
      <c r="L1" s="209"/>
    </row>
    <row r="2" spans="1:12" ht="18.75">
      <c r="A2" s="26">
        <v>1</v>
      </c>
      <c r="B2" s="26">
        <v>41</v>
      </c>
      <c r="C2" s="26">
        <f>B2*0.3</f>
        <v>12.299999999999999</v>
      </c>
      <c r="D2" s="26">
        <v>85</v>
      </c>
      <c r="E2" s="26">
        <f>D2*0.7</f>
        <v>59.499999999999993</v>
      </c>
      <c r="F2" s="26">
        <f>E2+C2</f>
        <v>71.8</v>
      </c>
      <c r="G2" s="217" t="str">
        <f>VLOOKUP(F2,$I$1:$J$11,2,TRUE)</f>
        <v>B+</v>
      </c>
      <c r="H2" s="218">
        <f>VLOOKUP(G2,$J$2:$K$11,2,FALSE)</f>
        <v>3.5</v>
      </c>
      <c r="I2" s="153">
        <v>0</v>
      </c>
      <c r="J2" s="153" t="s">
        <v>67</v>
      </c>
      <c r="K2" s="345">
        <v>0</v>
      </c>
      <c r="L2" s="20"/>
    </row>
    <row r="3" spans="1:12" ht="18.75">
      <c r="A3" s="26">
        <v>2</v>
      </c>
      <c r="B3" s="26">
        <v>73</v>
      </c>
      <c r="C3" s="26">
        <f t="shared" ref="C3:C66" si="0">B3*0.3</f>
        <v>21.9</v>
      </c>
      <c r="D3" s="26">
        <v>84</v>
      </c>
      <c r="E3" s="26">
        <f t="shared" ref="E3:E66" si="1">D3*0.7</f>
        <v>58.8</v>
      </c>
      <c r="F3" s="26">
        <f t="shared" ref="F3:F66" si="2">E3+C3</f>
        <v>80.699999999999989</v>
      </c>
      <c r="G3" s="217" t="str">
        <f t="shared" ref="G3:G66" si="3">VLOOKUP(F3,$I$1:$J$11,2,TRUE)</f>
        <v>A</v>
      </c>
      <c r="H3" s="218">
        <f t="shared" ref="H3:H66" si="4">VLOOKUP(G3,$J$2:$K$11,2,FALSE)</f>
        <v>4</v>
      </c>
      <c r="I3" s="153">
        <v>40</v>
      </c>
      <c r="J3" s="153" t="s">
        <v>183</v>
      </c>
      <c r="K3" s="345">
        <v>1</v>
      </c>
      <c r="L3" s="20"/>
    </row>
    <row r="4" spans="1:12" ht="18.75">
      <c r="A4" s="26">
        <v>3</v>
      </c>
      <c r="B4" s="26">
        <v>65</v>
      </c>
      <c r="C4" s="26">
        <f t="shared" si="0"/>
        <v>19.5</v>
      </c>
      <c r="D4" s="26">
        <v>47</v>
      </c>
      <c r="E4" s="26">
        <f t="shared" si="1"/>
        <v>32.9</v>
      </c>
      <c r="F4" s="26">
        <f t="shared" si="2"/>
        <v>52.4</v>
      </c>
      <c r="G4" s="217" t="str">
        <f t="shared" si="3"/>
        <v>C</v>
      </c>
      <c r="H4" s="218">
        <f t="shared" si="4"/>
        <v>2</v>
      </c>
      <c r="I4" s="153">
        <v>45</v>
      </c>
      <c r="J4" s="153" t="s">
        <v>231</v>
      </c>
      <c r="K4" s="345">
        <v>1.75</v>
      </c>
      <c r="L4" s="20"/>
    </row>
    <row r="5" spans="1:12" ht="18.75">
      <c r="A5" s="26">
        <v>4</v>
      </c>
      <c r="B5" s="26">
        <v>44</v>
      </c>
      <c r="C5" s="26">
        <f t="shared" si="0"/>
        <v>13.2</v>
      </c>
      <c r="D5" s="26">
        <v>81</v>
      </c>
      <c r="E5" s="26">
        <f t="shared" si="1"/>
        <v>56.699999999999996</v>
      </c>
      <c r="F5" s="26">
        <f t="shared" si="2"/>
        <v>69.899999999999991</v>
      </c>
      <c r="G5" s="217" t="str">
        <f t="shared" si="3"/>
        <v>B</v>
      </c>
      <c r="H5" s="218">
        <f t="shared" si="4"/>
        <v>3</v>
      </c>
      <c r="I5" s="153">
        <v>50</v>
      </c>
      <c r="J5" s="153" t="s">
        <v>182</v>
      </c>
      <c r="K5" s="345">
        <v>2</v>
      </c>
      <c r="L5" s="20"/>
    </row>
    <row r="6" spans="1:12" ht="18.75">
      <c r="A6" s="26">
        <v>5</v>
      </c>
      <c r="B6" s="26">
        <v>87</v>
      </c>
      <c r="C6" s="26">
        <f t="shared" si="0"/>
        <v>26.099999999999998</v>
      </c>
      <c r="D6" s="26">
        <v>35</v>
      </c>
      <c r="E6" s="26">
        <f t="shared" si="1"/>
        <v>24.5</v>
      </c>
      <c r="F6" s="26">
        <f t="shared" si="2"/>
        <v>50.599999999999994</v>
      </c>
      <c r="G6" s="217" t="str">
        <f t="shared" si="3"/>
        <v>C</v>
      </c>
      <c r="H6" s="218">
        <f t="shared" si="4"/>
        <v>2</v>
      </c>
      <c r="I6" s="153">
        <v>55</v>
      </c>
      <c r="J6" s="153" t="s">
        <v>232</v>
      </c>
      <c r="K6" s="345">
        <v>2.5</v>
      </c>
      <c r="L6" s="20"/>
    </row>
    <row r="7" spans="1:12" ht="18.75">
      <c r="A7" s="26">
        <v>6</v>
      </c>
      <c r="B7" s="26">
        <v>92</v>
      </c>
      <c r="C7" s="26">
        <f t="shared" si="0"/>
        <v>27.599999999999998</v>
      </c>
      <c r="D7" s="26">
        <v>56</v>
      </c>
      <c r="E7" s="26">
        <f t="shared" si="1"/>
        <v>39.199999999999996</v>
      </c>
      <c r="F7" s="26">
        <f t="shared" si="2"/>
        <v>66.8</v>
      </c>
      <c r="G7" s="217" t="str">
        <f t="shared" si="3"/>
        <v>B</v>
      </c>
      <c r="H7" s="218">
        <f t="shared" si="4"/>
        <v>3</v>
      </c>
      <c r="I7" s="153">
        <v>60</v>
      </c>
      <c r="J7" s="153" t="s">
        <v>233</v>
      </c>
      <c r="K7" s="345">
        <v>2.75</v>
      </c>
      <c r="L7" s="20"/>
    </row>
    <row r="8" spans="1:12" ht="18.75">
      <c r="A8" s="26">
        <v>7</v>
      </c>
      <c r="B8" s="26">
        <v>83</v>
      </c>
      <c r="C8" s="26">
        <f t="shared" si="0"/>
        <v>24.9</v>
      </c>
      <c r="D8" s="26">
        <v>65</v>
      </c>
      <c r="E8" s="26">
        <f t="shared" si="1"/>
        <v>45.5</v>
      </c>
      <c r="F8" s="26">
        <f t="shared" si="2"/>
        <v>70.400000000000006</v>
      </c>
      <c r="G8" s="217" t="str">
        <f t="shared" si="3"/>
        <v>B+</v>
      </c>
      <c r="H8" s="218">
        <f t="shared" si="4"/>
        <v>3.5</v>
      </c>
      <c r="I8" s="153">
        <v>65</v>
      </c>
      <c r="J8" s="153" t="s">
        <v>181</v>
      </c>
      <c r="K8" s="345">
        <v>3</v>
      </c>
      <c r="L8" s="20"/>
    </row>
    <row r="9" spans="1:12" ht="18.75">
      <c r="A9" s="26">
        <v>8</v>
      </c>
      <c r="B9" s="26">
        <v>56</v>
      </c>
      <c r="C9" s="26">
        <f t="shared" si="0"/>
        <v>16.8</v>
      </c>
      <c r="D9" s="26">
        <v>48</v>
      </c>
      <c r="E9" s="26">
        <f t="shared" si="1"/>
        <v>33.599999999999994</v>
      </c>
      <c r="F9" s="26">
        <f t="shared" si="2"/>
        <v>50.399999999999991</v>
      </c>
      <c r="G9" s="217" t="str">
        <f t="shared" si="3"/>
        <v>C</v>
      </c>
      <c r="H9" s="218">
        <f t="shared" si="4"/>
        <v>2</v>
      </c>
      <c r="I9" s="153">
        <v>70</v>
      </c>
      <c r="J9" s="153" t="s">
        <v>234</v>
      </c>
      <c r="K9" s="345">
        <v>3.5</v>
      </c>
      <c r="L9" s="20"/>
    </row>
    <row r="10" spans="1:12" ht="18.75">
      <c r="A10" s="26">
        <v>9</v>
      </c>
      <c r="B10" s="26">
        <v>52</v>
      </c>
      <c r="C10" s="26">
        <f t="shared" si="0"/>
        <v>15.6</v>
      </c>
      <c r="D10" s="26">
        <v>85</v>
      </c>
      <c r="E10" s="26">
        <f t="shared" si="1"/>
        <v>59.499999999999993</v>
      </c>
      <c r="F10" s="26">
        <f t="shared" si="2"/>
        <v>75.099999999999994</v>
      </c>
      <c r="G10" s="217" t="str">
        <f t="shared" si="3"/>
        <v>A-</v>
      </c>
      <c r="H10" s="218">
        <f t="shared" si="4"/>
        <v>3.75</v>
      </c>
      <c r="I10" s="153">
        <v>75</v>
      </c>
      <c r="J10" s="153" t="s">
        <v>235</v>
      </c>
      <c r="K10" s="345">
        <v>3.75</v>
      </c>
      <c r="L10" s="20"/>
    </row>
    <row r="11" spans="1:12" ht="18.75">
      <c r="A11" s="26">
        <v>10</v>
      </c>
      <c r="B11" s="26">
        <v>58</v>
      </c>
      <c r="C11" s="26">
        <f t="shared" si="0"/>
        <v>17.399999999999999</v>
      </c>
      <c r="D11" s="26">
        <v>61</v>
      </c>
      <c r="E11" s="26">
        <f t="shared" si="1"/>
        <v>42.699999999999996</v>
      </c>
      <c r="F11" s="26">
        <f t="shared" si="2"/>
        <v>60.099999999999994</v>
      </c>
      <c r="G11" s="217" t="str">
        <f t="shared" si="3"/>
        <v>B-</v>
      </c>
      <c r="H11" s="218">
        <f t="shared" si="4"/>
        <v>2.75</v>
      </c>
      <c r="I11" s="153">
        <v>80</v>
      </c>
      <c r="J11" s="153" t="s">
        <v>180</v>
      </c>
      <c r="K11" s="345">
        <v>4</v>
      </c>
      <c r="L11" s="20"/>
    </row>
    <row r="12" spans="1:12">
      <c r="A12" s="26">
        <v>11</v>
      </c>
      <c r="B12" s="26">
        <v>91</v>
      </c>
      <c r="C12" s="26">
        <f t="shared" si="0"/>
        <v>27.3</v>
      </c>
      <c r="D12" s="26">
        <v>39</v>
      </c>
      <c r="E12" s="26">
        <f t="shared" si="1"/>
        <v>27.299999999999997</v>
      </c>
      <c r="F12" s="26">
        <f t="shared" si="2"/>
        <v>54.599999999999994</v>
      </c>
      <c r="G12" s="217" t="str">
        <f t="shared" si="3"/>
        <v>C</v>
      </c>
      <c r="H12" s="218">
        <f t="shared" si="4"/>
        <v>2</v>
      </c>
    </row>
    <row r="13" spans="1:12">
      <c r="A13" s="26">
        <v>12</v>
      </c>
      <c r="B13" s="26">
        <v>55</v>
      </c>
      <c r="C13" s="26">
        <f t="shared" si="0"/>
        <v>16.5</v>
      </c>
      <c r="D13" s="26">
        <v>73</v>
      </c>
      <c r="E13" s="26">
        <f t="shared" si="1"/>
        <v>51.099999999999994</v>
      </c>
      <c r="F13" s="26">
        <f t="shared" si="2"/>
        <v>67.599999999999994</v>
      </c>
      <c r="G13" s="217" t="str">
        <f t="shared" si="3"/>
        <v>B</v>
      </c>
      <c r="H13" s="218">
        <f t="shared" si="4"/>
        <v>3</v>
      </c>
    </row>
    <row r="14" spans="1:12">
      <c r="A14" s="26">
        <v>13</v>
      </c>
      <c r="B14" s="26">
        <v>36</v>
      </c>
      <c r="C14" s="26">
        <f t="shared" si="0"/>
        <v>10.799999999999999</v>
      </c>
      <c r="D14" s="26">
        <v>78</v>
      </c>
      <c r="E14" s="26">
        <f t="shared" si="1"/>
        <v>54.599999999999994</v>
      </c>
      <c r="F14" s="26">
        <f t="shared" si="2"/>
        <v>65.399999999999991</v>
      </c>
      <c r="G14" s="217" t="str">
        <f t="shared" si="3"/>
        <v>B</v>
      </c>
      <c r="H14" s="218">
        <f t="shared" si="4"/>
        <v>3</v>
      </c>
      <c r="K14" s="119" t="s">
        <v>236</v>
      </c>
    </row>
    <row r="15" spans="1:12">
      <c r="A15" s="26">
        <v>14</v>
      </c>
      <c r="B15" s="26">
        <v>40</v>
      </c>
      <c r="C15" s="26">
        <f t="shared" si="0"/>
        <v>12</v>
      </c>
      <c r="D15" s="26">
        <v>99</v>
      </c>
      <c r="E15" s="26">
        <f t="shared" si="1"/>
        <v>69.3</v>
      </c>
      <c r="F15" s="26">
        <f t="shared" si="2"/>
        <v>81.3</v>
      </c>
      <c r="G15" s="217" t="str">
        <f t="shared" si="3"/>
        <v>A</v>
      </c>
      <c r="H15" s="218">
        <f t="shared" si="4"/>
        <v>4</v>
      </c>
    </row>
    <row r="16" spans="1:12">
      <c r="A16" s="26">
        <v>15</v>
      </c>
      <c r="B16" s="26">
        <v>66</v>
      </c>
      <c r="C16" s="26">
        <f t="shared" si="0"/>
        <v>19.8</v>
      </c>
      <c r="D16" s="26">
        <v>45</v>
      </c>
      <c r="E16" s="26">
        <f t="shared" si="1"/>
        <v>31.499999999999996</v>
      </c>
      <c r="F16" s="26">
        <f t="shared" si="2"/>
        <v>51.3</v>
      </c>
      <c r="G16" s="217" t="str">
        <f t="shared" si="3"/>
        <v>C</v>
      </c>
      <c r="H16" s="218">
        <f t="shared" si="4"/>
        <v>2</v>
      </c>
      <c r="K16" t="s">
        <v>247</v>
      </c>
    </row>
    <row r="17" spans="1:8">
      <c r="A17" s="26">
        <v>16</v>
      </c>
      <c r="B17" s="26">
        <v>82</v>
      </c>
      <c r="C17" s="26">
        <f t="shared" si="0"/>
        <v>24.599999999999998</v>
      </c>
      <c r="D17" s="26">
        <v>63</v>
      </c>
      <c r="E17" s="26">
        <f t="shared" si="1"/>
        <v>44.099999999999994</v>
      </c>
      <c r="F17" s="26">
        <f t="shared" si="2"/>
        <v>68.699999999999989</v>
      </c>
      <c r="G17" s="217" t="str">
        <f t="shared" si="3"/>
        <v>B</v>
      </c>
      <c r="H17" s="218">
        <f t="shared" si="4"/>
        <v>3</v>
      </c>
    </row>
    <row r="18" spans="1:8">
      <c r="A18" s="26">
        <v>17</v>
      </c>
      <c r="B18" s="26">
        <v>53</v>
      </c>
      <c r="C18" s="26">
        <f t="shared" si="0"/>
        <v>15.899999999999999</v>
      </c>
      <c r="D18" s="26">
        <v>71</v>
      </c>
      <c r="E18" s="26">
        <f t="shared" si="1"/>
        <v>49.699999999999996</v>
      </c>
      <c r="F18" s="26">
        <f t="shared" si="2"/>
        <v>65.599999999999994</v>
      </c>
      <c r="G18" s="217" t="str">
        <f t="shared" si="3"/>
        <v>B</v>
      </c>
      <c r="H18" s="218">
        <f t="shared" si="4"/>
        <v>3</v>
      </c>
    </row>
    <row r="19" spans="1:8">
      <c r="A19" s="26">
        <v>18</v>
      </c>
      <c r="B19" s="26">
        <v>40</v>
      </c>
      <c r="C19" s="26">
        <f t="shared" si="0"/>
        <v>12</v>
      </c>
      <c r="D19" s="26">
        <v>53</v>
      </c>
      <c r="E19" s="26">
        <f t="shared" si="1"/>
        <v>37.099999999999994</v>
      </c>
      <c r="F19" s="26">
        <f t="shared" si="2"/>
        <v>49.099999999999994</v>
      </c>
      <c r="G19" s="217" t="str">
        <f t="shared" si="3"/>
        <v>C-</v>
      </c>
      <c r="H19" s="218">
        <f t="shared" si="4"/>
        <v>1.75</v>
      </c>
    </row>
    <row r="20" spans="1:8">
      <c r="A20" s="26">
        <v>19</v>
      </c>
      <c r="B20" s="26">
        <v>81</v>
      </c>
      <c r="C20" s="26">
        <f t="shared" si="0"/>
        <v>24.3</v>
      </c>
      <c r="D20" s="26">
        <v>63</v>
      </c>
      <c r="E20" s="26">
        <f t="shared" si="1"/>
        <v>44.099999999999994</v>
      </c>
      <c r="F20" s="26">
        <f t="shared" si="2"/>
        <v>68.399999999999991</v>
      </c>
      <c r="G20" s="217" t="str">
        <f t="shared" si="3"/>
        <v>B</v>
      </c>
      <c r="H20" s="218">
        <f t="shared" si="4"/>
        <v>3</v>
      </c>
    </row>
    <row r="21" spans="1:8">
      <c r="A21" s="26">
        <v>20</v>
      </c>
      <c r="B21" s="26">
        <v>49</v>
      </c>
      <c r="C21" s="26">
        <f t="shared" si="0"/>
        <v>14.7</v>
      </c>
      <c r="D21" s="26">
        <v>98</v>
      </c>
      <c r="E21" s="26">
        <f t="shared" si="1"/>
        <v>68.599999999999994</v>
      </c>
      <c r="F21" s="26">
        <f t="shared" si="2"/>
        <v>83.3</v>
      </c>
      <c r="G21" s="217" t="str">
        <f t="shared" si="3"/>
        <v>A</v>
      </c>
      <c r="H21" s="218">
        <f t="shared" si="4"/>
        <v>4</v>
      </c>
    </row>
    <row r="22" spans="1:8">
      <c r="A22" s="26">
        <v>21</v>
      </c>
      <c r="B22" s="26">
        <v>97</v>
      </c>
      <c r="C22" s="26">
        <f t="shared" si="0"/>
        <v>29.099999999999998</v>
      </c>
      <c r="D22" s="26">
        <v>80</v>
      </c>
      <c r="E22" s="26">
        <f t="shared" si="1"/>
        <v>56</v>
      </c>
      <c r="F22" s="26">
        <f t="shared" si="2"/>
        <v>85.1</v>
      </c>
      <c r="G22" s="217" t="str">
        <f t="shared" si="3"/>
        <v>A</v>
      </c>
      <c r="H22" s="218">
        <f t="shared" si="4"/>
        <v>4</v>
      </c>
    </row>
    <row r="23" spans="1:8">
      <c r="A23" s="26">
        <v>22</v>
      </c>
      <c r="B23" s="26">
        <v>82</v>
      </c>
      <c r="C23" s="26">
        <f t="shared" si="0"/>
        <v>24.599999999999998</v>
      </c>
      <c r="D23" s="26">
        <v>77</v>
      </c>
      <c r="E23" s="26">
        <f t="shared" si="1"/>
        <v>53.9</v>
      </c>
      <c r="F23" s="26">
        <f t="shared" si="2"/>
        <v>78.5</v>
      </c>
      <c r="G23" s="217" t="str">
        <f t="shared" si="3"/>
        <v>A-</v>
      </c>
      <c r="H23" s="218">
        <f t="shared" si="4"/>
        <v>3.75</v>
      </c>
    </row>
    <row r="24" spans="1:8">
      <c r="A24" s="26">
        <v>23</v>
      </c>
      <c r="B24" s="26">
        <v>85</v>
      </c>
      <c r="C24" s="26">
        <f t="shared" si="0"/>
        <v>25.5</v>
      </c>
      <c r="D24" s="26">
        <v>87</v>
      </c>
      <c r="E24" s="26">
        <f t="shared" si="1"/>
        <v>60.9</v>
      </c>
      <c r="F24" s="26">
        <f t="shared" si="2"/>
        <v>86.4</v>
      </c>
      <c r="G24" s="217" t="str">
        <f t="shared" si="3"/>
        <v>A</v>
      </c>
      <c r="H24" s="218">
        <f t="shared" si="4"/>
        <v>4</v>
      </c>
    </row>
    <row r="25" spans="1:8">
      <c r="A25" s="26">
        <v>24</v>
      </c>
      <c r="B25" s="26">
        <v>35</v>
      </c>
      <c r="C25" s="26">
        <f t="shared" si="0"/>
        <v>10.5</v>
      </c>
      <c r="D25" s="26">
        <v>80</v>
      </c>
      <c r="E25" s="26">
        <f t="shared" si="1"/>
        <v>56</v>
      </c>
      <c r="F25" s="26">
        <f t="shared" si="2"/>
        <v>66.5</v>
      </c>
      <c r="G25" s="217" t="str">
        <f t="shared" si="3"/>
        <v>B</v>
      </c>
      <c r="H25" s="218">
        <f t="shared" si="4"/>
        <v>3</v>
      </c>
    </row>
    <row r="26" spans="1:8">
      <c r="A26" s="26">
        <v>25</v>
      </c>
      <c r="B26" s="26">
        <v>48</v>
      </c>
      <c r="C26" s="26">
        <f t="shared" si="0"/>
        <v>14.399999999999999</v>
      </c>
      <c r="D26" s="26">
        <v>38</v>
      </c>
      <c r="E26" s="26">
        <f t="shared" si="1"/>
        <v>26.599999999999998</v>
      </c>
      <c r="F26" s="26">
        <f t="shared" si="2"/>
        <v>41</v>
      </c>
      <c r="G26" s="217" t="str">
        <f t="shared" si="3"/>
        <v>D</v>
      </c>
      <c r="H26" s="218">
        <f t="shared" si="4"/>
        <v>1</v>
      </c>
    </row>
    <row r="27" spans="1:8">
      <c r="A27" s="26">
        <v>26</v>
      </c>
      <c r="B27" s="26">
        <v>79</v>
      </c>
      <c r="C27" s="26">
        <f t="shared" si="0"/>
        <v>23.7</v>
      </c>
      <c r="D27" s="26">
        <v>99</v>
      </c>
      <c r="E27" s="26">
        <f t="shared" si="1"/>
        <v>69.3</v>
      </c>
      <c r="F27" s="26">
        <f t="shared" si="2"/>
        <v>93</v>
      </c>
      <c r="G27" s="217" t="str">
        <f t="shared" si="3"/>
        <v>A</v>
      </c>
      <c r="H27" s="218">
        <f t="shared" si="4"/>
        <v>4</v>
      </c>
    </row>
    <row r="28" spans="1:8">
      <c r="A28" s="26">
        <v>27</v>
      </c>
      <c r="B28" s="26">
        <v>77</v>
      </c>
      <c r="C28" s="26">
        <f t="shared" si="0"/>
        <v>23.099999999999998</v>
      </c>
      <c r="D28" s="26">
        <v>67</v>
      </c>
      <c r="E28" s="26">
        <f t="shared" si="1"/>
        <v>46.9</v>
      </c>
      <c r="F28" s="26">
        <f t="shared" si="2"/>
        <v>70</v>
      </c>
      <c r="G28" s="217" t="str">
        <f t="shared" si="3"/>
        <v>B+</v>
      </c>
      <c r="H28" s="218">
        <f t="shared" si="4"/>
        <v>3.5</v>
      </c>
    </row>
    <row r="29" spans="1:8">
      <c r="A29" s="26">
        <v>28</v>
      </c>
      <c r="B29" s="26">
        <v>57</v>
      </c>
      <c r="C29" s="26">
        <f t="shared" si="0"/>
        <v>17.099999999999998</v>
      </c>
      <c r="D29" s="26">
        <v>65</v>
      </c>
      <c r="E29" s="26">
        <f t="shared" si="1"/>
        <v>45.5</v>
      </c>
      <c r="F29" s="26">
        <f t="shared" si="2"/>
        <v>62.599999999999994</v>
      </c>
      <c r="G29" s="217" t="str">
        <f t="shared" si="3"/>
        <v>B-</v>
      </c>
      <c r="H29" s="218">
        <f t="shared" si="4"/>
        <v>2.75</v>
      </c>
    </row>
    <row r="30" spans="1:8">
      <c r="A30" s="26">
        <v>29</v>
      </c>
      <c r="B30" s="26">
        <v>97</v>
      </c>
      <c r="C30" s="26">
        <f t="shared" si="0"/>
        <v>29.099999999999998</v>
      </c>
      <c r="D30" s="26">
        <v>62</v>
      </c>
      <c r="E30" s="26">
        <f t="shared" si="1"/>
        <v>43.4</v>
      </c>
      <c r="F30" s="26">
        <f t="shared" si="2"/>
        <v>72.5</v>
      </c>
      <c r="G30" s="217" t="str">
        <f t="shared" si="3"/>
        <v>B+</v>
      </c>
      <c r="H30" s="218">
        <f t="shared" si="4"/>
        <v>3.5</v>
      </c>
    </row>
    <row r="31" spans="1:8">
      <c r="A31" s="26">
        <v>30</v>
      </c>
      <c r="B31" s="26">
        <v>81</v>
      </c>
      <c r="C31" s="26">
        <f t="shared" si="0"/>
        <v>24.3</v>
      </c>
      <c r="D31" s="26">
        <v>58</v>
      </c>
      <c r="E31" s="26">
        <f t="shared" si="1"/>
        <v>40.599999999999994</v>
      </c>
      <c r="F31" s="26">
        <f t="shared" si="2"/>
        <v>64.899999999999991</v>
      </c>
      <c r="G31" s="217" t="str">
        <f t="shared" si="3"/>
        <v>B-</v>
      </c>
      <c r="H31" s="218">
        <f t="shared" si="4"/>
        <v>2.75</v>
      </c>
    </row>
    <row r="32" spans="1:8">
      <c r="A32" s="26">
        <v>31</v>
      </c>
      <c r="B32" s="26">
        <v>63</v>
      </c>
      <c r="C32" s="26">
        <f t="shared" si="0"/>
        <v>18.899999999999999</v>
      </c>
      <c r="D32" s="26">
        <v>37</v>
      </c>
      <c r="E32" s="26">
        <f t="shared" si="1"/>
        <v>25.9</v>
      </c>
      <c r="F32" s="26">
        <f t="shared" si="2"/>
        <v>44.8</v>
      </c>
      <c r="G32" s="217" t="str">
        <f t="shared" si="3"/>
        <v>D</v>
      </c>
      <c r="H32" s="218">
        <f t="shared" si="4"/>
        <v>1</v>
      </c>
    </row>
    <row r="33" spans="1:8">
      <c r="A33" s="26">
        <v>32</v>
      </c>
      <c r="B33" s="26">
        <v>55</v>
      </c>
      <c r="C33" s="26">
        <f t="shared" si="0"/>
        <v>16.5</v>
      </c>
      <c r="D33" s="26">
        <v>38</v>
      </c>
      <c r="E33" s="26">
        <f t="shared" si="1"/>
        <v>26.599999999999998</v>
      </c>
      <c r="F33" s="26">
        <f t="shared" si="2"/>
        <v>43.099999999999994</v>
      </c>
      <c r="G33" s="217" t="str">
        <f t="shared" si="3"/>
        <v>D</v>
      </c>
      <c r="H33" s="218">
        <f t="shared" si="4"/>
        <v>1</v>
      </c>
    </row>
    <row r="34" spans="1:8">
      <c r="A34" s="26">
        <v>33</v>
      </c>
      <c r="B34" s="26">
        <v>76</v>
      </c>
      <c r="C34" s="26">
        <f t="shared" si="0"/>
        <v>22.8</v>
      </c>
      <c r="D34" s="26">
        <v>38</v>
      </c>
      <c r="E34" s="26">
        <f t="shared" si="1"/>
        <v>26.599999999999998</v>
      </c>
      <c r="F34" s="26">
        <f t="shared" si="2"/>
        <v>49.4</v>
      </c>
      <c r="G34" s="217" t="str">
        <f t="shared" si="3"/>
        <v>C-</v>
      </c>
      <c r="H34" s="218">
        <f t="shared" si="4"/>
        <v>1.75</v>
      </c>
    </row>
    <row r="35" spans="1:8">
      <c r="A35" s="26">
        <v>34</v>
      </c>
      <c r="B35" s="26">
        <v>57</v>
      </c>
      <c r="C35" s="26">
        <f t="shared" si="0"/>
        <v>17.099999999999998</v>
      </c>
      <c r="D35" s="26">
        <v>82</v>
      </c>
      <c r="E35" s="26">
        <f t="shared" si="1"/>
        <v>57.4</v>
      </c>
      <c r="F35" s="26">
        <f t="shared" si="2"/>
        <v>74.5</v>
      </c>
      <c r="G35" s="217" t="str">
        <f t="shared" si="3"/>
        <v>B+</v>
      </c>
      <c r="H35" s="218">
        <f t="shared" si="4"/>
        <v>3.5</v>
      </c>
    </row>
    <row r="36" spans="1:8">
      <c r="A36" s="26">
        <v>35</v>
      </c>
      <c r="B36" s="26">
        <v>79</v>
      </c>
      <c r="C36" s="26">
        <f t="shared" si="0"/>
        <v>23.7</v>
      </c>
      <c r="D36" s="26">
        <v>88</v>
      </c>
      <c r="E36" s="26">
        <f t="shared" si="1"/>
        <v>61.599999999999994</v>
      </c>
      <c r="F36" s="26">
        <f t="shared" si="2"/>
        <v>85.3</v>
      </c>
      <c r="G36" s="217" t="str">
        <f t="shared" si="3"/>
        <v>A</v>
      </c>
      <c r="H36" s="218">
        <f t="shared" si="4"/>
        <v>4</v>
      </c>
    </row>
    <row r="37" spans="1:8">
      <c r="A37" s="26">
        <v>36</v>
      </c>
      <c r="B37" s="26">
        <v>84</v>
      </c>
      <c r="C37" s="26">
        <f t="shared" si="0"/>
        <v>25.2</v>
      </c>
      <c r="D37" s="26">
        <v>44</v>
      </c>
      <c r="E37" s="26">
        <f t="shared" si="1"/>
        <v>30.799999999999997</v>
      </c>
      <c r="F37" s="26">
        <f t="shared" si="2"/>
        <v>56</v>
      </c>
      <c r="G37" s="217" t="str">
        <f t="shared" si="3"/>
        <v>C+</v>
      </c>
      <c r="H37" s="218">
        <f t="shared" si="4"/>
        <v>2.5</v>
      </c>
    </row>
    <row r="38" spans="1:8">
      <c r="A38" s="26">
        <v>37</v>
      </c>
      <c r="B38" s="26">
        <v>81</v>
      </c>
      <c r="C38" s="26">
        <f t="shared" si="0"/>
        <v>24.3</v>
      </c>
      <c r="D38" s="26">
        <v>43</v>
      </c>
      <c r="E38" s="26">
        <f t="shared" si="1"/>
        <v>30.099999999999998</v>
      </c>
      <c r="F38" s="26">
        <f t="shared" si="2"/>
        <v>54.4</v>
      </c>
      <c r="G38" s="217" t="str">
        <f t="shared" si="3"/>
        <v>C</v>
      </c>
      <c r="H38" s="218">
        <f t="shared" si="4"/>
        <v>2</v>
      </c>
    </row>
    <row r="39" spans="1:8">
      <c r="A39" s="26">
        <v>38</v>
      </c>
      <c r="B39" s="26">
        <v>68</v>
      </c>
      <c r="C39" s="26">
        <f t="shared" si="0"/>
        <v>20.399999999999999</v>
      </c>
      <c r="D39" s="26">
        <v>77</v>
      </c>
      <c r="E39" s="26">
        <f t="shared" si="1"/>
        <v>53.9</v>
      </c>
      <c r="F39" s="26">
        <f t="shared" si="2"/>
        <v>74.3</v>
      </c>
      <c r="G39" s="217" t="str">
        <f t="shared" si="3"/>
        <v>B+</v>
      </c>
      <c r="H39" s="218">
        <f t="shared" si="4"/>
        <v>3.5</v>
      </c>
    </row>
    <row r="40" spans="1:8">
      <c r="A40" s="26">
        <v>39</v>
      </c>
      <c r="B40" s="26">
        <v>62</v>
      </c>
      <c r="C40" s="26">
        <f t="shared" si="0"/>
        <v>18.599999999999998</v>
      </c>
      <c r="D40" s="26">
        <v>99</v>
      </c>
      <c r="E40" s="26">
        <f t="shared" si="1"/>
        <v>69.3</v>
      </c>
      <c r="F40" s="26">
        <f t="shared" si="2"/>
        <v>87.899999999999991</v>
      </c>
      <c r="G40" s="217" t="str">
        <f t="shared" si="3"/>
        <v>A</v>
      </c>
      <c r="H40" s="218">
        <f t="shared" si="4"/>
        <v>4</v>
      </c>
    </row>
    <row r="41" spans="1:8">
      <c r="A41" s="26">
        <v>40</v>
      </c>
      <c r="B41" s="26">
        <v>84</v>
      </c>
      <c r="C41" s="26">
        <f t="shared" si="0"/>
        <v>25.2</v>
      </c>
      <c r="D41" s="26">
        <v>74</v>
      </c>
      <c r="E41" s="26">
        <f t="shared" si="1"/>
        <v>51.8</v>
      </c>
      <c r="F41" s="26">
        <f t="shared" si="2"/>
        <v>77</v>
      </c>
      <c r="G41" s="217" t="str">
        <f t="shared" si="3"/>
        <v>A-</v>
      </c>
      <c r="H41" s="218">
        <f t="shared" si="4"/>
        <v>3.75</v>
      </c>
    </row>
    <row r="42" spans="1:8">
      <c r="A42" s="26">
        <v>41</v>
      </c>
      <c r="B42" s="26">
        <v>47</v>
      </c>
      <c r="C42" s="26">
        <f t="shared" si="0"/>
        <v>14.1</v>
      </c>
      <c r="D42" s="26">
        <v>85</v>
      </c>
      <c r="E42" s="26">
        <f t="shared" si="1"/>
        <v>59.499999999999993</v>
      </c>
      <c r="F42" s="26">
        <f t="shared" si="2"/>
        <v>73.599999999999994</v>
      </c>
      <c r="G42" s="217" t="str">
        <f t="shared" si="3"/>
        <v>B+</v>
      </c>
      <c r="H42" s="218">
        <f t="shared" si="4"/>
        <v>3.5</v>
      </c>
    </row>
    <row r="43" spans="1:8">
      <c r="A43" s="26">
        <v>42</v>
      </c>
      <c r="B43" s="26">
        <v>62</v>
      </c>
      <c r="C43" s="26">
        <f t="shared" si="0"/>
        <v>18.599999999999998</v>
      </c>
      <c r="D43" s="26">
        <v>41</v>
      </c>
      <c r="E43" s="26">
        <f t="shared" si="1"/>
        <v>28.7</v>
      </c>
      <c r="F43" s="26">
        <f t="shared" si="2"/>
        <v>47.3</v>
      </c>
      <c r="G43" s="217" t="str">
        <f t="shared" si="3"/>
        <v>C-</v>
      </c>
      <c r="H43" s="218">
        <f t="shared" si="4"/>
        <v>1.75</v>
      </c>
    </row>
    <row r="44" spans="1:8">
      <c r="A44" s="26">
        <v>43</v>
      </c>
      <c r="B44" s="26">
        <v>68</v>
      </c>
      <c r="C44" s="26">
        <f t="shared" si="0"/>
        <v>20.399999999999999</v>
      </c>
      <c r="D44" s="26">
        <v>66</v>
      </c>
      <c r="E44" s="26">
        <f t="shared" si="1"/>
        <v>46.199999999999996</v>
      </c>
      <c r="F44" s="26">
        <f t="shared" si="2"/>
        <v>66.599999999999994</v>
      </c>
      <c r="G44" s="217" t="str">
        <f t="shared" si="3"/>
        <v>B</v>
      </c>
      <c r="H44" s="218">
        <f t="shared" si="4"/>
        <v>3</v>
      </c>
    </row>
    <row r="45" spans="1:8">
      <c r="A45" s="26">
        <v>44</v>
      </c>
      <c r="B45" s="26">
        <v>70</v>
      </c>
      <c r="C45" s="26">
        <f t="shared" si="0"/>
        <v>21</v>
      </c>
      <c r="D45" s="26">
        <v>89</v>
      </c>
      <c r="E45" s="26">
        <f t="shared" si="1"/>
        <v>62.3</v>
      </c>
      <c r="F45" s="26">
        <f t="shared" si="2"/>
        <v>83.3</v>
      </c>
      <c r="G45" s="217" t="str">
        <f t="shared" si="3"/>
        <v>A</v>
      </c>
      <c r="H45" s="218">
        <f t="shared" si="4"/>
        <v>4</v>
      </c>
    </row>
    <row r="46" spans="1:8">
      <c r="A46" s="26">
        <v>45</v>
      </c>
      <c r="B46" s="26">
        <v>91</v>
      </c>
      <c r="C46" s="26">
        <f t="shared" si="0"/>
        <v>27.3</v>
      </c>
      <c r="D46" s="26">
        <v>95</v>
      </c>
      <c r="E46" s="26">
        <f t="shared" si="1"/>
        <v>66.5</v>
      </c>
      <c r="F46" s="26">
        <f t="shared" si="2"/>
        <v>93.8</v>
      </c>
      <c r="G46" s="217" t="str">
        <f t="shared" si="3"/>
        <v>A</v>
      </c>
      <c r="H46" s="218">
        <f t="shared" si="4"/>
        <v>4</v>
      </c>
    </row>
    <row r="47" spans="1:8">
      <c r="A47" s="26">
        <v>46</v>
      </c>
      <c r="B47" s="26">
        <v>77</v>
      </c>
      <c r="C47" s="26">
        <f t="shared" si="0"/>
        <v>23.099999999999998</v>
      </c>
      <c r="D47" s="26">
        <v>56</v>
      </c>
      <c r="E47" s="26">
        <f t="shared" si="1"/>
        <v>39.199999999999996</v>
      </c>
      <c r="F47" s="26">
        <f t="shared" si="2"/>
        <v>62.3</v>
      </c>
      <c r="G47" s="217" t="str">
        <f t="shared" si="3"/>
        <v>B-</v>
      </c>
      <c r="H47" s="218">
        <f t="shared" si="4"/>
        <v>2.75</v>
      </c>
    </row>
    <row r="48" spans="1:8">
      <c r="A48" s="26">
        <v>47</v>
      </c>
      <c r="B48" s="26">
        <v>47</v>
      </c>
      <c r="C48" s="26">
        <f t="shared" si="0"/>
        <v>14.1</v>
      </c>
      <c r="D48" s="26">
        <v>48</v>
      </c>
      <c r="E48" s="26">
        <f t="shared" si="1"/>
        <v>33.599999999999994</v>
      </c>
      <c r="F48" s="26">
        <f t="shared" si="2"/>
        <v>47.699999999999996</v>
      </c>
      <c r="G48" s="217" t="str">
        <f t="shared" si="3"/>
        <v>C-</v>
      </c>
      <c r="H48" s="218">
        <f t="shared" si="4"/>
        <v>1.75</v>
      </c>
    </row>
    <row r="49" spans="1:8">
      <c r="A49" s="26">
        <v>48</v>
      </c>
      <c r="B49" s="26">
        <v>87</v>
      </c>
      <c r="C49" s="26">
        <f t="shared" si="0"/>
        <v>26.099999999999998</v>
      </c>
      <c r="D49" s="26">
        <v>56</v>
      </c>
      <c r="E49" s="26">
        <f t="shared" si="1"/>
        <v>39.199999999999996</v>
      </c>
      <c r="F49" s="26">
        <f t="shared" si="2"/>
        <v>65.3</v>
      </c>
      <c r="G49" s="217" t="str">
        <f t="shared" si="3"/>
        <v>B</v>
      </c>
      <c r="H49" s="218">
        <f t="shared" si="4"/>
        <v>3</v>
      </c>
    </row>
    <row r="50" spans="1:8">
      <c r="A50" s="26">
        <v>49</v>
      </c>
      <c r="B50" s="26">
        <v>35</v>
      </c>
      <c r="C50" s="26">
        <f t="shared" si="0"/>
        <v>10.5</v>
      </c>
      <c r="D50" s="26">
        <v>47</v>
      </c>
      <c r="E50" s="26">
        <f t="shared" si="1"/>
        <v>32.9</v>
      </c>
      <c r="F50" s="26">
        <f t="shared" si="2"/>
        <v>43.4</v>
      </c>
      <c r="G50" s="217" t="str">
        <f t="shared" si="3"/>
        <v>D</v>
      </c>
      <c r="H50" s="218">
        <f t="shared" si="4"/>
        <v>1</v>
      </c>
    </row>
    <row r="51" spans="1:8">
      <c r="A51" s="26">
        <v>50</v>
      </c>
      <c r="B51" s="26">
        <v>82</v>
      </c>
      <c r="C51" s="26">
        <f t="shared" si="0"/>
        <v>24.599999999999998</v>
      </c>
      <c r="D51" s="26">
        <v>70</v>
      </c>
      <c r="E51" s="26">
        <f t="shared" si="1"/>
        <v>49</v>
      </c>
      <c r="F51" s="26">
        <f t="shared" si="2"/>
        <v>73.599999999999994</v>
      </c>
      <c r="G51" s="217" t="str">
        <f t="shared" si="3"/>
        <v>B+</v>
      </c>
      <c r="H51" s="218">
        <f t="shared" si="4"/>
        <v>3.5</v>
      </c>
    </row>
    <row r="52" spans="1:8">
      <c r="A52" s="26">
        <v>51</v>
      </c>
      <c r="B52" s="26">
        <v>73</v>
      </c>
      <c r="C52" s="26">
        <f t="shared" si="0"/>
        <v>21.9</v>
      </c>
      <c r="D52" s="26">
        <v>44</v>
      </c>
      <c r="E52" s="26">
        <f t="shared" si="1"/>
        <v>30.799999999999997</v>
      </c>
      <c r="F52" s="26">
        <f t="shared" si="2"/>
        <v>52.699999999999996</v>
      </c>
      <c r="G52" s="217" t="str">
        <f t="shared" si="3"/>
        <v>C</v>
      </c>
      <c r="H52" s="218">
        <f t="shared" si="4"/>
        <v>2</v>
      </c>
    </row>
    <row r="53" spans="1:8">
      <c r="A53" s="26">
        <v>52</v>
      </c>
      <c r="B53" s="26">
        <v>93</v>
      </c>
      <c r="C53" s="26">
        <f t="shared" si="0"/>
        <v>27.9</v>
      </c>
      <c r="D53" s="26">
        <v>80</v>
      </c>
      <c r="E53" s="26">
        <f t="shared" si="1"/>
        <v>56</v>
      </c>
      <c r="F53" s="26">
        <f t="shared" si="2"/>
        <v>83.9</v>
      </c>
      <c r="G53" s="217" t="str">
        <f t="shared" si="3"/>
        <v>A</v>
      </c>
      <c r="H53" s="218">
        <f t="shared" si="4"/>
        <v>4</v>
      </c>
    </row>
    <row r="54" spans="1:8">
      <c r="A54" s="26">
        <v>53</v>
      </c>
      <c r="B54" s="26">
        <v>60</v>
      </c>
      <c r="C54" s="26">
        <f t="shared" si="0"/>
        <v>18</v>
      </c>
      <c r="D54" s="26">
        <v>86</v>
      </c>
      <c r="E54" s="26">
        <f t="shared" si="1"/>
        <v>60.199999999999996</v>
      </c>
      <c r="F54" s="26">
        <f t="shared" si="2"/>
        <v>78.199999999999989</v>
      </c>
      <c r="G54" s="217" t="str">
        <f t="shared" si="3"/>
        <v>A-</v>
      </c>
      <c r="H54" s="218">
        <f t="shared" si="4"/>
        <v>3.75</v>
      </c>
    </row>
    <row r="55" spans="1:8">
      <c r="A55" s="26">
        <v>54</v>
      </c>
      <c r="B55" s="26">
        <v>68</v>
      </c>
      <c r="C55" s="26">
        <f t="shared" si="0"/>
        <v>20.399999999999999</v>
      </c>
      <c r="D55" s="26">
        <v>73</v>
      </c>
      <c r="E55" s="26">
        <f t="shared" si="1"/>
        <v>51.099999999999994</v>
      </c>
      <c r="F55" s="26">
        <f t="shared" si="2"/>
        <v>71.5</v>
      </c>
      <c r="G55" s="217" t="str">
        <f t="shared" si="3"/>
        <v>B+</v>
      </c>
      <c r="H55" s="218">
        <f t="shared" si="4"/>
        <v>3.5</v>
      </c>
    </row>
    <row r="56" spans="1:8">
      <c r="A56" s="26">
        <v>55</v>
      </c>
      <c r="B56" s="26">
        <v>70</v>
      </c>
      <c r="C56" s="26">
        <f t="shared" si="0"/>
        <v>21</v>
      </c>
      <c r="D56" s="26">
        <v>49</v>
      </c>
      <c r="E56" s="26">
        <f t="shared" si="1"/>
        <v>34.299999999999997</v>
      </c>
      <c r="F56" s="26">
        <f t="shared" si="2"/>
        <v>55.3</v>
      </c>
      <c r="G56" s="217" t="str">
        <f t="shared" si="3"/>
        <v>C+</v>
      </c>
      <c r="H56" s="218">
        <f t="shared" si="4"/>
        <v>2.5</v>
      </c>
    </row>
    <row r="57" spans="1:8">
      <c r="A57" s="26">
        <v>56</v>
      </c>
      <c r="B57" s="26">
        <v>78</v>
      </c>
      <c r="C57" s="26">
        <f t="shared" si="0"/>
        <v>23.4</v>
      </c>
      <c r="D57" s="26">
        <v>67</v>
      </c>
      <c r="E57" s="26">
        <f t="shared" si="1"/>
        <v>46.9</v>
      </c>
      <c r="F57" s="26">
        <f t="shared" si="2"/>
        <v>70.3</v>
      </c>
      <c r="G57" s="217" t="str">
        <f t="shared" si="3"/>
        <v>B+</v>
      </c>
      <c r="H57" s="218">
        <f t="shared" si="4"/>
        <v>3.5</v>
      </c>
    </row>
    <row r="58" spans="1:8">
      <c r="A58" s="26">
        <v>57</v>
      </c>
      <c r="B58" s="26">
        <v>52</v>
      </c>
      <c r="C58" s="26">
        <f t="shared" si="0"/>
        <v>15.6</v>
      </c>
      <c r="D58" s="26">
        <v>58</v>
      </c>
      <c r="E58" s="26">
        <f t="shared" si="1"/>
        <v>40.599999999999994</v>
      </c>
      <c r="F58" s="26">
        <f t="shared" si="2"/>
        <v>56.199999999999996</v>
      </c>
      <c r="G58" s="217" t="str">
        <f t="shared" si="3"/>
        <v>C+</v>
      </c>
      <c r="H58" s="218">
        <f t="shared" si="4"/>
        <v>2.5</v>
      </c>
    </row>
    <row r="59" spans="1:8">
      <c r="A59" s="26">
        <v>58</v>
      </c>
      <c r="B59" s="26">
        <v>78</v>
      </c>
      <c r="C59" s="26">
        <f t="shared" si="0"/>
        <v>23.4</v>
      </c>
      <c r="D59" s="26">
        <v>87</v>
      </c>
      <c r="E59" s="26">
        <f t="shared" si="1"/>
        <v>60.9</v>
      </c>
      <c r="F59" s="26">
        <f t="shared" si="2"/>
        <v>84.3</v>
      </c>
      <c r="G59" s="217" t="str">
        <f t="shared" si="3"/>
        <v>A</v>
      </c>
      <c r="H59" s="218">
        <f t="shared" si="4"/>
        <v>4</v>
      </c>
    </row>
    <row r="60" spans="1:8">
      <c r="A60" s="26">
        <v>59</v>
      </c>
      <c r="B60" s="26">
        <v>55</v>
      </c>
      <c r="C60" s="26">
        <f t="shared" si="0"/>
        <v>16.5</v>
      </c>
      <c r="D60" s="26">
        <v>59</v>
      </c>
      <c r="E60" s="26">
        <f t="shared" si="1"/>
        <v>41.3</v>
      </c>
      <c r="F60" s="26">
        <f t="shared" si="2"/>
        <v>57.8</v>
      </c>
      <c r="G60" s="217" t="str">
        <f t="shared" si="3"/>
        <v>C+</v>
      </c>
      <c r="H60" s="218">
        <f t="shared" si="4"/>
        <v>2.5</v>
      </c>
    </row>
    <row r="61" spans="1:8">
      <c r="A61" s="26">
        <v>60</v>
      </c>
      <c r="B61" s="26">
        <v>58</v>
      </c>
      <c r="C61" s="26">
        <f t="shared" si="0"/>
        <v>17.399999999999999</v>
      </c>
      <c r="D61" s="26">
        <v>79</v>
      </c>
      <c r="E61" s="26">
        <f t="shared" si="1"/>
        <v>55.3</v>
      </c>
      <c r="F61" s="26">
        <f t="shared" si="2"/>
        <v>72.699999999999989</v>
      </c>
      <c r="G61" s="217" t="str">
        <f t="shared" si="3"/>
        <v>B+</v>
      </c>
      <c r="H61" s="218">
        <f t="shared" si="4"/>
        <v>3.5</v>
      </c>
    </row>
    <row r="62" spans="1:8">
      <c r="A62" s="26">
        <v>61</v>
      </c>
      <c r="B62" s="26">
        <v>60</v>
      </c>
      <c r="C62" s="26">
        <f t="shared" si="0"/>
        <v>18</v>
      </c>
      <c r="D62" s="26">
        <v>71</v>
      </c>
      <c r="E62" s="26">
        <f t="shared" si="1"/>
        <v>49.699999999999996</v>
      </c>
      <c r="F62" s="26">
        <f t="shared" si="2"/>
        <v>67.699999999999989</v>
      </c>
      <c r="G62" s="217" t="str">
        <f t="shared" si="3"/>
        <v>B</v>
      </c>
      <c r="H62" s="218">
        <f t="shared" si="4"/>
        <v>3</v>
      </c>
    </row>
    <row r="63" spans="1:8">
      <c r="A63" s="26">
        <v>62</v>
      </c>
      <c r="B63" s="26">
        <v>79</v>
      </c>
      <c r="C63" s="26">
        <f t="shared" si="0"/>
        <v>23.7</v>
      </c>
      <c r="D63" s="26">
        <v>65</v>
      </c>
      <c r="E63" s="26">
        <f t="shared" si="1"/>
        <v>45.5</v>
      </c>
      <c r="F63" s="26">
        <f t="shared" si="2"/>
        <v>69.2</v>
      </c>
      <c r="G63" s="217" t="str">
        <f t="shared" si="3"/>
        <v>B</v>
      </c>
      <c r="H63" s="218">
        <f t="shared" si="4"/>
        <v>3</v>
      </c>
    </row>
    <row r="64" spans="1:8">
      <c r="A64" s="26">
        <v>63</v>
      </c>
      <c r="B64" s="26">
        <v>40</v>
      </c>
      <c r="C64" s="26">
        <f t="shared" si="0"/>
        <v>12</v>
      </c>
      <c r="D64" s="26">
        <v>64</v>
      </c>
      <c r="E64" s="26">
        <f t="shared" si="1"/>
        <v>44.8</v>
      </c>
      <c r="F64" s="26">
        <f t="shared" si="2"/>
        <v>56.8</v>
      </c>
      <c r="G64" s="217" t="str">
        <f t="shared" si="3"/>
        <v>C+</v>
      </c>
      <c r="H64" s="218">
        <f t="shared" si="4"/>
        <v>2.5</v>
      </c>
    </row>
    <row r="65" spans="1:8">
      <c r="A65" s="26">
        <v>64</v>
      </c>
      <c r="B65" s="26">
        <v>96</v>
      </c>
      <c r="C65" s="26">
        <f t="shared" si="0"/>
        <v>28.799999999999997</v>
      </c>
      <c r="D65" s="26">
        <v>94</v>
      </c>
      <c r="E65" s="26">
        <f t="shared" si="1"/>
        <v>65.8</v>
      </c>
      <c r="F65" s="26">
        <f t="shared" si="2"/>
        <v>94.6</v>
      </c>
      <c r="G65" s="217" t="str">
        <f t="shared" si="3"/>
        <v>A</v>
      </c>
      <c r="H65" s="218">
        <f t="shared" si="4"/>
        <v>4</v>
      </c>
    </row>
    <row r="66" spans="1:8">
      <c r="A66" s="26">
        <v>65</v>
      </c>
      <c r="B66" s="26">
        <v>90</v>
      </c>
      <c r="C66" s="26">
        <f t="shared" si="0"/>
        <v>27</v>
      </c>
      <c r="D66" s="26">
        <v>90</v>
      </c>
      <c r="E66" s="26">
        <f t="shared" si="1"/>
        <v>62.999999999999993</v>
      </c>
      <c r="F66" s="26">
        <f t="shared" si="2"/>
        <v>90</v>
      </c>
      <c r="G66" s="217" t="str">
        <f t="shared" si="3"/>
        <v>A</v>
      </c>
      <c r="H66" s="218">
        <f t="shared" si="4"/>
        <v>4</v>
      </c>
    </row>
    <row r="67" spans="1:8">
      <c r="A67" s="26">
        <v>66</v>
      </c>
      <c r="B67" s="26">
        <v>42</v>
      </c>
      <c r="C67" s="26">
        <f t="shared" ref="C67:C101" si="5">B67*0.3</f>
        <v>12.6</v>
      </c>
      <c r="D67" s="26">
        <v>48</v>
      </c>
      <c r="E67" s="26">
        <f t="shared" ref="E67:E101" si="6">D67*0.7</f>
        <v>33.599999999999994</v>
      </c>
      <c r="F67" s="26">
        <f t="shared" ref="F67:F101" si="7">E67+C67</f>
        <v>46.199999999999996</v>
      </c>
      <c r="G67" s="217" t="str">
        <f t="shared" ref="G67:G101" si="8">VLOOKUP(F67,$I$1:$J$11,2,TRUE)</f>
        <v>C-</v>
      </c>
      <c r="H67" s="218">
        <f t="shared" ref="H67:H101" si="9">VLOOKUP(G67,$J$2:$K$11,2,FALSE)</f>
        <v>1.75</v>
      </c>
    </row>
    <row r="68" spans="1:8">
      <c r="A68" s="26">
        <v>67</v>
      </c>
      <c r="B68" s="26">
        <v>45</v>
      </c>
      <c r="C68" s="26">
        <f t="shared" si="5"/>
        <v>13.5</v>
      </c>
      <c r="D68" s="26">
        <v>54</v>
      </c>
      <c r="E68" s="26">
        <f t="shared" si="6"/>
        <v>37.799999999999997</v>
      </c>
      <c r="F68" s="26">
        <f t="shared" si="7"/>
        <v>51.3</v>
      </c>
      <c r="G68" s="217" t="str">
        <f t="shared" si="8"/>
        <v>C</v>
      </c>
      <c r="H68" s="218">
        <f t="shared" si="9"/>
        <v>2</v>
      </c>
    </row>
    <row r="69" spans="1:8">
      <c r="A69" s="26">
        <v>68</v>
      </c>
      <c r="B69" s="26">
        <v>91</v>
      </c>
      <c r="C69" s="26">
        <f t="shared" si="5"/>
        <v>27.3</v>
      </c>
      <c r="D69" s="26">
        <v>75</v>
      </c>
      <c r="E69" s="26">
        <f t="shared" si="6"/>
        <v>52.5</v>
      </c>
      <c r="F69" s="26">
        <f t="shared" si="7"/>
        <v>79.8</v>
      </c>
      <c r="G69" s="217" t="str">
        <f t="shared" si="8"/>
        <v>A-</v>
      </c>
      <c r="H69" s="218">
        <f t="shared" si="9"/>
        <v>3.75</v>
      </c>
    </row>
    <row r="70" spans="1:8">
      <c r="A70" s="26">
        <v>69</v>
      </c>
      <c r="B70" s="26">
        <v>76</v>
      </c>
      <c r="C70" s="26">
        <f t="shared" si="5"/>
        <v>22.8</v>
      </c>
      <c r="D70" s="26">
        <v>64</v>
      </c>
      <c r="E70" s="26">
        <f t="shared" si="6"/>
        <v>44.8</v>
      </c>
      <c r="F70" s="26">
        <f t="shared" si="7"/>
        <v>67.599999999999994</v>
      </c>
      <c r="G70" s="217" t="str">
        <f t="shared" si="8"/>
        <v>B</v>
      </c>
      <c r="H70" s="218">
        <f t="shared" si="9"/>
        <v>3</v>
      </c>
    </row>
    <row r="71" spans="1:8">
      <c r="A71" s="26">
        <v>70</v>
      </c>
      <c r="B71" s="26">
        <v>93</v>
      </c>
      <c r="C71" s="26">
        <f t="shared" si="5"/>
        <v>27.9</v>
      </c>
      <c r="D71" s="26">
        <v>99</v>
      </c>
      <c r="E71" s="26">
        <f t="shared" si="6"/>
        <v>69.3</v>
      </c>
      <c r="F71" s="26">
        <f t="shared" si="7"/>
        <v>97.199999999999989</v>
      </c>
      <c r="G71" s="217" t="str">
        <f t="shared" si="8"/>
        <v>A</v>
      </c>
      <c r="H71" s="218">
        <f t="shared" si="9"/>
        <v>4</v>
      </c>
    </row>
    <row r="72" spans="1:8">
      <c r="A72" s="26">
        <v>71</v>
      </c>
      <c r="B72" s="26">
        <v>94</v>
      </c>
      <c r="C72" s="26">
        <f t="shared" si="5"/>
        <v>28.2</v>
      </c>
      <c r="D72" s="26">
        <v>74</v>
      </c>
      <c r="E72" s="26">
        <f t="shared" si="6"/>
        <v>51.8</v>
      </c>
      <c r="F72" s="26">
        <f t="shared" si="7"/>
        <v>80</v>
      </c>
      <c r="G72" s="217" t="str">
        <f t="shared" si="8"/>
        <v>A</v>
      </c>
      <c r="H72" s="218">
        <f t="shared" si="9"/>
        <v>4</v>
      </c>
    </row>
    <row r="73" spans="1:8">
      <c r="A73" s="26">
        <v>72</v>
      </c>
      <c r="B73" s="26">
        <v>54</v>
      </c>
      <c r="C73" s="26">
        <f t="shared" si="5"/>
        <v>16.2</v>
      </c>
      <c r="D73" s="26">
        <v>90</v>
      </c>
      <c r="E73" s="26">
        <f t="shared" si="6"/>
        <v>62.999999999999993</v>
      </c>
      <c r="F73" s="26">
        <f t="shared" si="7"/>
        <v>79.199999999999989</v>
      </c>
      <c r="G73" s="217" t="str">
        <f t="shared" si="8"/>
        <v>A-</v>
      </c>
      <c r="H73" s="218">
        <f t="shared" si="9"/>
        <v>3.75</v>
      </c>
    </row>
    <row r="74" spans="1:8">
      <c r="A74" s="26">
        <v>73</v>
      </c>
      <c r="B74" s="26">
        <v>77</v>
      </c>
      <c r="C74" s="26">
        <f t="shared" si="5"/>
        <v>23.099999999999998</v>
      </c>
      <c r="D74" s="26">
        <v>56</v>
      </c>
      <c r="E74" s="26">
        <f t="shared" si="6"/>
        <v>39.199999999999996</v>
      </c>
      <c r="F74" s="26">
        <f t="shared" si="7"/>
        <v>62.3</v>
      </c>
      <c r="G74" s="217" t="str">
        <f t="shared" si="8"/>
        <v>B-</v>
      </c>
      <c r="H74" s="218">
        <f t="shared" si="9"/>
        <v>2.75</v>
      </c>
    </row>
    <row r="75" spans="1:8">
      <c r="A75" s="26">
        <v>74</v>
      </c>
      <c r="B75" s="26">
        <v>44</v>
      </c>
      <c r="C75" s="26">
        <f t="shared" si="5"/>
        <v>13.2</v>
      </c>
      <c r="D75" s="26">
        <v>48</v>
      </c>
      <c r="E75" s="26">
        <f t="shared" si="6"/>
        <v>33.599999999999994</v>
      </c>
      <c r="F75" s="26">
        <f t="shared" si="7"/>
        <v>46.8</v>
      </c>
      <c r="G75" s="217" t="str">
        <f t="shared" si="8"/>
        <v>C-</v>
      </c>
      <c r="H75" s="218">
        <f t="shared" si="9"/>
        <v>1.75</v>
      </c>
    </row>
    <row r="76" spans="1:8">
      <c r="A76" s="26">
        <v>75</v>
      </c>
      <c r="B76" s="26">
        <v>92</v>
      </c>
      <c r="C76" s="26">
        <f t="shared" si="5"/>
        <v>27.599999999999998</v>
      </c>
      <c r="D76" s="26">
        <v>72</v>
      </c>
      <c r="E76" s="26">
        <f t="shared" si="6"/>
        <v>50.4</v>
      </c>
      <c r="F76" s="26">
        <f t="shared" si="7"/>
        <v>78</v>
      </c>
      <c r="G76" s="217" t="str">
        <f t="shared" si="8"/>
        <v>A-</v>
      </c>
      <c r="H76" s="218">
        <f t="shared" si="9"/>
        <v>3.75</v>
      </c>
    </row>
    <row r="77" spans="1:8">
      <c r="A77" s="26">
        <v>76</v>
      </c>
      <c r="B77" s="26">
        <v>95</v>
      </c>
      <c r="C77" s="26">
        <f t="shared" si="5"/>
        <v>28.5</v>
      </c>
      <c r="D77" s="26">
        <v>89</v>
      </c>
      <c r="E77" s="26">
        <f t="shared" si="6"/>
        <v>62.3</v>
      </c>
      <c r="F77" s="26">
        <f t="shared" si="7"/>
        <v>90.8</v>
      </c>
      <c r="G77" s="217" t="str">
        <f t="shared" si="8"/>
        <v>A</v>
      </c>
      <c r="H77" s="218">
        <f t="shared" si="9"/>
        <v>4</v>
      </c>
    </row>
    <row r="78" spans="1:8">
      <c r="A78" s="26">
        <v>77</v>
      </c>
      <c r="B78" s="26">
        <v>79</v>
      </c>
      <c r="C78" s="26">
        <f t="shared" si="5"/>
        <v>23.7</v>
      </c>
      <c r="D78" s="26">
        <v>38</v>
      </c>
      <c r="E78" s="26">
        <f t="shared" si="6"/>
        <v>26.599999999999998</v>
      </c>
      <c r="F78" s="26">
        <f t="shared" si="7"/>
        <v>50.3</v>
      </c>
      <c r="G78" s="217" t="str">
        <f t="shared" si="8"/>
        <v>C</v>
      </c>
      <c r="H78" s="218">
        <f t="shared" si="9"/>
        <v>2</v>
      </c>
    </row>
    <row r="79" spans="1:8">
      <c r="A79" s="26">
        <v>78</v>
      </c>
      <c r="B79" s="26">
        <v>45</v>
      </c>
      <c r="C79" s="26">
        <f t="shared" si="5"/>
        <v>13.5</v>
      </c>
      <c r="D79" s="26">
        <v>37</v>
      </c>
      <c r="E79" s="26">
        <f t="shared" si="6"/>
        <v>25.9</v>
      </c>
      <c r="F79" s="26">
        <f t="shared" si="7"/>
        <v>39.4</v>
      </c>
      <c r="G79" s="217" t="str">
        <f t="shared" si="8"/>
        <v>F</v>
      </c>
      <c r="H79" s="218">
        <f t="shared" si="9"/>
        <v>0</v>
      </c>
    </row>
    <row r="80" spans="1:8">
      <c r="A80" s="26">
        <v>79</v>
      </c>
      <c r="B80" s="26">
        <v>69</v>
      </c>
      <c r="C80" s="26">
        <f t="shared" si="5"/>
        <v>20.7</v>
      </c>
      <c r="D80" s="26">
        <v>57</v>
      </c>
      <c r="E80" s="26">
        <f t="shared" si="6"/>
        <v>39.9</v>
      </c>
      <c r="F80" s="26">
        <f t="shared" si="7"/>
        <v>60.599999999999994</v>
      </c>
      <c r="G80" s="217" t="str">
        <f t="shared" si="8"/>
        <v>B-</v>
      </c>
      <c r="H80" s="218">
        <f t="shared" si="9"/>
        <v>2.75</v>
      </c>
    </row>
    <row r="81" spans="1:8">
      <c r="A81" s="26">
        <v>80</v>
      </c>
      <c r="B81" s="26">
        <v>79</v>
      </c>
      <c r="C81" s="26">
        <f t="shared" si="5"/>
        <v>23.7</v>
      </c>
      <c r="D81" s="26">
        <v>59</v>
      </c>
      <c r="E81" s="26">
        <f t="shared" si="6"/>
        <v>41.3</v>
      </c>
      <c r="F81" s="26">
        <f t="shared" si="7"/>
        <v>65</v>
      </c>
      <c r="G81" s="217" t="str">
        <f t="shared" si="8"/>
        <v>B</v>
      </c>
      <c r="H81" s="218">
        <f t="shared" si="9"/>
        <v>3</v>
      </c>
    </row>
    <row r="82" spans="1:8">
      <c r="A82" s="26">
        <v>81</v>
      </c>
      <c r="B82" s="26">
        <v>78</v>
      </c>
      <c r="C82" s="26">
        <f t="shared" si="5"/>
        <v>23.4</v>
      </c>
      <c r="D82" s="26">
        <v>66</v>
      </c>
      <c r="E82" s="26">
        <f t="shared" si="6"/>
        <v>46.199999999999996</v>
      </c>
      <c r="F82" s="26">
        <f t="shared" si="7"/>
        <v>69.599999999999994</v>
      </c>
      <c r="G82" s="217" t="str">
        <f t="shared" si="8"/>
        <v>B</v>
      </c>
      <c r="H82" s="218">
        <f t="shared" si="9"/>
        <v>3</v>
      </c>
    </row>
    <row r="83" spans="1:8">
      <c r="A83" s="26">
        <v>82</v>
      </c>
      <c r="B83" s="26">
        <v>78</v>
      </c>
      <c r="C83" s="26">
        <f t="shared" si="5"/>
        <v>23.4</v>
      </c>
      <c r="D83" s="26">
        <v>45</v>
      </c>
      <c r="E83" s="26">
        <f t="shared" si="6"/>
        <v>31.499999999999996</v>
      </c>
      <c r="F83" s="26">
        <f t="shared" si="7"/>
        <v>54.899999999999991</v>
      </c>
      <c r="G83" s="217" t="str">
        <f t="shared" si="8"/>
        <v>C</v>
      </c>
      <c r="H83" s="218">
        <f t="shared" si="9"/>
        <v>2</v>
      </c>
    </row>
    <row r="84" spans="1:8">
      <c r="A84" s="26">
        <v>83</v>
      </c>
      <c r="B84" s="26">
        <v>52</v>
      </c>
      <c r="C84" s="26">
        <f t="shared" si="5"/>
        <v>15.6</v>
      </c>
      <c r="D84" s="26">
        <v>61</v>
      </c>
      <c r="E84" s="26">
        <f t="shared" si="6"/>
        <v>42.699999999999996</v>
      </c>
      <c r="F84" s="26">
        <f t="shared" si="7"/>
        <v>58.3</v>
      </c>
      <c r="G84" s="217" t="str">
        <f t="shared" si="8"/>
        <v>C+</v>
      </c>
      <c r="H84" s="218">
        <f t="shared" si="9"/>
        <v>2.5</v>
      </c>
    </row>
    <row r="85" spans="1:8">
      <c r="A85" s="26">
        <v>84</v>
      </c>
      <c r="B85" s="26">
        <v>39</v>
      </c>
      <c r="C85" s="26">
        <f t="shared" si="5"/>
        <v>11.7</v>
      </c>
      <c r="D85" s="26">
        <v>63</v>
      </c>
      <c r="E85" s="26">
        <f t="shared" si="6"/>
        <v>44.099999999999994</v>
      </c>
      <c r="F85" s="26">
        <f t="shared" si="7"/>
        <v>55.8</v>
      </c>
      <c r="G85" s="217" t="str">
        <f t="shared" si="8"/>
        <v>C+</v>
      </c>
      <c r="H85" s="218">
        <f t="shared" si="9"/>
        <v>2.5</v>
      </c>
    </row>
    <row r="86" spans="1:8">
      <c r="A86" s="26">
        <v>85</v>
      </c>
      <c r="B86" s="26">
        <v>97</v>
      </c>
      <c r="C86" s="26">
        <f t="shared" si="5"/>
        <v>29.099999999999998</v>
      </c>
      <c r="D86" s="26">
        <v>90</v>
      </c>
      <c r="E86" s="26">
        <f t="shared" si="6"/>
        <v>62.999999999999993</v>
      </c>
      <c r="F86" s="26">
        <f t="shared" si="7"/>
        <v>92.1</v>
      </c>
      <c r="G86" s="217" t="str">
        <f t="shared" si="8"/>
        <v>A</v>
      </c>
      <c r="H86" s="218">
        <f t="shared" si="9"/>
        <v>4</v>
      </c>
    </row>
    <row r="87" spans="1:8">
      <c r="A87" s="26">
        <v>86</v>
      </c>
      <c r="B87" s="26">
        <v>89</v>
      </c>
      <c r="C87" s="26">
        <f t="shared" si="5"/>
        <v>26.7</v>
      </c>
      <c r="D87" s="26">
        <v>83</v>
      </c>
      <c r="E87" s="26">
        <f t="shared" si="6"/>
        <v>58.099999999999994</v>
      </c>
      <c r="F87" s="26">
        <f t="shared" si="7"/>
        <v>84.8</v>
      </c>
      <c r="G87" s="217" t="str">
        <f t="shared" si="8"/>
        <v>A</v>
      </c>
      <c r="H87" s="218">
        <f t="shared" si="9"/>
        <v>4</v>
      </c>
    </row>
    <row r="88" spans="1:8">
      <c r="A88" s="26">
        <v>87</v>
      </c>
      <c r="B88" s="26">
        <v>94</v>
      </c>
      <c r="C88" s="26">
        <f t="shared" si="5"/>
        <v>28.2</v>
      </c>
      <c r="D88" s="26">
        <v>73</v>
      </c>
      <c r="E88" s="26">
        <f t="shared" si="6"/>
        <v>51.099999999999994</v>
      </c>
      <c r="F88" s="26">
        <f t="shared" si="7"/>
        <v>79.3</v>
      </c>
      <c r="G88" s="217" t="str">
        <f t="shared" si="8"/>
        <v>A-</v>
      </c>
      <c r="H88" s="218">
        <f t="shared" si="9"/>
        <v>3.75</v>
      </c>
    </row>
    <row r="89" spans="1:8">
      <c r="A89" s="26">
        <v>88</v>
      </c>
      <c r="B89" s="26">
        <v>40</v>
      </c>
      <c r="C89" s="26">
        <f t="shared" si="5"/>
        <v>12</v>
      </c>
      <c r="D89" s="26">
        <v>88</v>
      </c>
      <c r="E89" s="26">
        <f t="shared" si="6"/>
        <v>61.599999999999994</v>
      </c>
      <c r="F89" s="26">
        <f t="shared" si="7"/>
        <v>73.599999999999994</v>
      </c>
      <c r="G89" s="217" t="str">
        <f t="shared" si="8"/>
        <v>B+</v>
      </c>
      <c r="H89" s="218">
        <f t="shared" si="9"/>
        <v>3.5</v>
      </c>
    </row>
    <row r="90" spans="1:8">
      <c r="A90" s="26">
        <v>89</v>
      </c>
      <c r="B90" s="26">
        <v>48</v>
      </c>
      <c r="C90" s="26">
        <f t="shared" si="5"/>
        <v>14.399999999999999</v>
      </c>
      <c r="D90" s="26">
        <v>42</v>
      </c>
      <c r="E90" s="26">
        <f t="shared" si="6"/>
        <v>29.4</v>
      </c>
      <c r="F90" s="26">
        <f t="shared" si="7"/>
        <v>43.8</v>
      </c>
      <c r="G90" s="217" t="str">
        <f t="shared" si="8"/>
        <v>D</v>
      </c>
      <c r="H90" s="218">
        <f t="shared" si="9"/>
        <v>1</v>
      </c>
    </row>
    <row r="91" spans="1:8">
      <c r="A91" s="26">
        <v>90</v>
      </c>
      <c r="B91" s="26">
        <v>74</v>
      </c>
      <c r="C91" s="26">
        <f t="shared" si="5"/>
        <v>22.2</v>
      </c>
      <c r="D91" s="26">
        <v>88</v>
      </c>
      <c r="E91" s="26">
        <f t="shared" si="6"/>
        <v>61.599999999999994</v>
      </c>
      <c r="F91" s="26">
        <f t="shared" si="7"/>
        <v>83.8</v>
      </c>
      <c r="G91" s="217" t="str">
        <f t="shared" si="8"/>
        <v>A</v>
      </c>
      <c r="H91" s="218">
        <f t="shared" si="9"/>
        <v>4</v>
      </c>
    </row>
    <row r="92" spans="1:8">
      <c r="A92" s="26">
        <v>91</v>
      </c>
      <c r="B92" s="26">
        <v>66</v>
      </c>
      <c r="C92" s="26">
        <f t="shared" si="5"/>
        <v>19.8</v>
      </c>
      <c r="D92" s="26">
        <v>63</v>
      </c>
      <c r="E92" s="26">
        <f t="shared" si="6"/>
        <v>44.099999999999994</v>
      </c>
      <c r="F92" s="26">
        <f t="shared" si="7"/>
        <v>63.899999999999991</v>
      </c>
      <c r="G92" s="217" t="str">
        <f t="shared" si="8"/>
        <v>B-</v>
      </c>
      <c r="H92" s="218">
        <f t="shared" si="9"/>
        <v>2.75</v>
      </c>
    </row>
    <row r="93" spans="1:8">
      <c r="A93" s="26">
        <v>92</v>
      </c>
      <c r="B93" s="26">
        <v>41</v>
      </c>
      <c r="C93" s="26">
        <f t="shared" si="5"/>
        <v>12.299999999999999</v>
      </c>
      <c r="D93" s="26">
        <v>78</v>
      </c>
      <c r="E93" s="26">
        <f t="shared" si="6"/>
        <v>54.599999999999994</v>
      </c>
      <c r="F93" s="26">
        <f t="shared" si="7"/>
        <v>66.899999999999991</v>
      </c>
      <c r="G93" s="217" t="str">
        <f t="shared" si="8"/>
        <v>B</v>
      </c>
      <c r="H93" s="218">
        <f t="shared" si="9"/>
        <v>3</v>
      </c>
    </row>
    <row r="94" spans="1:8">
      <c r="A94" s="26">
        <v>93</v>
      </c>
      <c r="B94" s="26">
        <v>81</v>
      </c>
      <c r="C94" s="26">
        <f t="shared" si="5"/>
        <v>24.3</v>
      </c>
      <c r="D94" s="26">
        <v>88</v>
      </c>
      <c r="E94" s="26">
        <f t="shared" si="6"/>
        <v>61.599999999999994</v>
      </c>
      <c r="F94" s="26">
        <f t="shared" si="7"/>
        <v>85.899999999999991</v>
      </c>
      <c r="G94" s="217" t="str">
        <f t="shared" si="8"/>
        <v>A</v>
      </c>
      <c r="H94" s="218">
        <f t="shared" si="9"/>
        <v>4</v>
      </c>
    </row>
    <row r="95" spans="1:8">
      <c r="A95" s="26">
        <v>94</v>
      </c>
      <c r="B95" s="26">
        <v>94</v>
      </c>
      <c r="C95" s="26">
        <f t="shared" si="5"/>
        <v>28.2</v>
      </c>
      <c r="D95" s="26">
        <v>47</v>
      </c>
      <c r="E95" s="26">
        <f t="shared" si="6"/>
        <v>32.9</v>
      </c>
      <c r="F95" s="26">
        <f t="shared" si="7"/>
        <v>61.099999999999994</v>
      </c>
      <c r="G95" s="217" t="str">
        <f t="shared" si="8"/>
        <v>B-</v>
      </c>
      <c r="H95" s="218">
        <f t="shared" si="9"/>
        <v>2.75</v>
      </c>
    </row>
    <row r="96" spans="1:8">
      <c r="A96" s="26">
        <v>95</v>
      </c>
      <c r="B96" s="26">
        <v>82</v>
      </c>
      <c r="C96" s="26">
        <f t="shared" si="5"/>
        <v>24.599999999999998</v>
      </c>
      <c r="D96" s="26">
        <v>97</v>
      </c>
      <c r="E96" s="26">
        <f t="shared" si="6"/>
        <v>67.899999999999991</v>
      </c>
      <c r="F96" s="26">
        <f t="shared" si="7"/>
        <v>92.499999999999986</v>
      </c>
      <c r="G96" s="217" t="str">
        <f t="shared" si="8"/>
        <v>A</v>
      </c>
      <c r="H96" s="218">
        <f t="shared" si="9"/>
        <v>4</v>
      </c>
    </row>
    <row r="97" spans="1:8">
      <c r="A97" s="26">
        <v>96</v>
      </c>
      <c r="B97" s="26">
        <v>36</v>
      </c>
      <c r="C97" s="26">
        <f t="shared" si="5"/>
        <v>10.799999999999999</v>
      </c>
      <c r="D97" s="26">
        <v>89</v>
      </c>
      <c r="E97" s="26">
        <f t="shared" si="6"/>
        <v>62.3</v>
      </c>
      <c r="F97" s="26">
        <f t="shared" si="7"/>
        <v>73.099999999999994</v>
      </c>
      <c r="G97" s="217" t="str">
        <f t="shared" si="8"/>
        <v>B+</v>
      </c>
      <c r="H97" s="218">
        <f t="shared" si="9"/>
        <v>3.5</v>
      </c>
    </row>
    <row r="98" spans="1:8">
      <c r="A98" s="26">
        <v>97</v>
      </c>
      <c r="B98" s="26">
        <v>76</v>
      </c>
      <c r="C98" s="26">
        <f t="shared" si="5"/>
        <v>22.8</v>
      </c>
      <c r="D98" s="26">
        <v>68</v>
      </c>
      <c r="E98" s="26">
        <f t="shared" si="6"/>
        <v>47.599999999999994</v>
      </c>
      <c r="F98" s="26">
        <f t="shared" si="7"/>
        <v>70.399999999999991</v>
      </c>
      <c r="G98" s="217" t="str">
        <f t="shared" si="8"/>
        <v>B+</v>
      </c>
      <c r="H98" s="218">
        <f t="shared" si="9"/>
        <v>3.5</v>
      </c>
    </row>
    <row r="99" spans="1:8">
      <c r="A99" s="26">
        <v>98</v>
      </c>
      <c r="B99" s="26">
        <v>74</v>
      </c>
      <c r="C99" s="26">
        <f t="shared" si="5"/>
        <v>22.2</v>
      </c>
      <c r="D99" s="26">
        <v>86</v>
      </c>
      <c r="E99" s="26">
        <f t="shared" si="6"/>
        <v>60.199999999999996</v>
      </c>
      <c r="F99" s="26">
        <f t="shared" si="7"/>
        <v>82.399999999999991</v>
      </c>
      <c r="G99" s="217" t="str">
        <f t="shared" si="8"/>
        <v>A</v>
      </c>
      <c r="H99" s="218">
        <f t="shared" si="9"/>
        <v>4</v>
      </c>
    </row>
    <row r="100" spans="1:8">
      <c r="A100" s="26">
        <v>99</v>
      </c>
      <c r="B100" s="26">
        <v>49</v>
      </c>
      <c r="C100" s="26">
        <f t="shared" si="5"/>
        <v>14.7</v>
      </c>
      <c r="D100" s="26">
        <v>67</v>
      </c>
      <c r="E100" s="26">
        <f t="shared" si="6"/>
        <v>46.9</v>
      </c>
      <c r="F100" s="26">
        <f t="shared" si="7"/>
        <v>61.599999999999994</v>
      </c>
      <c r="G100" s="217" t="str">
        <f t="shared" si="8"/>
        <v>B-</v>
      </c>
      <c r="H100" s="218">
        <f t="shared" si="9"/>
        <v>2.75</v>
      </c>
    </row>
    <row r="101" spans="1:8">
      <c r="A101" s="26">
        <v>100</v>
      </c>
      <c r="B101" s="26">
        <v>46</v>
      </c>
      <c r="C101" s="26">
        <f t="shared" si="5"/>
        <v>13.799999999999999</v>
      </c>
      <c r="D101" s="26">
        <v>55</v>
      </c>
      <c r="E101" s="26">
        <f t="shared" si="6"/>
        <v>38.5</v>
      </c>
      <c r="F101" s="26">
        <f t="shared" si="7"/>
        <v>52.3</v>
      </c>
      <c r="G101" s="217" t="str">
        <f t="shared" si="8"/>
        <v>C</v>
      </c>
      <c r="H101" s="218">
        <f t="shared" si="9"/>
        <v>2</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sheetPr codeName="Sheet35"/>
  <dimension ref="A1:J101"/>
  <sheetViews>
    <sheetView zoomScale="80" zoomScaleNormal="80" workbookViewId="0">
      <selection activeCell="D2" sqref="D2"/>
    </sheetView>
  </sheetViews>
  <sheetFormatPr defaultRowHeight="15"/>
  <cols>
    <col min="1" max="1" width="14.28515625" style="28" bestFit="1" customWidth="1"/>
    <col min="2" max="2" width="9.28515625" bestFit="1" customWidth="1"/>
    <col min="3" max="3" width="16" bestFit="1" customWidth="1"/>
    <col min="4" max="4" width="15.5703125" bestFit="1" customWidth="1"/>
    <col min="5" max="5" width="10.140625" customWidth="1"/>
    <col min="6" max="6" width="15.28515625" customWidth="1"/>
  </cols>
  <sheetData>
    <row r="1" spans="1:10">
      <c r="A1" s="120" t="s">
        <v>225</v>
      </c>
      <c r="B1" s="118" t="s">
        <v>226</v>
      </c>
      <c r="C1" s="118" t="s">
        <v>227</v>
      </c>
      <c r="D1" s="56" t="s">
        <v>228</v>
      </c>
      <c r="E1" s="15" t="s">
        <v>19</v>
      </c>
      <c r="F1" s="69" t="s">
        <v>229</v>
      </c>
      <c r="J1" s="20" t="s">
        <v>237</v>
      </c>
    </row>
    <row r="2" spans="1:10">
      <c r="A2" s="26">
        <v>1</v>
      </c>
      <c r="B2" s="26">
        <v>10</v>
      </c>
      <c r="C2" s="26">
        <v>13.5</v>
      </c>
      <c r="D2" s="26">
        <v>51.3</v>
      </c>
      <c r="E2" s="26"/>
      <c r="F2" s="37" t="str">
        <f>VLOOKUP(E2,$H$4:$I$13,2,TRUE)</f>
        <v>F</v>
      </c>
    </row>
    <row r="3" spans="1:10" ht="18.75">
      <c r="A3" s="26">
        <v>2</v>
      </c>
      <c r="B3" s="26">
        <v>14</v>
      </c>
      <c r="C3" s="26">
        <v>12.5</v>
      </c>
      <c r="D3" s="26">
        <v>53</v>
      </c>
      <c r="E3" s="26"/>
      <c r="F3" s="37"/>
      <c r="H3" s="121" t="s">
        <v>230</v>
      </c>
      <c r="I3" s="121" t="s">
        <v>229</v>
      </c>
    </row>
    <row r="4" spans="1:10" ht="18.75">
      <c r="A4" s="26">
        <v>3</v>
      </c>
      <c r="B4" s="26">
        <v>12.3</v>
      </c>
      <c r="C4" s="26">
        <v>12.8</v>
      </c>
      <c r="D4" s="26">
        <v>32</v>
      </c>
      <c r="E4" s="26"/>
      <c r="F4" s="37"/>
      <c r="H4" s="122">
        <v>0</v>
      </c>
      <c r="I4" s="122" t="s">
        <v>67</v>
      </c>
    </row>
    <row r="5" spans="1:10" ht="18.75">
      <c r="A5" s="26">
        <v>4</v>
      </c>
      <c r="B5" s="26">
        <v>8</v>
      </c>
      <c r="C5" s="26">
        <v>11.3</v>
      </c>
      <c r="D5" s="26">
        <v>42</v>
      </c>
      <c r="E5" s="26"/>
      <c r="F5" s="37"/>
      <c r="H5" s="122">
        <v>40</v>
      </c>
      <c r="I5" s="122" t="s">
        <v>183</v>
      </c>
    </row>
    <row r="6" spans="1:10" ht="18.75">
      <c r="A6" s="26">
        <v>5</v>
      </c>
      <c r="B6" s="26">
        <v>15</v>
      </c>
      <c r="C6" s="26">
        <v>20</v>
      </c>
      <c r="D6" s="26">
        <v>56</v>
      </c>
      <c r="E6" s="26"/>
      <c r="F6" s="37"/>
      <c r="H6" s="122">
        <v>45</v>
      </c>
      <c r="I6" s="122" t="s">
        <v>231</v>
      </c>
    </row>
    <row r="7" spans="1:10" ht="18.75">
      <c r="A7" s="26">
        <v>6</v>
      </c>
      <c r="B7" s="26">
        <v>11</v>
      </c>
      <c r="C7" s="26">
        <v>13</v>
      </c>
      <c r="D7" s="26">
        <v>40.5</v>
      </c>
      <c r="E7" s="123"/>
      <c r="F7" s="37"/>
      <c r="H7" s="122">
        <v>50</v>
      </c>
      <c r="I7" s="122" t="s">
        <v>182</v>
      </c>
    </row>
    <row r="8" spans="1:10" ht="18.75">
      <c r="A8" s="26">
        <v>7</v>
      </c>
      <c r="B8" s="26">
        <v>10</v>
      </c>
      <c r="C8" s="26">
        <v>12</v>
      </c>
      <c r="D8" s="26">
        <v>63</v>
      </c>
      <c r="E8" s="26"/>
      <c r="F8" s="37"/>
      <c r="H8" s="122">
        <v>55</v>
      </c>
      <c r="I8" s="122" t="s">
        <v>232</v>
      </c>
    </row>
    <row r="9" spans="1:10" ht="18.75">
      <c r="A9" s="26">
        <v>8</v>
      </c>
      <c r="B9" s="26">
        <v>10</v>
      </c>
      <c r="C9" s="26">
        <v>11.8</v>
      </c>
      <c r="D9" s="26">
        <v>58</v>
      </c>
      <c r="E9" s="26"/>
      <c r="F9" s="37"/>
      <c r="H9" s="122">
        <v>60</v>
      </c>
      <c r="I9" s="122" t="s">
        <v>233</v>
      </c>
    </row>
    <row r="10" spans="1:10" ht="18.75">
      <c r="A10" s="26">
        <v>9</v>
      </c>
      <c r="B10" s="26">
        <v>13</v>
      </c>
      <c r="C10" s="26">
        <v>14</v>
      </c>
      <c r="D10" s="26">
        <v>43</v>
      </c>
      <c r="E10" s="26"/>
      <c r="F10" s="37"/>
      <c r="H10" s="122">
        <v>65</v>
      </c>
      <c r="I10" s="122" t="s">
        <v>181</v>
      </c>
    </row>
    <row r="11" spans="1:10" ht="18.75">
      <c r="A11" s="26">
        <v>10</v>
      </c>
      <c r="B11" s="26">
        <v>14</v>
      </c>
      <c r="C11" s="26">
        <v>13</v>
      </c>
      <c r="D11" s="26">
        <v>39</v>
      </c>
      <c r="E11" s="26"/>
      <c r="F11" s="37"/>
      <c r="H11" s="122">
        <v>70</v>
      </c>
      <c r="I11" s="122" t="s">
        <v>234</v>
      </c>
    </row>
    <row r="12" spans="1:10" ht="18.75">
      <c r="A12" s="26">
        <v>11</v>
      </c>
      <c r="B12" s="26">
        <v>12</v>
      </c>
      <c r="C12" s="26">
        <v>12</v>
      </c>
      <c r="D12" s="26">
        <v>41</v>
      </c>
      <c r="E12" s="26"/>
      <c r="F12" s="37"/>
      <c r="H12" s="122">
        <v>75</v>
      </c>
      <c r="I12" s="122" t="s">
        <v>235</v>
      </c>
    </row>
    <row r="13" spans="1:10" ht="18.75">
      <c r="A13" s="26">
        <v>12</v>
      </c>
      <c r="B13" s="26">
        <v>13</v>
      </c>
      <c r="C13" s="26">
        <v>15</v>
      </c>
      <c r="D13" s="26">
        <v>62</v>
      </c>
      <c r="E13" s="26"/>
      <c r="F13" s="37"/>
      <c r="H13" s="122">
        <v>80</v>
      </c>
      <c r="I13" s="122" t="s">
        <v>180</v>
      </c>
    </row>
    <row r="14" spans="1:10">
      <c r="A14" s="26">
        <v>13</v>
      </c>
      <c r="B14" s="26">
        <v>11</v>
      </c>
      <c r="C14" s="26">
        <v>12</v>
      </c>
      <c r="D14" s="26">
        <v>48</v>
      </c>
      <c r="E14" s="26"/>
      <c r="F14" s="37"/>
    </row>
    <row r="15" spans="1:10">
      <c r="A15" s="26">
        <v>14</v>
      </c>
      <c r="B15" s="26">
        <v>14</v>
      </c>
      <c r="C15" s="26">
        <v>10</v>
      </c>
      <c r="D15" s="26">
        <v>67</v>
      </c>
      <c r="E15" s="26"/>
      <c r="F15" s="37"/>
    </row>
    <row r="16" spans="1:10">
      <c r="A16" s="26">
        <v>15</v>
      </c>
      <c r="B16" s="26">
        <v>13</v>
      </c>
      <c r="C16" s="26">
        <v>12</v>
      </c>
      <c r="D16" s="26">
        <v>51</v>
      </c>
      <c r="E16" s="26"/>
      <c r="F16" s="37"/>
    </row>
    <row r="17" spans="1:10">
      <c r="A17" s="26">
        <v>16</v>
      </c>
      <c r="B17" s="26">
        <v>13</v>
      </c>
      <c r="C17" s="26">
        <v>12</v>
      </c>
      <c r="D17" s="26">
        <v>58</v>
      </c>
      <c r="E17" s="26"/>
      <c r="F17" s="37"/>
    </row>
    <row r="18" spans="1:10">
      <c r="A18" s="26">
        <v>17</v>
      </c>
      <c r="B18" s="26">
        <v>11</v>
      </c>
      <c r="C18" s="26">
        <v>13</v>
      </c>
      <c r="D18" s="26">
        <v>61</v>
      </c>
      <c r="E18" s="26"/>
      <c r="F18" s="37"/>
      <c r="J18" s="119" t="s">
        <v>236</v>
      </c>
    </row>
    <row r="19" spans="1:10">
      <c r="A19" s="26">
        <v>18</v>
      </c>
      <c r="B19" s="26">
        <v>13</v>
      </c>
      <c r="C19" s="26">
        <v>14</v>
      </c>
      <c r="D19" s="26">
        <v>67</v>
      </c>
      <c r="E19" s="26"/>
      <c r="F19" s="37"/>
    </row>
    <row r="20" spans="1:10">
      <c r="A20" s="26">
        <v>19</v>
      </c>
      <c r="B20" s="26">
        <v>12</v>
      </c>
      <c r="C20" s="26">
        <v>15</v>
      </c>
      <c r="D20" s="26">
        <v>52</v>
      </c>
      <c r="E20" s="26"/>
      <c r="F20" s="37"/>
    </row>
    <row r="21" spans="1:10">
      <c r="A21" s="26">
        <v>20</v>
      </c>
      <c r="B21" s="26">
        <v>11</v>
      </c>
      <c r="C21" s="26">
        <v>11</v>
      </c>
      <c r="D21" s="26">
        <v>36</v>
      </c>
      <c r="E21" s="26"/>
      <c r="F21" s="37"/>
    </row>
    <row r="22" spans="1:10">
      <c r="A22" s="26">
        <v>21</v>
      </c>
      <c r="B22" s="26">
        <v>10</v>
      </c>
      <c r="C22" s="26">
        <v>12</v>
      </c>
      <c r="D22" s="26">
        <v>51</v>
      </c>
      <c r="E22" s="26"/>
      <c r="F22" s="37"/>
      <c r="H22" s="12"/>
    </row>
    <row r="23" spans="1:10">
      <c r="A23" s="26">
        <v>22</v>
      </c>
      <c r="B23" s="26">
        <v>10</v>
      </c>
      <c r="C23" s="26">
        <v>10</v>
      </c>
      <c r="D23" s="26">
        <v>64</v>
      </c>
      <c r="E23" s="26"/>
      <c r="F23" s="37"/>
    </row>
    <row r="24" spans="1:10">
      <c r="A24" s="26">
        <v>23</v>
      </c>
      <c r="B24" s="26">
        <v>15</v>
      </c>
      <c r="C24" s="26">
        <v>10</v>
      </c>
      <c r="D24" s="26">
        <v>36</v>
      </c>
      <c r="E24" s="26"/>
      <c r="F24" s="37"/>
    </row>
    <row r="25" spans="1:10">
      <c r="A25" s="26">
        <v>24</v>
      </c>
      <c r="B25" s="26">
        <v>12</v>
      </c>
      <c r="C25" s="26">
        <v>14</v>
      </c>
      <c r="D25" s="26">
        <v>35</v>
      </c>
      <c r="E25" s="26"/>
      <c r="F25" s="37"/>
    </row>
    <row r="26" spans="1:10">
      <c r="A26" s="26">
        <v>25</v>
      </c>
      <c r="B26" s="26">
        <v>13</v>
      </c>
      <c r="C26" s="26">
        <v>13</v>
      </c>
      <c r="D26" s="26">
        <v>35</v>
      </c>
      <c r="E26" s="26"/>
      <c r="F26" s="37"/>
    </row>
    <row r="27" spans="1:10">
      <c r="A27" s="26">
        <v>26</v>
      </c>
      <c r="B27" s="26">
        <v>10</v>
      </c>
      <c r="C27" s="26">
        <v>14</v>
      </c>
      <c r="D27" s="26">
        <v>31</v>
      </c>
      <c r="E27" s="26"/>
      <c r="F27" s="37"/>
    </row>
    <row r="28" spans="1:10">
      <c r="A28" s="26">
        <v>27</v>
      </c>
      <c r="B28" s="26">
        <v>10</v>
      </c>
      <c r="C28" s="26">
        <v>11</v>
      </c>
      <c r="D28" s="26">
        <v>32</v>
      </c>
      <c r="E28" s="26"/>
      <c r="F28" s="37"/>
    </row>
    <row r="29" spans="1:10">
      <c r="A29" s="26">
        <v>28</v>
      </c>
      <c r="B29" s="26">
        <v>15</v>
      </c>
      <c r="C29" s="26">
        <v>14</v>
      </c>
      <c r="D29" s="26">
        <v>35</v>
      </c>
      <c r="E29" s="26"/>
      <c r="F29" s="37"/>
    </row>
    <row r="30" spans="1:10">
      <c r="A30" s="26">
        <v>29</v>
      </c>
      <c r="B30" s="26">
        <v>13</v>
      </c>
      <c r="C30" s="26">
        <v>15</v>
      </c>
      <c r="D30" s="26">
        <v>40</v>
      </c>
      <c r="E30" s="26"/>
      <c r="F30" s="37"/>
    </row>
    <row r="31" spans="1:10">
      <c r="A31" s="26">
        <v>30</v>
      </c>
      <c r="B31" s="26">
        <v>15</v>
      </c>
      <c r="C31" s="26">
        <v>12</v>
      </c>
      <c r="D31" s="26">
        <v>40</v>
      </c>
      <c r="E31" s="26"/>
      <c r="F31" s="37"/>
    </row>
    <row r="32" spans="1:10">
      <c r="A32" s="26">
        <v>31</v>
      </c>
      <c r="B32" s="26">
        <v>12</v>
      </c>
      <c r="C32" s="26">
        <v>11</v>
      </c>
      <c r="D32" s="26">
        <v>49</v>
      </c>
      <c r="E32" s="26"/>
      <c r="F32" s="37"/>
    </row>
    <row r="33" spans="1:6">
      <c r="A33" s="26">
        <v>32</v>
      </c>
      <c r="B33" s="26">
        <v>11</v>
      </c>
      <c r="C33" s="26">
        <v>15</v>
      </c>
      <c r="D33" s="26">
        <v>50</v>
      </c>
      <c r="E33" s="26"/>
      <c r="F33" s="37"/>
    </row>
    <row r="34" spans="1:6">
      <c r="A34" s="26">
        <v>33</v>
      </c>
      <c r="B34" s="26">
        <v>12</v>
      </c>
      <c r="C34" s="26">
        <v>11</v>
      </c>
      <c r="D34" s="26">
        <v>51</v>
      </c>
      <c r="E34" s="26"/>
      <c r="F34" s="37"/>
    </row>
    <row r="35" spans="1:6">
      <c r="A35" s="26">
        <v>34</v>
      </c>
      <c r="B35" s="26">
        <v>13</v>
      </c>
      <c r="C35" s="26">
        <v>12</v>
      </c>
      <c r="D35" s="26">
        <v>35</v>
      </c>
      <c r="E35" s="26"/>
      <c r="F35" s="37"/>
    </row>
    <row r="36" spans="1:6">
      <c r="A36" s="26">
        <v>35</v>
      </c>
      <c r="B36" s="26">
        <v>15</v>
      </c>
      <c r="C36" s="26">
        <v>14</v>
      </c>
      <c r="D36" s="26">
        <v>70</v>
      </c>
      <c r="E36" s="26"/>
      <c r="F36" s="37"/>
    </row>
    <row r="37" spans="1:6">
      <c r="A37" s="26">
        <v>36</v>
      </c>
      <c r="B37" s="26">
        <v>13</v>
      </c>
      <c r="C37" s="26">
        <v>12</v>
      </c>
      <c r="D37" s="26">
        <v>41</v>
      </c>
      <c r="E37" s="26"/>
      <c r="F37" s="37"/>
    </row>
    <row r="38" spans="1:6">
      <c r="A38" s="26">
        <v>37</v>
      </c>
      <c r="B38" s="26">
        <v>14</v>
      </c>
      <c r="C38" s="26">
        <v>14</v>
      </c>
      <c r="D38" s="26">
        <v>47</v>
      </c>
      <c r="E38" s="26"/>
      <c r="F38" s="37"/>
    </row>
    <row r="39" spans="1:6">
      <c r="A39" s="26">
        <v>38</v>
      </c>
      <c r="B39" s="26">
        <v>14</v>
      </c>
      <c r="C39" s="26">
        <v>13</v>
      </c>
      <c r="D39" s="26">
        <v>31</v>
      </c>
      <c r="E39" s="26"/>
      <c r="F39" s="37"/>
    </row>
    <row r="40" spans="1:6">
      <c r="A40" s="26">
        <v>39</v>
      </c>
      <c r="B40" s="26">
        <v>14</v>
      </c>
      <c r="C40" s="26">
        <v>10</v>
      </c>
      <c r="D40" s="26">
        <v>34</v>
      </c>
      <c r="E40" s="26"/>
      <c r="F40" s="37"/>
    </row>
    <row r="41" spans="1:6">
      <c r="A41" s="26">
        <v>40</v>
      </c>
      <c r="B41" s="26">
        <v>12</v>
      </c>
      <c r="C41" s="26">
        <v>13</v>
      </c>
      <c r="D41" s="26">
        <v>57</v>
      </c>
      <c r="E41" s="26"/>
      <c r="F41" s="37"/>
    </row>
    <row r="42" spans="1:6">
      <c r="A42" s="26">
        <v>41</v>
      </c>
      <c r="B42" s="26">
        <v>14</v>
      </c>
      <c r="C42" s="26">
        <v>14</v>
      </c>
      <c r="D42" s="26">
        <v>38</v>
      </c>
      <c r="E42" s="26"/>
      <c r="F42" s="37"/>
    </row>
    <row r="43" spans="1:6">
      <c r="A43" s="26">
        <v>42</v>
      </c>
      <c r="B43" s="26">
        <v>12</v>
      </c>
      <c r="C43" s="26">
        <v>11</v>
      </c>
      <c r="D43" s="26">
        <v>66</v>
      </c>
      <c r="E43" s="26"/>
      <c r="F43" s="37"/>
    </row>
    <row r="44" spans="1:6">
      <c r="A44" s="26">
        <v>43</v>
      </c>
      <c r="B44" s="26">
        <v>12</v>
      </c>
      <c r="C44" s="26">
        <v>15</v>
      </c>
      <c r="D44" s="26">
        <v>40</v>
      </c>
      <c r="E44" s="26"/>
      <c r="F44" s="37"/>
    </row>
    <row r="45" spans="1:6">
      <c r="A45" s="26">
        <v>44</v>
      </c>
      <c r="B45" s="26">
        <v>13</v>
      </c>
      <c r="C45" s="26">
        <v>11</v>
      </c>
      <c r="D45" s="26">
        <v>59</v>
      </c>
      <c r="E45" s="26"/>
      <c r="F45" s="37"/>
    </row>
    <row r="46" spans="1:6">
      <c r="A46" s="26">
        <v>45</v>
      </c>
      <c r="B46" s="26">
        <v>11</v>
      </c>
      <c r="C46" s="26">
        <v>12</v>
      </c>
      <c r="D46" s="26">
        <v>32</v>
      </c>
      <c r="E46" s="26"/>
      <c r="F46" s="37"/>
    </row>
    <row r="47" spans="1:6">
      <c r="A47" s="26">
        <v>46</v>
      </c>
      <c r="B47" s="26">
        <v>15</v>
      </c>
      <c r="C47" s="26">
        <v>13</v>
      </c>
      <c r="D47" s="26">
        <v>30</v>
      </c>
      <c r="E47" s="26"/>
      <c r="F47" s="37"/>
    </row>
    <row r="48" spans="1:6">
      <c r="A48" s="26">
        <v>47</v>
      </c>
      <c r="B48" s="26">
        <v>14</v>
      </c>
      <c r="C48" s="26">
        <v>11</v>
      </c>
      <c r="D48" s="26">
        <v>67</v>
      </c>
      <c r="E48" s="26"/>
      <c r="F48" s="37"/>
    </row>
    <row r="49" spans="1:6">
      <c r="A49" s="26">
        <v>48</v>
      </c>
      <c r="B49" s="26">
        <v>10</v>
      </c>
      <c r="C49" s="26">
        <v>10</v>
      </c>
      <c r="D49" s="26">
        <v>39</v>
      </c>
      <c r="E49" s="26"/>
      <c r="F49" s="37"/>
    </row>
    <row r="50" spans="1:6">
      <c r="A50" s="26">
        <v>49</v>
      </c>
      <c r="B50" s="26">
        <v>10</v>
      </c>
      <c r="C50" s="26">
        <v>12</v>
      </c>
      <c r="D50" s="26">
        <v>32</v>
      </c>
      <c r="E50" s="26"/>
      <c r="F50" s="37"/>
    </row>
    <row r="51" spans="1:6">
      <c r="A51" s="26">
        <v>50</v>
      </c>
      <c r="B51" s="26">
        <v>12</v>
      </c>
      <c r="C51" s="26">
        <v>15</v>
      </c>
      <c r="D51" s="26">
        <v>54</v>
      </c>
      <c r="E51" s="26"/>
      <c r="F51" s="37"/>
    </row>
    <row r="52" spans="1:6">
      <c r="A52" s="26">
        <v>51</v>
      </c>
      <c r="B52" s="26">
        <v>12</v>
      </c>
      <c r="C52" s="26">
        <v>10</v>
      </c>
      <c r="D52" s="26">
        <v>46</v>
      </c>
      <c r="E52" s="26"/>
      <c r="F52" s="37"/>
    </row>
    <row r="53" spans="1:6">
      <c r="A53" s="26">
        <v>52</v>
      </c>
      <c r="B53" s="26">
        <v>15</v>
      </c>
      <c r="C53" s="26">
        <v>15</v>
      </c>
      <c r="D53" s="26">
        <v>30</v>
      </c>
      <c r="E53" s="26"/>
      <c r="F53" s="37"/>
    </row>
    <row r="54" spans="1:6">
      <c r="A54" s="26">
        <v>53</v>
      </c>
      <c r="B54" s="26">
        <v>12</v>
      </c>
      <c r="C54" s="26">
        <v>13</v>
      </c>
      <c r="D54" s="26">
        <v>46</v>
      </c>
      <c r="E54" s="26"/>
      <c r="F54" s="37"/>
    </row>
    <row r="55" spans="1:6">
      <c r="A55" s="26">
        <v>54</v>
      </c>
      <c r="B55" s="26">
        <v>11</v>
      </c>
      <c r="C55" s="26">
        <v>11</v>
      </c>
      <c r="D55" s="26">
        <v>33</v>
      </c>
      <c r="E55" s="26"/>
      <c r="F55" s="37"/>
    </row>
    <row r="56" spans="1:6">
      <c r="A56" s="26">
        <v>55</v>
      </c>
      <c r="B56" s="26">
        <v>14</v>
      </c>
      <c r="C56" s="26">
        <v>11</v>
      </c>
      <c r="D56" s="26">
        <v>58</v>
      </c>
      <c r="E56" s="26"/>
      <c r="F56" s="37"/>
    </row>
    <row r="57" spans="1:6">
      <c r="A57" s="26">
        <v>56</v>
      </c>
      <c r="B57" s="26">
        <v>13</v>
      </c>
      <c r="C57" s="26">
        <v>13</v>
      </c>
      <c r="D57" s="26">
        <v>58</v>
      </c>
      <c r="E57" s="26"/>
      <c r="F57" s="37"/>
    </row>
    <row r="58" spans="1:6">
      <c r="A58" s="26">
        <v>57</v>
      </c>
      <c r="B58" s="26">
        <v>13</v>
      </c>
      <c r="C58" s="26">
        <v>14</v>
      </c>
      <c r="D58" s="26">
        <v>60</v>
      </c>
      <c r="E58" s="26"/>
      <c r="F58" s="37"/>
    </row>
    <row r="59" spans="1:6">
      <c r="A59" s="26">
        <v>58</v>
      </c>
      <c r="B59" s="26">
        <v>12</v>
      </c>
      <c r="C59" s="26">
        <v>12</v>
      </c>
      <c r="D59" s="26">
        <v>35</v>
      </c>
      <c r="E59" s="26"/>
      <c r="F59" s="37"/>
    </row>
    <row r="60" spans="1:6">
      <c r="A60" s="26">
        <v>59</v>
      </c>
      <c r="B60" s="26">
        <v>13</v>
      </c>
      <c r="C60" s="26">
        <v>15</v>
      </c>
      <c r="D60" s="26">
        <v>68</v>
      </c>
      <c r="E60" s="26"/>
      <c r="F60" s="37"/>
    </row>
    <row r="61" spans="1:6">
      <c r="A61" s="26">
        <v>60</v>
      </c>
      <c r="B61" s="26">
        <v>10</v>
      </c>
      <c r="C61" s="26">
        <v>15</v>
      </c>
      <c r="D61" s="26">
        <v>32</v>
      </c>
      <c r="E61" s="26"/>
      <c r="F61" s="37"/>
    </row>
    <row r="62" spans="1:6">
      <c r="A62" s="26">
        <v>61</v>
      </c>
      <c r="B62" s="26">
        <v>13</v>
      </c>
      <c r="C62" s="26">
        <v>13</v>
      </c>
      <c r="D62" s="26">
        <v>61</v>
      </c>
      <c r="E62" s="26"/>
      <c r="F62" s="37"/>
    </row>
    <row r="63" spans="1:6">
      <c r="A63" s="26">
        <v>62</v>
      </c>
      <c r="B63" s="26">
        <v>12</v>
      </c>
      <c r="C63" s="26">
        <v>10</v>
      </c>
      <c r="D63" s="26">
        <v>33</v>
      </c>
      <c r="E63" s="26"/>
      <c r="F63" s="37"/>
    </row>
    <row r="64" spans="1:6">
      <c r="A64" s="26">
        <v>63</v>
      </c>
      <c r="B64" s="26">
        <v>10</v>
      </c>
      <c r="C64" s="26">
        <v>12</v>
      </c>
      <c r="D64" s="26">
        <v>44</v>
      </c>
      <c r="E64" s="26"/>
      <c r="F64" s="37"/>
    </row>
    <row r="65" spans="1:6">
      <c r="A65" s="26">
        <v>64</v>
      </c>
      <c r="B65" s="26">
        <v>13</v>
      </c>
      <c r="C65" s="26">
        <v>15</v>
      </c>
      <c r="D65" s="26">
        <v>56</v>
      </c>
      <c r="E65" s="26"/>
      <c r="F65" s="37"/>
    </row>
    <row r="66" spans="1:6">
      <c r="A66" s="26">
        <v>65</v>
      </c>
      <c r="B66" s="26">
        <v>14</v>
      </c>
      <c r="C66" s="26">
        <v>15</v>
      </c>
      <c r="D66" s="26">
        <v>64</v>
      </c>
      <c r="E66" s="26"/>
      <c r="F66" s="37"/>
    </row>
    <row r="67" spans="1:6">
      <c r="A67" s="26">
        <v>66</v>
      </c>
      <c r="B67" s="26">
        <v>13</v>
      </c>
      <c r="C67" s="26">
        <v>14</v>
      </c>
      <c r="D67" s="26">
        <v>47</v>
      </c>
      <c r="E67" s="26"/>
      <c r="F67" s="37"/>
    </row>
    <row r="68" spans="1:6">
      <c r="A68" s="26">
        <v>67</v>
      </c>
      <c r="B68" s="26">
        <v>15</v>
      </c>
      <c r="C68" s="26">
        <v>14</v>
      </c>
      <c r="D68" s="26">
        <v>53</v>
      </c>
      <c r="E68" s="26"/>
      <c r="F68" s="37"/>
    </row>
    <row r="69" spans="1:6">
      <c r="A69" s="26">
        <v>68</v>
      </c>
      <c r="B69" s="26">
        <v>11</v>
      </c>
      <c r="C69" s="26">
        <v>13</v>
      </c>
      <c r="D69" s="26">
        <v>44</v>
      </c>
      <c r="E69" s="26"/>
      <c r="F69" s="37"/>
    </row>
    <row r="70" spans="1:6">
      <c r="A70" s="26">
        <v>69</v>
      </c>
      <c r="B70" s="26">
        <v>15</v>
      </c>
      <c r="C70" s="26">
        <v>15</v>
      </c>
      <c r="D70" s="26">
        <v>47</v>
      </c>
      <c r="E70" s="26"/>
      <c r="F70" s="37"/>
    </row>
    <row r="71" spans="1:6">
      <c r="A71" s="26">
        <v>70</v>
      </c>
      <c r="B71" s="26">
        <v>14</v>
      </c>
      <c r="C71" s="26">
        <v>10</v>
      </c>
      <c r="D71" s="26">
        <v>67</v>
      </c>
      <c r="E71" s="26"/>
      <c r="F71" s="37"/>
    </row>
    <row r="72" spans="1:6">
      <c r="A72" s="26">
        <v>71</v>
      </c>
      <c r="B72" s="26">
        <v>13</v>
      </c>
      <c r="C72" s="26">
        <v>12</v>
      </c>
      <c r="D72" s="26">
        <v>32</v>
      </c>
      <c r="E72" s="26"/>
      <c r="F72" s="37"/>
    </row>
    <row r="73" spans="1:6">
      <c r="A73" s="26">
        <v>72</v>
      </c>
      <c r="B73" s="26">
        <v>14</v>
      </c>
      <c r="C73" s="26">
        <v>11</v>
      </c>
      <c r="D73" s="26">
        <v>62</v>
      </c>
      <c r="E73" s="26"/>
      <c r="F73" s="37"/>
    </row>
    <row r="74" spans="1:6">
      <c r="A74" s="26">
        <v>73</v>
      </c>
      <c r="B74" s="26">
        <v>11</v>
      </c>
      <c r="C74" s="26">
        <v>13</v>
      </c>
      <c r="D74" s="26">
        <v>39</v>
      </c>
      <c r="E74" s="26"/>
      <c r="F74" s="37"/>
    </row>
    <row r="75" spans="1:6">
      <c r="A75" s="26">
        <v>74</v>
      </c>
      <c r="B75" s="26">
        <v>11</v>
      </c>
      <c r="C75" s="26">
        <v>14</v>
      </c>
      <c r="D75" s="26">
        <v>35</v>
      </c>
      <c r="E75" s="26"/>
      <c r="F75" s="37"/>
    </row>
    <row r="76" spans="1:6">
      <c r="A76" s="26">
        <v>75</v>
      </c>
      <c r="B76" s="26">
        <v>14</v>
      </c>
      <c r="C76" s="26">
        <v>14</v>
      </c>
      <c r="D76" s="26">
        <v>44</v>
      </c>
      <c r="E76" s="26"/>
      <c r="F76" s="37"/>
    </row>
    <row r="77" spans="1:6">
      <c r="A77" s="26">
        <v>76</v>
      </c>
      <c r="B77" s="26">
        <v>10</v>
      </c>
      <c r="C77" s="26">
        <v>11</v>
      </c>
      <c r="D77" s="26">
        <v>42</v>
      </c>
      <c r="E77" s="26"/>
      <c r="F77" s="37"/>
    </row>
    <row r="78" spans="1:6">
      <c r="A78" s="26">
        <v>77</v>
      </c>
      <c r="B78" s="26">
        <v>14</v>
      </c>
      <c r="C78" s="26">
        <v>13</v>
      </c>
      <c r="D78" s="26">
        <v>62</v>
      </c>
      <c r="E78" s="26"/>
      <c r="F78" s="37"/>
    </row>
    <row r="79" spans="1:6">
      <c r="A79" s="26">
        <v>78</v>
      </c>
      <c r="B79" s="26">
        <v>15</v>
      </c>
      <c r="C79" s="26">
        <v>15</v>
      </c>
      <c r="D79" s="26">
        <v>58</v>
      </c>
      <c r="E79" s="26"/>
      <c r="F79" s="37"/>
    </row>
    <row r="80" spans="1:6">
      <c r="A80" s="26">
        <v>79</v>
      </c>
      <c r="B80" s="26">
        <v>11</v>
      </c>
      <c r="C80" s="26">
        <v>11</v>
      </c>
      <c r="D80" s="26">
        <v>50</v>
      </c>
      <c r="E80" s="26"/>
      <c r="F80" s="37"/>
    </row>
    <row r="81" spans="1:6">
      <c r="A81" s="26">
        <v>80</v>
      </c>
      <c r="B81" s="26">
        <v>14</v>
      </c>
      <c r="C81" s="26">
        <v>11</v>
      </c>
      <c r="D81" s="26">
        <v>67</v>
      </c>
      <c r="E81" s="26"/>
      <c r="F81" s="37"/>
    </row>
    <row r="82" spans="1:6">
      <c r="A82" s="26">
        <v>81</v>
      </c>
      <c r="B82" s="26">
        <v>10</v>
      </c>
      <c r="C82" s="26">
        <v>15</v>
      </c>
      <c r="D82" s="26">
        <v>34</v>
      </c>
      <c r="E82" s="26"/>
      <c r="F82" s="37"/>
    </row>
    <row r="83" spans="1:6">
      <c r="A83" s="26">
        <v>82</v>
      </c>
      <c r="B83" s="26">
        <v>10</v>
      </c>
      <c r="C83" s="26">
        <v>13</v>
      </c>
      <c r="D83" s="26">
        <v>48</v>
      </c>
      <c r="E83" s="26"/>
      <c r="F83" s="37"/>
    </row>
    <row r="84" spans="1:6">
      <c r="A84" s="26">
        <v>83</v>
      </c>
      <c r="B84" s="26">
        <v>15</v>
      </c>
      <c r="C84" s="26">
        <v>11</v>
      </c>
      <c r="D84" s="26">
        <v>45</v>
      </c>
      <c r="E84" s="26"/>
      <c r="F84" s="37"/>
    </row>
    <row r="85" spans="1:6">
      <c r="A85" s="26">
        <v>84</v>
      </c>
      <c r="B85" s="26">
        <v>12</v>
      </c>
      <c r="C85" s="26">
        <v>13</v>
      </c>
      <c r="D85" s="26">
        <v>44</v>
      </c>
      <c r="E85" s="26"/>
      <c r="F85" s="37"/>
    </row>
    <row r="86" spans="1:6">
      <c r="A86" s="26">
        <v>85</v>
      </c>
      <c r="B86" s="26">
        <v>15</v>
      </c>
      <c r="C86" s="26">
        <v>12</v>
      </c>
      <c r="D86" s="26">
        <v>39</v>
      </c>
      <c r="E86" s="26"/>
      <c r="F86" s="37"/>
    </row>
    <row r="87" spans="1:6">
      <c r="A87" s="26">
        <v>86</v>
      </c>
      <c r="B87" s="26">
        <v>14</v>
      </c>
      <c r="C87" s="26">
        <v>12</v>
      </c>
      <c r="D87" s="26">
        <v>63</v>
      </c>
      <c r="E87" s="26"/>
      <c r="F87" s="37"/>
    </row>
    <row r="88" spans="1:6">
      <c r="A88" s="26">
        <v>87</v>
      </c>
      <c r="B88" s="26">
        <v>11</v>
      </c>
      <c r="C88" s="26">
        <v>15</v>
      </c>
      <c r="D88" s="26">
        <v>59</v>
      </c>
      <c r="E88" s="26"/>
      <c r="F88" s="37"/>
    </row>
    <row r="89" spans="1:6">
      <c r="A89" s="26">
        <v>88</v>
      </c>
      <c r="B89" s="26">
        <v>11</v>
      </c>
      <c r="C89" s="26">
        <v>13</v>
      </c>
      <c r="D89" s="26">
        <v>59</v>
      </c>
      <c r="E89" s="26"/>
      <c r="F89" s="37"/>
    </row>
    <row r="90" spans="1:6">
      <c r="A90" s="26">
        <v>89</v>
      </c>
      <c r="B90" s="26">
        <v>10</v>
      </c>
      <c r="C90" s="26">
        <v>13</v>
      </c>
      <c r="D90" s="26">
        <v>36</v>
      </c>
      <c r="E90" s="26"/>
      <c r="F90" s="37"/>
    </row>
    <row r="91" spans="1:6">
      <c r="A91" s="26">
        <v>90</v>
      </c>
      <c r="B91" s="26">
        <v>14</v>
      </c>
      <c r="C91" s="26">
        <v>13</v>
      </c>
      <c r="D91" s="26">
        <v>68</v>
      </c>
      <c r="E91" s="26"/>
      <c r="F91" s="37"/>
    </row>
    <row r="92" spans="1:6">
      <c r="A92" s="26">
        <v>91</v>
      </c>
      <c r="B92" s="26">
        <v>15</v>
      </c>
      <c r="C92" s="26">
        <v>13</v>
      </c>
      <c r="D92" s="26">
        <v>33</v>
      </c>
      <c r="E92" s="26"/>
      <c r="F92" s="37"/>
    </row>
    <row r="93" spans="1:6">
      <c r="A93" s="26">
        <v>92</v>
      </c>
      <c r="B93" s="26">
        <v>11</v>
      </c>
      <c r="C93" s="26">
        <v>15</v>
      </c>
      <c r="D93" s="26">
        <v>60</v>
      </c>
      <c r="E93" s="26"/>
      <c r="F93" s="37"/>
    </row>
    <row r="94" spans="1:6">
      <c r="A94" s="26">
        <v>93</v>
      </c>
      <c r="B94" s="26">
        <v>14</v>
      </c>
      <c r="C94" s="26">
        <v>12</v>
      </c>
      <c r="D94" s="26">
        <v>33</v>
      </c>
      <c r="E94" s="26"/>
      <c r="F94" s="37"/>
    </row>
    <row r="95" spans="1:6">
      <c r="A95" s="26">
        <v>94</v>
      </c>
      <c r="B95" s="26">
        <v>13</v>
      </c>
      <c r="C95" s="26">
        <v>12</v>
      </c>
      <c r="D95" s="26">
        <v>30</v>
      </c>
      <c r="E95" s="26"/>
      <c r="F95" s="37"/>
    </row>
    <row r="96" spans="1:6">
      <c r="A96" s="26">
        <v>95</v>
      </c>
      <c r="B96" s="26">
        <v>13</v>
      </c>
      <c r="C96" s="26">
        <v>13</v>
      </c>
      <c r="D96" s="26">
        <v>42</v>
      </c>
      <c r="E96" s="26"/>
      <c r="F96" s="37"/>
    </row>
    <row r="97" spans="1:6">
      <c r="A97" s="26">
        <v>96</v>
      </c>
      <c r="B97" s="26">
        <v>13</v>
      </c>
      <c r="C97" s="26">
        <v>11</v>
      </c>
      <c r="D97" s="26">
        <v>67</v>
      </c>
      <c r="E97" s="26"/>
      <c r="F97" s="37"/>
    </row>
    <row r="98" spans="1:6">
      <c r="A98" s="26">
        <v>97</v>
      </c>
      <c r="B98" s="26">
        <v>15</v>
      </c>
      <c r="C98" s="26">
        <v>10</v>
      </c>
      <c r="D98" s="26">
        <v>48</v>
      </c>
      <c r="E98" s="26"/>
      <c r="F98" s="37"/>
    </row>
    <row r="99" spans="1:6">
      <c r="A99" s="26">
        <v>98</v>
      </c>
      <c r="B99" s="26">
        <v>10</v>
      </c>
      <c r="C99" s="26">
        <v>14</v>
      </c>
      <c r="D99" s="26">
        <v>63</v>
      </c>
      <c r="E99" s="26"/>
      <c r="F99" s="37"/>
    </row>
    <row r="100" spans="1:6">
      <c r="A100" s="26">
        <v>99</v>
      </c>
      <c r="B100" s="26">
        <v>11</v>
      </c>
      <c r="C100" s="26">
        <v>14</v>
      </c>
      <c r="D100" s="26">
        <v>38</v>
      </c>
      <c r="E100" s="26"/>
      <c r="F100" s="37"/>
    </row>
    <row r="101" spans="1:6">
      <c r="A101" s="26">
        <v>100</v>
      </c>
      <c r="B101" s="26">
        <v>10</v>
      </c>
      <c r="C101" s="26">
        <v>14</v>
      </c>
      <c r="D101" s="26">
        <v>65</v>
      </c>
      <c r="E101" s="26"/>
      <c r="F101" s="37"/>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sheetPr codeName="Sheet38"/>
  <dimension ref="A1:N41"/>
  <sheetViews>
    <sheetView workbookViewId="0">
      <selection activeCell="B2" sqref="B2"/>
    </sheetView>
  </sheetViews>
  <sheetFormatPr defaultRowHeight="15"/>
  <cols>
    <col min="1" max="2" width="9.140625" style="28"/>
    <col min="6" max="6" width="12.85546875" bestFit="1" customWidth="1"/>
    <col min="7" max="7" width="12.5703125" bestFit="1" customWidth="1"/>
    <col min="14" max="14" width="20.7109375" bestFit="1" customWidth="1"/>
  </cols>
  <sheetData>
    <row r="1" spans="1:14">
      <c r="A1" s="220" t="s">
        <v>556</v>
      </c>
      <c r="B1" s="220" t="s">
        <v>561</v>
      </c>
      <c r="C1" s="26" t="s">
        <v>20</v>
      </c>
      <c r="D1" s="26" t="s">
        <v>22</v>
      </c>
      <c r="E1" s="26" t="s">
        <v>558</v>
      </c>
      <c r="F1" s="221" t="s">
        <v>559</v>
      </c>
      <c r="G1" s="221" t="s">
        <v>560</v>
      </c>
      <c r="H1" s="220" t="s">
        <v>557</v>
      </c>
      <c r="J1" s="222" t="s">
        <v>17</v>
      </c>
      <c r="K1" s="222" t="s">
        <v>142</v>
      </c>
      <c r="L1" s="99" t="s">
        <v>557</v>
      </c>
    </row>
    <row r="2" spans="1:14">
      <c r="A2" s="37">
        <v>146</v>
      </c>
      <c r="B2" s="28" t="b">
        <f>OR(A2&gt;$F$2,A2&lt;$G$2)</f>
        <v>1</v>
      </c>
      <c r="C2">
        <f>QUARTILE(A2:A41,1)</f>
        <v>95</v>
      </c>
      <c r="D2">
        <f>QUARTILE(A2:A41,3)</f>
        <v>115</v>
      </c>
      <c r="E2">
        <f>D2-C2</f>
        <v>20</v>
      </c>
      <c r="F2">
        <f>D2+(1.5*E2)</f>
        <v>145</v>
      </c>
      <c r="G2">
        <f>C2-(1.5*E2)</f>
        <v>65</v>
      </c>
      <c r="J2" s="222">
        <f>AVERAGE(A2:A41)</f>
        <v>102.75</v>
      </c>
      <c r="K2" s="222">
        <f>_xlfn.STDEV.S(A2:A41)</f>
        <v>15.961090509624029</v>
      </c>
    </row>
    <row r="3" spans="1:14">
      <c r="A3" s="37">
        <v>64</v>
      </c>
      <c r="B3" s="28" t="b">
        <f>OR(A3&gt;$F$2,A3&lt;$G$2)</f>
        <v>1</v>
      </c>
      <c r="N3" s="101" t="s">
        <v>562</v>
      </c>
    </row>
    <row r="4" spans="1:14">
      <c r="A4" s="37">
        <v>115</v>
      </c>
    </row>
    <row r="5" spans="1:14">
      <c r="A5" s="37">
        <v>102</v>
      </c>
    </row>
    <row r="6" spans="1:14">
      <c r="A6" s="37">
        <v>126</v>
      </c>
    </row>
    <row r="7" spans="1:14">
      <c r="A7" s="37">
        <v>85</v>
      </c>
    </row>
    <row r="8" spans="1:14">
      <c r="A8" s="37">
        <v>125</v>
      </c>
    </row>
    <row r="9" spans="1:14">
      <c r="A9" s="37">
        <v>103</v>
      </c>
    </row>
    <row r="10" spans="1:14">
      <c r="A10" s="37">
        <v>108</v>
      </c>
    </row>
    <row r="11" spans="1:14">
      <c r="A11" s="37">
        <v>98</v>
      </c>
    </row>
    <row r="12" spans="1:14">
      <c r="A12" s="37">
        <v>94</v>
      </c>
    </row>
    <row r="13" spans="1:14">
      <c r="A13" s="37">
        <v>97</v>
      </c>
    </row>
    <row r="14" spans="1:14">
      <c r="A14" s="37">
        <v>96</v>
      </c>
    </row>
    <row r="15" spans="1:14">
      <c r="A15" s="37">
        <v>115</v>
      </c>
    </row>
    <row r="16" spans="1:14">
      <c r="A16" s="37">
        <v>79</v>
      </c>
    </row>
    <row r="17" spans="1:1">
      <c r="A17" s="37">
        <v>108</v>
      </c>
    </row>
    <row r="18" spans="1:1">
      <c r="A18" s="37">
        <v>97</v>
      </c>
    </row>
    <row r="19" spans="1:1">
      <c r="A19" s="37">
        <v>96</v>
      </c>
    </row>
    <row r="20" spans="1:1">
      <c r="A20" s="37">
        <v>95</v>
      </c>
    </row>
    <row r="21" spans="1:1">
      <c r="A21" s="37">
        <v>95</v>
      </c>
    </row>
    <row r="22" spans="1:1">
      <c r="A22" s="37">
        <v>125</v>
      </c>
    </row>
    <row r="23" spans="1:1">
      <c r="A23" s="37">
        <v>103</v>
      </c>
    </row>
    <row r="24" spans="1:1">
      <c r="A24" s="37">
        <v>108</v>
      </c>
    </row>
    <row r="25" spans="1:1">
      <c r="A25" s="37">
        <v>98</v>
      </c>
    </row>
    <row r="26" spans="1:1">
      <c r="A26" s="37">
        <v>94</v>
      </c>
    </row>
    <row r="27" spans="1:1">
      <c r="A27" s="37">
        <v>97</v>
      </c>
    </row>
    <row r="28" spans="1:1">
      <c r="A28" s="37">
        <v>96</v>
      </c>
    </row>
    <row r="29" spans="1:1">
      <c r="A29" s="37">
        <v>115</v>
      </c>
    </row>
    <row r="30" spans="1:1">
      <c r="A30" s="37">
        <v>79</v>
      </c>
    </row>
    <row r="31" spans="1:1">
      <c r="A31" s="37">
        <v>108</v>
      </c>
    </row>
    <row r="32" spans="1:1">
      <c r="A32" s="37">
        <v>97</v>
      </c>
    </row>
    <row r="33" spans="1:1">
      <c r="A33" s="37">
        <v>96</v>
      </c>
    </row>
    <row r="34" spans="1:1">
      <c r="A34" s="37">
        <v>95</v>
      </c>
    </row>
    <row r="35" spans="1:1">
      <c r="A35" s="37">
        <v>95</v>
      </c>
    </row>
    <row r="36" spans="1:1">
      <c r="A36" s="41">
        <v>122</v>
      </c>
    </row>
    <row r="37" spans="1:1">
      <c r="A37" s="41">
        <v>120</v>
      </c>
    </row>
    <row r="38" spans="1:1">
      <c r="A38" s="41">
        <v>118</v>
      </c>
    </row>
    <row r="39" spans="1:1">
      <c r="A39" s="41">
        <v>116</v>
      </c>
    </row>
    <row r="40" spans="1:1">
      <c r="A40" s="41">
        <v>114</v>
      </c>
    </row>
    <row r="41" spans="1:1">
      <c r="A41" s="41">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sheetPr codeName="Sheet45">
    <tabColor rgb="FF00CC00"/>
  </sheetPr>
  <dimension ref="A1:O38"/>
  <sheetViews>
    <sheetView tabSelected="1" workbookViewId="0">
      <selection activeCell="D3" sqref="D3"/>
    </sheetView>
  </sheetViews>
  <sheetFormatPr defaultRowHeight="15"/>
  <cols>
    <col min="3" max="3" width="12.28515625" customWidth="1"/>
    <col min="4" max="4" width="12" bestFit="1" customWidth="1"/>
    <col min="5" max="5" width="14.85546875" customWidth="1"/>
    <col min="6" max="6" width="16.140625" customWidth="1"/>
    <col min="7" max="7" width="17.7109375" customWidth="1"/>
    <col min="8" max="8" width="17" customWidth="1"/>
    <col min="9" max="9" width="12" bestFit="1" customWidth="1"/>
    <col min="10" max="10" width="13.42578125" bestFit="1" customWidth="1"/>
    <col min="11" max="11" width="12" bestFit="1" customWidth="1"/>
  </cols>
  <sheetData>
    <row r="1" spans="1:8" ht="45">
      <c r="A1" s="36" t="s">
        <v>40</v>
      </c>
      <c r="B1" s="36" t="s">
        <v>43</v>
      </c>
      <c r="C1" s="36" t="s">
        <v>44</v>
      </c>
      <c r="D1" s="14" t="s">
        <v>189</v>
      </c>
      <c r="E1" s="14" t="s">
        <v>188</v>
      </c>
      <c r="F1" s="14" t="s">
        <v>191</v>
      </c>
      <c r="G1" s="14" t="s">
        <v>192</v>
      </c>
      <c r="H1" s="14" t="s">
        <v>190</v>
      </c>
    </row>
    <row r="2" spans="1:8">
      <c r="A2" s="37">
        <v>1</v>
      </c>
      <c r="B2" s="37">
        <v>60</v>
      </c>
      <c r="C2" s="37">
        <v>106</v>
      </c>
      <c r="D2" s="1">
        <f>B2-B22</f>
        <v>9.9500000000000028</v>
      </c>
      <c r="E2" s="1">
        <f>C2-C22</f>
        <v>3.4500000000000028</v>
      </c>
      <c r="F2" s="1">
        <f>(B2-B22)^2</f>
        <v>99.002500000000055</v>
      </c>
      <c r="G2" s="1">
        <f>(C2-C22)^2</f>
        <v>11.902500000000019</v>
      </c>
      <c r="H2" s="1">
        <f>(B2-B22)*(C2-C22)</f>
        <v>34.327500000000036</v>
      </c>
    </row>
    <row r="3" spans="1:8">
      <c r="A3" s="37">
        <v>2</v>
      </c>
      <c r="B3" s="37">
        <v>42</v>
      </c>
      <c r="C3" s="37">
        <v>111</v>
      </c>
      <c r="D3" s="1">
        <f t="shared" ref="D3:D21" si="0">B3-B23</f>
        <v>42</v>
      </c>
      <c r="E3" s="1">
        <f t="shared" ref="E3:E21" si="1">C3-C23</f>
        <v>111</v>
      </c>
      <c r="F3" s="1">
        <f t="shared" ref="F3:F21" si="2">(B3-B23)^2</f>
        <v>1764</v>
      </c>
      <c r="G3" s="1">
        <f t="shared" ref="G3:G21" si="3">(C3-C23)^2</f>
        <v>12321</v>
      </c>
      <c r="H3" s="1">
        <f t="shared" ref="H3:H21" si="4">(B3-B23)*(C3-C23)</f>
        <v>4662</v>
      </c>
    </row>
    <row r="4" spans="1:8">
      <c r="A4" s="37">
        <v>3</v>
      </c>
      <c r="B4" s="37">
        <v>53</v>
      </c>
      <c r="C4" s="37">
        <v>115</v>
      </c>
      <c r="D4" s="1">
        <f t="shared" si="0"/>
        <v>53</v>
      </c>
      <c r="E4" s="1">
        <f t="shared" si="1"/>
        <v>115</v>
      </c>
      <c r="F4" s="1">
        <f t="shared" si="2"/>
        <v>2809</v>
      </c>
      <c r="G4" s="1">
        <f t="shared" si="3"/>
        <v>13225</v>
      </c>
      <c r="H4" s="1">
        <f t="shared" si="4"/>
        <v>6095</v>
      </c>
    </row>
    <row r="5" spans="1:8">
      <c r="A5" s="37">
        <v>4</v>
      </c>
      <c r="B5" s="37">
        <v>49</v>
      </c>
      <c r="C5" s="37">
        <v>102</v>
      </c>
      <c r="D5" s="1">
        <f t="shared" si="0"/>
        <v>49</v>
      </c>
      <c r="E5" s="1">
        <f t="shared" si="1"/>
        <v>102</v>
      </c>
      <c r="F5" s="1">
        <f t="shared" si="2"/>
        <v>2401</v>
      </c>
      <c r="G5" s="1">
        <f t="shared" si="3"/>
        <v>10404</v>
      </c>
      <c r="H5" s="1">
        <f t="shared" si="4"/>
        <v>4998</v>
      </c>
    </row>
    <row r="6" spans="1:8">
      <c r="A6" s="37">
        <v>5</v>
      </c>
      <c r="B6" s="37">
        <v>67</v>
      </c>
      <c r="C6" s="37">
        <v>126</v>
      </c>
      <c r="D6" s="1">
        <f t="shared" si="0"/>
        <v>67</v>
      </c>
      <c r="E6" s="1">
        <f t="shared" si="1"/>
        <v>126</v>
      </c>
      <c r="F6" s="1">
        <f t="shared" si="2"/>
        <v>4489</v>
      </c>
      <c r="G6" s="1">
        <f t="shared" si="3"/>
        <v>15876</v>
      </c>
      <c r="H6" s="1">
        <f t="shared" si="4"/>
        <v>8442</v>
      </c>
    </row>
    <row r="7" spans="1:8">
      <c r="A7" s="37">
        <v>6</v>
      </c>
      <c r="B7" s="37">
        <v>47</v>
      </c>
      <c r="C7" s="37">
        <v>85</v>
      </c>
      <c r="D7" s="1">
        <f t="shared" si="0"/>
        <v>47</v>
      </c>
      <c r="E7" s="1">
        <f t="shared" si="1"/>
        <v>85</v>
      </c>
      <c r="F7" s="1">
        <f t="shared" si="2"/>
        <v>2209</v>
      </c>
      <c r="G7" s="1">
        <f t="shared" si="3"/>
        <v>7225</v>
      </c>
      <c r="H7" s="1">
        <f t="shared" si="4"/>
        <v>3995</v>
      </c>
    </row>
    <row r="8" spans="1:8">
      <c r="A8" s="37">
        <v>7</v>
      </c>
      <c r="B8" s="37">
        <v>62</v>
      </c>
      <c r="C8" s="37">
        <v>125</v>
      </c>
      <c r="D8" s="1">
        <f t="shared" si="0"/>
        <v>62</v>
      </c>
      <c r="E8" s="1">
        <f t="shared" si="1"/>
        <v>125</v>
      </c>
      <c r="F8" s="1">
        <f t="shared" si="2"/>
        <v>3844</v>
      </c>
      <c r="G8" s="1">
        <f t="shared" si="3"/>
        <v>15625</v>
      </c>
      <c r="H8" s="1">
        <f t="shared" si="4"/>
        <v>7750</v>
      </c>
    </row>
    <row r="9" spans="1:8">
      <c r="A9" s="37">
        <v>8</v>
      </c>
      <c r="B9" s="37">
        <v>48</v>
      </c>
      <c r="C9" s="37">
        <v>103</v>
      </c>
      <c r="D9" s="1">
        <f t="shared" si="0"/>
        <v>48</v>
      </c>
      <c r="E9" s="1">
        <f t="shared" si="1"/>
        <v>103</v>
      </c>
      <c r="F9" s="1">
        <f t="shared" si="2"/>
        <v>2304</v>
      </c>
      <c r="G9" s="1">
        <f t="shared" si="3"/>
        <v>10609</v>
      </c>
      <c r="H9" s="1">
        <f t="shared" si="4"/>
        <v>4944</v>
      </c>
    </row>
    <row r="10" spans="1:8">
      <c r="A10" s="37">
        <v>9</v>
      </c>
      <c r="B10" s="37">
        <v>49</v>
      </c>
      <c r="C10" s="37">
        <v>108</v>
      </c>
      <c r="D10" s="1">
        <f t="shared" si="0"/>
        <v>49</v>
      </c>
      <c r="E10" s="1">
        <f t="shared" si="1"/>
        <v>108</v>
      </c>
      <c r="F10" s="1">
        <f t="shared" si="2"/>
        <v>2401</v>
      </c>
      <c r="G10" s="1">
        <f t="shared" si="3"/>
        <v>11664</v>
      </c>
      <c r="H10" s="1">
        <f t="shared" si="4"/>
        <v>5292</v>
      </c>
    </row>
    <row r="11" spans="1:8">
      <c r="A11" s="37">
        <v>10</v>
      </c>
      <c r="B11" s="37">
        <v>55</v>
      </c>
      <c r="C11" s="37">
        <v>98</v>
      </c>
      <c r="D11" s="1">
        <f t="shared" si="0"/>
        <v>55</v>
      </c>
      <c r="E11" s="1">
        <f t="shared" si="1"/>
        <v>98</v>
      </c>
      <c r="F11" s="1">
        <f t="shared" si="2"/>
        <v>3025</v>
      </c>
      <c r="G11" s="1">
        <f t="shared" si="3"/>
        <v>9604</v>
      </c>
      <c r="H11" s="1">
        <f t="shared" si="4"/>
        <v>5390</v>
      </c>
    </row>
    <row r="12" spans="1:8">
      <c r="A12" s="37">
        <v>11</v>
      </c>
      <c r="B12" s="37">
        <v>48</v>
      </c>
      <c r="C12" s="37">
        <v>94</v>
      </c>
      <c r="D12" s="1">
        <f t="shared" si="0"/>
        <v>48</v>
      </c>
      <c r="E12" s="1">
        <f t="shared" si="1"/>
        <v>94</v>
      </c>
      <c r="F12" s="1">
        <f t="shared" si="2"/>
        <v>2304</v>
      </c>
      <c r="G12" s="1">
        <f t="shared" si="3"/>
        <v>8836</v>
      </c>
      <c r="H12" s="1">
        <f t="shared" si="4"/>
        <v>4512</v>
      </c>
    </row>
    <row r="13" spans="1:8">
      <c r="A13" s="37">
        <v>12</v>
      </c>
      <c r="B13" s="37">
        <v>46</v>
      </c>
      <c r="C13" s="37">
        <v>97</v>
      </c>
      <c r="D13" s="1">
        <f t="shared" si="0"/>
        <v>46</v>
      </c>
      <c r="E13" s="1">
        <f t="shared" si="1"/>
        <v>97</v>
      </c>
      <c r="F13" s="1">
        <f t="shared" si="2"/>
        <v>2116</v>
      </c>
      <c r="G13" s="1">
        <f t="shared" si="3"/>
        <v>9409</v>
      </c>
      <c r="H13" s="1">
        <f t="shared" si="4"/>
        <v>4462</v>
      </c>
    </row>
    <row r="14" spans="1:8">
      <c r="A14" s="37">
        <v>13</v>
      </c>
      <c r="B14" s="37">
        <v>39</v>
      </c>
      <c r="C14" s="37">
        <v>96</v>
      </c>
      <c r="D14" s="1">
        <f t="shared" si="0"/>
        <v>39</v>
      </c>
      <c r="E14" s="1">
        <f t="shared" si="1"/>
        <v>96</v>
      </c>
      <c r="F14" s="1">
        <f t="shared" si="2"/>
        <v>1521</v>
      </c>
      <c r="G14" s="1">
        <f t="shared" si="3"/>
        <v>9216</v>
      </c>
      <c r="H14" s="1">
        <f t="shared" si="4"/>
        <v>3744</v>
      </c>
    </row>
    <row r="15" spans="1:8">
      <c r="A15" s="37">
        <v>14</v>
      </c>
      <c r="B15" s="37">
        <v>66</v>
      </c>
      <c r="C15" s="37">
        <v>115</v>
      </c>
      <c r="D15" s="1">
        <f t="shared" si="0"/>
        <v>66</v>
      </c>
      <c r="E15" s="1">
        <f t="shared" si="1"/>
        <v>115</v>
      </c>
      <c r="F15" s="1">
        <f t="shared" si="2"/>
        <v>4356</v>
      </c>
      <c r="G15" s="1">
        <f t="shared" si="3"/>
        <v>13225</v>
      </c>
      <c r="H15" s="1">
        <f t="shared" si="4"/>
        <v>7590</v>
      </c>
    </row>
    <row r="16" spans="1:8">
      <c r="A16" s="37">
        <v>15</v>
      </c>
      <c r="B16" s="37">
        <v>39</v>
      </c>
      <c r="C16" s="37">
        <v>79</v>
      </c>
      <c r="D16" s="1">
        <f t="shared" si="0"/>
        <v>39</v>
      </c>
      <c r="E16" s="1">
        <f t="shared" si="1"/>
        <v>79</v>
      </c>
      <c r="F16" s="1">
        <f t="shared" si="2"/>
        <v>1521</v>
      </c>
      <c r="G16" s="1">
        <f t="shared" si="3"/>
        <v>6241</v>
      </c>
      <c r="H16" s="1">
        <f t="shared" si="4"/>
        <v>3081</v>
      </c>
    </row>
    <row r="17" spans="1:15">
      <c r="A17" s="37">
        <v>16</v>
      </c>
      <c r="B17" s="37">
        <v>51</v>
      </c>
      <c r="C17" s="37">
        <v>108</v>
      </c>
      <c r="D17" s="1">
        <f t="shared" si="0"/>
        <v>51</v>
      </c>
      <c r="E17" s="1">
        <f t="shared" si="1"/>
        <v>108</v>
      </c>
      <c r="F17" s="1">
        <f t="shared" si="2"/>
        <v>2601</v>
      </c>
      <c r="G17" s="1">
        <f t="shared" si="3"/>
        <v>11664</v>
      </c>
      <c r="H17" s="1">
        <f t="shared" si="4"/>
        <v>5508</v>
      </c>
    </row>
    <row r="18" spans="1:15">
      <c r="A18" s="37">
        <v>17</v>
      </c>
      <c r="B18" s="37">
        <v>57</v>
      </c>
      <c r="C18" s="37">
        <v>97</v>
      </c>
      <c r="D18" s="1">
        <f t="shared" si="0"/>
        <v>57</v>
      </c>
      <c r="E18" s="1">
        <f t="shared" si="1"/>
        <v>97</v>
      </c>
      <c r="F18" s="1">
        <f t="shared" si="2"/>
        <v>3249</v>
      </c>
      <c r="G18" s="1">
        <f t="shared" si="3"/>
        <v>9409</v>
      </c>
      <c r="H18" s="1">
        <f t="shared" si="4"/>
        <v>5529</v>
      </c>
      <c r="O18" t="s">
        <v>575</v>
      </c>
    </row>
    <row r="19" spans="1:15">
      <c r="A19" s="37">
        <v>18</v>
      </c>
      <c r="B19" s="37">
        <v>37</v>
      </c>
      <c r="C19" s="37">
        <v>96</v>
      </c>
      <c r="D19" s="1">
        <f t="shared" si="0"/>
        <v>37</v>
      </c>
      <c r="E19" s="1">
        <f t="shared" si="1"/>
        <v>96</v>
      </c>
      <c r="F19" s="1">
        <f t="shared" si="2"/>
        <v>1369</v>
      </c>
      <c r="G19" s="1">
        <f t="shared" si="3"/>
        <v>9216</v>
      </c>
      <c r="H19" s="1">
        <f t="shared" si="4"/>
        <v>3552</v>
      </c>
      <c r="O19" t="s">
        <v>576</v>
      </c>
    </row>
    <row r="20" spans="1:15">
      <c r="A20" s="37">
        <v>19</v>
      </c>
      <c r="B20" s="37">
        <v>49</v>
      </c>
      <c r="C20" s="37">
        <v>95</v>
      </c>
      <c r="D20" s="1">
        <f t="shared" si="0"/>
        <v>49</v>
      </c>
      <c r="E20" s="1">
        <f t="shared" si="1"/>
        <v>95</v>
      </c>
      <c r="F20" s="1">
        <f t="shared" si="2"/>
        <v>2401</v>
      </c>
      <c r="G20" s="1">
        <f t="shared" si="3"/>
        <v>9025</v>
      </c>
      <c r="H20" s="1">
        <f t="shared" si="4"/>
        <v>4655</v>
      </c>
    </row>
    <row r="21" spans="1:15">
      <c r="A21" s="37">
        <v>20</v>
      </c>
      <c r="B21" s="37">
        <v>37</v>
      </c>
      <c r="C21" s="37">
        <v>95</v>
      </c>
      <c r="D21" s="1">
        <f t="shared" si="0"/>
        <v>37</v>
      </c>
      <c r="E21" s="1">
        <f t="shared" si="1"/>
        <v>95</v>
      </c>
      <c r="F21" s="1">
        <f t="shared" si="2"/>
        <v>1369</v>
      </c>
      <c r="G21" s="1">
        <f t="shared" si="3"/>
        <v>9025</v>
      </c>
      <c r="H21" s="1">
        <f t="shared" si="4"/>
        <v>3515</v>
      </c>
    </row>
    <row r="22" spans="1:15" ht="24.75" customHeight="1">
      <c r="B22">
        <f>AVERAGE(B2:B21)</f>
        <v>50.05</v>
      </c>
      <c r="C22">
        <f>AVERAGE(C2:C21)</f>
        <v>102.55</v>
      </c>
    </row>
    <row r="25" spans="1:15">
      <c r="J25">
        <f>CORREL(B2:B21,C2:C21)</f>
        <v>0.69196513250723835</v>
      </c>
    </row>
    <row r="26" spans="1:15" ht="15.75" thickBot="1"/>
    <row r="27" spans="1:15">
      <c r="E27" s="42"/>
      <c r="F27" s="401"/>
      <c r="G27" s="401" t="s">
        <v>43</v>
      </c>
      <c r="H27" s="401" t="s">
        <v>44</v>
      </c>
      <c r="I27" s="42"/>
      <c r="J27" s="42"/>
    </row>
    <row r="28" spans="1:15">
      <c r="F28" s="399" t="s">
        <v>43</v>
      </c>
      <c r="G28" s="399">
        <v>1</v>
      </c>
      <c r="H28" s="399"/>
      <c r="J28" s="127"/>
    </row>
    <row r="29" spans="1:15" ht="15.75" thickBot="1">
      <c r="F29" s="400" t="s">
        <v>44</v>
      </c>
      <c r="G29" s="400">
        <v>0.69196513250723835</v>
      </c>
      <c r="H29" s="400">
        <v>1</v>
      </c>
    </row>
    <row r="32" spans="1:15">
      <c r="E32" s="42"/>
      <c r="F32" s="42"/>
      <c r="G32" s="42"/>
      <c r="H32" s="42"/>
      <c r="I32" s="42"/>
      <c r="J32" s="42"/>
      <c r="K32" s="42"/>
    </row>
    <row r="38" spans="6:6">
      <c r="F38" s="20"/>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sheetPr>
    <tabColor rgb="FF00CC00"/>
  </sheetPr>
  <dimension ref="A1:F18"/>
  <sheetViews>
    <sheetView workbookViewId="0">
      <selection activeCell="E18" sqref="E18"/>
    </sheetView>
  </sheetViews>
  <sheetFormatPr defaultColWidth="14.42578125" defaultRowHeight="15"/>
  <cols>
    <col min="1" max="2" width="17.28515625" style="367" customWidth="1"/>
    <col min="3" max="3" width="17.28515625" style="366" customWidth="1"/>
    <col min="4" max="5" width="17.28515625" style="367" customWidth="1"/>
    <col min="6" max="6" width="27.28515625" style="367" customWidth="1"/>
    <col min="7" max="20" width="17.28515625" style="367" customWidth="1"/>
    <col min="21" max="16384" width="14.42578125" style="367"/>
  </cols>
  <sheetData>
    <row r="1" spans="1:6">
      <c r="A1" s="365" t="s">
        <v>982</v>
      </c>
      <c r="B1" s="365" t="s">
        <v>983</v>
      </c>
    </row>
    <row r="2" spans="1:6" ht="12.75" customHeight="1">
      <c r="A2" s="368">
        <v>337</v>
      </c>
      <c r="B2" s="368">
        <v>59.5</v>
      </c>
    </row>
    <row r="3" spans="1:6" ht="12.75" customHeight="1">
      <c r="A3" s="368">
        <v>2565</v>
      </c>
      <c r="B3" s="368">
        <v>509.5</v>
      </c>
    </row>
    <row r="4" spans="1:6">
      <c r="A4" s="368">
        <v>967</v>
      </c>
      <c r="B4" s="368">
        <v>124.5</v>
      </c>
      <c r="D4" s="369" t="s">
        <v>984</v>
      </c>
      <c r="E4" s="369"/>
      <c r="F4" s="367" t="s">
        <v>985</v>
      </c>
    </row>
    <row r="5" spans="1:6">
      <c r="A5" s="368">
        <v>5124</v>
      </c>
      <c r="B5" s="368">
        <v>1480.4</v>
      </c>
      <c r="D5" s="369" t="s">
        <v>986</v>
      </c>
      <c r="E5" s="369"/>
      <c r="F5" s="367" t="s">
        <v>987</v>
      </c>
    </row>
    <row r="6" spans="1:6">
      <c r="A6" s="368">
        <v>2398</v>
      </c>
      <c r="B6" s="368">
        <v>696.23</v>
      </c>
      <c r="D6" s="369" t="s">
        <v>988</v>
      </c>
      <c r="E6" s="369"/>
      <c r="F6" s="367" t="s">
        <v>989</v>
      </c>
    </row>
    <row r="7" spans="1:6">
      <c r="A7" s="368">
        <v>2586</v>
      </c>
      <c r="B7" s="368">
        <v>559.5</v>
      </c>
      <c r="D7" s="369" t="s">
        <v>990</v>
      </c>
      <c r="E7" s="369"/>
      <c r="F7" s="367" t="s">
        <v>991</v>
      </c>
    </row>
    <row r="8" spans="1:6">
      <c r="A8" s="368">
        <v>7412</v>
      </c>
      <c r="B8" s="368">
        <v>1481.5</v>
      </c>
      <c r="D8" s="369" t="s">
        <v>992</v>
      </c>
      <c r="E8" s="369"/>
      <c r="F8" s="367" t="s">
        <v>993</v>
      </c>
    </row>
    <row r="9" spans="1:6">
      <c r="A9" s="368">
        <v>522</v>
      </c>
      <c r="B9" s="368">
        <v>474.5</v>
      </c>
      <c r="D9" s="369" t="s">
        <v>994</v>
      </c>
      <c r="E9" s="369"/>
      <c r="F9" s="367" t="s">
        <v>995</v>
      </c>
    </row>
    <row r="10" spans="1:6">
      <c r="A10" s="368">
        <v>1499</v>
      </c>
      <c r="B10" s="368">
        <v>737.5</v>
      </c>
      <c r="D10" s="369" t="s">
        <v>996</v>
      </c>
      <c r="E10" s="369"/>
      <c r="F10" s="367" t="s">
        <v>997</v>
      </c>
    </row>
    <row r="11" spans="1:6">
      <c r="A11" s="369"/>
      <c r="B11" s="369"/>
      <c r="D11" s="369" t="s">
        <v>998</v>
      </c>
      <c r="E11" s="369"/>
      <c r="F11" s="367" t="s">
        <v>999</v>
      </c>
    </row>
    <row r="12" spans="1:6" ht="12.75" customHeight="1">
      <c r="A12" s="369" t="s">
        <v>1000</v>
      </c>
      <c r="B12" s="369"/>
    </row>
    <row r="13" spans="1:6" ht="12.75" customHeight="1">
      <c r="A13" s="369">
        <v>4000</v>
      </c>
      <c r="B13" s="369"/>
    </row>
    <row r="14" spans="1:6" ht="12.75" customHeight="1">
      <c r="A14" s="369">
        <v>1500</v>
      </c>
      <c r="B14" s="369"/>
      <c r="D14" s="371" t="s">
        <v>1001</v>
      </c>
    </row>
    <row r="15" spans="1:6">
      <c r="A15" s="369">
        <v>1200</v>
      </c>
      <c r="B15" s="369"/>
      <c r="D15" s="370" t="s">
        <v>1002</v>
      </c>
    </row>
    <row r="16" spans="1:6" ht="12.75" customHeight="1">
      <c r="A16" s="369">
        <v>526</v>
      </c>
      <c r="B16" s="369"/>
      <c r="D16" s="370" t="s">
        <v>1003</v>
      </c>
    </row>
    <row r="17" spans="4:4" ht="30">
      <c r="D17" s="370" t="s">
        <v>1004</v>
      </c>
    </row>
    <row r="18" spans="4:4" ht="30">
      <c r="D18" s="370" t="s">
        <v>1005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sheetPr codeName="Sheet47"/>
  <dimension ref="A1:T45"/>
  <sheetViews>
    <sheetView topLeftCell="A12" workbookViewId="0">
      <selection activeCell="H17" sqref="H17"/>
    </sheetView>
  </sheetViews>
  <sheetFormatPr defaultRowHeight="15"/>
  <cols>
    <col min="2" max="2" width="14.7109375" customWidth="1"/>
    <col min="3" max="3" width="12.7109375" customWidth="1"/>
    <col min="5" max="5" width="12.5703125" bestFit="1" customWidth="1"/>
    <col min="7" max="7" width="10" bestFit="1" customWidth="1"/>
    <col min="8" max="8" width="11.5703125" bestFit="1" customWidth="1"/>
    <col min="9" max="9" width="12.5703125" bestFit="1" customWidth="1"/>
    <col min="10" max="10" width="29.28515625" bestFit="1" customWidth="1"/>
    <col min="12" max="12" width="23.140625" bestFit="1" customWidth="1"/>
    <col min="17" max="17" width="13.42578125" bestFit="1" customWidth="1"/>
  </cols>
  <sheetData>
    <row r="1" spans="1:12" ht="25.5">
      <c r="A1" s="210"/>
      <c r="B1" s="223" t="s">
        <v>488</v>
      </c>
      <c r="C1" s="223" t="s">
        <v>489</v>
      </c>
      <c r="D1" s="212" t="s">
        <v>59</v>
      </c>
      <c r="E1" s="212" t="s">
        <v>60</v>
      </c>
      <c r="F1" s="212" t="s">
        <v>61</v>
      </c>
      <c r="G1" s="210"/>
      <c r="H1" s="210"/>
      <c r="I1" s="211" t="s">
        <v>489</v>
      </c>
      <c r="J1" s="211" t="s">
        <v>488</v>
      </c>
    </row>
    <row r="2" spans="1:12">
      <c r="A2" s="210"/>
      <c r="B2" s="224">
        <v>245</v>
      </c>
      <c r="C2" s="224">
        <v>1400</v>
      </c>
      <c r="D2" s="214"/>
      <c r="E2" s="214"/>
      <c r="F2" s="214"/>
      <c r="G2" s="210"/>
      <c r="H2" s="210"/>
      <c r="I2" s="213">
        <v>1400</v>
      </c>
      <c r="J2" s="213">
        <v>245</v>
      </c>
    </row>
    <row r="3" spans="1:12">
      <c r="A3" s="210"/>
      <c r="B3" s="224">
        <v>312</v>
      </c>
      <c r="C3" s="224">
        <v>1600</v>
      </c>
      <c r="D3" s="214"/>
      <c r="E3" s="214"/>
      <c r="F3" s="214"/>
      <c r="G3" s="210"/>
      <c r="H3" s="210"/>
      <c r="I3" s="213">
        <v>1600</v>
      </c>
      <c r="J3" s="213">
        <v>312</v>
      </c>
    </row>
    <row r="4" spans="1:12">
      <c r="A4" s="210"/>
      <c r="B4" s="224">
        <v>279</v>
      </c>
      <c r="C4" s="224">
        <v>1700</v>
      </c>
      <c r="D4" s="214"/>
      <c r="E4" s="214"/>
      <c r="F4" s="214"/>
      <c r="G4" s="210"/>
      <c r="H4" s="210"/>
      <c r="I4" s="213">
        <v>1700</v>
      </c>
      <c r="J4" s="213">
        <v>279</v>
      </c>
    </row>
    <row r="5" spans="1:12">
      <c r="A5" s="210"/>
      <c r="B5" s="224">
        <v>308</v>
      </c>
      <c r="C5" s="224">
        <v>1875</v>
      </c>
      <c r="D5" s="214"/>
      <c r="E5" s="214"/>
      <c r="F5" s="214"/>
      <c r="G5" s="210"/>
      <c r="H5" s="210"/>
      <c r="I5" s="213">
        <v>1875</v>
      </c>
      <c r="J5" s="213">
        <v>308</v>
      </c>
    </row>
    <row r="6" spans="1:12">
      <c r="A6" s="210"/>
      <c r="B6" s="224">
        <v>199</v>
      </c>
      <c r="C6" s="224">
        <v>1100</v>
      </c>
      <c r="D6" s="214"/>
      <c r="E6" s="214"/>
      <c r="F6" s="214"/>
      <c r="G6" s="210"/>
      <c r="H6" s="210"/>
      <c r="I6" s="213">
        <v>1100</v>
      </c>
      <c r="J6" s="213">
        <v>199</v>
      </c>
    </row>
    <row r="7" spans="1:12">
      <c r="A7" s="210"/>
      <c r="B7" s="224">
        <v>219</v>
      </c>
      <c r="C7" s="224">
        <v>1550</v>
      </c>
      <c r="D7" s="214"/>
      <c r="E7" s="214"/>
      <c r="F7" s="214"/>
      <c r="G7" s="210"/>
      <c r="H7" s="210"/>
      <c r="I7" s="213">
        <v>1550</v>
      </c>
      <c r="J7" s="213">
        <v>219</v>
      </c>
    </row>
    <row r="8" spans="1:12">
      <c r="A8" s="210"/>
      <c r="B8" s="224">
        <v>405</v>
      </c>
      <c r="C8" s="224">
        <v>2350</v>
      </c>
      <c r="D8" s="214"/>
      <c r="E8" s="214"/>
      <c r="F8" s="214"/>
      <c r="G8" s="210"/>
      <c r="H8" s="210"/>
      <c r="I8" s="213">
        <v>2350</v>
      </c>
      <c r="J8" s="213">
        <v>405</v>
      </c>
    </row>
    <row r="9" spans="1:12">
      <c r="A9" s="210"/>
      <c r="B9" s="224">
        <v>324</v>
      </c>
      <c r="C9" s="224">
        <v>2450</v>
      </c>
      <c r="D9" s="214"/>
      <c r="E9" s="214"/>
      <c r="F9" s="214"/>
      <c r="G9" s="210"/>
      <c r="H9" s="210"/>
      <c r="I9" s="213">
        <v>2450</v>
      </c>
      <c r="J9" s="213">
        <v>324</v>
      </c>
    </row>
    <row r="10" spans="1:12">
      <c r="A10" s="210"/>
      <c r="B10" s="224">
        <v>319</v>
      </c>
      <c r="C10" s="224">
        <v>1425</v>
      </c>
      <c r="D10" s="214"/>
      <c r="E10" s="214"/>
      <c r="F10" s="214"/>
      <c r="G10" s="210"/>
      <c r="H10" s="210"/>
      <c r="I10" s="213">
        <v>1425</v>
      </c>
      <c r="J10" s="213">
        <v>319</v>
      </c>
    </row>
    <row r="11" spans="1:12">
      <c r="A11" s="210"/>
      <c r="B11" s="224">
        <v>255</v>
      </c>
      <c r="C11" s="224">
        <v>1700</v>
      </c>
      <c r="D11" s="214"/>
      <c r="E11" s="214"/>
      <c r="F11" s="214"/>
      <c r="G11" s="210"/>
      <c r="H11" s="210"/>
      <c r="I11" s="213">
        <v>1700</v>
      </c>
      <c r="J11" s="213">
        <v>255</v>
      </c>
    </row>
    <row r="12" spans="1:12">
      <c r="A12" s="340" t="s">
        <v>62</v>
      </c>
      <c r="B12" s="49"/>
      <c r="C12" s="49"/>
      <c r="D12" s="49"/>
      <c r="E12" s="49"/>
      <c r="F12" s="49"/>
    </row>
    <row r="13" spans="1:12" ht="18.75">
      <c r="A13" s="3" t="s">
        <v>68</v>
      </c>
      <c r="B13" s="45"/>
      <c r="H13" s="339" t="s">
        <v>930</v>
      </c>
      <c r="I13" s="338"/>
      <c r="J13" s="338"/>
      <c r="K13" s="79"/>
      <c r="L13" s="79"/>
    </row>
    <row r="14" spans="1:12">
      <c r="A14" s="3" t="s">
        <v>63</v>
      </c>
      <c r="B14" s="46"/>
    </row>
    <row r="15" spans="1:12">
      <c r="A15" s="44" t="s">
        <v>69</v>
      </c>
      <c r="B15" s="47"/>
    </row>
    <row r="16" spans="1:12">
      <c r="A16" s="3" t="s">
        <v>70</v>
      </c>
      <c r="B16" s="46"/>
      <c r="J16" t="s">
        <v>573</v>
      </c>
      <c r="K16" t="s">
        <v>187</v>
      </c>
    </row>
    <row r="17" spans="1:17">
      <c r="A17" s="44" t="s">
        <v>71</v>
      </c>
      <c r="B17" s="47"/>
      <c r="Q17" t="s">
        <v>574</v>
      </c>
    </row>
    <row r="18" spans="1:17">
      <c r="A18" s="3" t="s">
        <v>72</v>
      </c>
      <c r="B18" s="46"/>
      <c r="L18" s="42"/>
      <c r="M18" s="42"/>
      <c r="N18" s="42"/>
    </row>
    <row r="19" spans="1:17">
      <c r="A19" s="3" t="s">
        <v>73</v>
      </c>
      <c r="B19" s="46"/>
      <c r="P19" s="243" t="s">
        <v>575</v>
      </c>
      <c r="Q19" s="230"/>
    </row>
    <row r="20" spans="1:17">
      <c r="A20" s="44" t="s">
        <v>74</v>
      </c>
      <c r="B20" s="46"/>
      <c r="P20" s="243" t="s">
        <v>576</v>
      </c>
      <c r="Q20" s="230"/>
    </row>
    <row r="21" spans="1:17">
      <c r="A21" s="44"/>
      <c r="B21" s="47"/>
    </row>
    <row r="23" spans="1:17">
      <c r="E23" s="104"/>
      <c r="H23" s="219"/>
      <c r="I23" s="219"/>
    </row>
    <row r="24" spans="1:17">
      <c r="E24" s="104"/>
    </row>
    <row r="25" spans="1:17">
      <c r="L25" s="244"/>
      <c r="M25" s="244"/>
    </row>
    <row r="26" spans="1:17">
      <c r="M26" s="20"/>
    </row>
    <row r="33" spans="11:20">
      <c r="L33" s="42"/>
      <c r="M33" s="42"/>
      <c r="N33" s="42"/>
      <c r="O33" s="42"/>
      <c r="P33" s="42"/>
      <c r="Q33" s="42"/>
    </row>
    <row r="38" spans="11:20">
      <c r="L38" s="42"/>
      <c r="M38" s="42"/>
      <c r="N38" s="42"/>
      <c r="O38" s="42"/>
      <c r="P38" s="42"/>
      <c r="Q38" s="42"/>
      <c r="R38" s="42"/>
      <c r="S38" s="42"/>
      <c r="T38" s="42"/>
    </row>
    <row r="45" spans="11:20">
      <c r="K45">
        <v>1501</v>
      </c>
      <c r="L45">
        <f>M39+(M40*1501)</f>
        <v>0</v>
      </c>
      <c r="N45">
        <f>L45-L44</f>
        <v>0</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sheetPr>
    <tabColor rgb="FF00CC00"/>
  </sheetPr>
  <dimension ref="A1:G21"/>
  <sheetViews>
    <sheetView workbookViewId="0">
      <selection sqref="A1:F22"/>
    </sheetView>
  </sheetViews>
  <sheetFormatPr defaultColWidth="9.140625" defaultRowHeight="15"/>
  <cols>
    <col min="2" max="2" width="12.42578125" customWidth="1"/>
    <col min="3" max="3" width="16.42578125" customWidth="1"/>
    <col min="4" max="4" width="22.7109375" customWidth="1"/>
    <col min="5" max="5" width="7" customWidth="1"/>
    <col min="6" max="6" width="47.140625" customWidth="1"/>
  </cols>
  <sheetData>
    <row r="1" spans="1:7" ht="57">
      <c r="A1" s="257" t="s">
        <v>610</v>
      </c>
      <c r="B1" s="259" t="s">
        <v>611</v>
      </c>
      <c r="C1" s="258" t="s">
        <v>612</v>
      </c>
      <c r="D1" s="258" t="s">
        <v>613</v>
      </c>
    </row>
    <row r="2" spans="1:7">
      <c r="A2" s="257">
        <v>1</v>
      </c>
      <c r="B2" s="257">
        <v>5.2</v>
      </c>
      <c r="C2" s="257">
        <v>28</v>
      </c>
      <c r="D2" s="257">
        <v>3</v>
      </c>
      <c r="F2" s="20" t="s">
        <v>614</v>
      </c>
      <c r="G2" s="20"/>
    </row>
    <row r="3" spans="1:7">
      <c r="A3" s="257">
        <v>2</v>
      </c>
      <c r="B3" s="257">
        <v>5.0999999999999996</v>
      </c>
      <c r="C3" s="257">
        <v>26</v>
      </c>
      <c r="D3" s="257">
        <v>3</v>
      </c>
      <c r="F3" s="20" t="s">
        <v>615</v>
      </c>
      <c r="G3" s="20"/>
    </row>
    <row r="4" spans="1:7">
      <c r="A4" s="257">
        <v>3</v>
      </c>
      <c r="B4" s="257">
        <v>5.6</v>
      </c>
      <c r="C4" s="257">
        <v>32</v>
      </c>
      <c r="D4" s="257">
        <v>2</v>
      </c>
    </row>
    <row r="5" spans="1:7">
      <c r="A5" s="257">
        <v>4</v>
      </c>
      <c r="B5" s="257">
        <v>4.5999999999999996</v>
      </c>
      <c r="C5" s="257">
        <v>24</v>
      </c>
      <c r="D5" s="257">
        <v>1</v>
      </c>
    </row>
    <row r="6" spans="1:7">
      <c r="A6" s="257">
        <v>5</v>
      </c>
      <c r="B6" s="257">
        <v>11.3</v>
      </c>
      <c r="C6" s="257">
        <v>54</v>
      </c>
      <c r="D6" s="257">
        <v>4</v>
      </c>
    </row>
    <row r="7" spans="1:7">
      <c r="A7" s="257">
        <v>6</v>
      </c>
      <c r="B7" s="257">
        <v>8.1</v>
      </c>
      <c r="C7" s="257">
        <v>59</v>
      </c>
      <c r="D7" s="257">
        <v>2</v>
      </c>
    </row>
    <row r="8" spans="1:7">
      <c r="A8" s="257">
        <v>7</v>
      </c>
      <c r="B8" s="257">
        <v>7.8</v>
      </c>
      <c r="C8" s="257">
        <v>44</v>
      </c>
      <c r="D8" s="257">
        <v>3</v>
      </c>
    </row>
    <row r="9" spans="1:7">
      <c r="A9" s="257">
        <v>8</v>
      </c>
      <c r="B9" s="257">
        <v>5.8</v>
      </c>
      <c r="C9" s="257">
        <v>30</v>
      </c>
      <c r="D9" s="257">
        <v>2</v>
      </c>
    </row>
    <row r="10" spans="1:7">
      <c r="A10" s="257">
        <v>9</v>
      </c>
      <c r="B10" s="257">
        <v>5.0999999999999996</v>
      </c>
      <c r="C10" s="257">
        <v>40</v>
      </c>
      <c r="D10" s="257">
        <v>1</v>
      </c>
    </row>
    <row r="11" spans="1:7">
      <c r="A11" s="257">
        <v>10</v>
      </c>
      <c r="B11" s="257">
        <v>18</v>
      </c>
      <c r="C11" s="257">
        <v>82</v>
      </c>
      <c r="D11" s="257">
        <v>6</v>
      </c>
    </row>
    <row r="12" spans="1:7">
      <c r="A12" s="257">
        <v>11</v>
      </c>
      <c r="B12" s="257">
        <v>4.9000000000000004</v>
      </c>
      <c r="C12" s="257">
        <v>42</v>
      </c>
      <c r="D12" s="257">
        <v>3</v>
      </c>
    </row>
    <row r="13" spans="1:7">
      <c r="A13" s="257">
        <v>12</v>
      </c>
      <c r="B13" s="257">
        <v>11.8</v>
      </c>
      <c r="C13" s="257">
        <v>58</v>
      </c>
      <c r="D13" s="257">
        <v>4</v>
      </c>
    </row>
    <row r="14" spans="1:7">
      <c r="A14" s="257">
        <v>13</v>
      </c>
      <c r="B14" s="257">
        <v>5.2</v>
      </c>
      <c r="C14" s="257">
        <v>28</v>
      </c>
      <c r="D14" s="257">
        <v>1</v>
      </c>
    </row>
    <row r="15" spans="1:7">
      <c r="A15" s="257">
        <v>14</v>
      </c>
      <c r="B15" s="257">
        <v>4.8</v>
      </c>
      <c r="C15" s="257">
        <v>20</v>
      </c>
      <c r="D15" s="257">
        <v>5</v>
      </c>
    </row>
    <row r="16" spans="1:7">
      <c r="A16" s="257">
        <v>15</v>
      </c>
      <c r="B16" s="257">
        <v>7.9</v>
      </c>
      <c r="C16" s="257">
        <v>42</v>
      </c>
      <c r="D16" s="257">
        <v>3</v>
      </c>
    </row>
    <row r="17" spans="1:4">
      <c r="A17" s="257">
        <v>16</v>
      </c>
      <c r="B17" s="257">
        <v>6.4</v>
      </c>
      <c r="C17" s="257">
        <v>47</v>
      </c>
      <c r="D17" s="257">
        <v>1</v>
      </c>
    </row>
    <row r="18" spans="1:4">
      <c r="A18" s="257">
        <v>17</v>
      </c>
      <c r="B18" s="257">
        <v>20</v>
      </c>
      <c r="C18" s="257">
        <v>112</v>
      </c>
      <c r="D18" s="257">
        <v>6</v>
      </c>
    </row>
    <row r="19" spans="1:4">
      <c r="A19" s="257">
        <v>18</v>
      </c>
      <c r="B19" s="257">
        <v>13.7</v>
      </c>
      <c r="C19" s="257">
        <v>85</v>
      </c>
      <c r="D19" s="257">
        <v>5</v>
      </c>
    </row>
    <row r="20" spans="1:4">
      <c r="A20" s="257">
        <v>19</v>
      </c>
      <c r="B20" s="257">
        <v>5.0999999999999996</v>
      </c>
      <c r="C20" s="257">
        <v>31</v>
      </c>
      <c r="D20" s="257">
        <v>2</v>
      </c>
    </row>
    <row r="21" spans="1:4">
      <c r="A21" s="257">
        <v>20</v>
      </c>
      <c r="B21" s="257">
        <v>2.9</v>
      </c>
      <c r="C21" s="257">
        <v>26</v>
      </c>
      <c r="D21" s="257">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6">
    <tabColor rgb="FF002060"/>
  </sheetPr>
  <dimension ref="A1:I21"/>
  <sheetViews>
    <sheetView zoomScale="130" zoomScaleNormal="130" workbookViewId="0">
      <selection activeCell="I1" sqref="I1"/>
    </sheetView>
  </sheetViews>
  <sheetFormatPr defaultRowHeight="15"/>
  <cols>
    <col min="1" max="1" width="5.5703125" customWidth="1"/>
    <col min="2" max="2" width="12" customWidth="1"/>
    <col min="3" max="3" width="11.42578125" customWidth="1"/>
    <col min="4" max="5" width="14.7109375" customWidth="1"/>
    <col min="6" max="6" width="14" customWidth="1"/>
    <col min="7" max="7" width="10.5703125" customWidth="1"/>
  </cols>
  <sheetData>
    <row r="1" spans="1:9">
      <c r="A1" s="246" t="s">
        <v>602</v>
      </c>
      <c r="B1" s="246" t="s">
        <v>253</v>
      </c>
      <c r="C1" s="246" t="s">
        <v>587</v>
      </c>
      <c r="D1" s="246" t="s">
        <v>589</v>
      </c>
      <c r="E1" s="246" t="s">
        <v>41</v>
      </c>
      <c r="F1" s="246" t="s">
        <v>588</v>
      </c>
      <c r="H1" s="341" t="s">
        <v>751</v>
      </c>
      <c r="I1" s="13" t="s">
        <v>1008</v>
      </c>
    </row>
    <row r="2" spans="1:9">
      <c r="A2" s="1">
        <v>1</v>
      </c>
      <c r="B2" s="1" t="s">
        <v>485</v>
      </c>
      <c r="C2" s="1">
        <v>40</v>
      </c>
      <c r="D2" s="1">
        <v>153</v>
      </c>
      <c r="E2" s="1">
        <v>48</v>
      </c>
      <c r="F2" s="26" t="s">
        <v>597</v>
      </c>
    </row>
    <row r="3" spans="1:9">
      <c r="A3" s="1">
        <v>2</v>
      </c>
      <c r="B3" s="1" t="s">
        <v>486</v>
      </c>
      <c r="C3" s="1">
        <v>39</v>
      </c>
      <c r="D3" s="1">
        <v>166</v>
      </c>
      <c r="E3" s="1">
        <v>77</v>
      </c>
      <c r="F3" s="26" t="s">
        <v>598</v>
      </c>
    </row>
    <row r="4" spans="1:9">
      <c r="A4" s="1">
        <v>3</v>
      </c>
      <c r="B4" s="1" t="s">
        <v>485</v>
      </c>
      <c r="C4" s="1">
        <v>54</v>
      </c>
      <c r="D4" s="1">
        <v>167</v>
      </c>
      <c r="E4" s="1">
        <v>52</v>
      </c>
      <c r="F4" s="26" t="s">
        <v>597</v>
      </c>
    </row>
    <row r="5" spans="1:9">
      <c r="A5" s="1">
        <v>4</v>
      </c>
      <c r="B5" s="1" t="s">
        <v>485</v>
      </c>
      <c r="C5" s="1">
        <v>49</v>
      </c>
      <c r="D5" s="1">
        <v>169</v>
      </c>
      <c r="E5" s="1">
        <v>83</v>
      </c>
      <c r="F5" s="26" t="s">
        <v>597</v>
      </c>
    </row>
    <row r="6" spans="1:9">
      <c r="A6" s="1">
        <v>5</v>
      </c>
      <c r="B6" s="1" t="s">
        <v>486</v>
      </c>
      <c r="C6" s="1">
        <v>26</v>
      </c>
      <c r="D6" s="1">
        <v>163</v>
      </c>
      <c r="E6" s="1">
        <v>94</v>
      </c>
      <c r="F6" s="26" t="s">
        <v>598</v>
      </c>
    </row>
    <row r="7" spans="1:9">
      <c r="A7" s="1">
        <v>6</v>
      </c>
      <c r="B7" s="1" t="s">
        <v>485</v>
      </c>
      <c r="C7" s="1">
        <v>39</v>
      </c>
      <c r="D7" s="1">
        <v>152</v>
      </c>
      <c r="E7" s="1">
        <v>91</v>
      </c>
      <c r="F7" s="26" t="s">
        <v>598</v>
      </c>
    </row>
    <row r="8" spans="1:9">
      <c r="A8" s="1">
        <v>7</v>
      </c>
      <c r="B8" s="1" t="s">
        <v>486</v>
      </c>
      <c r="C8" s="1">
        <v>38</v>
      </c>
      <c r="D8" s="1">
        <v>155</v>
      </c>
      <c r="E8" s="1">
        <v>87</v>
      </c>
      <c r="F8" s="26" t="s">
        <v>597</v>
      </c>
    </row>
    <row r="9" spans="1:9">
      <c r="A9" s="1">
        <v>8</v>
      </c>
      <c r="B9" s="1" t="s">
        <v>486</v>
      </c>
      <c r="C9" s="1">
        <v>44</v>
      </c>
      <c r="D9" s="1">
        <v>180</v>
      </c>
      <c r="E9" s="1">
        <v>55</v>
      </c>
      <c r="F9" s="26" t="s">
        <v>598</v>
      </c>
    </row>
    <row r="10" spans="1:9">
      <c r="A10" s="1">
        <v>9</v>
      </c>
      <c r="B10" s="1" t="s">
        <v>486</v>
      </c>
      <c r="C10" s="1">
        <v>38</v>
      </c>
      <c r="D10" s="1">
        <v>185</v>
      </c>
      <c r="E10" s="1">
        <v>61</v>
      </c>
      <c r="F10" s="26" t="s">
        <v>598</v>
      </c>
    </row>
    <row r="11" spans="1:9">
      <c r="A11" s="1">
        <v>10</v>
      </c>
      <c r="B11" s="1" t="s">
        <v>486</v>
      </c>
      <c r="C11" s="1">
        <v>47</v>
      </c>
      <c r="D11" s="1">
        <v>180</v>
      </c>
      <c r="E11" s="1">
        <v>69</v>
      </c>
      <c r="F11" s="26" t="s">
        <v>598</v>
      </c>
    </row>
    <row r="12" spans="1:9">
      <c r="A12" s="1">
        <v>11</v>
      </c>
      <c r="B12" s="1" t="s">
        <v>486</v>
      </c>
      <c r="C12" s="1">
        <v>49</v>
      </c>
      <c r="D12" s="1">
        <v>176</v>
      </c>
      <c r="E12" s="1">
        <v>66</v>
      </c>
      <c r="F12" s="26" t="s">
        <v>598</v>
      </c>
    </row>
    <row r="13" spans="1:9">
      <c r="A13" s="1">
        <v>12</v>
      </c>
      <c r="B13" s="1" t="s">
        <v>485</v>
      </c>
      <c r="C13" s="1">
        <v>49</v>
      </c>
      <c r="D13" s="1">
        <v>156</v>
      </c>
      <c r="E13" s="1">
        <v>74</v>
      </c>
      <c r="F13" s="26" t="s">
        <v>597</v>
      </c>
    </row>
    <row r="14" spans="1:9">
      <c r="A14" s="1">
        <v>13</v>
      </c>
      <c r="B14" s="1" t="s">
        <v>486</v>
      </c>
      <c r="C14" s="1">
        <v>55</v>
      </c>
      <c r="D14" s="1">
        <v>181</v>
      </c>
      <c r="E14" s="1">
        <v>90</v>
      </c>
      <c r="F14" s="26" t="s">
        <v>598</v>
      </c>
    </row>
    <row r="15" spans="1:9">
      <c r="A15" s="1">
        <v>14</v>
      </c>
      <c r="B15" s="1" t="s">
        <v>485</v>
      </c>
      <c r="C15" s="1">
        <v>46</v>
      </c>
      <c r="D15" s="1">
        <v>150</v>
      </c>
      <c r="E15" s="1">
        <v>65</v>
      </c>
      <c r="F15" s="26" t="s">
        <v>598</v>
      </c>
    </row>
    <row r="16" spans="1:9">
      <c r="A16" s="1">
        <v>15</v>
      </c>
      <c r="B16" s="1" t="s">
        <v>486</v>
      </c>
      <c r="C16" s="1">
        <v>27</v>
      </c>
      <c r="D16" s="1">
        <v>158</v>
      </c>
      <c r="E16" s="1">
        <v>68</v>
      </c>
      <c r="F16" s="26" t="s">
        <v>598</v>
      </c>
    </row>
    <row r="17" spans="1:6">
      <c r="A17" s="1">
        <v>16</v>
      </c>
      <c r="B17" s="1" t="s">
        <v>485</v>
      </c>
      <c r="C17" s="1">
        <v>36</v>
      </c>
      <c r="D17" s="1">
        <v>150</v>
      </c>
      <c r="E17" s="1">
        <v>50</v>
      </c>
      <c r="F17" s="26" t="s">
        <v>597</v>
      </c>
    </row>
    <row r="18" spans="1:6">
      <c r="A18" s="1">
        <v>17</v>
      </c>
      <c r="B18" s="1" t="s">
        <v>485</v>
      </c>
      <c r="C18" s="1">
        <v>45</v>
      </c>
      <c r="D18" s="1">
        <v>177</v>
      </c>
      <c r="E18" s="1">
        <v>48</v>
      </c>
      <c r="F18" s="26" t="s">
        <v>597</v>
      </c>
    </row>
    <row r="19" spans="1:6">
      <c r="A19" s="1">
        <v>18</v>
      </c>
      <c r="B19" s="1" t="s">
        <v>486</v>
      </c>
      <c r="C19" s="1">
        <v>32</v>
      </c>
      <c r="D19" s="1">
        <v>182</v>
      </c>
      <c r="E19" s="1">
        <v>69</v>
      </c>
      <c r="F19" s="26" t="s">
        <v>598</v>
      </c>
    </row>
    <row r="20" spans="1:6">
      <c r="A20" s="1">
        <v>19</v>
      </c>
      <c r="B20" s="1" t="s">
        <v>485</v>
      </c>
      <c r="C20" s="1">
        <v>57</v>
      </c>
      <c r="D20" s="1">
        <v>178</v>
      </c>
      <c r="E20" s="1">
        <v>47</v>
      </c>
      <c r="F20" s="26" t="s">
        <v>598</v>
      </c>
    </row>
    <row r="21" spans="1:6">
      <c r="A21" s="246">
        <v>20</v>
      </c>
      <c r="B21" s="1" t="s">
        <v>485</v>
      </c>
      <c r="C21" s="1">
        <v>48</v>
      </c>
      <c r="D21" s="1">
        <v>158</v>
      </c>
      <c r="E21" s="1">
        <v>56</v>
      </c>
      <c r="F21" s="26" t="s">
        <v>597</v>
      </c>
    </row>
  </sheetData>
  <sortState ref="A2:F22">
    <sortCondition ref="A1:A22"/>
  </sortState>
  <pageMargins left="0.7" right="0.7" top="0.75" bottom="0.75" header="0.3" footer="0.3"/>
</worksheet>
</file>

<file path=xl/worksheets/sheet30.xml><?xml version="1.0" encoding="utf-8"?>
<worksheet xmlns="http://schemas.openxmlformats.org/spreadsheetml/2006/main" xmlns:r="http://schemas.openxmlformats.org/officeDocument/2006/relationships">
  <sheetPr codeName="Sheet50"/>
  <dimension ref="A1:L17"/>
  <sheetViews>
    <sheetView topLeftCell="A6" workbookViewId="0">
      <selection activeCell="G19" sqref="G19"/>
    </sheetView>
  </sheetViews>
  <sheetFormatPr defaultRowHeight="15"/>
  <cols>
    <col min="1" max="1" width="19.28515625" bestFit="1" customWidth="1"/>
    <col min="2" max="2" width="14" customWidth="1"/>
    <col min="3" max="3" width="12.85546875" customWidth="1"/>
    <col min="4" max="4" width="11.5703125" customWidth="1"/>
    <col min="5" max="5" width="18.85546875" bestFit="1" customWidth="1"/>
    <col min="6" max="6" width="12.28515625" bestFit="1" customWidth="1"/>
    <col min="7" max="7" width="13.42578125" bestFit="1" customWidth="1"/>
  </cols>
  <sheetData>
    <row r="1" spans="1:12">
      <c r="A1" s="20" t="s">
        <v>466</v>
      </c>
      <c r="B1" s="20"/>
      <c r="C1" s="20" t="s">
        <v>470</v>
      </c>
      <c r="D1" s="20"/>
      <c r="E1" s="20"/>
      <c r="F1" s="20"/>
      <c r="G1" s="20"/>
      <c r="H1" s="20"/>
    </row>
    <row r="2" spans="1:12">
      <c r="A2" s="20" t="s">
        <v>467</v>
      </c>
      <c r="B2" s="20"/>
      <c r="C2" s="20"/>
      <c r="D2" s="20"/>
      <c r="E2" s="20"/>
      <c r="F2" s="20"/>
      <c r="G2" s="20"/>
      <c r="H2" s="20"/>
    </row>
    <row r="3" spans="1:12">
      <c r="A3" s="20" t="s">
        <v>468</v>
      </c>
      <c r="B3" s="20"/>
      <c r="C3" s="20" t="s">
        <v>471</v>
      </c>
      <c r="D3" s="20"/>
      <c r="E3" s="20"/>
      <c r="F3" s="20"/>
      <c r="G3" s="20"/>
      <c r="H3" s="20"/>
    </row>
    <row r="4" spans="1:12">
      <c r="A4" s="20" t="s">
        <v>469</v>
      </c>
      <c r="B4" s="20"/>
      <c r="C4" s="20"/>
      <c r="D4" s="20"/>
      <c r="E4" s="20"/>
      <c r="F4" s="20"/>
      <c r="G4" s="20"/>
      <c r="H4" s="20"/>
    </row>
    <row r="6" spans="1:12" ht="45">
      <c r="A6" s="201" t="s">
        <v>472</v>
      </c>
      <c r="B6" s="165" t="s">
        <v>473</v>
      </c>
      <c r="C6" s="165" t="s">
        <v>474</v>
      </c>
      <c r="D6" s="165" t="s">
        <v>475</v>
      </c>
      <c r="G6" s="20" t="s">
        <v>476</v>
      </c>
      <c r="H6" s="20"/>
      <c r="I6" s="20"/>
      <c r="J6" s="20"/>
      <c r="K6" s="20"/>
      <c r="L6" s="20"/>
    </row>
    <row r="7" spans="1:12">
      <c r="A7" s="1">
        <v>2.5499999999999998</v>
      </c>
      <c r="B7" s="1">
        <v>250</v>
      </c>
      <c r="C7" s="1">
        <v>230</v>
      </c>
      <c r="D7" s="1">
        <v>220</v>
      </c>
      <c r="G7" s="20" t="s">
        <v>477</v>
      </c>
      <c r="H7" s="20"/>
      <c r="I7" s="20"/>
      <c r="J7" s="20"/>
      <c r="K7" s="20"/>
      <c r="L7" s="20"/>
    </row>
    <row r="8" spans="1:12">
      <c r="A8" s="1">
        <v>3.05</v>
      </c>
      <c r="B8" s="1">
        <v>610</v>
      </c>
      <c r="C8" s="1">
        <v>240</v>
      </c>
      <c r="D8" s="1">
        <v>440</v>
      </c>
      <c r="G8" s="20" t="s">
        <v>478</v>
      </c>
      <c r="H8" s="20"/>
      <c r="I8" s="20"/>
      <c r="J8" s="20"/>
      <c r="K8" s="20"/>
      <c r="L8" s="20"/>
    </row>
    <row r="9" spans="1:12">
      <c r="A9" s="1">
        <v>3.55</v>
      </c>
      <c r="B9" s="1">
        <v>620</v>
      </c>
      <c r="C9" s="1">
        <v>540</v>
      </c>
      <c r="D9" s="1">
        <v>530</v>
      </c>
    </row>
    <row r="10" spans="1:12">
      <c r="A10" s="1">
        <v>2.0499999999999998</v>
      </c>
      <c r="B10" s="1">
        <v>420</v>
      </c>
      <c r="C10" s="1">
        <v>420</v>
      </c>
      <c r="D10" s="1">
        <v>260</v>
      </c>
    </row>
    <row r="11" spans="1:12" ht="45">
      <c r="A11" s="1">
        <v>2.4500000000000002</v>
      </c>
      <c r="B11" s="1">
        <v>320</v>
      </c>
      <c r="C11" s="1">
        <v>520</v>
      </c>
      <c r="D11" s="1">
        <v>320</v>
      </c>
      <c r="G11" s="201" t="s">
        <v>472</v>
      </c>
    </row>
    <row r="12" spans="1:12">
      <c r="A12" s="1">
        <v>2.95</v>
      </c>
      <c r="B12" s="1">
        <v>630</v>
      </c>
      <c r="C12" s="1">
        <v>620</v>
      </c>
      <c r="D12" s="1">
        <v>620</v>
      </c>
      <c r="G12" s="165" t="s">
        <v>473</v>
      </c>
    </row>
    <row r="13" spans="1:12" ht="45">
      <c r="A13" s="1">
        <v>3.15</v>
      </c>
      <c r="B13" s="1">
        <v>650</v>
      </c>
      <c r="C13" s="1">
        <v>540</v>
      </c>
      <c r="D13" s="1">
        <v>530</v>
      </c>
      <c r="G13" s="165" t="s">
        <v>474</v>
      </c>
    </row>
    <row r="14" spans="1:12">
      <c r="A14" s="1">
        <v>3.45</v>
      </c>
      <c r="B14" s="1">
        <v>520</v>
      </c>
      <c r="C14" s="1">
        <v>580</v>
      </c>
      <c r="D14" s="1">
        <v>560</v>
      </c>
      <c r="G14" s="165" t="s">
        <v>475</v>
      </c>
    </row>
    <row r="15" spans="1:12">
      <c r="A15" s="1">
        <v>3.3</v>
      </c>
      <c r="B15" s="1">
        <v>420</v>
      </c>
      <c r="C15" s="1">
        <v>490</v>
      </c>
      <c r="D15" s="1">
        <v>630</v>
      </c>
    </row>
    <row r="16" spans="1:12">
      <c r="A16" s="1">
        <v>2.75</v>
      </c>
      <c r="B16" s="1">
        <v>330</v>
      </c>
      <c r="C16" s="1">
        <v>220</v>
      </c>
      <c r="D16" s="1">
        <v>610</v>
      </c>
    </row>
    <row r="17" spans="1:4">
      <c r="A17" s="1">
        <v>3.65</v>
      </c>
      <c r="B17" s="1">
        <v>440</v>
      </c>
      <c r="C17" s="1">
        <v>570</v>
      </c>
      <c r="D17" s="1">
        <v>660</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sheetPr codeName="Sheet53">
    <tabColor rgb="FFFF0000"/>
  </sheetPr>
  <dimension ref="A1:H13"/>
  <sheetViews>
    <sheetView workbookViewId="0">
      <selection activeCell="J7" sqref="J7"/>
    </sheetView>
  </sheetViews>
  <sheetFormatPr defaultRowHeight="15"/>
  <cols>
    <col min="3" max="3" width="13.140625" customWidth="1"/>
    <col min="4" max="4" width="13.85546875" customWidth="1"/>
  </cols>
  <sheetData>
    <row r="1" spans="1:8" ht="32.25" thickBot="1">
      <c r="A1" s="231" t="s">
        <v>577</v>
      </c>
      <c r="B1" s="231" t="s">
        <v>578</v>
      </c>
      <c r="C1" s="231" t="s">
        <v>579</v>
      </c>
      <c r="D1" s="232" t="s">
        <v>580</v>
      </c>
      <c r="G1" s="199" t="s">
        <v>363</v>
      </c>
      <c r="H1" s="20"/>
    </row>
    <row r="2" spans="1:8" ht="15.75" thickBot="1">
      <c r="A2" s="233">
        <v>1</v>
      </c>
      <c r="B2" s="234">
        <v>24</v>
      </c>
      <c r="C2" s="234">
        <v>19</v>
      </c>
      <c r="D2" s="235">
        <v>724</v>
      </c>
    </row>
    <row r="3" spans="1:8" ht="15.75" thickBot="1">
      <c r="A3" s="236">
        <v>2</v>
      </c>
      <c r="B3" s="237">
        <v>28</v>
      </c>
      <c r="C3" s="237">
        <v>21</v>
      </c>
      <c r="D3" s="238">
        <v>756</v>
      </c>
    </row>
    <row r="4" spans="1:8" ht="15.75" thickBot="1">
      <c r="A4" s="236">
        <v>3</v>
      </c>
      <c r="B4" s="237">
        <v>32</v>
      </c>
      <c r="C4" s="237">
        <v>24</v>
      </c>
      <c r="D4" s="238">
        <v>782</v>
      </c>
    </row>
    <row r="5" spans="1:8" ht="15.75" thickBot="1">
      <c r="A5" s="236">
        <v>4</v>
      </c>
      <c r="B5" s="237">
        <v>39</v>
      </c>
      <c r="C5" s="237">
        <v>32</v>
      </c>
      <c r="D5" s="238">
        <v>831</v>
      </c>
    </row>
    <row r="6" spans="1:8" ht="15.75" thickBot="1">
      <c r="A6" s="236">
        <v>5</v>
      </c>
      <c r="B6" s="237">
        <v>44</v>
      </c>
      <c r="C6" s="237">
        <v>36</v>
      </c>
      <c r="D6" s="238">
        <v>853</v>
      </c>
    </row>
    <row r="7" spans="1:8" ht="15.75" thickBot="1">
      <c r="A7" s="236">
        <v>6</v>
      </c>
      <c r="B7" s="237">
        <v>45</v>
      </c>
      <c r="C7" s="237">
        <v>35</v>
      </c>
      <c r="D7" s="238">
        <v>860</v>
      </c>
    </row>
    <row r="8" spans="1:8" ht="15.75" thickBot="1">
      <c r="A8" s="236">
        <v>7</v>
      </c>
      <c r="B8" s="237">
        <v>54</v>
      </c>
      <c r="C8" s="237">
        <v>36</v>
      </c>
      <c r="D8" s="238">
        <v>896</v>
      </c>
    </row>
    <row r="9" spans="1:8" ht="15.75" thickBot="1">
      <c r="A9" s="236">
        <v>8</v>
      </c>
      <c r="B9" s="237">
        <v>58</v>
      </c>
      <c r="C9" s="237">
        <v>41</v>
      </c>
      <c r="D9" s="238">
        <v>914</v>
      </c>
    </row>
    <row r="10" spans="1:8" ht="15.75" thickBot="1">
      <c r="A10" s="236">
        <v>9</v>
      </c>
      <c r="B10" s="237">
        <v>62</v>
      </c>
      <c r="C10" s="237">
        <v>48</v>
      </c>
      <c r="D10" s="238">
        <v>924</v>
      </c>
    </row>
    <row r="11" spans="1:8" ht="15.75" thickBot="1">
      <c r="A11" s="236">
        <v>10</v>
      </c>
      <c r="B11" s="237">
        <v>65</v>
      </c>
      <c r="C11" s="237">
        <v>52</v>
      </c>
      <c r="D11" s="238">
        <v>938</v>
      </c>
    </row>
    <row r="12" spans="1:8" ht="15.75" thickBot="1">
      <c r="A12" s="236">
        <v>11</v>
      </c>
      <c r="B12" s="237">
        <v>68</v>
      </c>
      <c r="C12" s="237">
        <v>54</v>
      </c>
      <c r="D12" s="238">
        <v>947</v>
      </c>
    </row>
    <row r="13" spans="1:8" ht="15.75" thickBot="1">
      <c r="A13" s="236">
        <v>12</v>
      </c>
      <c r="B13" s="237">
        <v>76</v>
      </c>
      <c r="C13" s="237">
        <v>64</v>
      </c>
      <c r="D13" s="238">
        <v>971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sheetPr codeName="Sheet54"/>
  <dimension ref="A1:B5"/>
  <sheetViews>
    <sheetView workbookViewId="0">
      <selection activeCell="Q18" sqref="Q18"/>
    </sheetView>
  </sheetViews>
  <sheetFormatPr defaultRowHeight="15"/>
  <cols>
    <col min="1" max="1" width="15.5703125" bestFit="1" customWidth="1"/>
  </cols>
  <sheetData>
    <row r="1" spans="1:2" ht="18.75">
      <c r="A1" s="133" t="s">
        <v>315</v>
      </c>
      <c r="B1" s="133" t="s">
        <v>31</v>
      </c>
    </row>
    <row r="2" spans="1:2" ht="18.75">
      <c r="A2" s="43" t="s">
        <v>180</v>
      </c>
      <c r="B2" s="43">
        <v>40</v>
      </c>
    </row>
    <row r="3" spans="1:2" ht="18.75">
      <c r="A3" s="43" t="s">
        <v>181</v>
      </c>
      <c r="B3" s="43">
        <v>49</v>
      </c>
    </row>
    <row r="4" spans="1:2" ht="18.75">
      <c r="A4" s="43" t="s">
        <v>316</v>
      </c>
      <c r="B4" s="43">
        <v>67</v>
      </c>
    </row>
    <row r="5" spans="1:2" ht="18.75">
      <c r="A5" s="43" t="s">
        <v>317</v>
      </c>
      <c r="B5" s="43">
        <v>17</v>
      </c>
    </row>
  </sheetData>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sheetPr codeName="Sheet55"/>
  <dimension ref="A1:D7"/>
  <sheetViews>
    <sheetView workbookViewId="0">
      <selection activeCell="E17" sqref="E17"/>
    </sheetView>
  </sheetViews>
  <sheetFormatPr defaultRowHeight="15"/>
  <sheetData>
    <row r="1" spans="1:4">
      <c r="A1" s="2" t="s">
        <v>0</v>
      </c>
      <c r="B1" s="2" t="s">
        <v>1</v>
      </c>
      <c r="C1" s="2" t="s">
        <v>2</v>
      </c>
      <c r="D1" s="2" t="s">
        <v>3</v>
      </c>
    </row>
    <row r="2" spans="1:4">
      <c r="A2" s="3" t="s">
        <v>4</v>
      </c>
      <c r="B2" s="1">
        <v>8</v>
      </c>
      <c r="C2" s="1">
        <v>34</v>
      </c>
      <c r="D2" s="1">
        <v>34</v>
      </c>
    </row>
    <row r="3" spans="1:4">
      <c r="A3" s="3" t="s">
        <v>5</v>
      </c>
      <c r="B3" s="1">
        <v>12</v>
      </c>
      <c r="C3" s="1">
        <v>45</v>
      </c>
      <c r="D3" s="1">
        <v>56</v>
      </c>
    </row>
    <row r="4" spans="1:4">
      <c r="A4" s="3" t="s">
        <v>6</v>
      </c>
      <c r="B4" s="1">
        <v>14</v>
      </c>
      <c r="C4" s="1">
        <v>67</v>
      </c>
      <c r="D4" s="1">
        <v>87</v>
      </c>
    </row>
    <row r="5" spans="1:4">
      <c r="A5" s="3" t="s">
        <v>7</v>
      </c>
      <c r="B5" s="1">
        <v>15</v>
      </c>
      <c r="C5" s="1">
        <v>56</v>
      </c>
      <c r="D5" s="1">
        <v>59</v>
      </c>
    </row>
    <row r="6" spans="1:4">
      <c r="A6" s="3" t="s">
        <v>8</v>
      </c>
      <c r="B6" s="1">
        <v>28</v>
      </c>
      <c r="C6" s="1">
        <v>78</v>
      </c>
      <c r="D6" s="1">
        <v>60</v>
      </c>
    </row>
    <row r="7" spans="1:4">
      <c r="A7" s="3" t="s">
        <v>9</v>
      </c>
      <c r="B7" s="1">
        <v>34</v>
      </c>
      <c r="C7" s="1">
        <v>56</v>
      </c>
      <c r="D7" s="1">
        <v>76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sheetPr codeName="Sheet57"/>
  <dimension ref="A1:C10"/>
  <sheetViews>
    <sheetView workbookViewId="0">
      <selection activeCell="G19" sqref="G19"/>
    </sheetView>
  </sheetViews>
  <sheetFormatPr defaultRowHeight="15"/>
  <cols>
    <col min="1" max="1" width="16" bestFit="1" customWidth="1"/>
    <col min="2" max="2" width="13.42578125" bestFit="1" customWidth="1"/>
    <col min="3" max="3" width="12.7109375" customWidth="1"/>
  </cols>
  <sheetData>
    <row r="1" spans="1:3" ht="15.75">
      <c r="A1" s="154" t="s">
        <v>300</v>
      </c>
      <c r="B1" s="154" t="s">
        <v>301</v>
      </c>
      <c r="C1" s="154" t="s">
        <v>302</v>
      </c>
    </row>
    <row r="2" spans="1:3" ht="15.75">
      <c r="A2" s="5" t="s">
        <v>303</v>
      </c>
      <c r="B2" s="9" t="s">
        <v>304</v>
      </c>
      <c r="C2" s="9">
        <v>168</v>
      </c>
    </row>
    <row r="3" spans="1:3" ht="15.75">
      <c r="A3" s="9"/>
      <c r="B3" s="9" t="s">
        <v>305</v>
      </c>
      <c r="C3" s="9">
        <v>194</v>
      </c>
    </row>
    <row r="4" spans="1:3" ht="15.75">
      <c r="A4" s="9"/>
      <c r="B4" s="9" t="s">
        <v>306</v>
      </c>
      <c r="C4" s="9">
        <v>120</v>
      </c>
    </row>
    <row r="5" spans="1:3" ht="15.75">
      <c r="A5" s="155" t="s">
        <v>307</v>
      </c>
      <c r="B5" s="9" t="s">
        <v>308</v>
      </c>
      <c r="C5" s="9">
        <v>90</v>
      </c>
    </row>
    <row r="6" spans="1:3" ht="15.75">
      <c r="A6" s="9"/>
      <c r="B6" s="9" t="s">
        <v>309</v>
      </c>
      <c r="C6" s="9">
        <v>134</v>
      </c>
    </row>
    <row r="7" spans="1:3" ht="15.75">
      <c r="A7" s="9"/>
      <c r="B7" s="9" t="s">
        <v>310</v>
      </c>
      <c r="C7" s="9">
        <v>80</v>
      </c>
    </row>
    <row r="8" spans="1:3" ht="15.75">
      <c r="A8" s="156" t="s">
        <v>311</v>
      </c>
      <c r="B8" s="9" t="s">
        <v>312</v>
      </c>
      <c r="C8" s="9">
        <v>50</v>
      </c>
    </row>
    <row r="9" spans="1:3" ht="15.75">
      <c r="A9" s="9"/>
      <c r="B9" s="9" t="s">
        <v>313</v>
      </c>
      <c r="C9" s="9">
        <v>78</v>
      </c>
    </row>
    <row r="10" spans="1:3" ht="15.75">
      <c r="A10" s="9"/>
      <c r="B10" s="9" t="s">
        <v>314</v>
      </c>
      <c r="C10" s="9">
        <v>197</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sheetPr codeName="Sheet58"/>
  <dimension ref="A1:P26"/>
  <sheetViews>
    <sheetView workbookViewId="0">
      <selection activeCell="G19" sqref="G19"/>
    </sheetView>
  </sheetViews>
  <sheetFormatPr defaultRowHeight="15"/>
  <cols>
    <col min="1" max="1" width="14" bestFit="1" customWidth="1"/>
    <col min="2" max="2" width="6.85546875" bestFit="1" customWidth="1"/>
  </cols>
  <sheetData>
    <row r="1" spans="1:16">
      <c r="A1" s="35" t="s">
        <v>77</v>
      </c>
      <c r="B1" s="35" t="s">
        <v>78</v>
      </c>
      <c r="L1" t="s">
        <v>345</v>
      </c>
      <c r="N1" t="s">
        <v>85</v>
      </c>
    </row>
    <row r="2" spans="1:16" ht="15.75">
      <c r="A2" s="16">
        <v>1.0217276759645399</v>
      </c>
      <c r="B2" s="16">
        <v>0.59</v>
      </c>
      <c r="F2" s="181" t="s">
        <v>344</v>
      </c>
      <c r="G2" s="181"/>
      <c r="H2" s="181"/>
      <c r="L2" s="17" t="s">
        <v>84</v>
      </c>
      <c r="M2" s="18" t="s">
        <v>80</v>
      </c>
      <c r="N2" s="18" t="s">
        <v>81</v>
      </c>
      <c r="O2" s="15" t="s">
        <v>82</v>
      </c>
      <c r="P2" s="15" t="s">
        <v>83</v>
      </c>
    </row>
    <row r="3" spans="1:16" ht="15.75">
      <c r="A3" s="16">
        <v>1.6455292590482899</v>
      </c>
      <c r="B3" s="16">
        <v>0.59</v>
      </c>
      <c r="L3" s="19">
        <v>111</v>
      </c>
      <c r="M3" s="19">
        <v>123</v>
      </c>
      <c r="N3" s="19">
        <v>142</v>
      </c>
      <c r="O3" s="1">
        <v>151</v>
      </c>
      <c r="P3" s="1">
        <v>180</v>
      </c>
    </row>
    <row r="4" spans="1:16" ht="15.75">
      <c r="A4" s="16">
        <v>1.4327928687004401</v>
      </c>
      <c r="B4" s="16">
        <v>0.54</v>
      </c>
      <c r="L4" s="19">
        <v>112</v>
      </c>
      <c r="M4" s="19">
        <v>125</v>
      </c>
      <c r="N4" s="19">
        <v>143</v>
      </c>
      <c r="O4" s="1">
        <v>156</v>
      </c>
      <c r="P4" s="1">
        <v>178</v>
      </c>
    </row>
    <row r="5" spans="1:16" ht="15.75">
      <c r="A5" s="16">
        <v>1.4503444944663499</v>
      </c>
      <c r="B5" s="16">
        <v>0.65</v>
      </c>
      <c r="L5" s="19">
        <v>123</v>
      </c>
      <c r="M5" s="19">
        <v>134</v>
      </c>
      <c r="N5" s="19">
        <v>146</v>
      </c>
      <c r="O5" s="1">
        <v>158</v>
      </c>
      <c r="P5" s="1">
        <v>192</v>
      </c>
    </row>
    <row r="6" spans="1:16" ht="15.75">
      <c r="A6" s="16">
        <v>0.891623503299104</v>
      </c>
      <c r="B6" s="16">
        <v>0.56000000000000005</v>
      </c>
      <c r="L6" s="19">
        <v>121</v>
      </c>
      <c r="M6" s="19">
        <v>136</v>
      </c>
      <c r="N6" s="19">
        <v>138</v>
      </c>
      <c r="O6" s="1">
        <v>148</v>
      </c>
      <c r="P6" s="1">
        <v>189</v>
      </c>
    </row>
    <row r="7" spans="1:16" ht="15.75">
      <c r="A7" s="16">
        <v>1.1958205087020899</v>
      </c>
      <c r="B7" s="16">
        <v>0.47</v>
      </c>
      <c r="L7" s="19">
        <v>114</v>
      </c>
      <c r="M7" s="19">
        <v>132</v>
      </c>
      <c r="N7" s="19">
        <v>139</v>
      </c>
      <c r="O7" s="1">
        <v>160</v>
      </c>
      <c r="P7" s="1">
        <v>182</v>
      </c>
    </row>
    <row r="8" spans="1:16" ht="15.75">
      <c r="A8" s="16">
        <v>1.07125772218876</v>
      </c>
      <c r="B8" s="16">
        <v>0.5</v>
      </c>
      <c r="L8" s="19">
        <v>120.7</v>
      </c>
      <c r="M8" s="19">
        <v>138.69999999999999</v>
      </c>
      <c r="N8" s="19">
        <v>138.30000000000001</v>
      </c>
      <c r="O8" s="1">
        <v>157.6</v>
      </c>
      <c r="P8" s="1">
        <v>188.7</v>
      </c>
    </row>
    <row r="9" spans="1:16" ht="15.75">
      <c r="A9" s="16">
        <v>0.91555789776686003</v>
      </c>
      <c r="B9" s="16">
        <v>0.74</v>
      </c>
      <c r="L9" s="19">
        <v>122.2</v>
      </c>
      <c r="M9" s="19">
        <v>141.6</v>
      </c>
      <c r="N9" s="19">
        <v>137.19999999999999</v>
      </c>
      <c r="O9" s="1">
        <v>158.6</v>
      </c>
      <c r="P9" s="1">
        <v>190.2</v>
      </c>
    </row>
    <row r="10" spans="1:16" ht="15.75">
      <c r="A10" s="16">
        <v>1.15320690997968</v>
      </c>
      <c r="B10" s="16">
        <v>0.8</v>
      </c>
      <c r="L10" s="19">
        <v>123.7</v>
      </c>
      <c r="M10" s="19">
        <v>144.5</v>
      </c>
      <c r="N10" s="19">
        <v>136.1</v>
      </c>
      <c r="O10" s="1">
        <v>159.6</v>
      </c>
      <c r="P10" s="1">
        <v>191.7</v>
      </c>
    </row>
    <row r="11" spans="1:16" ht="15.75">
      <c r="A11" s="16">
        <v>1.32987170705047</v>
      </c>
      <c r="B11" s="16">
        <v>0.61</v>
      </c>
      <c r="L11" s="19">
        <v>125.2</v>
      </c>
      <c r="M11" s="19">
        <v>147.4</v>
      </c>
      <c r="N11" s="19">
        <v>135</v>
      </c>
      <c r="O11" s="1">
        <v>160.6</v>
      </c>
      <c r="P11" s="1">
        <v>193.2</v>
      </c>
    </row>
    <row r="12" spans="1:16" ht="15.75">
      <c r="A12" s="16">
        <v>1.36854339267245</v>
      </c>
      <c r="B12" s="16">
        <v>0.57999999999999996</v>
      </c>
      <c r="L12" s="19">
        <v>126.7</v>
      </c>
      <c r="M12" s="19">
        <v>150.30000000000001</v>
      </c>
      <c r="N12" s="19">
        <v>133.9</v>
      </c>
      <c r="O12" s="1">
        <v>161.6</v>
      </c>
      <c r="P12" s="1">
        <v>194.7</v>
      </c>
    </row>
    <row r="13" spans="1:16" ht="15.75">
      <c r="A13" s="16">
        <v>1.0694133373071499</v>
      </c>
      <c r="B13" s="16">
        <v>0.63</v>
      </c>
      <c r="L13" s="19">
        <v>128.19999999999999</v>
      </c>
      <c r="M13" s="19">
        <v>153.19999999999999</v>
      </c>
      <c r="N13" s="19">
        <v>132.80000000000001</v>
      </c>
      <c r="O13" s="1">
        <v>162.6</v>
      </c>
      <c r="P13" s="1">
        <v>196.2</v>
      </c>
    </row>
    <row r="14" spans="1:16" ht="15.75">
      <c r="A14" s="16">
        <v>1.28548202388721</v>
      </c>
      <c r="B14" s="16">
        <v>0.56999999999999995</v>
      </c>
      <c r="L14" s="19">
        <v>129.69999999999999</v>
      </c>
      <c r="M14" s="19">
        <v>156.1</v>
      </c>
      <c r="N14" s="19">
        <v>131.69999999999999</v>
      </c>
      <c r="O14" s="1">
        <v>163.6</v>
      </c>
      <c r="P14" s="1">
        <v>197.7</v>
      </c>
    </row>
    <row r="15" spans="1:16" ht="15.75">
      <c r="A15" s="16">
        <v>1.3379197989966201</v>
      </c>
      <c r="B15" s="16">
        <v>0.73</v>
      </c>
      <c r="L15" s="19">
        <v>131.19999999999999</v>
      </c>
      <c r="M15" s="19">
        <v>159</v>
      </c>
      <c r="N15" s="19">
        <v>130.6</v>
      </c>
      <c r="O15" s="1">
        <v>164.6</v>
      </c>
      <c r="P15" s="1">
        <v>199.2</v>
      </c>
    </row>
    <row r="16" spans="1:16" ht="15.75">
      <c r="A16" s="16">
        <v>1.60169509255109</v>
      </c>
      <c r="B16" s="16">
        <v>0.61</v>
      </c>
      <c r="L16" s="19">
        <v>132.69999999999999</v>
      </c>
      <c r="M16" s="19">
        <v>161.9</v>
      </c>
      <c r="N16" s="19">
        <v>129.5</v>
      </c>
      <c r="O16" s="1">
        <v>165.6</v>
      </c>
      <c r="P16" s="1">
        <v>200.7</v>
      </c>
    </row>
    <row r="17" spans="1:16" ht="15.75">
      <c r="A17" s="16">
        <v>1.21459511419632</v>
      </c>
      <c r="B17" s="16">
        <v>0.75</v>
      </c>
      <c r="L17" s="19">
        <v>134.19999999999999</v>
      </c>
      <c r="M17" s="19">
        <v>164.8</v>
      </c>
      <c r="N17" s="19">
        <v>128.4</v>
      </c>
      <c r="O17" s="1">
        <v>166.6</v>
      </c>
      <c r="P17" s="1">
        <v>202.2</v>
      </c>
    </row>
    <row r="18" spans="1:16" ht="15.75">
      <c r="A18" s="16">
        <v>1.6517368056113799</v>
      </c>
      <c r="B18" s="16">
        <v>0.69</v>
      </c>
      <c r="L18" s="19">
        <v>135.69999999999999</v>
      </c>
      <c r="M18" s="19">
        <v>167.7</v>
      </c>
      <c r="N18" s="19">
        <v>127.3</v>
      </c>
      <c r="O18" s="1">
        <v>167.6</v>
      </c>
      <c r="P18" s="1">
        <v>203.7</v>
      </c>
    </row>
    <row r="19" spans="1:16" ht="15.75">
      <c r="A19" s="16">
        <v>1.6794496419143601</v>
      </c>
      <c r="B19" s="16">
        <v>0.71</v>
      </c>
      <c r="L19" s="19">
        <v>137.19999999999999</v>
      </c>
      <c r="M19" s="19">
        <v>170.6</v>
      </c>
      <c r="N19" s="19">
        <v>126.2</v>
      </c>
      <c r="O19" s="1">
        <v>168.6</v>
      </c>
      <c r="P19" s="1">
        <v>205.2</v>
      </c>
    </row>
    <row r="20" spans="1:16" ht="15.75">
      <c r="A20" s="16">
        <v>1.2277412841648501</v>
      </c>
      <c r="B20" s="16">
        <v>0.63</v>
      </c>
      <c r="L20" s="19">
        <v>138.69999999999999</v>
      </c>
      <c r="M20" s="19">
        <v>173.5</v>
      </c>
      <c r="N20" s="19">
        <v>125.1</v>
      </c>
      <c r="O20" s="1">
        <v>169.6</v>
      </c>
      <c r="P20" s="1">
        <v>206.7</v>
      </c>
    </row>
    <row r="21" spans="1:16" ht="15.75">
      <c r="A21" s="16">
        <v>1.31375912471745</v>
      </c>
      <c r="B21" s="16">
        <v>0.56999999999999995</v>
      </c>
      <c r="L21" s="19">
        <v>140.19999999999999</v>
      </c>
      <c r="M21" s="19">
        <v>176.4</v>
      </c>
      <c r="N21" s="19">
        <v>124</v>
      </c>
      <c r="O21" s="1">
        <v>170.6</v>
      </c>
      <c r="P21" s="1">
        <v>208.2</v>
      </c>
    </row>
    <row r="22" spans="1:16">
      <c r="A22" s="16">
        <v>1.23199395903859</v>
      </c>
      <c r="B22" s="16">
        <v>0.73</v>
      </c>
    </row>
    <row r="23" spans="1:16">
      <c r="A23" s="16">
        <v>1.18636588192333</v>
      </c>
      <c r="B23" s="16">
        <v>0.61</v>
      </c>
    </row>
    <row r="24" spans="1:16">
      <c r="A24" s="16">
        <v>1.3050767190444399</v>
      </c>
      <c r="B24" s="16">
        <v>0.74</v>
      </c>
    </row>
    <row r="25" spans="1:16">
      <c r="A25" s="16">
        <v>1.3707092389042399</v>
      </c>
      <c r="B25" s="16">
        <v>0.8</v>
      </c>
    </row>
    <row r="26" spans="1:16">
      <c r="A26" s="16">
        <v>1.39490374792581</v>
      </c>
      <c r="B26" s="16">
        <v>0.56000000000000005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codeName="Sheet60">
    <tabColor rgb="FF00CC00"/>
  </sheetPr>
  <dimension ref="A1:N9"/>
  <sheetViews>
    <sheetView topLeftCell="C3" workbookViewId="0">
      <selection activeCell="N16" sqref="N16"/>
    </sheetView>
  </sheetViews>
  <sheetFormatPr defaultRowHeight="15"/>
  <cols>
    <col min="1" max="1" width="21" bestFit="1" customWidth="1"/>
    <col min="5" max="5" width="7.42578125" customWidth="1"/>
    <col min="6" max="6" width="12.140625" bestFit="1" customWidth="1"/>
    <col min="7" max="7" width="2.5703125" customWidth="1"/>
    <col min="8" max="8" width="12.140625" customWidth="1"/>
    <col min="9" max="9" width="16.28515625" bestFit="1" customWidth="1"/>
    <col min="10" max="10" width="29.28515625" bestFit="1" customWidth="1"/>
    <col min="12" max="12" width="12.7109375" customWidth="1"/>
    <col min="13" max="13" width="16.28515625" bestFit="1" customWidth="1"/>
    <col min="14" max="14" width="29.28515625" bestFit="1" customWidth="1"/>
  </cols>
  <sheetData>
    <row r="1" spans="1:14">
      <c r="B1" s="28" t="s">
        <v>458</v>
      </c>
      <c r="C1" s="28"/>
      <c r="D1" s="28"/>
      <c r="E1" s="28"/>
      <c r="F1" s="28"/>
      <c r="I1" s="20" t="s">
        <v>920</v>
      </c>
      <c r="J1" s="20" t="s">
        <v>921</v>
      </c>
      <c r="K1" s="20"/>
      <c r="L1" s="20"/>
      <c r="M1" s="20"/>
    </row>
    <row r="2" spans="1:14">
      <c r="B2" s="28"/>
      <c r="C2" s="28"/>
      <c r="D2" s="28"/>
      <c r="E2" s="28"/>
      <c r="F2" s="28"/>
      <c r="I2" s="20"/>
      <c r="J2" s="20" t="s">
        <v>922</v>
      </c>
      <c r="K2" s="20"/>
      <c r="L2" s="20"/>
      <c r="M2" s="20"/>
    </row>
    <row r="3" spans="1:14" ht="15.75">
      <c r="B3" s="380" t="s">
        <v>457</v>
      </c>
      <c r="C3" s="380"/>
      <c r="D3" s="380"/>
      <c r="E3" s="380"/>
      <c r="F3" s="28"/>
      <c r="H3" s="195" t="s">
        <v>453</v>
      </c>
    </row>
    <row r="4" spans="1:14" ht="15.75">
      <c r="A4" t="s">
        <v>456</v>
      </c>
      <c r="B4" s="196" t="s">
        <v>180</v>
      </c>
      <c r="C4" s="196" t="s">
        <v>181</v>
      </c>
      <c r="D4" s="196" t="s">
        <v>316</v>
      </c>
      <c r="E4" s="196" t="s">
        <v>317</v>
      </c>
      <c r="F4" s="28"/>
      <c r="H4" s="195"/>
    </row>
    <row r="5" spans="1:14">
      <c r="A5" t="s">
        <v>342</v>
      </c>
      <c r="B5" s="26">
        <v>20</v>
      </c>
      <c r="C5" s="26">
        <v>30</v>
      </c>
      <c r="D5" s="26">
        <v>50</v>
      </c>
      <c r="E5" s="26">
        <v>35</v>
      </c>
      <c r="F5" s="28"/>
      <c r="I5" s="150">
        <v>2016</v>
      </c>
      <c r="M5" s="197">
        <v>2030</v>
      </c>
      <c r="N5" s="1"/>
    </row>
    <row r="6" spans="1:14">
      <c r="B6" s="28"/>
      <c r="C6" s="28"/>
      <c r="D6" s="28"/>
      <c r="E6" s="28"/>
      <c r="F6" s="28"/>
      <c r="H6" s="1"/>
      <c r="I6" s="89" t="s">
        <v>452</v>
      </c>
      <c r="J6" s="89" t="s">
        <v>455</v>
      </c>
      <c r="M6" s="89" t="s">
        <v>452</v>
      </c>
      <c r="N6" s="89" t="s">
        <v>455</v>
      </c>
    </row>
    <row r="7" spans="1:14">
      <c r="A7" s="164"/>
      <c r="B7" s="381"/>
      <c r="C7" s="381"/>
      <c r="D7" s="381"/>
      <c r="E7" s="381"/>
      <c r="F7" s="28"/>
      <c r="H7" s="1" t="s">
        <v>454</v>
      </c>
      <c r="I7" s="1">
        <v>53</v>
      </c>
      <c r="J7" s="1">
        <v>47</v>
      </c>
      <c r="L7" s="1" t="s">
        <v>454</v>
      </c>
      <c r="M7" s="1">
        <v>15</v>
      </c>
      <c r="N7" s="1">
        <v>52</v>
      </c>
    </row>
    <row r="8" spans="1:14">
      <c r="A8" s="215"/>
      <c r="B8" s="216"/>
      <c r="C8" s="216"/>
      <c r="D8" s="216"/>
      <c r="E8" s="216"/>
      <c r="F8" s="28"/>
    </row>
    <row r="9" spans="1:14">
      <c r="A9" s="92"/>
    </row>
  </sheetData>
  <mergeCells count="2">
    <mergeCell ref="B3:E3"/>
    <mergeCell ref="B7:E7"/>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sheetPr codeName="Sheet61"/>
  <dimension ref="A1:I8"/>
  <sheetViews>
    <sheetView workbookViewId="0">
      <selection activeCell="G14" sqref="G14"/>
    </sheetView>
  </sheetViews>
  <sheetFormatPr defaultRowHeight="15"/>
  <cols>
    <col min="1" max="1" width="13.7109375" customWidth="1"/>
    <col min="6" max="6" width="5" bestFit="1" customWidth="1"/>
    <col min="7" max="7" width="7.85546875" customWidth="1"/>
    <col min="9" max="9" width="22.7109375" bestFit="1" customWidth="1"/>
  </cols>
  <sheetData>
    <row r="1" spans="1:9" ht="18.75">
      <c r="A1" t="s">
        <v>949</v>
      </c>
      <c r="I1" s="200"/>
    </row>
    <row r="2" spans="1:9" ht="18.75">
      <c r="A2" s="326" t="s">
        <v>950</v>
      </c>
      <c r="B2" s="39">
        <v>2013</v>
      </c>
      <c r="C2" s="39">
        <v>2014</v>
      </c>
      <c r="D2" s="39">
        <v>2015</v>
      </c>
      <c r="E2" s="39">
        <v>2016</v>
      </c>
      <c r="F2" s="39">
        <v>2017</v>
      </c>
      <c r="G2" s="116" t="s">
        <v>19</v>
      </c>
      <c r="I2" s="133" t="s">
        <v>460</v>
      </c>
    </row>
    <row r="3" spans="1:9" ht="18.75">
      <c r="A3" s="346" t="s">
        <v>945</v>
      </c>
      <c r="B3" s="1">
        <v>650</v>
      </c>
      <c r="C3" s="1">
        <v>495</v>
      </c>
      <c r="D3" s="1">
        <v>450</v>
      </c>
      <c r="E3" s="1">
        <v>222</v>
      </c>
      <c r="F3" s="1">
        <v>125</v>
      </c>
      <c r="G3" s="2"/>
      <c r="I3" s="200"/>
    </row>
    <row r="4" spans="1:9" ht="18.75">
      <c r="A4" s="346" t="s">
        <v>946</v>
      </c>
      <c r="B4" s="1">
        <v>554</v>
      </c>
      <c r="C4" s="1">
        <v>445</v>
      </c>
      <c r="D4" s="1">
        <v>330</v>
      </c>
      <c r="E4" s="1">
        <v>250</v>
      </c>
      <c r="F4" s="1">
        <v>190</v>
      </c>
      <c r="G4" s="2"/>
      <c r="I4" s="122" t="s">
        <v>461</v>
      </c>
    </row>
    <row r="5" spans="1:9" ht="18.75">
      <c r="A5" s="346" t="s">
        <v>947</v>
      </c>
      <c r="B5" s="1">
        <v>209</v>
      </c>
      <c r="C5" s="1">
        <v>350</v>
      </c>
      <c r="D5" s="1">
        <v>545</v>
      </c>
      <c r="E5" s="1">
        <v>645</v>
      </c>
      <c r="F5" s="1">
        <v>725</v>
      </c>
      <c r="G5" s="2"/>
      <c r="I5" s="122" t="s">
        <v>462</v>
      </c>
    </row>
    <row r="6" spans="1:9" ht="18.75">
      <c r="A6" s="346" t="s">
        <v>948</v>
      </c>
      <c r="B6" s="1">
        <v>100</v>
      </c>
      <c r="C6" s="1">
        <v>200</v>
      </c>
      <c r="D6" s="1">
        <v>235</v>
      </c>
      <c r="E6" s="1">
        <v>444</v>
      </c>
      <c r="F6" s="1">
        <v>655</v>
      </c>
      <c r="G6" s="2"/>
      <c r="I6" s="122" t="s">
        <v>463</v>
      </c>
    </row>
    <row r="7" spans="1:9" ht="18.75">
      <c r="A7" s="346" t="s">
        <v>491</v>
      </c>
      <c r="B7" s="1">
        <v>475</v>
      </c>
      <c r="C7" s="1">
        <v>365</v>
      </c>
      <c r="D7" s="1">
        <v>375</v>
      </c>
      <c r="E7" s="1">
        <v>215</v>
      </c>
      <c r="F7" s="1">
        <v>112</v>
      </c>
      <c r="G7" s="2"/>
      <c r="I7" s="122" t="s">
        <v>464</v>
      </c>
    </row>
    <row r="8" spans="1:9" ht="18.75">
      <c r="A8" s="117" t="s">
        <v>19</v>
      </c>
      <c r="B8" s="93"/>
      <c r="C8" s="93"/>
      <c r="D8" s="93"/>
      <c r="E8" s="93"/>
      <c r="F8" s="93"/>
      <c r="G8" s="2"/>
      <c r="I8" s="122" t="s">
        <v>465</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sheetPr codeName="Sheet64"/>
  <dimension ref="A1:C15"/>
  <sheetViews>
    <sheetView workbookViewId="0">
      <selection activeCell="N11" sqref="N11"/>
    </sheetView>
  </sheetViews>
  <sheetFormatPr defaultRowHeight="15"/>
  <cols>
    <col min="1" max="1" width="13.85546875" bestFit="1" customWidth="1"/>
    <col min="2" max="2" width="29.7109375" customWidth="1"/>
    <col min="3" max="3" width="26.5703125" customWidth="1"/>
  </cols>
  <sheetData>
    <row r="1" spans="1:3">
      <c r="A1" t="s">
        <v>56</v>
      </c>
    </row>
    <row r="2" spans="1:3">
      <c r="A2" t="s">
        <v>591</v>
      </c>
    </row>
    <row r="3" spans="1:3" ht="32.25" customHeight="1">
      <c r="A3" s="39" t="s">
        <v>55</v>
      </c>
      <c r="B3" s="39" t="s">
        <v>54</v>
      </c>
      <c r="C3" s="39" t="s">
        <v>590</v>
      </c>
    </row>
    <row r="4" spans="1:3">
      <c r="A4" s="40">
        <v>0.3</v>
      </c>
      <c r="B4" s="37">
        <v>2</v>
      </c>
      <c r="C4" s="37">
        <v>80</v>
      </c>
    </row>
    <row r="5" spans="1:3">
      <c r="A5" s="40">
        <v>0.4</v>
      </c>
      <c r="B5" s="37">
        <v>1.8</v>
      </c>
      <c r="C5" s="37">
        <v>85</v>
      </c>
    </row>
    <row r="6" spans="1:3">
      <c r="A6" s="40">
        <v>0.5</v>
      </c>
      <c r="B6" s="37">
        <v>1.2</v>
      </c>
      <c r="C6" s="37">
        <v>95</v>
      </c>
    </row>
    <row r="7" spans="1:3">
      <c r="A7" s="40">
        <v>0.6</v>
      </c>
      <c r="B7" s="37">
        <v>1.2</v>
      </c>
      <c r="C7" s="37">
        <v>96</v>
      </c>
    </row>
    <row r="8" spans="1:3">
      <c r="A8" s="20"/>
      <c r="B8" s="41"/>
      <c r="C8" s="41"/>
    </row>
    <row r="9" spans="1:3">
      <c r="A9" t="s">
        <v>592</v>
      </c>
    </row>
    <row r="10" spans="1:3">
      <c r="A10" s="39" t="s">
        <v>55</v>
      </c>
      <c r="B10" s="39" t="s">
        <v>54</v>
      </c>
      <c r="C10" s="39" t="s">
        <v>590</v>
      </c>
    </row>
    <row r="11" spans="1:3">
      <c r="A11" s="40">
        <v>0.3</v>
      </c>
      <c r="B11" s="37">
        <v>0.2</v>
      </c>
      <c r="C11" s="37">
        <v>3</v>
      </c>
    </row>
    <row r="12" spans="1:3">
      <c r="A12" s="40">
        <v>0.4</v>
      </c>
      <c r="B12" s="37">
        <v>0.3</v>
      </c>
      <c r="C12" s="37">
        <v>4</v>
      </c>
    </row>
    <row r="13" spans="1:3">
      <c r="A13" s="40">
        <v>0.5</v>
      </c>
      <c r="B13" s="37">
        <v>0.15</v>
      </c>
      <c r="C13" s="37">
        <v>3</v>
      </c>
    </row>
    <row r="14" spans="1:3">
      <c r="A14" s="40">
        <v>0.6</v>
      </c>
      <c r="B14" s="37">
        <v>0.25</v>
      </c>
      <c r="C14" s="37">
        <v>2</v>
      </c>
    </row>
    <row r="15" spans="1:3">
      <c r="A15" s="20"/>
      <c r="B15" s="41"/>
      <c r="C15" s="41"/>
    </row>
  </sheetData>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sheetPr codeName="Sheet63"/>
  <dimension ref="A1:C15"/>
  <sheetViews>
    <sheetView workbookViewId="0">
      <selection activeCell="G19" sqref="G19"/>
    </sheetView>
  </sheetViews>
  <sheetFormatPr defaultRowHeight="15"/>
  <cols>
    <col min="1" max="1" width="13.85546875" bestFit="1" customWidth="1"/>
    <col min="2" max="2" width="29.7109375" customWidth="1"/>
    <col min="3" max="3" width="26.5703125" customWidth="1"/>
  </cols>
  <sheetData>
    <row r="1" spans="1:3">
      <c r="A1" t="s">
        <v>53</v>
      </c>
    </row>
    <row r="3" spans="1:3" ht="32.25" customHeight="1">
      <c r="A3" s="39" t="s">
        <v>0</v>
      </c>
      <c r="B3" s="39" t="s">
        <v>51</v>
      </c>
      <c r="C3" s="39" t="s">
        <v>52</v>
      </c>
    </row>
    <row r="4" spans="1:3">
      <c r="A4" s="27" t="s">
        <v>26</v>
      </c>
      <c r="B4" s="37">
        <v>1.3</v>
      </c>
      <c r="C4" s="37">
        <v>0.4</v>
      </c>
    </row>
    <row r="5" spans="1:3">
      <c r="A5" s="27" t="s">
        <v>27</v>
      </c>
      <c r="B5" s="37">
        <v>1.6</v>
      </c>
      <c r="C5" s="37">
        <v>0.5</v>
      </c>
    </row>
    <row r="6" spans="1:3">
      <c r="A6" s="27" t="s">
        <v>28</v>
      </c>
      <c r="B6" s="37">
        <v>2.2000000000000002</v>
      </c>
      <c r="C6" s="37">
        <v>0.9</v>
      </c>
    </row>
    <row r="7" spans="1:3">
      <c r="A7" s="27" t="s">
        <v>29</v>
      </c>
      <c r="B7" s="37">
        <v>2.5</v>
      </c>
      <c r="C7" s="37">
        <v>1</v>
      </c>
    </row>
    <row r="8" spans="1:3">
      <c r="A8" s="27" t="s">
        <v>8</v>
      </c>
      <c r="B8" s="37">
        <v>2.4</v>
      </c>
      <c r="C8" s="37">
        <v>1.5</v>
      </c>
    </row>
    <row r="9" spans="1:3">
      <c r="A9" s="27" t="s">
        <v>9</v>
      </c>
      <c r="B9" s="37">
        <v>2.8</v>
      </c>
      <c r="C9" s="37">
        <v>1.9</v>
      </c>
    </row>
    <row r="10" spans="1:3">
      <c r="A10" s="27" t="s">
        <v>45</v>
      </c>
      <c r="B10" s="37">
        <v>3.2</v>
      </c>
      <c r="C10" s="37">
        <v>2.2000000000000002</v>
      </c>
    </row>
    <row r="11" spans="1:3">
      <c r="A11" s="27" t="s">
        <v>46</v>
      </c>
      <c r="B11" s="37">
        <v>3.5</v>
      </c>
      <c r="C11" s="37">
        <v>2.5</v>
      </c>
    </row>
    <row r="12" spans="1:3">
      <c r="A12" s="27" t="s">
        <v>47</v>
      </c>
      <c r="B12" s="37">
        <v>4</v>
      </c>
      <c r="C12" s="37">
        <v>2.7</v>
      </c>
    </row>
    <row r="13" spans="1:3">
      <c r="A13" s="27" t="s">
        <v>48</v>
      </c>
      <c r="B13" s="37">
        <v>2.5</v>
      </c>
      <c r="C13" s="37">
        <v>2.9</v>
      </c>
    </row>
    <row r="14" spans="1:3">
      <c r="A14" s="27" t="s">
        <v>49</v>
      </c>
      <c r="B14" s="37">
        <v>1.5</v>
      </c>
      <c r="C14" s="37">
        <v>1</v>
      </c>
    </row>
    <row r="15" spans="1:3">
      <c r="A15" s="27" t="s">
        <v>50</v>
      </c>
      <c r="B15" s="37">
        <v>1.1000000000000001</v>
      </c>
      <c r="C15" s="37">
        <v>0.9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tabColor rgb="FF00CC00"/>
  </sheetPr>
  <dimension ref="A1:H14"/>
  <sheetViews>
    <sheetView workbookViewId="0">
      <selection activeCell="D3" sqref="D3"/>
    </sheetView>
  </sheetViews>
  <sheetFormatPr defaultRowHeight="15"/>
  <cols>
    <col min="4" max="4" width="15.7109375" customWidth="1"/>
    <col min="5" max="5" width="59" bestFit="1" customWidth="1"/>
    <col min="6" max="6" width="38" customWidth="1"/>
    <col min="7" max="7" width="11.140625" bestFit="1" customWidth="1"/>
  </cols>
  <sheetData>
    <row r="1" spans="1:8">
      <c r="A1" s="352" t="s">
        <v>954</v>
      </c>
      <c r="B1" s="352"/>
      <c r="C1" s="352"/>
      <c r="D1" s="352"/>
      <c r="E1" s="352" t="s">
        <v>955</v>
      </c>
      <c r="F1" s="352"/>
      <c r="G1" s="352"/>
      <c r="H1" s="352"/>
    </row>
    <row r="2" spans="1:8">
      <c r="A2" s="349" t="s">
        <v>956</v>
      </c>
      <c r="B2" s="349" t="s">
        <v>957</v>
      </c>
      <c r="C2" s="349" t="s">
        <v>958</v>
      </c>
      <c r="D2" s="349" t="s">
        <v>229</v>
      </c>
      <c r="E2" s="372"/>
      <c r="F2" s="352" t="s">
        <v>966</v>
      </c>
      <c r="G2" s="352" t="s">
        <v>967</v>
      </c>
      <c r="H2" s="352"/>
    </row>
    <row r="3" spans="1:8">
      <c r="A3" s="350">
        <v>1</v>
      </c>
      <c r="B3" s="350">
        <v>85</v>
      </c>
      <c r="C3" s="350" t="str">
        <f>IF(B3&gt;=50,"PASS","FAIL")</f>
        <v>PASS</v>
      </c>
      <c r="D3" s="350" t="str">
        <f>IF(B3&gt;=80,"A",IF(B3&gt;=70,"B",IF(B3&gt;=60,"C",IF(B3&lt;60,"D"))))</f>
        <v>A</v>
      </c>
      <c r="E3" s="355"/>
      <c r="F3" s="357" t="s">
        <v>959</v>
      </c>
      <c r="G3" s="357" t="s">
        <v>960</v>
      </c>
      <c r="H3" s="352"/>
    </row>
    <row r="4" spans="1:8">
      <c r="A4" s="350">
        <v>2</v>
      </c>
      <c r="B4" s="350">
        <v>60</v>
      </c>
      <c r="C4" s="350" t="str">
        <f t="shared" ref="C4:C10" si="0">IF(B4&gt;=50,"PASS","FAIL")</f>
        <v>PASS</v>
      </c>
      <c r="D4" s="350" t="str">
        <f t="shared" ref="D4:D10" si="1">IF(B4&gt;=80,"A",IF(B4&gt;=70,"B",IF(B4&gt;=60,"C",IF(B4&lt;60,"D"))))</f>
        <v>C</v>
      </c>
      <c r="E4" s="355"/>
      <c r="F4" s="357"/>
      <c r="G4" s="357" t="s">
        <v>961</v>
      </c>
      <c r="H4" s="352"/>
    </row>
    <row r="5" spans="1:8">
      <c r="A5" s="350">
        <v>3</v>
      </c>
      <c r="B5" s="350">
        <v>25</v>
      </c>
      <c r="C5" s="350" t="str">
        <f t="shared" si="0"/>
        <v>FAIL</v>
      </c>
      <c r="D5" s="350" t="str">
        <f t="shared" si="1"/>
        <v>D</v>
      </c>
      <c r="E5" s="355"/>
      <c r="F5" s="358"/>
      <c r="G5" s="358" t="s">
        <v>962</v>
      </c>
      <c r="H5" s="354"/>
    </row>
    <row r="6" spans="1:8">
      <c r="A6" s="350">
        <v>4</v>
      </c>
      <c r="B6" s="356">
        <v>45</v>
      </c>
      <c r="C6" s="350" t="str">
        <f t="shared" si="0"/>
        <v>FAIL</v>
      </c>
      <c r="D6" s="350" t="str">
        <f t="shared" si="1"/>
        <v>D</v>
      </c>
      <c r="E6" s="355"/>
      <c r="F6" s="358"/>
      <c r="G6" s="358" t="s">
        <v>963</v>
      </c>
      <c r="H6" s="354"/>
    </row>
    <row r="7" spans="1:8">
      <c r="A7" s="350">
        <v>5</v>
      </c>
      <c r="B7" s="350">
        <v>75</v>
      </c>
      <c r="C7" s="350" t="str">
        <f t="shared" si="0"/>
        <v>PASS</v>
      </c>
      <c r="D7" s="350" t="str">
        <f t="shared" si="1"/>
        <v>B</v>
      </c>
      <c r="E7" s="355"/>
      <c r="F7" s="354"/>
      <c r="G7" s="354"/>
      <c r="H7" s="354"/>
    </row>
    <row r="8" spans="1:8">
      <c r="A8" s="350">
        <v>6</v>
      </c>
      <c r="B8" s="350">
        <v>90</v>
      </c>
      <c r="C8" s="350" t="str">
        <f t="shared" si="0"/>
        <v>PASS</v>
      </c>
      <c r="D8" s="350" t="str">
        <f t="shared" si="1"/>
        <v>A</v>
      </c>
      <c r="E8" s="355"/>
      <c r="F8" s="354"/>
      <c r="G8" s="354"/>
      <c r="H8" s="354"/>
    </row>
    <row r="9" spans="1:8">
      <c r="A9" s="350">
        <v>7</v>
      </c>
      <c r="B9" s="350">
        <v>35</v>
      </c>
      <c r="C9" s="350" t="str">
        <f t="shared" si="0"/>
        <v>FAIL</v>
      </c>
      <c r="D9" s="350" t="str">
        <f t="shared" si="1"/>
        <v>D</v>
      </c>
      <c r="E9" s="355"/>
      <c r="F9" s="354"/>
      <c r="G9" s="354"/>
      <c r="H9" s="354"/>
    </row>
    <row r="10" spans="1:8">
      <c r="A10" s="350">
        <v>8</v>
      </c>
      <c r="B10" s="350">
        <v>65</v>
      </c>
      <c r="C10" s="350" t="str">
        <f t="shared" si="0"/>
        <v>PASS</v>
      </c>
      <c r="D10" s="350" t="str">
        <f t="shared" si="1"/>
        <v>C</v>
      </c>
      <c r="E10" s="355"/>
      <c r="F10" s="354"/>
      <c r="G10" s="354"/>
      <c r="H10" s="354"/>
    </row>
    <row r="12" spans="1:8">
      <c r="C12" t="s">
        <v>964</v>
      </c>
    </row>
    <row r="14" spans="1:8">
      <c r="C14" t="s">
        <v>965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sheetPr codeName="Sheet65"/>
  <dimension ref="A1:C3"/>
  <sheetViews>
    <sheetView workbookViewId="0"/>
  </sheetViews>
  <sheetFormatPr defaultRowHeight="15"/>
  <sheetData>
    <row r="1" spans="1:3">
      <c r="A1" t="s">
        <v>238</v>
      </c>
    </row>
    <row r="2" spans="1:3" ht="409.5">
      <c r="B2" t="s">
        <v>239</v>
      </c>
      <c r="C2" s="81" t="s">
        <v>1006</v>
      </c>
    </row>
    <row r="3" spans="1:3">
      <c r="B3" t="s">
        <v>240</v>
      </c>
      <c r="C3" t="s">
        <v>1007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sheetPr codeName="Sheet66"/>
  <dimension ref="A1:B18"/>
  <sheetViews>
    <sheetView workbookViewId="0">
      <selection activeCell="P20" sqref="P20"/>
    </sheetView>
  </sheetViews>
  <sheetFormatPr defaultRowHeight="15"/>
  <cols>
    <col min="1" max="1" width="24.140625" customWidth="1"/>
    <col min="2" max="2" width="13.140625" bestFit="1" customWidth="1"/>
  </cols>
  <sheetData>
    <row r="1" spans="1:2" ht="15.75">
      <c r="A1" s="4" t="s">
        <v>10</v>
      </c>
      <c r="B1" s="4"/>
    </row>
    <row r="2" spans="1:2" ht="15.75">
      <c r="A2" s="4"/>
      <c r="B2" s="4" t="s">
        <v>17</v>
      </c>
    </row>
    <row r="3" spans="1:2" ht="15.75">
      <c r="A3" s="5" t="s">
        <v>11</v>
      </c>
      <c r="B3" s="5" t="s">
        <v>12</v>
      </c>
    </row>
    <row r="4" spans="1:2" ht="15.75">
      <c r="A4" s="38">
        <v>1</v>
      </c>
      <c r="B4" s="7">
        <v>44.406669999999998</v>
      </c>
    </row>
    <row r="5" spans="1:2" ht="15.75">
      <c r="A5" s="38">
        <v>2.5</v>
      </c>
      <c r="B5" s="7">
        <v>48.933329999999998</v>
      </c>
    </row>
    <row r="6" spans="1:2" ht="15.75">
      <c r="A6" s="38">
        <v>5</v>
      </c>
      <c r="B6" s="7">
        <v>48.93</v>
      </c>
    </row>
    <row r="7" spans="1:2" ht="15.75">
      <c r="A7" s="38">
        <v>10</v>
      </c>
      <c r="B7" s="7">
        <v>50.29</v>
      </c>
    </row>
    <row r="8" spans="1:2" ht="15.75">
      <c r="A8" s="38">
        <v>15</v>
      </c>
      <c r="B8" s="7">
        <v>57.59</v>
      </c>
    </row>
    <row r="9" spans="1:2" ht="15.75">
      <c r="A9" s="38">
        <v>20</v>
      </c>
      <c r="B9" s="7">
        <v>66.87</v>
      </c>
    </row>
    <row r="10" spans="1:2" ht="15.75">
      <c r="A10" s="4"/>
      <c r="B10" s="8"/>
    </row>
    <row r="11" spans="1:2" ht="15.75">
      <c r="A11" s="9"/>
      <c r="B11" s="10" t="s">
        <v>13</v>
      </c>
    </row>
    <row r="12" spans="1:2" ht="15.75">
      <c r="A12" s="5" t="s">
        <v>11</v>
      </c>
      <c r="B12" s="11" t="s">
        <v>12</v>
      </c>
    </row>
    <row r="13" spans="1:2" ht="15.75">
      <c r="A13" s="38">
        <v>1</v>
      </c>
      <c r="B13" s="10">
        <v>1</v>
      </c>
    </row>
    <row r="14" spans="1:2" ht="15.75">
      <c r="A14" s="38">
        <v>2.5</v>
      </c>
      <c r="B14" s="10">
        <v>2</v>
      </c>
    </row>
    <row r="15" spans="1:2" ht="15.75">
      <c r="A15" s="38">
        <v>5</v>
      </c>
      <c r="B15" s="10">
        <v>1</v>
      </c>
    </row>
    <row r="16" spans="1:2" ht="15.75">
      <c r="A16" s="38">
        <v>10</v>
      </c>
      <c r="B16" s="10">
        <v>2</v>
      </c>
    </row>
    <row r="17" spans="1:2" ht="15.75">
      <c r="A17" s="38">
        <v>15</v>
      </c>
      <c r="B17" s="10">
        <v>3</v>
      </c>
    </row>
    <row r="18" spans="1:2" ht="15.75">
      <c r="A18" s="38">
        <v>20</v>
      </c>
      <c r="B18" s="10">
        <v>4</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codeName="Sheet67"/>
  <dimension ref="A1:E18"/>
  <sheetViews>
    <sheetView workbookViewId="0">
      <selection activeCell="G19" sqref="G19"/>
    </sheetView>
  </sheetViews>
  <sheetFormatPr defaultRowHeight="15"/>
  <cols>
    <col min="1" max="1" width="24.140625" customWidth="1"/>
    <col min="2" max="2" width="13.140625" bestFit="1" customWidth="1"/>
    <col min="3" max="3" width="11.42578125" bestFit="1" customWidth="1"/>
    <col min="4" max="4" width="15.140625" bestFit="1" customWidth="1"/>
    <col min="5" max="5" width="12" bestFit="1" customWidth="1"/>
  </cols>
  <sheetData>
    <row r="1" spans="1:5" ht="15.75">
      <c r="A1" s="4" t="s">
        <v>10</v>
      </c>
      <c r="B1" s="4"/>
      <c r="C1" s="4"/>
      <c r="D1" s="4"/>
      <c r="E1" s="4"/>
    </row>
    <row r="2" spans="1:5" ht="15.75">
      <c r="A2" s="4"/>
      <c r="B2" s="4" t="s">
        <v>17</v>
      </c>
      <c r="C2" s="4"/>
      <c r="D2" s="4"/>
      <c r="E2" s="4"/>
    </row>
    <row r="3" spans="1:5" ht="15.75">
      <c r="A3" s="5" t="s">
        <v>11</v>
      </c>
      <c r="B3" s="5" t="s">
        <v>12</v>
      </c>
      <c r="C3" s="5" t="s">
        <v>14</v>
      </c>
      <c r="D3" s="5" t="s">
        <v>15</v>
      </c>
      <c r="E3" s="5" t="s">
        <v>16</v>
      </c>
    </row>
    <row r="4" spans="1:5" ht="15.75">
      <c r="A4" s="6">
        <v>1</v>
      </c>
      <c r="B4" s="7">
        <v>44.406669999999998</v>
      </c>
      <c r="C4" s="7">
        <v>49.03</v>
      </c>
      <c r="D4" s="7">
        <v>49.849999999999994</v>
      </c>
      <c r="E4" s="7">
        <v>44.963333333333331</v>
      </c>
    </row>
    <row r="5" spans="1:5" ht="15.75">
      <c r="A5" s="6">
        <v>2.5</v>
      </c>
      <c r="B5" s="7">
        <v>48.933329999999998</v>
      </c>
      <c r="C5" s="7">
        <v>48.956670000000003</v>
      </c>
      <c r="D5" s="7">
        <v>50.733333333333327</v>
      </c>
      <c r="E5" s="7">
        <v>45.646666666666668</v>
      </c>
    </row>
    <row r="6" spans="1:5" ht="15.75">
      <c r="A6" s="6">
        <v>5</v>
      </c>
      <c r="B6" s="7">
        <v>48.93</v>
      </c>
      <c r="C6" s="7">
        <v>48.49333</v>
      </c>
      <c r="D6" s="7">
        <v>47.803333333333335</v>
      </c>
      <c r="E6" s="7">
        <v>48.243333333333339</v>
      </c>
    </row>
    <row r="7" spans="1:5" ht="15.75">
      <c r="A7" s="6">
        <v>10</v>
      </c>
      <c r="B7" s="7">
        <v>50.29</v>
      </c>
      <c r="C7" s="7">
        <v>47.823329999999999</v>
      </c>
      <c r="D7" s="7">
        <v>56.243333333333339</v>
      </c>
      <c r="E7" s="7">
        <v>55.086666666666666</v>
      </c>
    </row>
    <row r="8" spans="1:5" ht="15.75">
      <c r="A8" s="6">
        <v>15</v>
      </c>
      <c r="B8" s="7">
        <v>57.59</v>
      </c>
      <c r="C8" s="7">
        <v>49.616669999999999</v>
      </c>
      <c r="D8" s="7">
        <v>60.333333333333336</v>
      </c>
      <c r="E8" s="7">
        <v>72.11999999999999</v>
      </c>
    </row>
    <row r="9" spans="1:5" ht="15.75">
      <c r="A9" s="6">
        <v>20</v>
      </c>
      <c r="B9" s="7">
        <v>66.87</v>
      </c>
      <c r="C9" s="7">
        <v>51.4</v>
      </c>
      <c r="D9" s="7">
        <v>79.266666666666666</v>
      </c>
      <c r="E9" s="7">
        <v>78.75</v>
      </c>
    </row>
    <row r="10" spans="1:5" ht="15.75">
      <c r="A10" s="4"/>
      <c r="B10" s="8"/>
      <c r="C10" s="8"/>
      <c r="D10" s="8"/>
      <c r="E10" s="8"/>
    </row>
    <row r="11" spans="1:5" ht="15.75">
      <c r="A11" s="9"/>
      <c r="B11" s="10" t="s">
        <v>13</v>
      </c>
      <c r="C11" s="10"/>
      <c r="D11" s="10"/>
      <c r="E11" s="10"/>
    </row>
    <row r="12" spans="1:5" ht="15.75">
      <c r="A12" s="5" t="s">
        <v>11</v>
      </c>
      <c r="B12" s="11" t="s">
        <v>12</v>
      </c>
      <c r="C12" s="11" t="s">
        <v>14</v>
      </c>
      <c r="D12" s="11" t="s">
        <v>15</v>
      </c>
      <c r="E12" s="11" t="s">
        <v>16</v>
      </c>
    </row>
    <row r="13" spans="1:5" ht="15.75">
      <c r="A13" s="6">
        <v>1</v>
      </c>
      <c r="B13" s="10">
        <v>1</v>
      </c>
      <c r="C13" s="10">
        <v>3</v>
      </c>
      <c r="D13" s="10">
        <v>3</v>
      </c>
      <c r="E13" s="10">
        <v>8</v>
      </c>
    </row>
    <row r="14" spans="1:5" ht="15.75">
      <c r="A14" s="6">
        <v>2.5</v>
      </c>
      <c r="B14" s="10">
        <v>2</v>
      </c>
      <c r="C14" s="10">
        <v>3</v>
      </c>
      <c r="D14" s="10">
        <v>4</v>
      </c>
      <c r="E14" s="10">
        <v>9</v>
      </c>
    </row>
    <row r="15" spans="1:5" ht="15.75">
      <c r="A15" s="6">
        <v>5</v>
      </c>
      <c r="B15" s="10">
        <v>1</v>
      </c>
      <c r="C15" s="10">
        <v>4</v>
      </c>
      <c r="D15" s="10">
        <v>5</v>
      </c>
      <c r="E15" s="10">
        <v>7</v>
      </c>
    </row>
    <row r="16" spans="1:5" ht="15.75">
      <c r="A16" s="6">
        <v>10</v>
      </c>
      <c r="B16" s="10">
        <v>2</v>
      </c>
      <c r="C16" s="10">
        <v>5</v>
      </c>
      <c r="D16" s="10">
        <v>6</v>
      </c>
      <c r="E16" s="10">
        <v>8</v>
      </c>
    </row>
    <row r="17" spans="1:5" ht="15.75">
      <c r="A17" s="6">
        <v>15</v>
      </c>
      <c r="B17" s="10">
        <v>3</v>
      </c>
      <c r="C17" s="10">
        <v>4</v>
      </c>
      <c r="D17" s="10">
        <v>7</v>
      </c>
      <c r="E17" s="10">
        <v>12</v>
      </c>
    </row>
    <row r="18" spans="1:5" ht="15.75">
      <c r="A18" s="6">
        <v>20</v>
      </c>
      <c r="B18" s="10">
        <v>4</v>
      </c>
      <c r="C18" s="10">
        <v>5</v>
      </c>
      <c r="D18" s="10">
        <v>8</v>
      </c>
      <c r="E18" s="10">
        <v>13</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codeName="Sheet78"/>
  <dimension ref="A1:E101"/>
  <sheetViews>
    <sheetView workbookViewId="0">
      <selection activeCell="I9" sqref="I9"/>
    </sheetView>
  </sheetViews>
  <sheetFormatPr defaultRowHeight="15"/>
  <cols>
    <col min="1" max="1" width="15" customWidth="1"/>
    <col min="2" max="2" width="10.140625" customWidth="1"/>
    <col min="3" max="3" width="9.5703125" customWidth="1"/>
  </cols>
  <sheetData>
    <row r="1" spans="1:5" s="81" customFormat="1" ht="47.25" customHeight="1">
      <c r="A1" s="84" t="s">
        <v>139</v>
      </c>
      <c r="B1" s="84" t="s">
        <v>140</v>
      </c>
      <c r="C1" s="84" t="s">
        <v>141</v>
      </c>
      <c r="D1" s="82"/>
      <c r="E1" s="82"/>
    </row>
    <row r="2" spans="1:5">
      <c r="A2" s="26">
        <v>1</v>
      </c>
      <c r="B2" s="26">
        <v>85</v>
      </c>
      <c r="C2" s="35">
        <f t="shared" ref="C2:C33" ca="1" si="0">RAND()</f>
        <v>0.57087127816759531</v>
      </c>
      <c r="D2" s="28"/>
      <c r="E2" s="28"/>
    </row>
    <row r="3" spans="1:5">
      <c r="A3" s="26">
        <v>4</v>
      </c>
      <c r="B3" s="26">
        <v>56</v>
      </c>
      <c r="C3" s="35">
        <f t="shared" ca="1" si="0"/>
        <v>0.70452202508124628</v>
      </c>
      <c r="D3" s="28"/>
      <c r="E3" s="28"/>
    </row>
    <row r="4" spans="1:5">
      <c r="A4" s="26">
        <v>2</v>
      </c>
      <c r="B4" s="26">
        <v>19</v>
      </c>
      <c r="C4" s="35">
        <f t="shared" ca="1" si="0"/>
        <v>0.165559303038747</v>
      </c>
      <c r="D4" s="28"/>
      <c r="E4" s="28"/>
    </row>
    <row r="5" spans="1:5">
      <c r="A5" s="26">
        <v>3</v>
      </c>
      <c r="B5" s="26">
        <v>11</v>
      </c>
      <c r="C5" s="35">
        <f t="shared" ca="1" si="0"/>
        <v>0.53904736077762916</v>
      </c>
      <c r="D5" s="28"/>
      <c r="E5" s="28"/>
    </row>
    <row r="6" spans="1:5">
      <c r="A6" s="26">
        <v>5</v>
      </c>
      <c r="B6" s="26">
        <v>54</v>
      </c>
      <c r="C6" s="35">
        <f t="shared" ca="1" si="0"/>
        <v>0.98890882190348517</v>
      </c>
      <c r="D6" s="28"/>
      <c r="E6" s="28"/>
    </row>
    <row r="7" spans="1:5">
      <c r="A7" s="26">
        <v>6</v>
      </c>
      <c r="B7" s="26">
        <v>84</v>
      </c>
      <c r="C7" s="35">
        <f t="shared" ca="1" si="0"/>
        <v>0.12345847006083899</v>
      </c>
      <c r="D7" s="28"/>
      <c r="E7" s="28"/>
    </row>
    <row r="8" spans="1:5">
      <c r="A8" s="26">
        <v>7</v>
      </c>
      <c r="B8" s="26">
        <v>69</v>
      </c>
      <c r="C8" s="35">
        <f t="shared" ca="1" si="0"/>
        <v>0.55238351044018819</v>
      </c>
      <c r="D8" s="28"/>
      <c r="E8" s="28"/>
    </row>
    <row r="9" spans="1:5">
      <c r="A9" s="26">
        <v>8</v>
      </c>
      <c r="B9" s="26">
        <v>29</v>
      </c>
      <c r="C9" s="35">
        <f t="shared" ca="1" si="0"/>
        <v>0.9767795894960809</v>
      </c>
      <c r="D9" s="28"/>
      <c r="E9" s="28"/>
    </row>
    <row r="10" spans="1:5">
      <c r="A10" s="26">
        <v>9</v>
      </c>
      <c r="B10" s="26">
        <v>70</v>
      </c>
      <c r="C10" s="35">
        <f t="shared" ca="1" si="0"/>
        <v>0.3779089798263966</v>
      </c>
      <c r="D10" s="28"/>
      <c r="E10" s="28"/>
    </row>
    <row r="11" spans="1:5">
      <c r="A11" s="26">
        <v>10</v>
      </c>
      <c r="B11" s="26">
        <v>67</v>
      </c>
      <c r="C11" s="35">
        <f t="shared" ca="1" si="0"/>
        <v>0.5480269639235722</v>
      </c>
      <c r="D11" s="28"/>
      <c r="E11" s="28"/>
    </row>
    <row r="12" spans="1:5">
      <c r="A12" s="26">
        <v>11</v>
      </c>
      <c r="B12" s="26">
        <v>9</v>
      </c>
      <c r="C12" s="35">
        <f t="shared" ca="1" si="0"/>
        <v>0.81014565564309038</v>
      </c>
      <c r="D12" s="28"/>
      <c r="E12" s="28"/>
    </row>
    <row r="13" spans="1:5">
      <c r="A13" s="26">
        <v>12</v>
      </c>
      <c r="B13" s="26">
        <v>21</v>
      </c>
      <c r="C13" s="35">
        <f t="shared" ca="1" si="0"/>
        <v>0.30801409319121476</v>
      </c>
      <c r="D13" s="28"/>
      <c r="E13" s="28"/>
    </row>
    <row r="14" spans="1:5">
      <c r="A14" s="26">
        <v>13</v>
      </c>
      <c r="B14" s="26">
        <v>51</v>
      </c>
      <c r="C14" s="35">
        <f t="shared" ca="1" si="0"/>
        <v>0.56521268955043324</v>
      </c>
      <c r="D14" s="28"/>
      <c r="E14" s="28"/>
    </row>
    <row r="15" spans="1:5">
      <c r="A15" s="26">
        <v>14</v>
      </c>
      <c r="B15" s="26">
        <v>52</v>
      </c>
      <c r="C15" s="35">
        <f t="shared" ca="1" si="0"/>
        <v>0.27074032009276561</v>
      </c>
      <c r="D15" s="28"/>
      <c r="E15" s="28"/>
    </row>
    <row r="16" spans="1:5">
      <c r="A16" s="26">
        <v>15</v>
      </c>
      <c r="B16" s="26">
        <v>76</v>
      </c>
      <c r="C16" s="35">
        <f t="shared" ca="1" si="0"/>
        <v>0.86068025144880989</v>
      </c>
      <c r="D16" s="28"/>
      <c r="E16" s="28"/>
    </row>
    <row r="17" spans="1:5">
      <c r="A17" s="26">
        <v>16</v>
      </c>
      <c r="B17" s="26">
        <v>72</v>
      </c>
      <c r="C17" s="35">
        <f t="shared" ca="1" si="0"/>
        <v>0.20320856164685219</v>
      </c>
      <c r="D17" s="28"/>
      <c r="E17" s="28"/>
    </row>
    <row r="18" spans="1:5">
      <c r="A18" s="26">
        <v>17</v>
      </c>
      <c r="B18" s="26">
        <v>61</v>
      </c>
      <c r="C18" s="35">
        <f t="shared" ca="1" si="0"/>
        <v>0.88437488010670773</v>
      </c>
      <c r="D18" s="28"/>
      <c r="E18" s="28"/>
    </row>
    <row r="19" spans="1:5">
      <c r="A19" s="26">
        <v>18</v>
      </c>
      <c r="B19" s="26">
        <v>82</v>
      </c>
      <c r="C19" s="35">
        <f t="shared" ca="1" si="0"/>
        <v>0.99196525628896959</v>
      </c>
      <c r="D19" s="28"/>
      <c r="E19" s="28"/>
    </row>
    <row r="20" spans="1:5">
      <c r="A20" s="26">
        <v>19</v>
      </c>
      <c r="B20" s="26">
        <v>79</v>
      </c>
      <c r="C20" s="35">
        <f t="shared" ca="1" si="0"/>
        <v>0.63857750978935091</v>
      </c>
      <c r="D20" s="28"/>
      <c r="E20" s="28"/>
    </row>
    <row r="21" spans="1:5">
      <c r="A21" s="26">
        <v>20</v>
      </c>
      <c r="B21" s="26">
        <v>6</v>
      </c>
      <c r="C21" s="35">
        <f t="shared" ca="1" si="0"/>
        <v>0.39204484013358609</v>
      </c>
      <c r="D21" s="28"/>
      <c r="E21" s="28"/>
    </row>
    <row r="22" spans="1:5">
      <c r="A22" s="26">
        <v>21</v>
      </c>
      <c r="B22" s="26">
        <v>57</v>
      </c>
      <c r="C22" s="35">
        <f t="shared" ca="1" si="0"/>
        <v>0.26124950986024276</v>
      </c>
      <c r="D22" s="28"/>
      <c r="E22" s="28"/>
    </row>
    <row r="23" spans="1:5">
      <c r="A23" s="26">
        <v>22</v>
      </c>
      <c r="B23" s="26">
        <v>62</v>
      </c>
      <c r="C23" s="35">
        <f t="shared" ca="1" si="0"/>
        <v>0.95129495153120569</v>
      </c>
      <c r="D23" s="28"/>
      <c r="E23" s="28"/>
    </row>
    <row r="24" spans="1:5">
      <c r="A24" s="26">
        <v>23</v>
      </c>
      <c r="B24" s="26">
        <v>92</v>
      </c>
      <c r="C24" s="35">
        <f t="shared" ca="1" si="0"/>
        <v>0.36107080513139245</v>
      </c>
      <c r="D24" s="28"/>
      <c r="E24" s="28"/>
    </row>
    <row r="25" spans="1:5">
      <c r="A25" s="26">
        <v>24</v>
      </c>
      <c r="B25" s="26">
        <v>14</v>
      </c>
      <c r="C25" s="35">
        <f t="shared" ca="1" si="0"/>
        <v>0.70434927191037211</v>
      </c>
      <c r="D25" s="28"/>
      <c r="E25" s="28"/>
    </row>
    <row r="26" spans="1:5">
      <c r="A26" s="26">
        <v>25</v>
      </c>
      <c r="B26" s="26">
        <v>34</v>
      </c>
      <c r="C26" s="35">
        <f t="shared" ca="1" si="0"/>
        <v>0.36456481556874287</v>
      </c>
      <c r="D26" s="28"/>
      <c r="E26" s="28"/>
    </row>
    <row r="27" spans="1:5">
      <c r="A27" s="26">
        <v>26</v>
      </c>
      <c r="B27" s="26">
        <v>91</v>
      </c>
      <c r="C27" s="35">
        <f t="shared" ca="1" si="0"/>
        <v>6.9867526013040582E-2</v>
      </c>
      <c r="D27" s="28"/>
      <c r="E27" s="28"/>
    </row>
    <row r="28" spans="1:5">
      <c r="A28" s="26">
        <v>27</v>
      </c>
      <c r="B28" s="26">
        <v>50</v>
      </c>
      <c r="C28" s="35">
        <f t="shared" ca="1" si="0"/>
        <v>0.92929312072043757</v>
      </c>
      <c r="D28" s="28"/>
      <c r="E28" s="28"/>
    </row>
    <row r="29" spans="1:5">
      <c r="A29" s="26">
        <v>28</v>
      </c>
      <c r="B29" s="26">
        <v>18</v>
      </c>
      <c r="C29" s="35">
        <f t="shared" ca="1" si="0"/>
        <v>6.6665784712649279E-2</v>
      </c>
      <c r="D29" s="28"/>
      <c r="E29" s="28"/>
    </row>
    <row r="30" spans="1:5">
      <c r="A30" s="26">
        <v>29</v>
      </c>
      <c r="B30" s="26">
        <v>5</v>
      </c>
      <c r="C30" s="35">
        <f t="shared" ca="1" si="0"/>
        <v>0.34088192930756733</v>
      </c>
      <c r="D30" s="28"/>
      <c r="E30" s="28"/>
    </row>
    <row r="31" spans="1:5">
      <c r="A31" s="26">
        <v>30</v>
      </c>
      <c r="B31" s="26">
        <v>73</v>
      </c>
      <c r="C31" s="35">
        <f t="shared" ca="1" si="0"/>
        <v>0.92143464048629942</v>
      </c>
      <c r="D31" s="28"/>
      <c r="E31" s="28"/>
    </row>
    <row r="32" spans="1:5">
      <c r="A32" s="26">
        <v>31</v>
      </c>
      <c r="B32" s="26">
        <v>35</v>
      </c>
      <c r="C32" s="35">
        <f t="shared" ca="1" si="0"/>
        <v>0.98290785275911152</v>
      </c>
      <c r="D32" s="28"/>
      <c r="E32" s="28"/>
    </row>
    <row r="33" spans="1:5">
      <c r="A33" s="26">
        <v>32</v>
      </c>
      <c r="B33" s="26">
        <v>22</v>
      </c>
      <c r="C33" s="35">
        <f t="shared" ca="1" si="0"/>
        <v>0.69597435747655378</v>
      </c>
      <c r="D33" s="28"/>
      <c r="E33" s="28"/>
    </row>
    <row r="34" spans="1:5">
      <c r="A34" s="26">
        <v>33</v>
      </c>
      <c r="B34" s="26">
        <v>13</v>
      </c>
      <c r="C34" s="35">
        <f t="shared" ref="C34:C65" ca="1" si="1">RAND()</f>
        <v>0.49321005986581978</v>
      </c>
      <c r="D34" s="28"/>
      <c r="E34" s="28"/>
    </row>
    <row r="35" spans="1:5">
      <c r="A35" s="26">
        <v>34</v>
      </c>
      <c r="B35" s="26">
        <v>46</v>
      </c>
      <c r="C35" s="35">
        <f t="shared" ca="1" si="1"/>
        <v>0.66663817623374655</v>
      </c>
      <c r="D35" s="28"/>
      <c r="E35" s="28"/>
    </row>
    <row r="36" spans="1:5">
      <c r="A36" s="26">
        <v>35</v>
      </c>
      <c r="B36" s="26">
        <v>30</v>
      </c>
      <c r="C36" s="35">
        <f t="shared" ca="1" si="1"/>
        <v>0.17503639896054457</v>
      </c>
      <c r="D36" s="28"/>
      <c r="E36" s="28"/>
    </row>
    <row r="37" spans="1:5">
      <c r="A37" s="26">
        <v>36</v>
      </c>
      <c r="B37" s="26">
        <v>15</v>
      </c>
      <c r="C37" s="35">
        <f t="shared" ca="1" si="1"/>
        <v>0.99432512387455585</v>
      </c>
      <c r="D37" s="28"/>
      <c r="E37" s="28"/>
    </row>
    <row r="38" spans="1:5">
      <c r="A38" s="26">
        <v>37</v>
      </c>
      <c r="B38" s="26">
        <v>99</v>
      </c>
      <c r="C38" s="35">
        <f t="shared" ca="1" si="1"/>
        <v>0.90065212802789985</v>
      </c>
      <c r="D38" s="28"/>
      <c r="E38" s="28"/>
    </row>
    <row r="39" spans="1:5">
      <c r="A39" s="26">
        <v>38</v>
      </c>
      <c r="B39" s="26">
        <v>4</v>
      </c>
      <c r="C39" s="35">
        <f t="shared" ca="1" si="1"/>
        <v>0.65106556804547311</v>
      </c>
      <c r="D39" s="28"/>
      <c r="E39" s="28"/>
    </row>
    <row r="40" spans="1:5">
      <c r="A40" s="26">
        <v>39</v>
      </c>
      <c r="B40" s="26">
        <v>8</v>
      </c>
      <c r="C40" s="35">
        <f t="shared" ca="1" si="1"/>
        <v>0.32496022567999905</v>
      </c>
      <c r="D40" s="28"/>
      <c r="E40" s="28"/>
    </row>
    <row r="41" spans="1:5">
      <c r="A41" s="26">
        <v>40</v>
      </c>
      <c r="B41" s="26">
        <v>78</v>
      </c>
      <c r="C41" s="35">
        <f t="shared" ca="1" si="1"/>
        <v>0.9591523991161246</v>
      </c>
      <c r="D41" s="28"/>
      <c r="E41" s="28"/>
    </row>
    <row r="42" spans="1:5">
      <c r="A42" s="26">
        <v>41</v>
      </c>
      <c r="B42" s="26">
        <v>16</v>
      </c>
      <c r="C42" s="35">
        <f t="shared" ca="1" si="1"/>
        <v>0.93709762120962647</v>
      </c>
      <c r="D42" s="28"/>
      <c r="E42" s="28"/>
    </row>
    <row r="43" spans="1:5">
      <c r="A43" s="26">
        <v>42</v>
      </c>
      <c r="B43" s="26">
        <v>39</v>
      </c>
      <c r="C43" s="35">
        <f t="shared" ca="1" si="1"/>
        <v>0.7831561750513103</v>
      </c>
      <c r="D43" s="28"/>
      <c r="E43" s="28"/>
    </row>
    <row r="44" spans="1:5">
      <c r="A44" s="26">
        <v>43</v>
      </c>
      <c r="B44" s="26">
        <v>20</v>
      </c>
      <c r="C44" s="35">
        <f t="shared" ca="1" si="1"/>
        <v>0.80246241835770515</v>
      </c>
      <c r="D44" s="28"/>
      <c r="E44" s="28"/>
    </row>
    <row r="45" spans="1:5">
      <c r="A45" s="26">
        <v>44</v>
      </c>
      <c r="B45" s="26">
        <v>36</v>
      </c>
      <c r="C45" s="35">
        <f t="shared" ca="1" si="1"/>
        <v>0.31691879500023479</v>
      </c>
      <c r="D45" s="28"/>
      <c r="E45" s="28"/>
    </row>
    <row r="46" spans="1:5">
      <c r="A46" s="26">
        <v>45</v>
      </c>
      <c r="B46" s="26">
        <v>96</v>
      </c>
      <c r="C46" s="35">
        <f t="shared" ca="1" si="1"/>
        <v>0.83915257999287207</v>
      </c>
      <c r="D46" s="28"/>
      <c r="E46" s="28"/>
    </row>
    <row r="47" spans="1:5">
      <c r="A47" s="26">
        <v>46</v>
      </c>
      <c r="B47" s="26">
        <v>45</v>
      </c>
      <c r="C47" s="35">
        <f t="shared" ca="1" si="1"/>
        <v>0.89929883536868815</v>
      </c>
      <c r="D47" s="28"/>
      <c r="E47" s="28"/>
    </row>
    <row r="48" spans="1:5">
      <c r="A48" s="26">
        <v>47</v>
      </c>
      <c r="B48" s="26">
        <v>47</v>
      </c>
      <c r="C48" s="35">
        <f t="shared" ca="1" si="1"/>
        <v>0.53162234880043702</v>
      </c>
      <c r="D48" s="28"/>
      <c r="E48" s="28"/>
    </row>
    <row r="49" spans="1:5">
      <c r="A49" s="26">
        <v>48</v>
      </c>
      <c r="B49" s="26">
        <v>95</v>
      </c>
      <c r="C49" s="35">
        <f t="shared" ca="1" si="1"/>
        <v>0.53438026803297567</v>
      </c>
      <c r="D49" s="28"/>
      <c r="E49" s="28"/>
    </row>
    <row r="50" spans="1:5">
      <c r="A50" s="26">
        <v>49</v>
      </c>
      <c r="B50" s="26">
        <v>100</v>
      </c>
      <c r="C50" s="35">
        <f t="shared" ca="1" si="1"/>
        <v>0.66651721094291005</v>
      </c>
      <c r="D50" s="28"/>
      <c r="E50" s="28"/>
    </row>
    <row r="51" spans="1:5">
      <c r="A51" s="26">
        <v>50</v>
      </c>
      <c r="B51" s="26">
        <v>94</v>
      </c>
      <c r="C51" s="35">
        <f t="shared" ca="1" si="1"/>
        <v>0.38777589885387509</v>
      </c>
      <c r="D51" s="28"/>
      <c r="E51" s="28"/>
    </row>
    <row r="52" spans="1:5">
      <c r="A52" s="26">
        <v>51</v>
      </c>
      <c r="B52" s="26">
        <v>77</v>
      </c>
      <c r="C52" s="35">
        <f t="shared" ca="1" si="1"/>
        <v>0.58954671647517576</v>
      </c>
      <c r="D52" s="28"/>
      <c r="E52" s="28"/>
    </row>
    <row r="53" spans="1:5">
      <c r="A53" s="26">
        <v>52</v>
      </c>
      <c r="B53" s="26">
        <v>97</v>
      </c>
      <c r="C53" s="35">
        <f t="shared" ca="1" si="1"/>
        <v>0.43058667087074287</v>
      </c>
      <c r="D53" s="28"/>
      <c r="E53" s="28"/>
    </row>
    <row r="54" spans="1:5">
      <c r="A54" s="26">
        <v>53</v>
      </c>
      <c r="B54" s="26">
        <v>98</v>
      </c>
      <c r="C54" s="35">
        <f t="shared" ca="1" si="1"/>
        <v>0.64261398608814124</v>
      </c>
      <c r="D54" s="28"/>
      <c r="E54" s="28"/>
    </row>
    <row r="55" spans="1:5">
      <c r="A55" s="26">
        <v>54</v>
      </c>
      <c r="B55" s="26">
        <v>59</v>
      </c>
      <c r="C55" s="35">
        <f t="shared" ca="1" si="1"/>
        <v>0.3098341864058336</v>
      </c>
      <c r="D55" s="28"/>
      <c r="E55" s="28"/>
    </row>
    <row r="56" spans="1:5">
      <c r="A56" s="26">
        <v>55</v>
      </c>
      <c r="B56" s="26">
        <v>90</v>
      </c>
      <c r="C56" s="35">
        <f t="shared" ca="1" si="1"/>
        <v>0.37517497853018877</v>
      </c>
      <c r="D56" s="28"/>
      <c r="E56" s="28"/>
    </row>
    <row r="57" spans="1:5">
      <c r="A57" s="26">
        <v>56</v>
      </c>
      <c r="B57" s="26">
        <v>2</v>
      </c>
      <c r="C57" s="35">
        <f t="shared" ca="1" si="1"/>
        <v>0.39145810919734103</v>
      </c>
      <c r="D57" s="28"/>
      <c r="E57" s="28"/>
    </row>
    <row r="58" spans="1:5">
      <c r="A58" s="26">
        <v>57</v>
      </c>
      <c r="B58" s="26">
        <v>60</v>
      </c>
      <c r="C58" s="35">
        <f t="shared" ca="1" si="1"/>
        <v>0.56477833519609533</v>
      </c>
      <c r="D58" s="28"/>
      <c r="E58" s="28"/>
    </row>
    <row r="59" spans="1:5">
      <c r="A59" s="26">
        <v>58</v>
      </c>
      <c r="B59" s="26">
        <v>71</v>
      </c>
      <c r="C59" s="35">
        <f t="shared" ca="1" si="1"/>
        <v>0.84713062440496767</v>
      </c>
      <c r="D59" s="28"/>
      <c r="E59" s="28"/>
    </row>
    <row r="60" spans="1:5">
      <c r="A60" s="26">
        <v>59</v>
      </c>
      <c r="B60" s="26">
        <v>24</v>
      </c>
      <c r="C60" s="35">
        <f t="shared" ca="1" si="1"/>
        <v>0.7472060987015734</v>
      </c>
      <c r="D60" s="28"/>
      <c r="E60" s="28"/>
    </row>
    <row r="61" spans="1:5">
      <c r="A61" s="26">
        <v>60</v>
      </c>
      <c r="B61" s="26">
        <v>83</v>
      </c>
      <c r="C61" s="35">
        <f t="shared" ca="1" si="1"/>
        <v>0.36168275831858931</v>
      </c>
      <c r="D61" s="28"/>
      <c r="E61" s="28"/>
    </row>
    <row r="62" spans="1:5">
      <c r="A62" s="26">
        <v>61</v>
      </c>
      <c r="B62" s="26">
        <v>31</v>
      </c>
      <c r="C62" s="35">
        <f t="shared" ca="1" si="1"/>
        <v>0.92573203593142073</v>
      </c>
      <c r="D62" s="28"/>
      <c r="E62" s="28"/>
    </row>
    <row r="63" spans="1:5">
      <c r="A63" s="26">
        <v>62</v>
      </c>
      <c r="B63" s="26">
        <v>38</v>
      </c>
      <c r="C63" s="35">
        <f t="shared" ca="1" si="1"/>
        <v>0.31155468569265121</v>
      </c>
      <c r="D63" s="28"/>
      <c r="E63" s="28"/>
    </row>
    <row r="64" spans="1:5">
      <c r="A64" s="26">
        <v>63</v>
      </c>
      <c r="B64" s="26">
        <v>25</v>
      </c>
      <c r="C64" s="35">
        <f t="shared" ca="1" si="1"/>
        <v>0.99780347491996135</v>
      </c>
      <c r="D64" s="28"/>
      <c r="E64" s="28"/>
    </row>
    <row r="65" spans="1:5">
      <c r="A65" s="26">
        <v>64</v>
      </c>
      <c r="B65" s="26">
        <v>49</v>
      </c>
      <c r="C65" s="35">
        <f t="shared" ca="1" si="1"/>
        <v>0.33972895254152036</v>
      </c>
      <c r="D65" s="28"/>
      <c r="E65" s="28"/>
    </row>
    <row r="66" spans="1:5">
      <c r="A66" s="26">
        <v>65</v>
      </c>
      <c r="B66" s="26">
        <v>17</v>
      </c>
      <c r="C66" s="35">
        <f t="shared" ref="C66:C101" ca="1" si="2">RAND()</f>
        <v>0.2277062243759902</v>
      </c>
      <c r="D66" s="28"/>
      <c r="E66" s="28"/>
    </row>
    <row r="67" spans="1:5">
      <c r="A67" s="26">
        <v>66</v>
      </c>
      <c r="B67" s="26">
        <v>88</v>
      </c>
      <c r="C67" s="35">
        <f t="shared" ca="1" si="2"/>
        <v>0.90517161683485181</v>
      </c>
      <c r="D67" s="28"/>
      <c r="E67" s="28"/>
    </row>
    <row r="68" spans="1:5">
      <c r="A68" s="26">
        <v>67</v>
      </c>
      <c r="B68" s="26">
        <v>75</v>
      </c>
      <c r="C68" s="35">
        <f t="shared" ca="1" si="2"/>
        <v>0.72590711200978042</v>
      </c>
      <c r="D68" s="28"/>
      <c r="E68" s="28"/>
    </row>
    <row r="69" spans="1:5">
      <c r="A69" s="26">
        <v>68</v>
      </c>
      <c r="B69" s="26">
        <v>93</v>
      </c>
      <c r="C69" s="35">
        <f t="shared" ca="1" si="2"/>
        <v>0.3554122964704689</v>
      </c>
      <c r="D69" s="28"/>
      <c r="E69" s="28"/>
    </row>
    <row r="70" spans="1:5">
      <c r="A70" s="26">
        <v>69</v>
      </c>
      <c r="B70" s="26">
        <v>26</v>
      </c>
      <c r="C70" s="35">
        <f t="shared" ca="1" si="2"/>
        <v>0.53393694506566969</v>
      </c>
      <c r="D70" s="28"/>
      <c r="E70" s="28"/>
    </row>
    <row r="71" spans="1:5">
      <c r="A71" s="26">
        <v>70</v>
      </c>
      <c r="B71" s="26">
        <v>37</v>
      </c>
      <c r="C71" s="35">
        <f t="shared" ca="1" si="2"/>
        <v>0.36868064765125141</v>
      </c>
      <c r="D71" s="28"/>
      <c r="E71" s="28"/>
    </row>
    <row r="72" spans="1:5">
      <c r="A72" s="26">
        <v>71</v>
      </c>
      <c r="B72" s="26">
        <v>43</v>
      </c>
      <c r="C72" s="35">
        <f t="shared" ca="1" si="2"/>
        <v>0.89243057733260134</v>
      </c>
      <c r="D72" s="28"/>
      <c r="E72" s="28"/>
    </row>
    <row r="73" spans="1:5">
      <c r="A73" s="26">
        <v>72</v>
      </c>
      <c r="B73" s="26">
        <v>68</v>
      </c>
      <c r="C73" s="35">
        <f t="shared" ca="1" si="2"/>
        <v>0.70660009762887577</v>
      </c>
      <c r="D73" s="28"/>
      <c r="E73" s="28"/>
    </row>
    <row r="74" spans="1:5">
      <c r="A74" s="26">
        <v>73</v>
      </c>
      <c r="B74" s="26">
        <v>33</v>
      </c>
      <c r="C74" s="35">
        <f t="shared" ca="1" si="2"/>
        <v>0.8675650418634</v>
      </c>
      <c r="D74" s="28"/>
      <c r="E74" s="28"/>
    </row>
    <row r="75" spans="1:5">
      <c r="A75" s="26">
        <v>74</v>
      </c>
      <c r="B75" s="26">
        <v>40</v>
      </c>
      <c r="C75" s="35">
        <f t="shared" ca="1" si="2"/>
        <v>0.33867784017195035</v>
      </c>
      <c r="D75" s="28"/>
      <c r="E75" s="28"/>
    </row>
    <row r="76" spans="1:5">
      <c r="A76" s="26">
        <v>75</v>
      </c>
      <c r="B76" s="26">
        <v>64</v>
      </c>
      <c r="C76" s="35">
        <f t="shared" ca="1" si="2"/>
        <v>0.51878268934365845</v>
      </c>
      <c r="D76" s="28"/>
      <c r="E76" s="28"/>
    </row>
    <row r="77" spans="1:5">
      <c r="A77" s="26">
        <v>76</v>
      </c>
      <c r="B77" s="26">
        <v>44</v>
      </c>
      <c r="C77" s="35">
        <f t="shared" ca="1" si="2"/>
        <v>0.76975810567349701</v>
      </c>
      <c r="D77" s="28"/>
      <c r="E77" s="28"/>
    </row>
    <row r="78" spans="1:5">
      <c r="A78" s="26">
        <v>77</v>
      </c>
      <c r="B78" s="26">
        <v>81</v>
      </c>
      <c r="C78" s="35">
        <f t="shared" ca="1" si="2"/>
        <v>0.3794370826396003</v>
      </c>
      <c r="D78" s="28"/>
      <c r="E78" s="28"/>
    </row>
    <row r="79" spans="1:5">
      <c r="A79" s="26">
        <v>78</v>
      </c>
      <c r="B79" s="26">
        <v>7</v>
      </c>
      <c r="C79" s="35">
        <f t="shared" ca="1" si="2"/>
        <v>0.23833547976421587</v>
      </c>
      <c r="D79" s="28"/>
      <c r="E79" s="28"/>
    </row>
    <row r="80" spans="1:5">
      <c r="A80" s="26">
        <v>79</v>
      </c>
      <c r="B80" s="26">
        <v>41</v>
      </c>
      <c r="C80" s="35">
        <f t="shared" ca="1" si="2"/>
        <v>0.52067647927874927</v>
      </c>
      <c r="D80" s="28"/>
      <c r="E80" s="28"/>
    </row>
    <row r="81" spans="1:5">
      <c r="A81" s="26">
        <v>80</v>
      </c>
      <c r="B81" s="26">
        <v>32</v>
      </c>
      <c r="C81" s="35">
        <f t="shared" ca="1" si="2"/>
        <v>0.79743220630764799</v>
      </c>
      <c r="D81" s="28"/>
      <c r="E81" s="28"/>
    </row>
    <row r="82" spans="1:5">
      <c r="A82" s="26">
        <v>81</v>
      </c>
      <c r="B82" s="26">
        <v>63</v>
      </c>
      <c r="C82" s="35">
        <f t="shared" ca="1" si="2"/>
        <v>9.5913961805935699E-2</v>
      </c>
      <c r="D82" s="28"/>
      <c r="E82" s="28"/>
    </row>
    <row r="83" spans="1:5">
      <c r="A83" s="26">
        <v>82</v>
      </c>
      <c r="B83" s="26">
        <v>42</v>
      </c>
      <c r="C83" s="35">
        <f t="shared" ca="1" si="2"/>
        <v>0.93004346907432756</v>
      </c>
      <c r="D83" s="28"/>
      <c r="E83" s="28"/>
    </row>
    <row r="84" spans="1:5">
      <c r="A84" s="26">
        <v>83</v>
      </c>
      <c r="B84" s="26">
        <v>12</v>
      </c>
      <c r="C84" s="35">
        <f t="shared" ca="1" si="2"/>
        <v>0.95728083540911868</v>
      </c>
      <c r="D84" s="28"/>
      <c r="E84" s="28"/>
    </row>
    <row r="85" spans="1:5">
      <c r="A85" s="26">
        <v>84</v>
      </c>
      <c r="B85" s="26">
        <v>74</v>
      </c>
      <c r="C85" s="35">
        <f t="shared" ca="1" si="2"/>
        <v>0.42586743373640901</v>
      </c>
      <c r="D85" s="28"/>
      <c r="E85" s="28"/>
    </row>
    <row r="86" spans="1:5">
      <c r="A86" s="26">
        <v>85</v>
      </c>
      <c r="B86" s="26">
        <v>53</v>
      </c>
      <c r="C86" s="35">
        <f t="shared" ca="1" si="2"/>
        <v>0.85057999850950439</v>
      </c>
      <c r="D86" s="28"/>
      <c r="E86" s="28"/>
    </row>
    <row r="87" spans="1:5">
      <c r="A87" s="26">
        <v>86</v>
      </c>
      <c r="B87" s="26">
        <v>65</v>
      </c>
      <c r="C87" s="35">
        <f t="shared" ca="1" si="2"/>
        <v>0.49933147015906698</v>
      </c>
      <c r="D87" s="28"/>
      <c r="E87" s="28"/>
    </row>
    <row r="88" spans="1:5">
      <c r="A88" s="26">
        <v>87</v>
      </c>
      <c r="B88" s="26">
        <v>48</v>
      </c>
      <c r="C88" s="35">
        <f t="shared" ca="1" si="2"/>
        <v>0.36420933866921068</v>
      </c>
      <c r="D88" s="28"/>
      <c r="E88" s="28"/>
    </row>
    <row r="89" spans="1:5">
      <c r="A89" s="26">
        <v>88</v>
      </c>
      <c r="B89" s="26">
        <v>1</v>
      </c>
      <c r="C89" s="35">
        <f t="shared" ca="1" si="2"/>
        <v>0.68661658360642486</v>
      </c>
      <c r="D89" s="28"/>
      <c r="E89" s="28"/>
    </row>
    <row r="90" spans="1:5">
      <c r="A90" s="26">
        <v>89</v>
      </c>
      <c r="B90" s="26">
        <v>80</v>
      </c>
      <c r="C90" s="35">
        <f t="shared" ca="1" si="2"/>
        <v>0.18279443859693068</v>
      </c>
      <c r="D90" s="28"/>
      <c r="E90" s="28"/>
    </row>
    <row r="91" spans="1:5">
      <c r="A91" s="26">
        <v>90</v>
      </c>
      <c r="B91" s="26">
        <v>10</v>
      </c>
      <c r="C91" s="35">
        <f t="shared" ca="1" si="2"/>
        <v>0.25303142717766436</v>
      </c>
      <c r="D91" s="28"/>
      <c r="E91" s="28"/>
    </row>
    <row r="92" spans="1:5">
      <c r="A92" s="26">
        <v>91</v>
      </c>
      <c r="B92" s="26">
        <v>55</v>
      </c>
      <c r="C92" s="35">
        <f t="shared" ca="1" si="2"/>
        <v>0.46108041709552428</v>
      </c>
      <c r="D92" s="28"/>
      <c r="E92" s="28"/>
    </row>
    <row r="93" spans="1:5">
      <c r="A93" s="26">
        <v>92</v>
      </c>
      <c r="B93" s="26">
        <v>27</v>
      </c>
      <c r="C93" s="35">
        <f t="shared" ca="1" si="2"/>
        <v>0.14358240720165671</v>
      </c>
      <c r="D93" s="28"/>
      <c r="E93" s="28"/>
    </row>
    <row r="94" spans="1:5">
      <c r="A94" s="26">
        <v>93</v>
      </c>
      <c r="B94" s="26">
        <v>87</v>
      </c>
      <c r="C94" s="35">
        <f t="shared" ca="1" si="2"/>
        <v>0.32868582547831426</v>
      </c>
      <c r="D94" s="28"/>
      <c r="E94" s="28"/>
    </row>
    <row r="95" spans="1:5">
      <c r="A95" s="26">
        <v>94</v>
      </c>
      <c r="B95" s="26">
        <v>28</v>
      </c>
      <c r="C95" s="35">
        <f t="shared" ca="1" si="2"/>
        <v>0.43385959264237517</v>
      </c>
      <c r="D95" s="28"/>
      <c r="E95" s="28"/>
    </row>
    <row r="96" spans="1:5">
      <c r="A96" s="26">
        <v>95</v>
      </c>
      <c r="B96" s="26">
        <v>58</v>
      </c>
      <c r="C96" s="35">
        <f t="shared" ca="1" si="2"/>
        <v>0.41402420363054437</v>
      </c>
      <c r="D96" s="28"/>
      <c r="E96" s="28"/>
    </row>
    <row r="97" spans="1:5">
      <c r="A97" s="26">
        <v>96</v>
      </c>
      <c r="B97" s="26">
        <v>89</v>
      </c>
      <c r="C97" s="35">
        <f t="shared" ca="1" si="2"/>
        <v>0.79497594782512571</v>
      </c>
      <c r="D97" s="28"/>
      <c r="E97" s="28"/>
    </row>
    <row r="98" spans="1:5">
      <c r="A98" s="26">
        <v>97</v>
      </c>
      <c r="B98" s="26">
        <v>86</v>
      </c>
      <c r="C98" s="35">
        <f t="shared" ca="1" si="2"/>
        <v>0.44780597650636489</v>
      </c>
      <c r="D98" s="28"/>
      <c r="E98" s="28"/>
    </row>
    <row r="99" spans="1:5">
      <c r="A99" s="26">
        <v>98</v>
      </c>
      <c r="B99" s="26">
        <v>23</v>
      </c>
      <c r="C99" s="35">
        <f t="shared" ca="1" si="2"/>
        <v>1.5835109776366263E-2</v>
      </c>
      <c r="D99" s="28"/>
      <c r="E99" s="28"/>
    </row>
    <row r="100" spans="1:5">
      <c r="A100" s="26">
        <v>99</v>
      </c>
      <c r="B100" s="26">
        <v>66</v>
      </c>
      <c r="C100" s="35">
        <f t="shared" ca="1" si="2"/>
        <v>0.88721610603191259</v>
      </c>
      <c r="D100" s="28"/>
      <c r="E100" s="28"/>
    </row>
    <row r="101" spans="1:5">
      <c r="A101" s="26">
        <v>100</v>
      </c>
      <c r="B101" s="26">
        <v>3</v>
      </c>
      <c r="C101" s="35">
        <f t="shared" ca="1" si="2"/>
        <v>0.68476084747511323</v>
      </c>
      <c r="D101" s="28"/>
      <c r="E101" s="28"/>
    </row>
  </sheetData>
  <sortState ref="B2:C101">
    <sortCondition ref="C2:C101"/>
  </sortState>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dimension ref="A1:H14"/>
  <sheetViews>
    <sheetView workbookViewId="0">
      <selection activeCell="A6" sqref="A6"/>
    </sheetView>
  </sheetViews>
  <sheetFormatPr defaultRowHeight="15"/>
  <cols>
    <col min="1" max="1" width="30" customWidth="1"/>
    <col min="2" max="2" width="20.7109375" customWidth="1"/>
    <col min="3" max="3" width="15.7109375" customWidth="1"/>
    <col min="4" max="4" width="12.28515625" customWidth="1"/>
    <col min="6" max="6" width="13.28515625" customWidth="1"/>
    <col min="8" max="8" width="84.85546875" customWidth="1"/>
  </cols>
  <sheetData>
    <row r="1" spans="1:8" ht="75" customHeight="1">
      <c r="A1" s="382" t="s">
        <v>783</v>
      </c>
      <c r="B1" s="382"/>
      <c r="C1" s="382"/>
      <c r="D1" s="292"/>
      <c r="E1" s="292"/>
      <c r="F1" s="292"/>
      <c r="G1" s="292"/>
      <c r="H1" s="292"/>
    </row>
    <row r="3" spans="1:8" ht="36">
      <c r="A3" s="284" t="s">
        <v>792</v>
      </c>
      <c r="B3" s="285" t="s">
        <v>784</v>
      </c>
      <c r="C3" s="285" t="s">
        <v>789</v>
      </c>
      <c r="D3" s="285" t="s">
        <v>306</v>
      </c>
      <c r="E3" s="285" t="s">
        <v>785</v>
      </c>
      <c r="F3" s="285" t="s">
        <v>786</v>
      </c>
      <c r="G3" s="286" t="s">
        <v>19</v>
      </c>
    </row>
    <row r="4" spans="1:8" ht="18.75">
      <c r="A4" s="284" t="s">
        <v>787</v>
      </c>
      <c r="B4" s="287">
        <v>32</v>
      </c>
      <c r="C4" s="287">
        <v>28</v>
      </c>
      <c r="D4" s="287">
        <v>16</v>
      </c>
      <c r="E4" s="287">
        <v>14</v>
      </c>
      <c r="F4" s="287">
        <v>10</v>
      </c>
      <c r="G4" s="286">
        <f>SUM(B4:F4)</f>
        <v>100</v>
      </c>
    </row>
    <row r="5" spans="1:8" ht="18.75">
      <c r="A5" s="284" t="s">
        <v>107</v>
      </c>
      <c r="B5" s="284"/>
      <c r="C5" s="284"/>
      <c r="D5" s="284"/>
      <c r="E5" s="284"/>
      <c r="F5" s="284"/>
      <c r="G5" s="284"/>
    </row>
    <row r="6" spans="1:8" ht="18.75">
      <c r="A6" s="290" t="s">
        <v>199</v>
      </c>
      <c r="B6" s="200"/>
      <c r="C6" s="200"/>
      <c r="D6" s="200"/>
      <c r="E6" s="200"/>
      <c r="F6" s="200"/>
      <c r="G6" s="200"/>
      <c r="H6" s="186" t="s">
        <v>788</v>
      </c>
    </row>
    <row r="7" spans="1:8" ht="21">
      <c r="A7" s="290" t="s">
        <v>794</v>
      </c>
      <c r="B7" s="200"/>
      <c r="C7" s="200"/>
      <c r="D7" s="200"/>
      <c r="E7" s="200"/>
      <c r="F7" s="200"/>
      <c r="G7" s="200"/>
    </row>
    <row r="8" spans="1:8" ht="21">
      <c r="A8" s="290" t="s">
        <v>795</v>
      </c>
      <c r="B8" s="200"/>
      <c r="C8" s="200"/>
      <c r="D8" s="200"/>
      <c r="E8" s="200"/>
      <c r="F8" s="200"/>
      <c r="G8" s="200"/>
    </row>
    <row r="9" spans="1:8">
      <c r="E9" s="48" t="s">
        <v>793</v>
      </c>
      <c r="F9" s="48"/>
      <c r="G9" s="48">
        <f>SUM(B8:F8)</f>
        <v>0</v>
      </c>
    </row>
    <row r="10" spans="1:8">
      <c r="H10" s="288" t="s">
        <v>790</v>
      </c>
    </row>
    <row r="11" spans="1:8" ht="15.75" customHeight="1">
      <c r="E11" t="s">
        <v>153</v>
      </c>
      <c r="H11" s="289" t="s">
        <v>791</v>
      </c>
    </row>
    <row r="12" spans="1:8">
      <c r="E12" t="s">
        <v>108</v>
      </c>
    </row>
    <row r="13" spans="1:8" ht="30">
      <c r="A13" s="291" t="s">
        <v>782</v>
      </c>
      <c r="B13" s="3" t="s">
        <v>780</v>
      </c>
    </row>
    <row r="14" spans="1:8" ht="60">
      <c r="A14" s="291" t="s">
        <v>798</v>
      </c>
      <c r="B14" s="3" t="s">
        <v>781</v>
      </c>
    </row>
  </sheetData>
  <mergeCells count="1">
    <mergeCell ref="A1:C1"/>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codeName="Sheet82"/>
  <dimension ref="A1:H18"/>
  <sheetViews>
    <sheetView topLeftCell="A7" workbookViewId="0">
      <selection activeCell="A8" sqref="A8:A10"/>
    </sheetView>
  </sheetViews>
  <sheetFormatPr defaultRowHeight="15"/>
  <cols>
    <col min="1" max="1" width="20.7109375" bestFit="1" customWidth="1"/>
    <col min="7" max="7" width="16.28515625" customWidth="1"/>
    <col min="10" max="10" width="22.7109375" customWidth="1"/>
  </cols>
  <sheetData>
    <row r="1" spans="1:8" ht="126.75" customHeight="1">
      <c r="A1" s="383" t="s">
        <v>128</v>
      </c>
      <c r="B1" s="384"/>
      <c r="C1" s="384"/>
      <c r="D1" s="384"/>
      <c r="E1" s="384"/>
      <c r="F1" s="384"/>
      <c r="G1" s="384"/>
    </row>
    <row r="5" spans="1:8" ht="15.75">
      <c r="A5" s="293" t="s">
        <v>129</v>
      </c>
      <c r="B5" s="180" t="s">
        <v>130</v>
      </c>
      <c r="C5" s="180" t="s">
        <v>131</v>
      </c>
      <c r="D5" s="180" t="s">
        <v>132</v>
      </c>
      <c r="E5" s="180" t="s">
        <v>133</v>
      </c>
      <c r="F5" s="180" t="s">
        <v>134</v>
      </c>
      <c r="G5" s="293" t="s">
        <v>19</v>
      </c>
    </row>
    <row r="6" spans="1:8" ht="15.75">
      <c r="A6" s="293" t="s">
        <v>135</v>
      </c>
      <c r="B6" s="293">
        <v>120</v>
      </c>
      <c r="C6" s="293">
        <v>111</v>
      </c>
      <c r="D6" s="293">
        <v>67</v>
      </c>
      <c r="E6" s="293">
        <v>78</v>
      </c>
      <c r="F6" s="293">
        <v>15</v>
      </c>
      <c r="G6" s="9">
        <f>SUM(B6:F6)</f>
        <v>391</v>
      </c>
      <c r="H6" s="296">
        <f>G6/5</f>
        <v>78.2</v>
      </c>
    </row>
    <row r="7" spans="1:8" ht="15.75">
      <c r="A7" s="9" t="s">
        <v>136</v>
      </c>
      <c r="B7" s="294"/>
      <c r="C7" s="294"/>
      <c r="D7" s="294"/>
      <c r="E7" s="294"/>
      <c r="F7" s="294"/>
      <c r="G7" s="9"/>
    </row>
    <row r="8" spans="1:8" ht="15.75">
      <c r="A8" s="295" t="s">
        <v>199</v>
      </c>
      <c r="B8" s="294"/>
      <c r="C8" s="294"/>
      <c r="D8" s="294"/>
      <c r="E8" s="294"/>
      <c r="F8" s="294"/>
      <c r="G8" s="9"/>
    </row>
    <row r="9" spans="1:8" ht="18.75">
      <c r="A9" s="295" t="s">
        <v>796</v>
      </c>
      <c r="B9" s="294"/>
      <c r="C9" s="294"/>
      <c r="D9" s="294"/>
      <c r="E9" s="294"/>
      <c r="F9" s="294"/>
      <c r="G9" s="9"/>
    </row>
    <row r="10" spans="1:8" ht="18.75">
      <c r="A10" s="295" t="s">
        <v>797</v>
      </c>
      <c r="B10" s="294"/>
      <c r="C10" s="294"/>
      <c r="D10" s="294"/>
      <c r="E10" s="294"/>
      <c r="F10" s="294"/>
      <c r="G10" s="9"/>
    </row>
    <row r="12" spans="1:8">
      <c r="C12" s="86"/>
      <c r="D12" t="s">
        <v>752</v>
      </c>
      <c r="E12" t="s">
        <v>109</v>
      </c>
    </row>
    <row r="13" spans="1:8">
      <c r="E13" s="48" t="s">
        <v>793</v>
      </c>
      <c r="F13" s="48"/>
      <c r="G13" s="48"/>
    </row>
    <row r="14" spans="1:8">
      <c r="H14" s="288" t="s">
        <v>790</v>
      </c>
    </row>
    <row r="15" spans="1:8">
      <c r="E15" t="s">
        <v>153</v>
      </c>
      <c r="H15" s="289" t="s">
        <v>791</v>
      </c>
    </row>
    <row r="16" spans="1:8">
      <c r="E16" t="s">
        <v>108</v>
      </c>
    </row>
    <row r="17" spans="1:2" ht="45">
      <c r="A17" s="291" t="s">
        <v>782</v>
      </c>
      <c r="B17" s="3" t="s">
        <v>780</v>
      </c>
    </row>
    <row r="18" spans="1:2" ht="75">
      <c r="A18" s="291" t="s">
        <v>798</v>
      </c>
      <c r="B18" s="3" t="s">
        <v>781</v>
      </c>
    </row>
  </sheetData>
  <mergeCells count="1">
    <mergeCell ref="A1:G1"/>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sheetPr codeName="Sheet83"/>
  <dimension ref="A1:X22"/>
  <sheetViews>
    <sheetView workbookViewId="0">
      <selection activeCell="F20" sqref="F20"/>
    </sheetView>
  </sheetViews>
  <sheetFormatPr defaultRowHeight="15"/>
  <cols>
    <col min="1" max="1" width="16" customWidth="1"/>
    <col min="2" max="2" width="18.140625" bestFit="1" customWidth="1"/>
    <col min="4" max="4" width="14.7109375" customWidth="1"/>
    <col min="9" max="9" width="12.140625" customWidth="1"/>
    <col min="10" max="10" width="9.42578125" customWidth="1"/>
  </cols>
  <sheetData>
    <row r="1" spans="1:24" ht="15.75">
      <c r="A1" s="385" t="s">
        <v>431</v>
      </c>
      <c r="B1" s="385"/>
      <c r="C1" s="385"/>
      <c r="D1" s="385"/>
      <c r="F1" t="s">
        <v>438</v>
      </c>
      <c r="Q1" s="4"/>
      <c r="R1" s="4"/>
      <c r="S1" s="4"/>
      <c r="T1" s="4"/>
      <c r="U1" s="4"/>
      <c r="V1" s="4"/>
      <c r="W1" s="4"/>
      <c r="X1" s="4"/>
    </row>
    <row r="2" spans="1:24" ht="15.75">
      <c r="A2" s="297" t="s">
        <v>436</v>
      </c>
      <c r="B2" s="1"/>
      <c r="C2" s="1"/>
      <c r="D2" s="1"/>
      <c r="Q2" s="4"/>
      <c r="R2" s="4"/>
      <c r="S2" s="4"/>
      <c r="T2" s="4"/>
      <c r="U2" s="4"/>
      <c r="V2" s="4"/>
      <c r="W2" s="4"/>
      <c r="X2" s="4"/>
    </row>
    <row r="3" spans="1:24" ht="55.5" customHeight="1">
      <c r="A3" s="298"/>
      <c r="B3" s="299" t="s">
        <v>432</v>
      </c>
      <c r="C3" s="299" t="s">
        <v>433</v>
      </c>
      <c r="D3" s="268" t="s">
        <v>437</v>
      </c>
      <c r="Q3" s="4"/>
      <c r="R3" s="4"/>
      <c r="S3" s="4"/>
      <c r="T3" s="4"/>
      <c r="U3" s="4"/>
      <c r="V3" s="4"/>
      <c r="W3" s="4"/>
      <c r="X3" s="4"/>
    </row>
    <row r="4" spans="1:24" ht="15.75">
      <c r="A4" s="300" t="s">
        <v>434</v>
      </c>
      <c r="B4" s="298">
        <v>207</v>
      </c>
      <c r="C4" s="298">
        <v>282</v>
      </c>
      <c r="D4" s="268">
        <f>SUM(B4:C4)</f>
        <v>489</v>
      </c>
      <c r="Q4" s="4"/>
      <c r="R4" s="4"/>
      <c r="S4" s="4"/>
      <c r="T4" s="4"/>
      <c r="U4" s="4"/>
      <c r="V4" s="4"/>
      <c r="W4" s="4"/>
      <c r="X4" s="4"/>
    </row>
    <row r="5" spans="1:24" ht="15.75">
      <c r="A5" s="300" t="s">
        <v>435</v>
      </c>
      <c r="B5" s="298">
        <v>231</v>
      </c>
      <c r="C5" s="298">
        <v>242</v>
      </c>
      <c r="D5" s="268">
        <f>SUM(B5:C5)</f>
        <v>473</v>
      </c>
      <c r="Q5" s="4"/>
      <c r="R5" s="4"/>
      <c r="S5" s="4"/>
      <c r="T5" s="4"/>
      <c r="U5" s="4"/>
      <c r="V5" s="4"/>
      <c r="W5" s="4"/>
      <c r="X5" s="4"/>
    </row>
    <row r="6" spans="1:24" ht="15.75">
      <c r="A6" s="185" t="s">
        <v>437</v>
      </c>
      <c r="B6" s="185">
        <f>SUM(B4:B5)</f>
        <v>438</v>
      </c>
      <c r="C6" s="185">
        <f>SUM(C4:C5)</f>
        <v>524</v>
      </c>
      <c r="D6" s="48">
        <f>SUM(D4:D5)</f>
        <v>962</v>
      </c>
      <c r="Q6" s="4"/>
      <c r="R6" s="4"/>
      <c r="S6" s="4"/>
      <c r="T6" s="4"/>
      <c r="U6" s="4"/>
      <c r="V6" s="4"/>
      <c r="W6" s="4"/>
      <c r="X6" s="4"/>
    </row>
    <row r="7" spans="1:24" ht="15.75">
      <c r="J7" s="301" t="s">
        <v>439</v>
      </c>
      <c r="Q7" s="4"/>
      <c r="R7" s="4"/>
      <c r="S7" s="4"/>
      <c r="T7" s="4"/>
      <c r="U7" s="4"/>
      <c r="V7" s="4"/>
      <c r="W7" s="4"/>
      <c r="X7" s="4"/>
    </row>
    <row r="8" spans="1:24" ht="15.75">
      <c r="Q8" s="4"/>
      <c r="R8" s="4"/>
      <c r="S8" s="4"/>
      <c r="T8" s="4"/>
      <c r="U8" s="4"/>
      <c r="V8" s="4"/>
      <c r="W8" s="4"/>
      <c r="X8" s="4"/>
    </row>
    <row r="9" spans="1:24" ht="15.75">
      <c r="J9" t="s">
        <v>801</v>
      </c>
      <c r="Q9" s="4"/>
      <c r="R9" s="4"/>
      <c r="S9" s="4"/>
      <c r="T9" s="4"/>
      <c r="U9" s="4"/>
      <c r="V9" s="4"/>
      <c r="W9" s="4"/>
      <c r="X9" s="4"/>
    </row>
    <row r="10" spans="1:24" ht="15.75">
      <c r="A10" s="297" t="s">
        <v>550</v>
      </c>
      <c r="B10" s="1"/>
      <c r="C10" s="1"/>
      <c r="Q10" s="4"/>
      <c r="R10" s="4"/>
      <c r="S10" s="4"/>
      <c r="T10" s="4"/>
      <c r="U10" s="4"/>
      <c r="V10" s="4"/>
      <c r="W10" s="4"/>
      <c r="X10" s="4"/>
    </row>
    <row r="11" spans="1:24" ht="15.75">
      <c r="A11" s="298"/>
      <c r="B11" s="299" t="s">
        <v>432</v>
      </c>
      <c r="C11" s="299" t="s">
        <v>433</v>
      </c>
      <c r="J11" t="s">
        <v>802</v>
      </c>
      <c r="Q11" s="4"/>
      <c r="R11" s="4"/>
      <c r="S11" s="4"/>
      <c r="T11" s="4"/>
      <c r="U11" s="4"/>
      <c r="V11" s="4"/>
      <c r="W11" s="4"/>
      <c r="X11" s="4"/>
    </row>
    <row r="12" spans="1:24" ht="15.75">
      <c r="A12" s="300" t="s">
        <v>434</v>
      </c>
      <c r="B12" s="302">
        <f>B6*D4/962</f>
        <v>222.64241164241164</v>
      </c>
      <c r="C12" s="302">
        <f>C6*D4/962</f>
        <v>266.35758835758838</v>
      </c>
      <c r="Q12" s="4"/>
      <c r="R12" s="4"/>
      <c r="S12" s="4"/>
      <c r="T12" s="4"/>
      <c r="U12" s="4"/>
      <c r="V12" s="4"/>
      <c r="W12" s="4"/>
      <c r="X12" s="4"/>
    </row>
    <row r="13" spans="1:24" ht="17.25">
      <c r="A13" s="305" t="s">
        <v>435</v>
      </c>
      <c r="B13" s="302">
        <f>B6*D5/962</f>
        <v>215.35758835758836</v>
      </c>
      <c r="C13" s="302">
        <f>C6*D5/962</f>
        <v>257.64241164241162</v>
      </c>
      <c r="I13" s="27" t="s">
        <v>197</v>
      </c>
      <c r="J13" s="27" t="s">
        <v>107</v>
      </c>
      <c r="K13" s="303" t="s">
        <v>199</v>
      </c>
      <c r="L13" s="303" t="s">
        <v>799</v>
      </c>
      <c r="M13" s="303" t="s">
        <v>800</v>
      </c>
      <c r="Q13" s="4"/>
      <c r="R13" s="4"/>
      <c r="S13" s="4"/>
      <c r="T13" s="4"/>
      <c r="U13" s="4"/>
      <c r="V13" s="4"/>
      <c r="W13" s="4"/>
      <c r="X13" s="4"/>
    </row>
    <row r="14" spans="1:24" ht="15.75">
      <c r="A14" s="306"/>
      <c r="B14" s="12"/>
      <c r="C14" s="12"/>
      <c r="I14" s="27">
        <v>207</v>
      </c>
      <c r="J14" s="1">
        <v>223</v>
      </c>
      <c r="K14" s="1"/>
      <c r="L14" s="1"/>
      <c r="M14" s="1"/>
      <c r="Q14" s="4"/>
      <c r="R14" s="4"/>
      <c r="S14" s="4"/>
      <c r="T14" s="4"/>
      <c r="U14" s="4"/>
      <c r="V14" s="4"/>
      <c r="W14" s="4"/>
      <c r="X14" s="4"/>
    </row>
    <row r="15" spans="1:24" ht="15.75">
      <c r="A15" s="306"/>
      <c r="I15" s="27">
        <v>282</v>
      </c>
      <c r="J15" s="1">
        <v>266</v>
      </c>
      <c r="K15" s="1"/>
      <c r="L15" s="1"/>
      <c r="M15" s="1"/>
      <c r="Q15" s="4"/>
      <c r="R15" s="4"/>
      <c r="S15" s="4"/>
      <c r="T15" s="4"/>
      <c r="U15" s="4"/>
      <c r="V15" s="4"/>
      <c r="W15" s="4"/>
      <c r="X15" s="4"/>
    </row>
    <row r="16" spans="1:24">
      <c r="A16" s="306"/>
      <c r="I16" s="27">
        <v>231</v>
      </c>
      <c r="J16" s="1">
        <v>215</v>
      </c>
      <c r="K16" s="1"/>
      <c r="L16" s="1"/>
      <c r="M16" s="1"/>
    </row>
    <row r="17" spans="1:13">
      <c r="E17" s="20"/>
      <c r="F17" s="20"/>
      <c r="G17" s="20"/>
      <c r="I17" s="27">
        <v>242</v>
      </c>
      <c r="J17" s="1">
        <v>258</v>
      </c>
      <c r="K17" s="1"/>
      <c r="L17" s="1"/>
      <c r="M17" s="1"/>
    </row>
    <row r="18" spans="1:13">
      <c r="H18" s="288"/>
      <c r="L18" s="304" t="s">
        <v>793</v>
      </c>
    </row>
    <row r="19" spans="1:13">
      <c r="E19" t="s">
        <v>153</v>
      </c>
      <c r="H19" s="289"/>
    </row>
    <row r="20" spans="1:13">
      <c r="E20" t="s">
        <v>108</v>
      </c>
    </row>
    <row r="21" spans="1:13" ht="45">
      <c r="A21" s="291" t="s">
        <v>782</v>
      </c>
      <c r="B21" s="3" t="s">
        <v>780</v>
      </c>
    </row>
    <row r="22" spans="1:13" ht="105">
      <c r="A22" s="291" t="s">
        <v>798</v>
      </c>
      <c r="B22" s="3" t="s">
        <v>781</v>
      </c>
    </row>
  </sheetData>
  <mergeCells count="1">
    <mergeCell ref="A1:D1"/>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codeName="Sheet84"/>
  <dimension ref="A2:T44"/>
  <sheetViews>
    <sheetView workbookViewId="0">
      <selection activeCell="B35" sqref="B35:G40"/>
    </sheetView>
  </sheetViews>
  <sheetFormatPr defaultRowHeight="15"/>
  <cols>
    <col min="1" max="1" width="11.5703125" bestFit="1" customWidth="1"/>
    <col min="3" max="3" width="11" bestFit="1" customWidth="1"/>
  </cols>
  <sheetData>
    <row r="2" spans="1:20">
      <c r="C2" s="20" t="s">
        <v>193</v>
      </c>
      <c r="I2" s="106" t="s">
        <v>194</v>
      </c>
      <c r="J2" s="1"/>
      <c r="K2" s="1"/>
      <c r="L2" s="1"/>
      <c r="M2" s="1"/>
      <c r="O2" s="103" t="s">
        <v>195</v>
      </c>
      <c r="P2" s="103"/>
      <c r="R2" s="157" t="s">
        <v>196</v>
      </c>
      <c r="S2" s="157" t="s">
        <v>161</v>
      </c>
      <c r="T2" s="157"/>
    </row>
    <row r="3" spans="1:20">
      <c r="A3" s="1"/>
      <c r="B3" s="96">
        <v>2011</v>
      </c>
      <c r="C3" s="96">
        <v>2012</v>
      </c>
      <c r="D3" s="96">
        <v>2013</v>
      </c>
      <c r="E3" s="96">
        <v>2014</v>
      </c>
      <c r="F3" s="96">
        <v>2015</v>
      </c>
      <c r="G3" s="93" t="s">
        <v>19</v>
      </c>
      <c r="I3" s="3" t="s">
        <v>197</v>
      </c>
      <c r="J3" s="3" t="s">
        <v>198</v>
      </c>
      <c r="K3" s="3" t="s">
        <v>199</v>
      </c>
      <c r="L3" s="3" t="s">
        <v>222</v>
      </c>
      <c r="M3" s="3" t="s">
        <v>223</v>
      </c>
      <c r="O3" t="s">
        <v>200</v>
      </c>
      <c r="P3" t="s">
        <v>201</v>
      </c>
      <c r="R3" s="20">
        <v>26.296227604864239</v>
      </c>
    </row>
    <row r="4" spans="1:20">
      <c r="A4" s="1" t="s">
        <v>168</v>
      </c>
      <c r="B4" s="1">
        <v>560</v>
      </c>
      <c r="C4" s="1">
        <v>495</v>
      </c>
      <c r="D4" s="1">
        <v>553</v>
      </c>
      <c r="E4" s="1">
        <v>547</v>
      </c>
      <c r="F4" s="1">
        <v>512</v>
      </c>
      <c r="G4" s="93">
        <v>2667</v>
      </c>
      <c r="I4" s="1">
        <v>560</v>
      </c>
      <c r="J4" s="1"/>
      <c r="K4" s="1"/>
      <c r="L4" s="1"/>
      <c r="M4" s="1"/>
    </row>
    <row r="5" spans="1:20">
      <c r="A5" s="1" t="s">
        <v>169</v>
      </c>
      <c r="B5" s="1">
        <v>369</v>
      </c>
      <c r="C5" s="1">
        <v>385</v>
      </c>
      <c r="D5" s="1">
        <v>358</v>
      </c>
      <c r="E5" s="1">
        <v>361</v>
      </c>
      <c r="F5" s="1">
        <v>393</v>
      </c>
      <c r="G5" s="93">
        <v>1866</v>
      </c>
      <c r="I5" s="1">
        <v>369</v>
      </c>
      <c r="J5" s="1"/>
      <c r="K5" s="1"/>
      <c r="L5" s="1"/>
      <c r="M5" s="1"/>
      <c r="O5" t="s">
        <v>202</v>
      </c>
      <c r="P5" t="s">
        <v>203</v>
      </c>
    </row>
    <row r="6" spans="1:20">
      <c r="A6" s="1" t="s">
        <v>170</v>
      </c>
      <c r="B6" s="1">
        <v>209</v>
      </c>
      <c r="C6" s="1">
        <v>226</v>
      </c>
      <c r="D6" s="1">
        <v>248</v>
      </c>
      <c r="E6" s="1">
        <v>268</v>
      </c>
      <c r="F6" s="1">
        <v>285</v>
      </c>
      <c r="G6" s="93">
        <v>1236</v>
      </c>
      <c r="I6" s="1">
        <v>209</v>
      </c>
      <c r="J6" s="1"/>
      <c r="K6" s="1"/>
      <c r="L6" s="1"/>
      <c r="M6" s="1"/>
    </row>
    <row r="7" spans="1:20">
      <c r="A7" s="1" t="s">
        <v>171</v>
      </c>
      <c r="B7" s="1">
        <v>267</v>
      </c>
      <c r="C7" s="1">
        <v>277</v>
      </c>
      <c r="D7" s="1">
        <v>304</v>
      </c>
      <c r="E7" s="1">
        <v>328</v>
      </c>
      <c r="F7" s="1">
        <v>340</v>
      </c>
      <c r="G7" s="93">
        <v>1516</v>
      </c>
      <c r="I7" s="1">
        <v>267</v>
      </c>
      <c r="J7" s="1"/>
      <c r="K7" s="1"/>
      <c r="L7" s="1"/>
      <c r="M7" s="1"/>
    </row>
    <row r="8" spans="1:20">
      <c r="A8" s="1" t="s">
        <v>172</v>
      </c>
      <c r="B8" s="1">
        <v>64</v>
      </c>
      <c r="C8" s="1">
        <v>70</v>
      </c>
      <c r="D8" s="1">
        <v>93</v>
      </c>
      <c r="E8" s="1">
        <v>77</v>
      </c>
      <c r="F8" s="1">
        <v>126</v>
      </c>
      <c r="G8" s="93">
        <v>430</v>
      </c>
      <c r="I8" s="1">
        <v>64</v>
      </c>
      <c r="J8" s="1"/>
      <c r="K8" s="1"/>
      <c r="L8" s="1"/>
      <c r="M8" s="1"/>
      <c r="O8" t="s">
        <v>204</v>
      </c>
    </row>
    <row r="9" spans="1:20">
      <c r="A9" s="3" t="s">
        <v>19</v>
      </c>
      <c r="B9" s="3">
        <v>1469</v>
      </c>
      <c r="C9" s="3">
        <v>1453</v>
      </c>
      <c r="D9" s="3">
        <v>1556</v>
      </c>
      <c r="E9" s="3">
        <v>1581</v>
      </c>
      <c r="F9" s="3">
        <v>1656</v>
      </c>
      <c r="G9" s="3">
        <v>7715</v>
      </c>
      <c r="I9" s="1">
        <v>495</v>
      </c>
      <c r="J9" s="1"/>
      <c r="K9" s="1"/>
      <c r="L9" s="1"/>
      <c r="M9" s="1"/>
    </row>
    <row r="10" spans="1:20">
      <c r="I10" s="1">
        <v>385</v>
      </c>
      <c r="J10" s="1"/>
      <c r="K10" s="1"/>
      <c r="L10" s="1"/>
      <c r="M10" s="1"/>
    </row>
    <row r="11" spans="1:20">
      <c r="I11" s="1">
        <v>226</v>
      </c>
      <c r="J11" s="1"/>
      <c r="K11" s="1"/>
      <c r="L11" s="1"/>
      <c r="M11" s="1"/>
    </row>
    <row r="12" spans="1:20">
      <c r="I12" s="1">
        <v>277</v>
      </c>
      <c r="J12" s="1"/>
      <c r="K12" s="1"/>
      <c r="L12" s="1"/>
      <c r="M12" s="1"/>
    </row>
    <row r="13" spans="1:20">
      <c r="C13" s="20" t="s">
        <v>205</v>
      </c>
      <c r="I13" s="1">
        <v>70</v>
      </c>
      <c r="J13" s="1"/>
      <c r="K13" s="1"/>
      <c r="L13" s="1"/>
      <c r="M13" s="1"/>
    </row>
    <row r="14" spans="1:20">
      <c r="A14" s="129"/>
      <c r="B14" s="129">
        <v>2011</v>
      </c>
      <c r="C14" s="129">
        <v>2012</v>
      </c>
      <c r="D14" s="129">
        <v>2013</v>
      </c>
      <c r="E14" s="129">
        <v>2014</v>
      </c>
      <c r="F14" s="129">
        <v>2015</v>
      </c>
      <c r="G14" s="97" t="s">
        <v>19</v>
      </c>
      <c r="I14" s="1">
        <v>553</v>
      </c>
      <c r="J14" s="1"/>
      <c r="K14" s="1"/>
      <c r="L14" s="1"/>
      <c r="M14" s="1"/>
    </row>
    <row r="15" spans="1:20">
      <c r="A15" s="1" t="s">
        <v>168</v>
      </c>
      <c r="B15" s="98"/>
      <c r="C15" s="98"/>
      <c r="D15" s="98"/>
      <c r="E15" s="98"/>
      <c r="F15" s="98"/>
      <c r="G15" s="93"/>
      <c r="I15" s="1">
        <v>358</v>
      </c>
      <c r="J15" s="1"/>
      <c r="K15" s="1"/>
      <c r="L15" s="1"/>
      <c r="M15" s="1"/>
    </row>
    <row r="16" spans="1:20">
      <c r="A16" s="1" t="s">
        <v>169</v>
      </c>
      <c r="B16" s="98"/>
      <c r="C16" s="98"/>
      <c r="D16" s="98"/>
      <c r="E16" s="98"/>
      <c r="F16" s="98"/>
      <c r="G16" s="93"/>
      <c r="I16" s="1">
        <v>248</v>
      </c>
      <c r="J16" s="1"/>
      <c r="K16" s="1"/>
      <c r="L16" s="1"/>
      <c r="M16" s="1"/>
    </row>
    <row r="17" spans="1:16">
      <c r="A17" s="1" t="s">
        <v>170</v>
      </c>
      <c r="B17" s="98"/>
      <c r="C17" s="98"/>
      <c r="D17" s="98"/>
      <c r="E17" s="98"/>
      <c r="F17" s="98"/>
      <c r="G17" s="93"/>
      <c r="I17" s="1">
        <v>304</v>
      </c>
      <c r="J17" s="1"/>
      <c r="K17" s="1"/>
      <c r="L17" s="1"/>
      <c r="M17" s="1"/>
    </row>
    <row r="18" spans="1:16">
      <c r="A18" s="1" t="s">
        <v>171</v>
      </c>
      <c r="B18" s="98"/>
      <c r="C18" s="98"/>
      <c r="D18" s="98"/>
      <c r="E18" s="98"/>
      <c r="F18" s="98"/>
      <c r="G18" s="93"/>
      <c r="I18" s="1">
        <v>93</v>
      </c>
      <c r="J18" s="1"/>
      <c r="K18" s="1"/>
      <c r="L18" s="1"/>
      <c r="M18" s="1"/>
    </row>
    <row r="19" spans="1:16">
      <c r="A19" s="1" t="s">
        <v>172</v>
      </c>
      <c r="B19" s="98"/>
      <c r="C19" s="98"/>
      <c r="D19" s="98"/>
      <c r="E19" s="98"/>
      <c r="F19" s="98"/>
      <c r="G19" s="93"/>
      <c r="I19" s="1">
        <v>547</v>
      </c>
      <c r="J19" s="1"/>
      <c r="K19" s="1"/>
      <c r="L19" s="1"/>
      <c r="M19" s="1"/>
    </row>
    <row r="20" spans="1:16">
      <c r="A20" s="3" t="s">
        <v>19</v>
      </c>
      <c r="B20" s="3"/>
      <c r="C20" s="3"/>
      <c r="D20" s="3"/>
      <c r="E20" s="3"/>
      <c r="F20" s="3"/>
      <c r="G20" s="93"/>
      <c r="I20" s="1">
        <v>361</v>
      </c>
      <c r="J20" s="1"/>
      <c r="K20" s="1"/>
      <c r="L20" s="1"/>
      <c r="M20" s="1"/>
    </row>
    <row r="21" spans="1:16">
      <c r="I21" s="1">
        <v>268</v>
      </c>
      <c r="J21" s="1"/>
      <c r="K21" s="1"/>
      <c r="L21" s="1"/>
      <c r="M21" s="1"/>
    </row>
    <row r="22" spans="1:16">
      <c r="I22" s="1">
        <v>328</v>
      </c>
      <c r="J22" s="1"/>
      <c r="K22" s="1"/>
      <c r="L22" s="1"/>
      <c r="M22" s="1"/>
    </row>
    <row r="23" spans="1:16">
      <c r="C23" s="20" t="s">
        <v>206</v>
      </c>
      <c r="I23" s="1">
        <v>77</v>
      </c>
      <c r="J23" s="1"/>
      <c r="K23" s="1"/>
      <c r="L23" s="1"/>
      <c r="M23" s="1"/>
    </row>
    <row r="24" spans="1:16">
      <c r="A24" s="129"/>
      <c r="B24" s="129">
        <v>2011</v>
      </c>
      <c r="C24" s="129">
        <v>2012</v>
      </c>
      <c r="D24" s="129">
        <v>2013</v>
      </c>
      <c r="E24" s="129">
        <v>2014</v>
      </c>
      <c r="F24" s="129">
        <v>2015</v>
      </c>
      <c r="G24" s="97" t="s">
        <v>19</v>
      </c>
      <c r="I24" s="1">
        <v>512</v>
      </c>
      <c r="J24" s="1"/>
      <c r="K24" s="1"/>
      <c r="L24" s="1"/>
      <c r="M24" s="1"/>
    </row>
    <row r="25" spans="1:16">
      <c r="A25" s="1" t="s">
        <v>168</v>
      </c>
      <c r="B25" s="98"/>
      <c r="C25" s="98"/>
      <c r="D25" s="98"/>
      <c r="E25" s="98"/>
      <c r="F25" s="98"/>
      <c r="G25" s="93"/>
      <c r="I25" s="1">
        <v>393</v>
      </c>
      <c r="J25" s="1"/>
      <c r="K25" s="1"/>
      <c r="L25" s="1"/>
      <c r="M25" s="1"/>
    </row>
    <row r="26" spans="1:16">
      <c r="A26" s="1" t="s">
        <v>169</v>
      </c>
      <c r="B26" s="98"/>
      <c r="C26" s="98"/>
      <c r="D26" s="98"/>
      <c r="E26" s="98"/>
      <c r="F26" s="98"/>
      <c r="G26" s="93"/>
      <c r="I26" s="1">
        <v>285</v>
      </c>
      <c r="J26" s="1"/>
      <c r="K26" s="1"/>
      <c r="L26" s="1"/>
      <c r="M26" s="1"/>
    </row>
    <row r="27" spans="1:16">
      <c r="A27" s="1" t="s">
        <v>170</v>
      </c>
      <c r="B27" s="98"/>
      <c r="C27" s="98"/>
      <c r="D27" s="98"/>
      <c r="E27" s="98"/>
      <c r="F27" s="98"/>
      <c r="G27" s="93"/>
      <c r="I27" s="1">
        <v>340</v>
      </c>
      <c r="J27" s="1"/>
      <c r="K27" s="1"/>
      <c r="L27" s="1"/>
      <c r="M27" s="1"/>
    </row>
    <row r="28" spans="1:16">
      <c r="A28" s="1" t="s">
        <v>171</v>
      </c>
      <c r="B28" s="98"/>
      <c r="C28" s="98"/>
      <c r="D28" s="98"/>
      <c r="E28" s="98"/>
      <c r="F28" s="98"/>
      <c r="G28" s="93"/>
      <c r="I28" s="1">
        <v>126</v>
      </c>
      <c r="J28" s="1"/>
      <c r="K28" s="1"/>
      <c r="L28" s="1"/>
      <c r="M28" s="1"/>
    </row>
    <row r="29" spans="1:16">
      <c r="A29" s="1" t="s">
        <v>172</v>
      </c>
      <c r="B29" s="98"/>
      <c r="C29" s="98"/>
      <c r="D29" s="98"/>
      <c r="E29" s="98"/>
      <c r="F29" s="98"/>
      <c r="G29" s="93"/>
    </row>
    <row r="30" spans="1:16">
      <c r="A30" s="3" t="s">
        <v>19</v>
      </c>
      <c r="B30" s="3"/>
      <c r="C30" s="3"/>
      <c r="D30" s="3"/>
      <c r="E30" s="3"/>
      <c r="F30" s="3"/>
      <c r="G30" s="3"/>
    </row>
    <row r="31" spans="1:16">
      <c r="O31" s="157" t="s">
        <v>161</v>
      </c>
    </row>
    <row r="32" spans="1:16">
      <c r="K32" s="99" t="s">
        <v>207</v>
      </c>
      <c r="L32" s="99"/>
      <c r="M32" s="100">
        <f>SUM(M4:M28)</f>
        <v>0</v>
      </c>
      <c r="O32" s="104"/>
      <c r="P32">
        <f>_xlfn.CHISQ.INV.RT(0.05,16)</f>
        <v>26.296227604864239</v>
      </c>
    </row>
    <row r="33" spans="1:13">
      <c r="C33" s="20" t="s">
        <v>208</v>
      </c>
    </row>
    <row r="34" spans="1:13">
      <c r="A34" s="1"/>
      <c r="B34" s="1">
        <v>2011</v>
      </c>
      <c r="C34" s="1">
        <v>2012</v>
      </c>
      <c r="D34" s="1">
        <v>2013</v>
      </c>
      <c r="E34" s="1">
        <v>2014</v>
      </c>
      <c r="F34" s="1">
        <v>2015</v>
      </c>
      <c r="G34" s="97" t="s">
        <v>19</v>
      </c>
      <c r="M34" s="101" t="s">
        <v>209</v>
      </c>
    </row>
    <row r="35" spans="1:13">
      <c r="A35" s="1" t="s">
        <v>168</v>
      </c>
      <c r="B35" s="1"/>
      <c r="C35" s="1"/>
      <c r="D35" s="1"/>
      <c r="E35" s="1"/>
      <c r="F35" s="1"/>
      <c r="G35" s="97"/>
    </row>
    <row r="36" spans="1:13">
      <c r="A36" s="1" t="s">
        <v>169</v>
      </c>
      <c r="B36" s="1"/>
      <c r="C36" s="1"/>
      <c r="D36" s="1"/>
      <c r="E36" s="1"/>
      <c r="F36" s="1"/>
      <c r="G36" s="97"/>
    </row>
    <row r="37" spans="1:13">
      <c r="A37" s="1" t="s">
        <v>170</v>
      </c>
      <c r="B37" s="1"/>
      <c r="C37" s="1"/>
      <c r="D37" s="1"/>
      <c r="E37" s="1"/>
      <c r="F37" s="1"/>
      <c r="G37" s="97"/>
      <c r="K37" t="s">
        <v>108</v>
      </c>
      <c r="L37" s="115">
        <f>_xlfn.CHISQ.DIST.RT(M32,16)</f>
        <v>1</v>
      </c>
    </row>
    <row r="38" spans="1:13">
      <c r="A38" s="1" t="s">
        <v>171</v>
      </c>
      <c r="B38" s="1"/>
      <c r="C38" s="1"/>
      <c r="D38" s="1"/>
      <c r="E38" s="1"/>
      <c r="F38" s="1"/>
      <c r="G38" s="97"/>
    </row>
    <row r="39" spans="1:13">
      <c r="A39" s="1" t="s">
        <v>172</v>
      </c>
      <c r="B39" s="1"/>
      <c r="C39" s="1"/>
      <c r="D39" s="1"/>
      <c r="E39" s="1"/>
      <c r="F39" s="1"/>
      <c r="G39" s="97"/>
      <c r="K39" t="s">
        <v>210</v>
      </c>
      <c r="L39" s="102"/>
    </row>
    <row r="40" spans="1:13">
      <c r="A40" s="3" t="s">
        <v>19</v>
      </c>
      <c r="B40" s="1"/>
      <c r="C40" s="1"/>
      <c r="D40" s="1"/>
      <c r="E40" s="1"/>
      <c r="F40" s="1"/>
      <c r="G40" s="39"/>
    </row>
    <row r="41" spans="1:13">
      <c r="L41" s="102"/>
    </row>
    <row r="44" spans="1:13">
      <c r="C44" s="104"/>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sheetPr codeName="Sheet85"/>
  <dimension ref="A1:G24"/>
  <sheetViews>
    <sheetView workbookViewId="0">
      <selection activeCell="G19" sqref="G19"/>
    </sheetView>
  </sheetViews>
  <sheetFormatPr defaultRowHeight="15"/>
  <cols>
    <col min="1" max="1" width="25.140625" customWidth="1"/>
    <col min="2" max="2" width="16" bestFit="1" customWidth="1"/>
  </cols>
  <sheetData>
    <row r="1" spans="1:6">
      <c r="A1" t="s">
        <v>86</v>
      </c>
    </row>
    <row r="2" spans="1:6" ht="125.25">
      <c r="A2" s="52" t="s">
        <v>87</v>
      </c>
      <c r="C2" t="s">
        <v>88</v>
      </c>
    </row>
    <row r="3" spans="1:6">
      <c r="C3" t="s">
        <v>89</v>
      </c>
    </row>
    <row r="4" spans="1:6">
      <c r="A4" s="53"/>
      <c r="B4" s="54" t="s">
        <v>90</v>
      </c>
      <c r="C4" s="1"/>
      <c r="D4" s="1"/>
      <c r="E4" s="1"/>
    </row>
    <row r="5" spans="1:6">
      <c r="A5" s="55" t="s">
        <v>91</v>
      </c>
      <c r="B5" s="55" t="s">
        <v>92</v>
      </c>
      <c r="C5" s="55" t="s">
        <v>93</v>
      </c>
      <c r="D5" s="55" t="s">
        <v>94</v>
      </c>
      <c r="E5" s="55" t="s">
        <v>95</v>
      </c>
      <c r="F5" s="56" t="s">
        <v>96</v>
      </c>
    </row>
    <row r="6" spans="1:6">
      <c r="A6" s="57" t="s">
        <v>97</v>
      </c>
      <c r="B6" s="58" t="s">
        <v>98</v>
      </c>
      <c r="C6" s="58" t="s">
        <v>99</v>
      </c>
      <c r="D6" s="58" t="s">
        <v>100</v>
      </c>
      <c r="E6" s="59" t="s">
        <v>101</v>
      </c>
      <c r="F6" s="58" t="s">
        <v>19</v>
      </c>
    </row>
    <row r="7" spans="1:6">
      <c r="A7" s="60" t="s">
        <v>102</v>
      </c>
      <c r="B7" s="61">
        <v>20</v>
      </c>
      <c r="C7" s="61">
        <v>22</v>
      </c>
      <c r="D7" s="61">
        <v>13</v>
      </c>
      <c r="E7" s="62">
        <v>7</v>
      </c>
      <c r="F7" s="63">
        <f>SUM(B7:E7)</f>
        <v>62</v>
      </c>
    </row>
    <row r="8" spans="1:6">
      <c r="A8" s="60" t="s">
        <v>103</v>
      </c>
      <c r="B8" s="61">
        <v>24</v>
      </c>
      <c r="C8" s="61">
        <v>38</v>
      </c>
      <c r="D8" s="61">
        <v>28</v>
      </c>
      <c r="E8" s="62">
        <v>18</v>
      </c>
      <c r="F8" s="64">
        <f>SUM(B8:E8)</f>
        <v>108</v>
      </c>
    </row>
    <row r="9" spans="1:6">
      <c r="A9" s="60" t="s">
        <v>104</v>
      </c>
      <c r="B9" s="61">
        <v>80</v>
      </c>
      <c r="C9" s="61">
        <v>104</v>
      </c>
      <c r="D9" s="61">
        <v>81</v>
      </c>
      <c r="E9" s="62">
        <v>54</v>
      </c>
      <c r="F9" s="64">
        <f>SUM(B9:E9)</f>
        <v>319</v>
      </c>
    </row>
    <row r="10" spans="1:6">
      <c r="A10" s="65" t="s">
        <v>105</v>
      </c>
      <c r="B10" s="66">
        <v>82</v>
      </c>
      <c r="C10" s="66">
        <v>125</v>
      </c>
      <c r="D10" s="66">
        <v>113</v>
      </c>
      <c r="E10" s="67">
        <v>92</v>
      </c>
      <c r="F10" s="68">
        <f>SUM(B10:E10)</f>
        <v>412</v>
      </c>
    </row>
    <row r="11" spans="1:6">
      <c r="A11" s="69" t="s">
        <v>106</v>
      </c>
      <c r="B11" s="70">
        <f>SUM(B7:B10)</f>
        <v>206</v>
      </c>
      <c r="C11" s="70">
        <f>SUM(C7:C10)</f>
        <v>289</v>
      </c>
      <c r="D11" s="70">
        <f>SUM(D7:D10)</f>
        <v>235</v>
      </c>
      <c r="E11" s="70">
        <f>SUM(E7:E10)</f>
        <v>171</v>
      </c>
      <c r="F11" s="71">
        <f>SUM(F7:F10)</f>
        <v>901</v>
      </c>
    </row>
    <row r="12" spans="1:6">
      <c r="B12" s="72"/>
      <c r="C12" s="72"/>
      <c r="D12" s="72"/>
      <c r="E12" s="72"/>
      <c r="F12" s="73"/>
    </row>
    <row r="13" spans="1:6">
      <c r="B13" s="72"/>
      <c r="C13" s="72"/>
      <c r="D13" s="72"/>
      <c r="E13" s="72"/>
      <c r="F13" s="73"/>
    </row>
    <row r="14" spans="1:6">
      <c r="B14" s="74" t="s">
        <v>107</v>
      </c>
    </row>
    <row r="15" spans="1:6">
      <c r="A15" s="55" t="s">
        <v>91</v>
      </c>
      <c r="B15" s="55" t="s">
        <v>92</v>
      </c>
      <c r="C15" s="55" t="s">
        <v>93</v>
      </c>
      <c r="D15" s="55" t="s">
        <v>94</v>
      </c>
      <c r="E15" s="55" t="s">
        <v>95</v>
      </c>
      <c r="F15" s="1" t="s">
        <v>96</v>
      </c>
    </row>
    <row r="16" spans="1:6">
      <c r="A16" s="1" t="s">
        <v>102</v>
      </c>
      <c r="B16" s="75"/>
      <c r="C16" s="75"/>
      <c r="D16" s="75"/>
      <c r="E16" s="75"/>
      <c r="F16" s="56">
        <v>62</v>
      </c>
    </row>
    <row r="17" spans="1:7">
      <c r="A17" s="1" t="s">
        <v>103</v>
      </c>
      <c r="B17" s="75"/>
      <c r="C17" s="75"/>
      <c r="D17" s="75"/>
      <c r="E17" s="75"/>
      <c r="F17" s="56">
        <v>108</v>
      </c>
    </row>
    <row r="18" spans="1:7">
      <c r="A18" s="1" t="s">
        <v>104</v>
      </c>
      <c r="B18" s="75"/>
      <c r="C18" s="75"/>
      <c r="D18" s="75"/>
      <c r="E18" s="75"/>
      <c r="F18" s="56">
        <v>319</v>
      </c>
    </row>
    <row r="19" spans="1:7">
      <c r="A19" s="1" t="s">
        <v>105</v>
      </c>
      <c r="B19" s="75"/>
      <c r="C19" s="75"/>
      <c r="D19" s="75"/>
      <c r="E19" s="75"/>
      <c r="F19" s="56">
        <v>412</v>
      </c>
    </row>
    <row r="20" spans="1:7">
      <c r="A20" s="76" t="s">
        <v>106</v>
      </c>
      <c r="B20" s="77">
        <v>206</v>
      </c>
      <c r="C20" s="76">
        <v>289</v>
      </c>
      <c r="D20" s="76">
        <v>235</v>
      </c>
      <c r="E20" s="76">
        <v>171</v>
      </c>
      <c r="F20" s="3">
        <v>901</v>
      </c>
    </row>
    <row r="21" spans="1:7">
      <c r="B21" s="72"/>
    </row>
    <row r="22" spans="1:7">
      <c r="B22" s="72"/>
    </row>
    <row r="23" spans="1:7">
      <c r="B23" s="72"/>
    </row>
    <row r="24" spans="1:7" ht="21">
      <c r="A24" s="78" t="s">
        <v>108</v>
      </c>
      <c r="B24" s="91"/>
      <c r="D24" s="13" t="s">
        <v>109</v>
      </c>
      <c r="F24" s="20"/>
      <c r="G24" s="20"/>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sheetPr codeName="Sheet86"/>
  <dimension ref="A1:E34"/>
  <sheetViews>
    <sheetView workbookViewId="0">
      <selection activeCell="B24" sqref="B24"/>
    </sheetView>
  </sheetViews>
  <sheetFormatPr defaultRowHeight="15"/>
  <cols>
    <col min="1" max="1" width="15.140625" bestFit="1" customWidth="1"/>
  </cols>
  <sheetData>
    <row r="1" spans="1:4" ht="26.25">
      <c r="A1" s="87" t="s">
        <v>110</v>
      </c>
      <c r="B1" s="79"/>
    </row>
    <row r="3" spans="1:4">
      <c r="A3" s="1" t="s">
        <v>111</v>
      </c>
      <c r="B3" s="1">
        <v>0.01</v>
      </c>
    </row>
    <row r="4" spans="1:4">
      <c r="A4" s="1" t="s">
        <v>112</v>
      </c>
      <c r="B4" s="1">
        <f>NORMSINV(B3)</f>
        <v>-2.3263478740408408</v>
      </c>
      <c r="D4" t="s">
        <v>113</v>
      </c>
    </row>
    <row r="5" spans="1:4">
      <c r="A5" s="1" t="s">
        <v>114</v>
      </c>
      <c r="B5" s="1">
        <v>3.25</v>
      </c>
    </row>
    <row r="6" spans="1:4">
      <c r="A6" s="76" t="s">
        <v>115</v>
      </c>
      <c r="B6" s="76">
        <f>NORMSDIST(B5)</f>
        <v>0.99942297495760923</v>
      </c>
      <c r="D6" t="s">
        <v>116</v>
      </c>
    </row>
    <row r="9" spans="1:4" ht="21">
      <c r="A9" s="88" t="s">
        <v>117</v>
      </c>
      <c r="B9" s="79"/>
    </row>
    <row r="11" spans="1:4">
      <c r="A11" s="1" t="s">
        <v>64</v>
      </c>
      <c r="B11" s="1">
        <v>24</v>
      </c>
    </row>
    <row r="12" spans="1:4">
      <c r="A12" s="1" t="s">
        <v>111</v>
      </c>
      <c r="B12" s="1">
        <v>0.05</v>
      </c>
    </row>
    <row r="13" spans="1:4">
      <c r="A13" s="1" t="s">
        <v>112</v>
      </c>
      <c r="B13" s="1">
        <f>TINV(B12*2,B11)</f>
        <v>1.7108820799094284</v>
      </c>
      <c r="D13" t="s">
        <v>118</v>
      </c>
    </row>
    <row r="14" spans="1:4">
      <c r="A14" s="1" t="s">
        <v>119</v>
      </c>
      <c r="B14" s="1">
        <v>3.25</v>
      </c>
    </row>
    <row r="15" spans="1:4">
      <c r="A15" s="76" t="s">
        <v>115</v>
      </c>
      <c r="B15" s="76">
        <f>TDIST(B14,B11,2)</f>
        <v>3.4019694897432203E-3</v>
      </c>
      <c r="D15" t="s">
        <v>120</v>
      </c>
    </row>
    <row r="20" spans="1:5" ht="21">
      <c r="A20" s="88" t="s">
        <v>121</v>
      </c>
    </row>
    <row r="21" spans="1:5">
      <c r="A21" s="1" t="s">
        <v>154</v>
      </c>
      <c r="B21" s="1">
        <v>0.05</v>
      </c>
    </row>
    <row r="22" spans="1:5">
      <c r="A22" s="1" t="s">
        <v>122</v>
      </c>
      <c r="B22" s="1">
        <v>2</v>
      </c>
      <c r="D22" t="s">
        <v>157</v>
      </c>
      <c r="E22" t="s">
        <v>155</v>
      </c>
    </row>
    <row r="23" spans="1:5">
      <c r="A23" s="1" t="s">
        <v>123</v>
      </c>
      <c r="B23" s="1">
        <v>27</v>
      </c>
      <c r="D23" t="s">
        <v>158</v>
      </c>
      <c r="E23" t="s">
        <v>156</v>
      </c>
    </row>
    <row r="24" spans="1:5">
      <c r="A24" s="1" t="s">
        <v>124</v>
      </c>
      <c r="B24" s="1">
        <v>0.44972000000000001</v>
      </c>
    </row>
    <row r="25" spans="1:5">
      <c r="A25" s="1" t="s">
        <v>125</v>
      </c>
      <c r="B25" s="48">
        <f>FDIST(B24,B22,B23)</f>
        <v>0.64249795978544666</v>
      </c>
      <c r="D25" t="s">
        <v>126</v>
      </c>
    </row>
    <row r="26" spans="1:5">
      <c r="A26" s="1" t="s">
        <v>153</v>
      </c>
      <c r="B26" s="90">
        <f>_xlfn.F.INV.RT(B21,B22,B23)</f>
        <v>3.3541308285291991</v>
      </c>
      <c r="D26" t="s">
        <v>159</v>
      </c>
    </row>
    <row r="30" spans="1:5">
      <c r="A30" t="s">
        <v>127</v>
      </c>
      <c r="C30" t="s">
        <v>163</v>
      </c>
      <c r="D30" t="s">
        <v>162</v>
      </c>
      <c r="E30" t="s">
        <v>164</v>
      </c>
    </row>
    <row r="32" spans="1:5">
      <c r="A32" t="s">
        <v>160</v>
      </c>
      <c r="D32" t="s">
        <v>109</v>
      </c>
    </row>
    <row r="33" spans="1:4">
      <c r="A33" t="s">
        <v>161</v>
      </c>
      <c r="B33" t="s">
        <v>184</v>
      </c>
      <c r="D33" t="s">
        <v>186</v>
      </c>
    </row>
    <row r="34" spans="1:4">
      <c r="A34" t="s">
        <v>246</v>
      </c>
      <c r="D34" t="s">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31">
    <tabColor rgb="FF00CC00"/>
  </sheetPr>
  <dimension ref="A1:E50"/>
  <sheetViews>
    <sheetView topLeftCell="A12" workbookViewId="0">
      <selection sqref="A1:A51"/>
    </sheetView>
  </sheetViews>
  <sheetFormatPr defaultRowHeight="15"/>
  <cols>
    <col min="1" max="1" width="14" bestFit="1" customWidth="1"/>
  </cols>
  <sheetData>
    <row r="1" spans="1:5">
      <c r="A1" s="27" t="s">
        <v>553</v>
      </c>
      <c r="B1" s="27" t="s">
        <v>554</v>
      </c>
    </row>
    <row r="2" spans="1:5">
      <c r="A2">
        <v>39</v>
      </c>
      <c r="B2" t="str">
        <f>IF(A2&gt;=40,"PASS","FAIL")</f>
        <v>FAIL</v>
      </c>
    </row>
    <row r="3" spans="1:5">
      <c r="A3">
        <v>68</v>
      </c>
      <c r="E3" t="s">
        <v>555</v>
      </c>
    </row>
    <row r="4" spans="1:5">
      <c r="A4">
        <v>54</v>
      </c>
    </row>
    <row r="5" spans="1:5">
      <c r="A5">
        <v>54</v>
      </c>
    </row>
    <row r="6" spans="1:5">
      <c r="A6">
        <v>74</v>
      </c>
    </row>
    <row r="7" spans="1:5">
      <c r="A7">
        <v>77</v>
      </c>
    </row>
    <row r="8" spans="1:5">
      <c r="A8">
        <v>39</v>
      </c>
    </row>
    <row r="9" spans="1:5">
      <c r="A9">
        <v>86</v>
      </c>
    </row>
    <row r="10" spans="1:5">
      <c r="A10">
        <v>75</v>
      </c>
    </row>
    <row r="11" spans="1:5">
      <c r="A11">
        <v>32</v>
      </c>
    </row>
    <row r="12" spans="1:5">
      <c r="A12">
        <v>88</v>
      </c>
    </row>
    <row r="13" spans="1:5">
      <c r="A13">
        <v>76</v>
      </c>
    </row>
    <row r="14" spans="1:5">
      <c r="A14">
        <v>87</v>
      </c>
    </row>
    <row r="15" spans="1:5">
      <c r="A15">
        <v>93</v>
      </c>
    </row>
    <row r="16" spans="1:5">
      <c r="A16">
        <v>86</v>
      </c>
    </row>
    <row r="17" spans="1:1">
      <c r="A17">
        <v>89</v>
      </c>
    </row>
    <row r="18" spans="1:1">
      <c r="A18">
        <v>63</v>
      </c>
    </row>
    <row r="19" spans="1:1">
      <c r="A19">
        <v>53</v>
      </c>
    </row>
    <row r="20" spans="1:1">
      <c r="A20">
        <v>97</v>
      </c>
    </row>
    <row r="21" spans="1:1">
      <c r="A21">
        <v>39</v>
      </c>
    </row>
    <row r="22" spans="1:1">
      <c r="A22">
        <v>90</v>
      </c>
    </row>
    <row r="23" spans="1:1">
      <c r="A23">
        <v>46</v>
      </c>
    </row>
    <row r="24" spans="1:1">
      <c r="A24">
        <v>100</v>
      </c>
    </row>
    <row r="25" spans="1:1">
      <c r="A25">
        <v>71</v>
      </c>
    </row>
    <row r="26" spans="1:1">
      <c r="A26">
        <v>83</v>
      </c>
    </row>
    <row r="27" spans="1:1">
      <c r="A27">
        <v>53</v>
      </c>
    </row>
    <row r="28" spans="1:1">
      <c r="A28">
        <v>55</v>
      </c>
    </row>
    <row r="29" spans="1:1">
      <c r="A29">
        <v>39</v>
      </c>
    </row>
    <row r="30" spans="1:1">
      <c r="A30">
        <v>85</v>
      </c>
    </row>
    <row r="31" spans="1:1">
      <c r="A31">
        <v>69</v>
      </c>
    </row>
    <row r="32" spans="1:1">
      <c r="A32">
        <v>65</v>
      </c>
    </row>
    <row r="33" spans="1:1">
      <c r="A33">
        <v>36</v>
      </c>
    </row>
    <row r="34" spans="1:1">
      <c r="A34">
        <v>95</v>
      </c>
    </row>
    <row r="35" spans="1:1">
      <c r="A35">
        <v>50</v>
      </c>
    </row>
    <row r="36" spans="1:1">
      <c r="A36">
        <v>91</v>
      </c>
    </row>
    <row r="37" spans="1:1">
      <c r="A37">
        <v>65</v>
      </c>
    </row>
    <row r="38" spans="1:1">
      <c r="A38">
        <v>94</v>
      </c>
    </row>
    <row r="39" spans="1:1">
      <c r="A39">
        <v>38</v>
      </c>
    </row>
    <row r="40" spans="1:1">
      <c r="A40">
        <v>63</v>
      </c>
    </row>
    <row r="41" spans="1:1">
      <c r="A41">
        <v>50</v>
      </c>
    </row>
    <row r="42" spans="1:1">
      <c r="A42">
        <v>83</v>
      </c>
    </row>
    <row r="43" spans="1:1">
      <c r="A43">
        <v>80</v>
      </c>
    </row>
    <row r="44" spans="1:1">
      <c r="A44">
        <v>74</v>
      </c>
    </row>
    <row r="45" spans="1:1">
      <c r="A45">
        <v>72</v>
      </c>
    </row>
    <row r="46" spans="1:1">
      <c r="A46">
        <v>72</v>
      </c>
    </row>
    <row r="47" spans="1:1">
      <c r="A47">
        <v>77</v>
      </c>
    </row>
    <row r="48" spans="1:1">
      <c r="A48">
        <v>77</v>
      </c>
    </row>
    <row r="49" spans="1:1">
      <c r="A49">
        <v>57</v>
      </c>
    </row>
    <row r="50" spans="1:1">
      <c r="A50">
        <v>58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sheetPr codeName="Sheet92"/>
  <dimension ref="A1:E41"/>
  <sheetViews>
    <sheetView workbookViewId="0">
      <selection activeCell="C1" sqref="C1:C3"/>
    </sheetView>
  </sheetViews>
  <sheetFormatPr defaultRowHeight="15"/>
  <sheetData>
    <row r="1" spans="1:5" ht="60">
      <c r="A1" s="32" t="s">
        <v>18</v>
      </c>
      <c r="B1" s="33" t="s">
        <v>39</v>
      </c>
      <c r="C1" s="20" t="s">
        <v>427</v>
      </c>
      <c r="E1" t="s">
        <v>428</v>
      </c>
    </row>
    <row r="2" spans="1:5">
      <c r="A2" s="29">
        <v>1</v>
      </c>
      <c r="B2" s="31">
        <v>2701.24</v>
      </c>
      <c r="C2">
        <v>0</v>
      </c>
    </row>
    <row r="3" spans="1:5">
      <c r="A3" s="29">
        <v>2</v>
      </c>
      <c r="B3" s="31">
        <v>2771.55</v>
      </c>
      <c r="C3">
        <v>0</v>
      </c>
    </row>
    <row r="4" spans="1:5">
      <c r="A4" s="29">
        <v>3</v>
      </c>
      <c r="B4" s="31">
        <v>3270.77</v>
      </c>
    </row>
    <row r="5" spans="1:5">
      <c r="A5" s="29">
        <v>4</v>
      </c>
      <c r="B5" s="31">
        <v>3345.77</v>
      </c>
    </row>
    <row r="6" spans="1:5">
      <c r="A6" s="29">
        <v>5</v>
      </c>
      <c r="B6" s="31">
        <v>3504.29</v>
      </c>
    </row>
    <row r="7" spans="1:5">
      <c r="A7" s="29">
        <v>6</v>
      </c>
      <c r="B7" s="31">
        <v>3302.5900999999999</v>
      </c>
    </row>
    <row r="8" spans="1:5">
      <c r="A8" s="29">
        <v>7</v>
      </c>
      <c r="B8" s="31">
        <v>2914.8899000000001</v>
      </c>
    </row>
    <row r="9" spans="1:5">
      <c r="A9" s="29">
        <v>8</v>
      </c>
      <c r="B9" s="31">
        <v>3592.45</v>
      </c>
    </row>
    <row r="10" spans="1:5">
      <c r="A10" s="29">
        <v>9</v>
      </c>
      <c r="B10" s="31">
        <v>3443.8701000000001</v>
      </c>
    </row>
    <row r="11" spans="1:5">
      <c r="A11" s="29">
        <v>10</v>
      </c>
      <c r="B11" s="31">
        <v>3116.55</v>
      </c>
    </row>
    <row r="12" spans="1:5">
      <c r="A12" s="29">
        <v>11</v>
      </c>
      <c r="B12" s="31">
        <v>3506.8101000000001</v>
      </c>
    </row>
    <row r="13" spans="1:5">
      <c r="A13" s="29">
        <v>12</v>
      </c>
      <c r="B13" s="31">
        <v>2876.04</v>
      </c>
    </row>
    <row r="14" spans="1:5">
      <c r="A14" s="29">
        <v>13</v>
      </c>
      <c r="B14" s="31">
        <v>2834.8600999999999</v>
      </c>
    </row>
    <row r="15" spans="1:5">
      <c r="A15" s="29">
        <v>14</v>
      </c>
      <c r="B15" s="31">
        <v>3156.55</v>
      </c>
    </row>
    <row r="16" spans="1:5">
      <c r="A16" s="29">
        <v>15</v>
      </c>
      <c r="B16" s="31">
        <v>3352.8501000000001</v>
      </c>
    </row>
    <row r="17" spans="1:2">
      <c r="A17" s="29">
        <v>16</v>
      </c>
      <c r="B17" s="31">
        <v>2473.3501000000001</v>
      </c>
    </row>
    <row r="18" spans="1:2">
      <c r="A18" s="29">
        <v>17</v>
      </c>
      <c r="B18" s="31">
        <v>3620.3998999999999</v>
      </c>
    </row>
    <row r="19" spans="1:2">
      <c r="A19" s="29">
        <v>18</v>
      </c>
      <c r="B19" s="31">
        <v>3117.79</v>
      </c>
    </row>
    <row r="20" spans="1:2">
      <c r="A20" s="29">
        <v>19</v>
      </c>
      <c r="B20" s="31">
        <v>3304.6898999999999</v>
      </c>
    </row>
    <row r="21" spans="1:2">
      <c r="A21" s="29">
        <v>20</v>
      </c>
      <c r="B21" s="31">
        <v>2892.27</v>
      </c>
    </row>
    <row r="22" spans="1:2">
      <c r="A22" s="29">
        <v>21</v>
      </c>
      <c r="B22" s="31">
        <v>3081.26</v>
      </c>
    </row>
    <row r="23" spans="1:2">
      <c r="A23" s="29">
        <v>22</v>
      </c>
      <c r="B23" s="31">
        <v>2544.79</v>
      </c>
    </row>
    <row r="24" spans="1:2">
      <c r="A24" s="29">
        <v>23</v>
      </c>
      <c r="B24" s="31">
        <v>2675.8101000000001</v>
      </c>
    </row>
    <row r="25" spans="1:2">
      <c r="A25" s="29">
        <v>24</v>
      </c>
      <c r="B25" s="31">
        <v>2886.3600999999999</v>
      </c>
    </row>
    <row r="26" spans="1:2">
      <c r="A26" s="29">
        <v>25</v>
      </c>
      <c r="B26" s="31">
        <v>2971.95</v>
      </c>
    </row>
    <row r="27" spans="1:2">
      <c r="A27" s="29">
        <v>26</v>
      </c>
      <c r="B27" s="31">
        <v>2494.1201000000001</v>
      </c>
    </row>
    <row r="28" spans="1:2">
      <c r="A28" s="29">
        <v>27</v>
      </c>
      <c r="B28" s="31">
        <v>3233.6898999999999</v>
      </c>
    </row>
    <row r="29" spans="1:2">
      <c r="A29" s="29">
        <v>28</v>
      </c>
      <c r="B29" s="31">
        <v>3455.01</v>
      </c>
    </row>
    <row r="30" spans="1:2">
      <c r="A30" s="29">
        <v>29</v>
      </c>
      <c r="B30" s="31">
        <v>2864.6898999999999</v>
      </c>
    </row>
    <row r="31" spans="1:2">
      <c r="A31" s="29">
        <v>30</v>
      </c>
      <c r="B31" s="31">
        <v>3323.73</v>
      </c>
    </row>
    <row r="32" spans="1:2">
      <c r="A32" s="29">
        <v>31</v>
      </c>
      <c r="B32" s="31">
        <v>3180.5601000000001</v>
      </c>
    </row>
    <row r="33" spans="1:2">
      <c r="A33" s="29">
        <v>32</v>
      </c>
      <c r="B33" s="31">
        <v>2998.1001000000001</v>
      </c>
    </row>
    <row r="34" spans="1:2">
      <c r="A34" s="29">
        <v>33</v>
      </c>
      <c r="B34" s="31">
        <v>2989.6599000000001</v>
      </c>
    </row>
    <row r="35" spans="1:2">
      <c r="A35" s="29">
        <v>34</v>
      </c>
      <c r="B35" s="31">
        <v>2726.1100999999999</v>
      </c>
    </row>
    <row r="36" spans="1:2">
      <c r="A36" s="29">
        <v>35</v>
      </c>
      <c r="B36" s="31">
        <v>2699.3998999999999</v>
      </c>
    </row>
    <row r="37" spans="1:2">
      <c r="A37" s="29">
        <v>36</v>
      </c>
      <c r="B37" s="31">
        <v>2651.1599000000001</v>
      </c>
    </row>
    <row r="38" spans="1:2">
      <c r="A38" s="29">
        <v>37</v>
      </c>
      <c r="B38" s="31">
        <v>2396.7600000000002</v>
      </c>
    </row>
    <row r="39" spans="1:2">
      <c r="A39" s="29">
        <v>38</v>
      </c>
      <c r="B39" s="31">
        <v>2811.47</v>
      </c>
    </row>
    <row r="40" spans="1:2">
      <c r="A40" s="29">
        <v>39</v>
      </c>
      <c r="B40" s="31">
        <v>3017.78</v>
      </c>
    </row>
    <row r="41" spans="1:2">
      <c r="A41" s="29">
        <v>40</v>
      </c>
      <c r="B41" s="31">
        <v>3381.9198999999999</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sheetPr codeName="Sheet93"/>
  <dimension ref="A1:X27"/>
  <sheetViews>
    <sheetView topLeftCell="A2" workbookViewId="0">
      <selection activeCell="F11" sqref="F11"/>
    </sheetView>
  </sheetViews>
  <sheetFormatPr defaultRowHeight="15"/>
  <cols>
    <col min="1" max="1" width="55.5703125" bestFit="1" customWidth="1"/>
    <col min="6" max="6" width="81.42578125" customWidth="1"/>
    <col min="8" max="8" width="8.140625" customWidth="1"/>
    <col min="9" max="24" width="9.140625" hidden="1" customWidth="1"/>
  </cols>
  <sheetData>
    <row r="1" spans="1:6" ht="79.5" customHeight="1">
      <c r="A1" s="245" t="s">
        <v>481</v>
      </c>
      <c r="B1" s="203"/>
      <c r="C1" s="203"/>
      <c r="D1" s="203"/>
      <c r="E1" s="203"/>
      <c r="F1" s="203"/>
    </row>
    <row r="2" spans="1:6" ht="30" customHeight="1">
      <c r="A2" s="185" t="s">
        <v>479</v>
      </c>
      <c r="B2" s="185" t="s">
        <v>480</v>
      </c>
      <c r="C2" s="20" t="s">
        <v>427</v>
      </c>
    </row>
    <row r="3" spans="1:6">
      <c r="A3" s="1">
        <v>1</v>
      </c>
      <c r="B3" s="1">
        <v>211</v>
      </c>
      <c r="C3">
        <v>0</v>
      </c>
    </row>
    <row r="4" spans="1:6">
      <c r="A4" s="1">
        <v>2</v>
      </c>
      <c r="B4" s="1">
        <v>572</v>
      </c>
      <c r="C4">
        <v>0</v>
      </c>
    </row>
    <row r="5" spans="1:6">
      <c r="A5" s="1">
        <v>3</v>
      </c>
      <c r="B5" s="1">
        <v>558</v>
      </c>
    </row>
    <row r="6" spans="1:6">
      <c r="A6" s="1">
        <v>4</v>
      </c>
      <c r="B6" s="1">
        <v>250</v>
      </c>
    </row>
    <row r="7" spans="1:6">
      <c r="A7" s="1">
        <v>5</v>
      </c>
      <c r="B7" s="1">
        <v>478</v>
      </c>
    </row>
    <row r="8" spans="1:6">
      <c r="A8" s="1">
        <v>6</v>
      </c>
      <c r="B8" s="1">
        <v>307</v>
      </c>
    </row>
    <row r="9" spans="1:6">
      <c r="A9" s="1">
        <v>7</v>
      </c>
      <c r="B9" s="1">
        <v>184</v>
      </c>
    </row>
    <row r="10" spans="1:6">
      <c r="A10" s="1">
        <v>8</v>
      </c>
      <c r="B10" s="1">
        <v>435</v>
      </c>
    </row>
    <row r="11" spans="1:6">
      <c r="A11" s="1">
        <v>9</v>
      </c>
      <c r="B11" s="1">
        <v>460</v>
      </c>
    </row>
    <row r="12" spans="1:6">
      <c r="A12" s="1">
        <v>10</v>
      </c>
      <c r="B12" s="1">
        <v>308</v>
      </c>
    </row>
    <row r="13" spans="1:6">
      <c r="A13" s="1">
        <v>11</v>
      </c>
      <c r="B13" s="1">
        <v>188</v>
      </c>
    </row>
    <row r="14" spans="1:6">
      <c r="A14" s="1">
        <v>12</v>
      </c>
      <c r="B14" s="1">
        <v>111</v>
      </c>
    </row>
    <row r="15" spans="1:6">
      <c r="A15" s="1">
        <v>13</v>
      </c>
      <c r="B15" s="1">
        <v>676</v>
      </c>
    </row>
    <row r="16" spans="1:6">
      <c r="A16" s="1">
        <v>14</v>
      </c>
      <c r="B16" s="1">
        <v>326</v>
      </c>
    </row>
    <row r="17" spans="1:2">
      <c r="A17" s="1">
        <v>15</v>
      </c>
      <c r="B17" s="1">
        <v>142</v>
      </c>
    </row>
    <row r="18" spans="1:2">
      <c r="A18" s="1">
        <v>16</v>
      </c>
      <c r="B18" s="1">
        <v>255</v>
      </c>
    </row>
    <row r="19" spans="1:2">
      <c r="A19" s="1">
        <v>17</v>
      </c>
      <c r="B19" s="1">
        <v>205</v>
      </c>
    </row>
    <row r="20" spans="1:2">
      <c r="A20" s="1">
        <v>18</v>
      </c>
      <c r="B20" s="1">
        <v>77</v>
      </c>
    </row>
    <row r="21" spans="1:2">
      <c r="A21" s="1">
        <v>19</v>
      </c>
      <c r="B21" s="1">
        <v>190</v>
      </c>
    </row>
    <row r="22" spans="1:2">
      <c r="A22" s="1">
        <v>20</v>
      </c>
      <c r="B22" s="1">
        <v>320</v>
      </c>
    </row>
    <row r="23" spans="1:2">
      <c r="A23" s="1">
        <v>21</v>
      </c>
      <c r="B23" s="1">
        <v>407</v>
      </c>
    </row>
    <row r="24" spans="1:2">
      <c r="A24" s="1">
        <v>22</v>
      </c>
      <c r="B24" s="1">
        <v>333</v>
      </c>
    </row>
    <row r="25" spans="1:2">
      <c r="A25" s="1">
        <v>23</v>
      </c>
      <c r="B25" s="1">
        <v>488</v>
      </c>
    </row>
    <row r="26" spans="1:2">
      <c r="A26" s="1">
        <v>24</v>
      </c>
      <c r="B26" s="1">
        <v>374</v>
      </c>
    </row>
    <row r="27" spans="1:2">
      <c r="A27" s="1">
        <v>25</v>
      </c>
      <c r="B27" s="1">
        <v>409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sheetPr codeName="Sheet94">
    <tabColor rgb="FFFF0000"/>
  </sheetPr>
  <dimension ref="A1:B22"/>
  <sheetViews>
    <sheetView workbookViewId="0">
      <selection activeCell="G9" sqref="G9"/>
    </sheetView>
  </sheetViews>
  <sheetFormatPr defaultRowHeight="15"/>
  <cols>
    <col min="1" max="1" width="12.7109375" customWidth="1"/>
    <col min="2" max="2" width="13.140625" customWidth="1"/>
  </cols>
  <sheetData>
    <row r="1" spans="1:2">
      <c r="A1" t="s">
        <v>564</v>
      </c>
    </row>
    <row r="2" spans="1:2">
      <c r="A2" s="283" t="s">
        <v>563</v>
      </c>
      <c r="B2" s="39" t="s">
        <v>424</v>
      </c>
    </row>
    <row r="3" spans="1:2">
      <c r="A3" s="225">
        <v>6.1230000000000002</v>
      </c>
      <c r="B3" s="225">
        <v>5.45</v>
      </c>
    </row>
    <row r="4" spans="1:2">
      <c r="A4" s="225">
        <v>6</v>
      </c>
      <c r="B4" s="225">
        <v>5.55</v>
      </c>
    </row>
    <row r="5" spans="1:2">
      <c r="A5" s="225">
        <v>6.58</v>
      </c>
      <c r="B5" s="225">
        <v>5.8</v>
      </c>
    </row>
    <row r="6" spans="1:2">
      <c r="A6" s="225">
        <v>6.25</v>
      </c>
      <c r="B6" s="225">
        <v>5.9</v>
      </c>
    </row>
    <row r="7" spans="1:2">
      <c r="A7" s="225">
        <v>6.42</v>
      </c>
      <c r="B7" s="225">
        <v>5.75</v>
      </c>
    </row>
    <row r="8" spans="1:2">
      <c r="A8" s="225">
        <v>6</v>
      </c>
      <c r="B8" s="225">
        <v>5.6849999999999996</v>
      </c>
    </row>
    <row r="9" spans="1:2">
      <c r="A9" s="225">
        <v>5.99</v>
      </c>
      <c r="B9" s="225">
        <v>5.9249999999999998</v>
      </c>
    </row>
    <row r="10" spans="1:2">
      <c r="A10" s="225">
        <v>6.13</v>
      </c>
      <c r="B10" s="225">
        <v>5.8230000000000004</v>
      </c>
    </row>
    <row r="11" spans="1:2">
      <c r="A11" s="225">
        <v>6.18</v>
      </c>
      <c r="B11" s="225">
        <v>6</v>
      </c>
    </row>
    <row r="12" spans="1:2">
      <c r="A12" s="225">
        <v>6.25</v>
      </c>
      <c r="B12" s="225">
        <v>5.55</v>
      </c>
    </row>
    <row r="13" spans="1:2">
      <c r="A13" s="225">
        <v>6.54</v>
      </c>
      <c r="B13" s="225">
        <v>5.8</v>
      </c>
    </row>
    <row r="14" spans="1:2">
      <c r="A14" s="225">
        <v>6.52</v>
      </c>
      <c r="B14" s="225">
        <v>5.9</v>
      </c>
    </row>
    <row r="15" spans="1:2">
      <c r="A15" s="225">
        <v>6.23</v>
      </c>
      <c r="B15" s="225">
        <v>5.75</v>
      </c>
    </row>
    <row r="16" spans="1:2">
      <c r="A16" s="225">
        <v>6.28</v>
      </c>
      <c r="B16" s="225">
        <v>5.6849999999999996</v>
      </c>
    </row>
    <row r="17" spans="1:2">
      <c r="A17" s="225">
        <v>6.45</v>
      </c>
      <c r="B17" s="225">
        <v>5.4660000000000002</v>
      </c>
    </row>
    <row r="18" spans="1:2">
      <c r="A18" s="225">
        <v>6.25</v>
      </c>
      <c r="B18" s="225">
        <v>5.8819999999999997</v>
      </c>
    </row>
    <row r="19" spans="1:2">
      <c r="A19" s="225">
        <v>5.88</v>
      </c>
      <c r="B19" s="225">
        <v>5.6749999999999998</v>
      </c>
    </row>
    <row r="20" spans="1:2">
      <c r="A20" s="225">
        <v>5.99</v>
      </c>
      <c r="B20" s="225">
        <v>5.7889999999999997</v>
      </c>
    </row>
    <row r="21" spans="1:2">
      <c r="A21" s="225">
        <v>5.78</v>
      </c>
      <c r="B21" s="225">
        <v>5.6680000000000001</v>
      </c>
    </row>
    <row r="22" spans="1:2">
      <c r="A22" s="225">
        <v>5.89</v>
      </c>
      <c r="B22" s="225">
        <v>5.9870000000000001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sheetPr codeName="Sheet95"/>
  <dimension ref="A1:J27"/>
  <sheetViews>
    <sheetView workbookViewId="0">
      <selection activeCell="G19" sqref="G19"/>
    </sheetView>
  </sheetViews>
  <sheetFormatPr defaultRowHeight="15"/>
  <cols>
    <col min="1" max="1" width="14" bestFit="1" customWidth="1"/>
  </cols>
  <sheetData>
    <row r="1" spans="1:10" ht="15.75">
      <c r="A1" s="386" t="s">
        <v>75</v>
      </c>
      <c r="B1" s="386"/>
      <c r="C1" s="50" t="s">
        <v>79</v>
      </c>
    </row>
    <row r="2" spans="1:10">
      <c r="A2" s="35" t="s">
        <v>77</v>
      </c>
      <c r="B2" s="35" t="s">
        <v>78</v>
      </c>
    </row>
    <row r="3" spans="1:10" ht="15.75">
      <c r="A3" s="16">
        <v>1.0217276759645399</v>
      </c>
      <c r="B3" s="16">
        <v>0.59</v>
      </c>
      <c r="C3" s="51" t="s">
        <v>76</v>
      </c>
    </row>
    <row r="4" spans="1:10">
      <c r="A4" s="16">
        <v>1.6455292590482899</v>
      </c>
      <c r="B4" s="16">
        <v>0.59</v>
      </c>
    </row>
    <row r="5" spans="1:10">
      <c r="A5" s="16">
        <v>1.4327928687004401</v>
      </c>
      <c r="B5" s="16">
        <v>0.54</v>
      </c>
    </row>
    <row r="6" spans="1:10">
      <c r="A6" s="16">
        <v>1.4503444944663499</v>
      </c>
      <c r="B6" s="16">
        <v>0.65</v>
      </c>
    </row>
    <row r="7" spans="1:10">
      <c r="A7" s="16">
        <v>0.891623503299104</v>
      </c>
      <c r="B7" s="16">
        <v>0.56000000000000005</v>
      </c>
    </row>
    <row r="8" spans="1:10">
      <c r="A8" s="16">
        <v>1.1958205087020899</v>
      </c>
      <c r="B8" s="16">
        <v>0.47</v>
      </c>
    </row>
    <row r="9" spans="1:10">
      <c r="A9" s="16">
        <v>1.07125772218876</v>
      </c>
      <c r="B9" s="16">
        <v>0.5</v>
      </c>
      <c r="H9" s="42"/>
      <c r="I9" s="42"/>
      <c r="J9" s="42"/>
    </row>
    <row r="10" spans="1:10">
      <c r="A10" s="16">
        <v>0.91555789776686003</v>
      </c>
      <c r="B10" s="16">
        <v>0.74</v>
      </c>
    </row>
    <row r="11" spans="1:10">
      <c r="A11" s="16">
        <v>1.15320690997968</v>
      </c>
      <c r="B11" s="16">
        <v>0.8</v>
      </c>
    </row>
    <row r="12" spans="1:10">
      <c r="A12" s="16">
        <v>1.32987170705047</v>
      </c>
      <c r="B12" s="16">
        <v>0.61</v>
      </c>
    </row>
    <row r="13" spans="1:10">
      <c r="A13" s="16">
        <v>1.36854339267245</v>
      </c>
      <c r="B13" s="16">
        <v>0.57999999999999996</v>
      </c>
    </row>
    <row r="14" spans="1:10">
      <c r="A14" s="16">
        <v>1.0694133373071499</v>
      </c>
      <c r="B14" s="16">
        <v>0.63</v>
      </c>
    </row>
    <row r="15" spans="1:10">
      <c r="A15" s="16">
        <v>1.28548202388721</v>
      </c>
      <c r="B15" s="16">
        <v>0.56999999999999995</v>
      </c>
    </row>
    <row r="16" spans="1:10">
      <c r="A16" s="16">
        <v>1.3379197989966201</v>
      </c>
      <c r="B16" s="16">
        <v>0.73</v>
      </c>
    </row>
    <row r="17" spans="1:9">
      <c r="A17" s="16">
        <v>1.60169509255109</v>
      </c>
      <c r="B17" s="16">
        <v>0.61</v>
      </c>
      <c r="I17" s="85"/>
    </row>
    <row r="18" spans="1:9">
      <c r="A18" s="16">
        <v>1.21459511419632</v>
      </c>
      <c r="B18" s="16">
        <v>0.75</v>
      </c>
    </row>
    <row r="19" spans="1:9">
      <c r="A19" s="16">
        <v>1.6517368056113799</v>
      </c>
      <c r="B19" s="16">
        <v>0.69</v>
      </c>
    </row>
    <row r="20" spans="1:9">
      <c r="A20" s="16">
        <v>1.6794496419143601</v>
      </c>
      <c r="B20" s="16">
        <v>0.71</v>
      </c>
    </row>
    <row r="21" spans="1:9">
      <c r="A21" s="16">
        <v>1.2277412841648501</v>
      </c>
      <c r="B21" s="16">
        <v>0.63</v>
      </c>
    </row>
    <row r="22" spans="1:9">
      <c r="A22" s="16">
        <v>1.31375912471745</v>
      </c>
      <c r="B22" s="16">
        <v>0.56999999999999995</v>
      </c>
    </row>
    <row r="23" spans="1:9">
      <c r="A23" s="16">
        <v>1.23199395903859</v>
      </c>
      <c r="B23" s="16">
        <v>0.73</v>
      </c>
    </row>
    <row r="24" spans="1:9">
      <c r="A24" s="16">
        <v>1.18636588192333</v>
      </c>
      <c r="B24" s="16">
        <v>0.61</v>
      </c>
    </row>
    <row r="25" spans="1:9">
      <c r="A25" s="16">
        <v>1.3050767190444399</v>
      </c>
      <c r="B25" s="16">
        <v>0.74</v>
      </c>
    </row>
    <row r="26" spans="1:9">
      <c r="A26" s="16">
        <v>1.3707092389042399</v>
      </c>
      <c r="B26" s="16">
        <v>0.8</v>
      </c>
    </row>
    <row r="27" spans="1:9">
      <c r="A27" s="16">
        <v>1.39490374792581</v>
      </c>
      <c r="B27" s="16">
        <v>0.56000000000000005</v>
      </c>
    </row>
  </sheetData>
  <mergeCells count="1">
    <mergeCell ref="A1:B1"/>
  </mergeCells>
  <pageMargins left="0.7" right="0.7" top="0.75" bottom="0.75" header="0.3" footer="0.3"/>
</worksheet>
</file>

<file path=xl/worksheets/sheet54.xml><?xml version="1.0" encoding="utf-8"?>
<worksheet xmlns="http://schemas.openxmlformats.org/spreadsheetml/2006/main" xmlns:r="http://schemas.openxmlformats.org/officeDocument/2006/relationships">
  <sheetPr codeName="Sheet96"/>
  <dimension ref="A1:B31"/>
  <sheetViews>
    <sheetView topLeftCell="A10" workbookViewId="0">
      <selection activeCell="G19" sqref="G19"/>
    </sheetView>
  </sheetViews>
  <sheetFormatPr defaultRowHeight="15"/>
  <cols>
    <col min="1" max="1" width="9" bestFit="1" customWidth="1"/>
  </cols>
  <sheetData>
    <row r="1" spans="1:2" ht="75">
      <c r="A1" s="183" t="s">
        <v>425</v>
      </c>
      <c r="B1" s="183" t="s">
        <v>426</v>
      </c>
    </row>
    <row r="2" spans="1:2">
      <c r="A2" s="1">
        <v>34</v>
      </c>
      <c r="B2" s="1">
        <v>27</v>
      </c>
    </row>
    <row r="3" spans="1:2">
      <c r="A3" s="1">
        <v>37</v>
      </c>
      <c r="B3" s="1">
        <v>33</v>
      </c>
    </row>
    <row r="4" spans="1:2">
      <c r="A4" s="1">
        <v>37</v>
      </c>
      <c r="B4" s="1">
        <v>36</v>
      </c>
    </row>
    <row r="5" spans="1:2">
      <c r="A5" s="1">
        <v>38</v>
      </c>
      <c r="B5" s="1">
        <v>37</v>
      </c>
    </row>
    <row r="6" spans="1:2">
      <c r="A6" s="1">
        <v>41</v>
      </c>
      <c r="B6" s="1">
        <v>38</v>
      </c>
    </row>
    <row r="7" spans="1:2">
      <c r="A7" s="1">
        <v>42</v>
      </c>
      <c r="B7" s="1">
        <v>38</v>
      </c>
    </row>
    <row r="8" spans="1:2">
      <c r="A8" s="1">
        <v>43</v>
      </c>
      <c r="B8" s="1">
        <v>39</v>
      </c>
    </row>
    <row r="9" spans="1:2">
      <c r="A9" s="1">
        <v>44</v>
      </c>
      <c r="B9" s="1">
        <v>42</v>
      </c>
    </row>
    <row r="10" spans="1:2">
      <c r="A10" s="1">
        <v>44</v>
      </c>
      <c r="B10" s="1">
        <v>42</v>
      </c>
    </row>
    <row r="11" spans="1:2">
      <c r="A11" s="1">
        <v>45</v>
      </c>
      <c r="B11" s="1">
        <v>43</v>
      </c>
    </row>
    <row r="12" spans="1:2">
      <c r="A12" s="1">
        <v>45</v>
      </c>
      <c r="B12" s="1">
        <v>43</v>
      </c>
    </row>
    <row r="13" spans="1:2">
      <c r="A13" s="1">
        <v>45</v>
      </c>
      <c r="B13" s="1">
        <v>44</v>
      </c>
    </row>
    <row r="14" spans="1:2">
      <c r="A14" s="1">
        <v>46</v>
      </c>
      <c r="B14" s="1">
        <v>44</v>
      </c>
    </row>
    <row r="15" spans="1:2">
      <c r="A15" s="1">
        <v>48</v>
      </c>
      <c r="B15" s="1">
        <v>44</v>
      </c>
    </row>
    <row r="16" spans="1:2">
      <c r="A16" s="1">
        <v>49</v>
      </c>
      <c r="B16" s="1">
        <v>45</v>
      </c>
    </row>
    <row r="17" spans="1:2">
      <c r="A17" s="1">
        <v>53</v>
      </c>
      <c r="B17" s="1">
        <v>45</v>
      </c>
    </row>
    <row r="18" spans="1:2">
      <c r="A18" s="1">
        <v>53</v>
      </c>
      <c r="B18" s="1">
        <v>45</v>
      </c>
    </row>
    <row r="19" spans="1:2">
      <c r="A19" s="1">
        <v>54</v>
      </c>
      <c r="B19" s="1">
        <v>45</v>
      </c>
    </row>
    <row r="20" spans="1:2">
      <c r="A20" s="1">
        <v>54</v>
      </c>
      <c r="B20" s="1">
        <v>46</v>
      </c>
    </row>
    <row r="21" spans="1:2">
      <c r="A21" s="1">
        <v>55</v>
      </c>
      <c r="B21" s="1">
        <v>46</v>
      </c>
    </row>
    <row r="22" spans="1:2">
      <c r="A22" s="1">
        <v>56</v>
      </c>
      <c r="B22" s="1">
        <v>47</v>
      </c>
    </row>
    <row r="23" spans="1:2">
      <c r="A23" s="1">
        <v>57</v>
      </c>
      <c r="B23" s="1">
        <v>47</v>
      </c>
    </row>
    <row r="24" spans="1:2">
      <c r="A24" s="1">
        <v>60</v>
      </c>
      <c r="B24" s="1">
        <v>48</v>
      </c>
    </row>
    <row r="25" spans="1:2">
      <c r="A25" s="1"/>
      <c r="B25" s="1">
        <v>48</v>
      </c>
    </row>
    <row r="26" spans="1:2">
      <c r="A26" s="1"/>
      <c r="B26" s="1">
        <v>49</v>
      </c>
    </row>
    <row r="27" spans="1:2">
      <c r="A27" s="1"/>
      <c r="B27" s="1">
        <v>49</v>
      </c>
    </row>
    <row r="28" spans="1:2">
      <c r="A28" s="1"/>
      <c r="B28" s="1">
        <v>51</v>
      </c>
    </row>
    <row r="29" spans="1:2">
      <c r="A29" s="1"/>
      <c r="B29" s="1">
        <v>51</v>
      </c>
    </row>
    <row r="30" spans="1:2">
      <c r="A30" s="1"/>
      <c r="B30" s="1">
        <v>52</v>
      </c>
    </row>
    <row r="31" spans="1:2">
      <c r="A31" s="184"/>
      <c r="B31" s="184">
        <v>54</v>
      </c>
    </row>
  </sheetData>
  <pageMargins left="0.7" right="0.7" top="0.75" bottom="0.75" header="0.3" footer="0.3"/>
  <pageSetup orientation="portrait" r:id="rId1"/>
  <drawing r:id="rId2"/>
</worksheet>
</file>

<file path=xl/worksheets/sheet5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6.xml><?xml version="1.0" encoding="utf-8"?>
<worksheet xmlns="http://schemas.openxmlformats.org/spreadsheetml/2006/main" xmlns:r="http://schemas.openxmlformats.org/officeDocument/2006/relationships">
  <sheetPr codeName="Sheet97">
    <tabColor rgb="FF00CC00"/>
  </sheetPr>
  <dimension ref="A1:U23"/>
  <sheetViews>
    <sheetView workbookViewId="0">
      <selection activeCell="M15" sqref="M15"/>
    </sheetView>
  </sheetViews>
  <sheetFormatPr defaultRowHeight="15"/>
  <cols>
    <col min="1" max="1" width="31.140625" customWidth="1"/>
    <col min="2" max="2" width="25.42578125" customWidth="1"/>
    <col min="3" max="3" width="17" customWidth="1"/>
    <col min="4" max="4" width="14.140625" customWidth="1"/>
  </cols>
  <sheetData>
    <row r="1" spans="1:21" ht="144.75" customHeight="1">
      <c r="A1" s="387" t="s">
        <v>152</v>
      </c>
      <c r="B1" s="388"/>
    </row>
    <row r="2" spans="1:21" ht="15.75">
      <c r="G2" s="311" t="s">
        <v>807</v>
      </c>
      <c r="H2" s="4"/>
      <c r="I2" s="4"/>
      <c r="J2" s="4"/>
      <c r="K2" s="4"/>
      <c r="L2" s="4"/>
      <c r="M2" s="4"/>
      <c r="N2" s="4"/>
      <c r="O2" s="4"/>
      <c r="P2" s="4"/>
      <c r="Q2" s="4"/>
      <c r="R2" s="4"/>
      <c r="S2" s="4"/>
      <c r="T2" s="4"/>
      <c r="U2" s="4"/>
    </row>
    <row r="3" spans="1:21" ht="18">
      <c r="A3" s="308" t="s">
        <v>57</v>
      </c>
      <c r="B3" s="308" t="s">
        <v>58</v>
      </c>
      <c r="C3" s="309" t="s">
        <v>803</v>
      </c>
      <c r="D3" s="309" t="s">
        <v>806</v>
      </c>
      <c r="G3" s="311" t="s">
        <v>808</v>
      </c>
      <c r="H3" s="4"/>
      <c r="I3" s="4"/>
      <c r="J3" s="4"/>
      <c r="K3" s="4"/>
      <c r="L3" s="4"/>
      <c r="M3" s="4"/>
      <c r="N3" s="4"/>
      <c r="O3" s="4"/>
      <c r="P3" s="4"/>
      <c r="Q3" s="4"/>
      <c r="R3" s="4"/>
      <c r="S3" s="4"/>
      <c r="T3" s="4"/>
      <c r="U3" s="4"/>
    </row>
    <row r="4" spans="1:21" ht="18">
      <c r="A4" s="307">
        <v>204</v>
      </c>
      <c r="B4" s="307">
        <v>223</v>
      </c>
      <c r="C4" s="1">
        <f>A4-B4</f>
        <v>-19</v>
      </c>
      <c r="D4" s="1">
        <f>C4^2</f>
        <v>361</v>
      </c>
      <c r="F4" s="312" t="s">
        <v>812</v>
      </c>
      <c r="G4" s="311" t="s">
        <v>809</v>
      </c>
      <c r="H4" s="4"/>
      <c r="I4" s="4"/>
      <c r="J4" s="4"/>
      <c r="K4" s="4"/>
      <c r="L4" s="4"/>
      <c r="M4" s="4"/>
      <c r="N4" s="4"/>
      <c r="O4" s="4"/>
      <c r="P4" s="4"/>
      <c r="Q4" s="4"/>
      <c r="R4" s="4"/>
      <c r="S4" s="4"/>
      <c r="T4" s="4"/>
      <c r="U4" s="4"/>
    </row>
    <row r="5" spans="1:21" ht="18">
      <c r="A5" s="37">
        <v>393</v>
      </c>
      <c r="B5" s="37">
        <v>412</v>
      </c>
      <c r="C5" s="1">
        <f t="shared" ref="C5:C13" si="0">A5-B5</f>
        <v>-19</v>
      </c>
      <c r="D5" s="1">
        <f t="shared" ref="D5:D13" si="1">C5^2</f>
        <v>361</v>
      </c>
      <c r="G5" s="311" t="s">
        <v>811</v>
      </c>
      <c r="H5" s="4"/>
      <c r="I5" s="4"/>
      <c r="J5" s="4"/>
      <c r="K5" s="4"/>
      <c r="L5" s="4"/>
      <c r="M5" s="4"/>
      <c r="N5" s="4"/>
      <c r="O5" s="4"/>
      <c r="P5" s="4"/>
      <c r="Q5" s="4"/>
      <c r="R5" s="4"/>
      <c r="S5" s="4"/>
      <c r="T5" s="4"/>
      <c r="U5" s="4"/>
    </row>
    <row r="6" spans="1:21" ht="15.75">
      <c r="A6" s="37">
        <v>391</v>
      </c>
      <c r="B6" s="37">
        <v>402</v>
      </c>
      <c r="C6" s="1">
        <f t="shared" si="0"/>
        <v>-11</v>
      </c>
      <c r="D6" s="1">
        <f t="shared" si="1"/>
        <v>121</v>
      </c>
      <c r="G6" s="311" t="s">
        <v>810</v>
      </c>
      <c r="H6" s="4"/>
      <c r="I6" s="4"/>
      <c r="J6" s="4"/>
      <c r="K6" s="4"/>
      <c r="L6" s="4"/>
      <c r="M6" s="4"/>
      <c r="N6" s="4"/>
      <c r="O6" s="4"/>
      <c r="P6" s="4"/>
      <c r="Q6" s="4"/>
      <c r="R6" s="4"/>
      <c r="S6" s="4"/>
      <c r="T6" s="4"/>
      <c r="U6" s="4"/>
    </row>
    <row r="7" spans="1:21">
      <c r="A7" s="37">
        <v>265</v>
      </c>
      <c r="B7" s="37">
        <v>285</v>
      </c>
      <c r="C7" s="1">
        <f t="shared" si="0"/>
        <v>-20</v>
      </c>
      <c r="D7" s="1">
        <f t="shared" si="1"/>
        <v>400</v>
      </c>
    </row>
    <row r="8" spans="1:21">
      <c r="A8" s="37">
        <v>326</v>
      </c>
      <c r="B8" s="37">
        <v>353</v>
      </c>
      <c r="C8" s="1">
        <f t="shared" si="0"/>
        <v>-27</v>
      </c>
      <c r="D8" s="1">
        <f t="shared" si="1"/>
        <v>729</v>
      </c>
    </row>
    <row r="9" spans="1:21">
      <c r="A9" s="37">
        <v>220</v>
      </c>
      <c r="B9" s="37">
        <v>243</v>
      </c>
      <c r="C9" s="1">
        <f t="shared" si="0"/>
        <v>-23</v>
      </c>
      <c r="D9" s="1">
        <f t="shared" si="1"/>
        <v>529</v>
      </c>
    </row>
    <row r="10" spans="1:21">
      <c r="A10" s="37">
        <v>423</v>
      </c>
      <c r="B10" s="37">
        <v>443</v>
      </c>
      <c r="C10" s="1">
        <f t="shared" si="0"/>
        <v>-20</v>
      </c>
      <c r="D10" s="1">
        <f t="shared" si="1"/>
        <v>400</v>
      </c>
    </row>
    <row r="11" spans="1:21">
      <c r="A11" s="37">
        <v>342</v>
      </c>
      <c r="B11" s="37">
        <v>340</v>
      </c>
      <c r="C11" s="1">
        <f t="shared" si="0"/>
        <v>2</v>
      </c>
      <c r="D11" s="1">
        <f t="shared" si="1"/>
        <v>4</v>
      </c>
    </row>
    <row r="12" spans="1:21">
      <c r="A12" s="37">
        <v>480</v>
      </c>
      <c r="B12" s="37">
        <v>582</v>
      </c>
      <c r="C12" s="1">
        <f t="shared" si="0"/>
        <v>-102</v>
      </c>
      <c r="D12" s="1">
        <f t="shared" si="1"/>
        <v>10404</v>
      </c>
    </row>
    <row r="13" spans="1:21">
      <c r="A13" s="37">
        <v>464</v>
      </c>
      <c r="B13" s="37">
        <v>490</v>
      </c>
      <c r="C13" s="1">
        <f t="shared" si="0"/>
        <v>-26</v>
      </c>
      <c r="D13" s="1">
        <f t="shared" si="1"/>
        <v>676</v>
      </c>
    </row>
    <row r="14" spans="1:21" ht="15.75" thickBot="1">
      <c r="C14" s="113">
        <f>SUM(C4:C13)</f>
        <v>-265</v>
      </c>
      <c r="D14" s="113">
        <f>SUM(D4:D13)</f>
        <v>13985</v>
      </c>
    </row>
    <row r="15" spans="1:21" ht="27" thickBot="1">
      <c r="C15" s="310" t="s">
        <v>804</v>
      </c>
      <c r="D15" s="310" t="s">
        <v>805</v>
      </c>
    </row>
    <row r="16" spans="1:21" ht="15.75" thickTop="1"/>
    <row r="17" spans="1:9">
      <c r="F17" s="181" t="s">
        <v>813</v>
      </c>
      <c r="G17" s="181" t="s">
        <v>814</v>
      </c>
    </row>
    <row r="18" spans="1:9">
      <c r="A18" s="101" t="s">
        <v>776</v>
      </c>
    </row>
    <row r="20" spans="1:9">
      <c r="A20" s="101" t="s">
        <v>779</v>
      </c>
      <c r="F20" t="s">
        <v>812</v>
      </c>
      <c r="G20">
        <f>C14/10</f>
        <v>-26.5</v>
      </c>
    </row>
    <row r="21" spans="1:9">
      <c r="A21" s="13" t="s">
        <v>778</v>
      </c>
      <c r="F21" t="s">
        <v>167</v>
      </c>
      <c r="I21" t="s">
        <v>816</v>
      </c>
    </row>
    <row r="23" spans="1:9">
      <c r="F23" t="s">
        <v>777</v>
      </c>
      <c r="I23" t="s">
        <v>815</v>
      </c>
    </row>
  </sheetData>
  <mergeCells count="1">
    <mergeCell ref="A1:B1"/>
  </mergeCells>
  <pageMargins left="0.7" right="0.7" top="0.75" bottom="0.75" header="0.3" footer="0.3"/>
  <pageSetup orientation="portrait" r:id="rId1"/>
  <drawing r:id="rId2"/>
</worksheet>
</file>

<file path=xl/worksheets/sheet57.xml><?xml version="1.0" encoding="utf-8"?>
<worksheet xmlns="http://schemas.openxmlformats.org/spreadsheetml/2006/main" xmlns:r="http://schemas.openxmlformats.org/officeDocument/2006/relationships">
  <sheetPr codeName="Sheet98">
    <tabColor rgb="FFC00000"/>
  </sheetPr>
  <dimension ref="A1:B21"/>
  <sheetViews>
    <sheetView workbookViewId="0">
      <selection activeCell="G19" sqref="G19"/>
    </sheetView>
  </sheetViews>
  <sheetFormatPr defaultRowHeight="15"/>
  <cols>
    <col min="1" max="1" width="16.85546875" bestFit="1" customWidth="1"/>
    <col min="2" max="2" width="18" bestFit="1" customWidth="1"/>
  </cols>
  <sheetData>
    <row r="1" spans="1:2">
      <c r="A1" s="3" t="s">
        <v>565</v>
      </c>
      <c r="B1" s="128" t="s">
        <v>566</v>
      </c>
    </row>
    <row r="2" spans="1:2">
      <c r="A2" s="1">
        <v>18</v>
      </c>
      <c r="B2" s="1">
        <v>22</v>
      </c>
    </row>
    <row r="3" spans="1:2">
      <c r="A3" s="1">
        <v>21</v>
      </c>
      <c r="B3" s="1">
        <v>25</v>
      </c>
    </row>
    <row r="4" spans="1:2">
      <c r="A4" s="1">
        <v>16</v>
      </c>
      <c r="B4" s="1">
        <v>17</v>
      </c>
    </row>
    <row r="5" spans="1:2">
      <c r="A5" s="1">
        <v>22</v>
      </c>
      <c r="B5" s="1">
        <v>24</v>
      </c>
    </row>
    <row r="6" spans="1:2">
      <c r="A6" s="1">
        <v>19</v>
      </c>
      <c r="B6" s="1">
        <v>16</v>
      </c>
    </row>
    <row r="7" spans="1:2">
      <c r="A7" s="1">
        <v>24</v>
      </c>
      <c r="B7" s="1">
        <v>29</v>
      </c>
    </row>
    <row r="8" spans="1:2">
      <c r="A8" s="1">
        <v>17</v>
      </c>
      <c r="B8" s="1">
        <v>20</v>
      </c>
    </row>
    <row r="9" spans="1:2">
      <c r="A9" s="1">
        <v>21</v>
      </c>
      <c r="B9" s="1">
        <v>23</v>
      </c>
    </row>
    <row r="10" spans="1:2">
      <c r="A10" s="1">
        <v>23</v>
      </c>
      <c r="B10" s="1">
        <v>19</v>
      </c>
    </row>
    <row r="11" spans="1:2">
      <c r="A11" s="1">
        <v>18</v>
      </c>
      <c r="B11" s="1">
        <v>20</v>
      </c>
    </row>
    <row r="12" spans="1:2">
      <c r="A12" s="1">
        <v>14</v>
      </c>
      <c r="B12" s="1">
        <v>15</v>
      </c>
    </row>
    <row r="13" spans="1:2">
      <c r="A13" s="1">
        <v>16</v>
      </c>
      <c r="B13" s="1">
        <v>15</v>
      </c>
    </row>
    <row r="14" spans="1:2">
      <c r="A14" s="1">
        <v>16</v>
      </c>
      <c r="B14" s="1">
        <v>18</v>
      </c>
    </row>
    <row r="15" spans="1:2">
      <c r="A15" s="1">
        <v>19</v>
      </c>
      <c r="B15" s="1">
        <v>26</v>
      </c>
    </row>
    <row r="16" spans="1:2">
      <c r="A16" s="1">
        <v>18</v>
      </c>
      <c r="B16" s="1">
        <v>18</v>
      </c>
    </row>
    <row r="17" spans="1:2">
      <c r="A17" s="1">
        <v>20</v>
      </c>
      <c r="B17" s="1">
        <v>24</v>
      </c>
    </row>
    <row r="18" spans="1:2">
      <c r="A18" s="1">
        <v>12</v>
      </c>
      <c r="B18" s="1">
        <v>18</v>
      </c>
    </row>
    <row r="19" spans="1:2">
      <c r="A19" s="1">
        <v>22</v>
      </c>
      <c r="B19" s="1">
        <v>25</v>
      </c>
    </row>
    <row r="20" spans="1:2">
      <c r="A20" s="1">
        <v>15</v>
      </c>
      <c r="B20" s="1">
        <v>19</v>
      </c>
    </row>
    <row r="21" spans="1:2">
      <c r="A21" s="1">
        <v>17</v>
      </c>
      <c r="B21" s="1">
        <v>16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sheetPr codeName="Sheet100"/>
  <dimension ref="A1:B33"/>
  <sheetViews>
    <sheetView workbookViewId="0">
      <selection activeCell="G19" sqref="G19"/>
    </sheetView>
  </sheetViews>
  <sheetFormatPr defaultRowHeight="15"/>
  <cols>
    <col min="1" max="1" width="15" customWidth="1"/>
    <col min="2" max="2" width="11.42578125" bestFit="1" customWidth="1"/>
  </cols>
  <sheetData>
    <row r="1" spans="1:2">
      <c r="A1" t="s">
        <v>144</v>
      </c>
    </row>
    <row r="3" spans="1:2">
      <c r="A3" s="76" t="s">
        <v>145</v>
      </c>
      <c r="B3" s="76" t="s">
        <v>146</v>
      </c>
    </row>
    <row r="4" spans="1:2">
      <c r="A4" s="1">
        <v>0.5</v>
      </c>
      <c r="B4" s="1">
        <v>2</v>
      </c>
    </row>
    <row r="5" spans="1:2">
      <c r="A5" s="1">
        <v>0.6</v>
      </c>
      <c r="B5" s="1">
        <v>3</v>
      </c>
    </row>
    <row r="6" spans="1:2">
      <c r="A6" s="1">
        <v>0.8</v>
      </c>
      <c r="B6" s="1">
        <v>3.1</v>
      </c>
    </row>
    <row r="7" spans="1:2">
      <c r="A7" s="1">
        <v>0.3</v>
      </c>
      <c r="B7" s="1">
        <v>3.2</v>
      </c>
    </row>
    <row r="8" spans="1:2">
      <c r="A8" s="1">
        <v>0.4</v>
      </c>
      <c r="B8" s="1">
        <v>2.8</v>
      </c>
    </row>
    <row r="9" spans="1:2">
      <c r="A9" s="1">
        <v>0.6</v>
      </c>
      <c r="B9" s="1">
        <v>3.3</v>
      </c>
    </row>
    <row r="10" spans="1:2">
      <c r="A10" s="1">
        <v>0.8</v>
      </c>
      <c r="B10" s="1">
        <v>4</v>
      </c>
    </row>
    <row r="11" spans="1:2">
      <c r="A11" s="1">
        <v>1.7</v>
      </c>
      <c r="B11" s="1">
        <v>3.2</v>
      </c>
    </row>
    <row r="12" spans="1:2">
      <c r="A12" s="1">
        <v>1.2</v>
      </c>
      <c r="B12" s="1">
        <v>3.1</v>
      </c>
    </row>
    <row r="13" spans="1:2">
      <c r="A13" s="1">
        <v>1.3</v>
      </c>
      <c r="B13" s="1">
        <v>2.9</v>
      </c>
    </row>
    <row r="14" spans="1:2">
      <c r="A14" s="1">
        <v>1.2</v>
      </c>
      <c r="B14" s="1">
        <v>2.5</v>
      </c>
    </row>
    <row r="15" spans="1:2">
      <c r="A15" s="1">
        <v>1.2</v>
      </c>
      <c r="B15" s="1">
        <v>2.1</v>
      </c>
    </row>
    <row r="16" spans="1:2">
      <c r="A16" s="1">
        <v>1.2</v>
      </c>
      <c r="B16" s="1">
        <v>1.8</v>
      </c>
    </row>
    <row r="17" spans="1:2">
      <c r="A17" s="1">
        <v>0.8</v>
      </c>
      <c r="B17" s="1">
        <v>2.4</v>
      </c>
    </row>
    <row r="18" spans="1:2">
      <c r="A18" s="1">
        <v>0.9</v>
      </c>
      <c r="B18" s="1">
        <v>3.1</v>
      </c>
    </row>
    <row r="19" spans="1:2">
      <c r="A19" s="1">
        <v>0.6</v>
      </c>
      <c r="B19" s="1">
        <v>3.2</v>
      </c>
    </row>
    <row r="20" spans="1:2">
      <c r="A20" s="1">
        <v>0.4</v>
      </c>
      <c r="B20" s="1">
        <v>3.1</v>
      </c>
    </row>
    <row r="21" spans="1:2">
      <c r="A21" s="1">
        <v>0.6</v>
      </c>
      <c r="B21" s="1">
        <v>2.9</v>
      </c>
    </row>
    <row r="22" spans="1:2">
      <c r="A22" s="1">
        <v>0.8</v>
      </c>
      <c r="B22" s="1">
        <v>2.5</v>
      </c>
    </row>
    <row r="23" spans="1:2">
      <c r="A23" s="1">
        <v>1.8</v>
      </c>
      <c r="B23" s="1">
        <v>2.1</v>
      </c>
    </row>
    <row r="24" spans="1:2">
      <c r="A24" s="1">
        <v>1.2</v>
      </c>
      <c r="B24" s="1">
        <v>4.2</v>
      </c>
    </row>
    <row r="25" spans="1:2">
      <c r="A25" s="1">
        <v>1.3</v>
      </c>
      <c r="B25" s="1">
        <v>3.2</v>
      </c>
    </row>
    <row r="26" spans="1:2">
      <c r="A26" s="1">
        <v>1.2</v>
      </c>
      <c r="B26" s="1">
        <v>3.1</v>
      </c>
    </row>
    <row r="27" spans="1:2">
      <c r="A27" s="1">
        <v>1.2</v>
      </c>
      <c r="B27" s="1">
        <v>2.9</v>
      </c>
    </row>
    <row r="28" spans="1:2">
      <c r="A28" s="1">
        <v>0.4</v>
      </c>
      <c r="B28" s="1">
        <v>2.5</v>
      </c>
    </row>
    <row r="29" spans="1:2">
      <c r="A29" s="1">
        <v>0.6</v>
      </c>
      <c r="B29" s="1">
        <v>2.1</v>
      </c>
    </row>
    <row r="30" spans="1:2">
      <c r="A30" s="1">
        <v>0.8</v>
      </c>
      <c r="B30" s="1">
        <v>1.9</v>
      </c>
    </row>
    <row r="31" spans="1:2">
      <c r="A31" s="1">
        <v>0.6</v>
      </c>
      <c r="B31" s="1">
        <v>1.7</v>
      </c>
    </row>
    <row r="32" spans="1:2">
      <c r="A32" s="1">
        <v>0.8</v>
      </c>
      <c r="B32" s="1">
        <v>2.2999999999999998</v>
      </c>
    </row>
    <row r="33" spans="1:2">
      <c r="A33" s="1">
        <v>1.2</v>
      </c>
      <c r="B33" s="1">
        <v>2.9</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sheetPr codeName="Sheet101"/>
  <dimension ref="A1:E11"/>
  <sheetViews>
    <sheetView workbookViewId="0">
      <selection activeCell="E11" sqref="E11"/>
    </sheetView>
  </sheetViews>
  <sheetFormatPr defaultRowHeight="15"/>
  <cols>
    <col min="2" max="2" width="17.42578125" customWidth="1"/>
    <col min="3" max="3" width="14.28515625" customWidth="1"/>
    <col min="5" max="5" width="22.7109375" customWidth="1"/>
  </cols>
  <sheetData>
    <row r="1" spans="1:5" ht="37.5">
      <c r="A1" s="21" t="s">
        <v>32</v>
      </c>
      <c r="B1" s="21" t="s">
        <v>33</v>
      </c>
      <c r="C1" s="21" t="s">
        <v>34</v>
      </c>
    </row>
    <row r="2" spans="1:5" ht="18.75">
      <c r="A2" s="22">
        <v>1</v>
      </c>
      <c r="B2" s="22">
        <v>16.8</v>
      </c>
      <c r="C2" s="22">
        <v>22</v>
      </c>
      <c r="E2" s="20" t="s">
        <v>35</v>
      </c>
    </row>
    <row r="3" spans="1:5" ht="18.75">
      <c r="A3" s="23">
        <v>2</v>
      </c>
      <c r="B3" s="23">
        <v>11.7</v>
      </c>
      <c r="C3" s="23">
        <v>15.2</v>
      </c>
    </row>
    <row r="4" spans="1:5" ht="18.75">
      <c r="A4" s="22">
        <v>3</v>
      </c>
      <c r="B4" s="22">
        <v>15.6</v>
      </c>
      <c r="C4" s="22">
        <v>18.7</v>
      </c>
    </row>
    <row r="5" spans="1:5" ht="18.75">
      <c r="A5" s="23">
        <v>4</v>
      </c>
      <c r="B5" s="23">
        <v>16.7</v>
      </c>
      <c r="C5" s="23">
        <v>15.6</v>
      </c>
    </row>
    <row r="6" spans="1:5" ht="18.75">
      <c r="A6" s="22">
        <v>5</v>
      </c>
      <c r="B6" s="22">
        <v>17.5</v>
      </c>
      <c r="C6" s="22">
        <v>20.8</v>
      </c>
    </row>
    <row r="7" spans="1:5" ht="18.75">
      <c r="A7" s="23">
        <v>6</v>
      </c>
      <c r="B7" s="23">
        <v>18.100000000000001</v>
      </c>
      <c r="C7" s="23">
        <v>19.5</v>
      </c>
    </row>
    <row r="8" spans="1:5" ht="18.75">
      <c r="A8" s="22">
        <v>7</v>
      </c>
      <c r="B8" s="22">
        <v>14.1</v>
      </c>
      <c r="C8" s="22">
        <v>17</v>
      </c>
    </row>
    <row r="9" spans="1:5" ht="18.75">
      <c r="A9" s="23">
        <v>8</v>
      </c>
      <c r="B9" s="23">
        <v>21.8</v>
      </c>
      <c r="C9" s="23">
        <v>19.5</v>
      </c>
    </row>
    <row r="10" spans="1:5" ht="18.75">
      <c r="A10" s="22">
        <v>9</v>
      </c>
      <c r="B10" s="22">
        <v>13.9</v>
      </c>
      <c r="C10" s="22">
        <v>16.5</v>
      </c>
    </row>
    <row r="11" spans="1:5" ht="18.75">
      <c r="A11" s="23">
        <v>10</v>
      </c>
      <c r="B11" s="23">
        <v>20.8</v>
      </c>
      <c r="C11" s="23">
        <v>24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rgb="FF00CC00"/>
  </sheetPr>
  <dimension ref="A1:E71"/>
  <sheetViews>
    <sheetView topLeftCell="A49" workbookViewId="0">
      <selection activeCell="D76" sqref="D76"/>
    </sheetView>
  </sheetViews>
  <sheetFormatPr defaultRowHeight="15"/>
  <cols>
    <col min="2" max="2" width="22.140625" bestFit="1" customWidth="1"/>
    <col min="4" max="4" width="64.42578125" customWidth="1"/>
    <col min="5" max="5" width="53" customWidth="1"/>
  </cols>
  <sheetData>
    <row r="1" spans="1:5" ht="17.25">
      <c r="A1" s="247" t="s">
        <v>18</v>
      </c>
      <c r="B1" s="103" t="s">
        <v>748</v>
      </c>
      <c r="D1" s="269"/>
      <c r="E1" s="255" t="s">
        <v>968</v>
      </c>
    </row>
    <row r="2" spans="1:5">
      <c r="A2" s="28">
        <v>1</v>
      </c>
      <c r="B2" s="41">
        <v>29</v>
      </c>
      <c r="C2" s="25">
        <f>COUNTIF(B2:B71,"&gt;50")</f>
        <v>47</v>
      </c>
      <c r="D2" s="270"/>
    </row>
    <row r="3" spans="1:5">
      <c r="A3" s="28">
        <v>2</v>
      </c>
      <c r="B3" s="41">
        <v>53</v>
      </c>
      <c r="C3" s="25">
        <f>COUNTIF(B2:B71,"&lt;35")</f>
        <v>9</v>
      </c>
      <c r="D3" s="269" t="s">
        <v>752</v>
      </c>
      <c r="E3" s="79" t="s">
        <v>754</v>
      </c>
    </row>
    <row r="4" spans="1:5">
      <c r="A4" s="28">
        <v>3</v>
      </c>
      <c r="B4" s="41">
        <v>66</v>
      </c>
      <c r="C4" s="25">
        <f t="shared" ref="C4" si="0">COUNTIF(B4:B73,"&gt;50")</f>
        <v>46</v>
      </c>
      <c r="E4" t="s">
        <v>937</v>
      </c>
    </row>
    <row r="5" spans="1:5">
      <c r="A5" s="28">
        <v>4</v>
      </c>
      <c r="B5" s="41">
        <v>74</v>
      </c>
      <c r="C5" s="25">
        <f t="shared" ref="C5" si="1">COUNTIF(B4:B73,"&lt;35")</f>
        <v>8</v>
      </c>
    </row>
    <row r="6" spans="1:5">
      <c r="A6" s="28">
        <v>5</v>
      </c>
      <c r="B6" s="41">
        <v>66</v>
      </c>
      <c r="C6" s="25">
        <f t="shared" ref="C6" si="2">COUNTIF(B6:B75,"&gt;50")</f>
        <v>44</v>
      </c>
    </row>
    <row r="7" spans="1:5">
      <c r="A7" s="28">
        <v>6</v>
      </c>
      <c r="B7" s="41">
        <v>62</v>
      </c>
      <c r="C7" s="25">
        <f t="shared" ref="C7" si="3">COUNTIF(B6:B75,"&lt;35")</f>
        <v>8</v>
      </c>
    </row>
    <row r="8" spans="1:5">
      <c r="A8" s="28">
        <v>7</v>
      </c>
      <c r="B8" s="41">
        <v>41</v>
      </c>
      <c r="C8" s="25">
        <f t="shared" ref="C8" si="4">COUNTIF(B8:B77,"&gt;50")</f>
        <v>42</v>
      </c>
      <c r="D8" s="39" t="s">
        <v>918</v>
      </c>
    </row>
    <row r="9" spans="1:5">
      <c r="A9" s="28">
        <v>8</v>
      </c>
      <c r="B9" s="41">
        <v>61</v>
      </c>
      <c r="C9" s="25">
        <f t="shared" ref="C9" si="5">COUNTIF(B8:B77,"&lt;35")</f>
        <v>8</v>
      </c>
      <c r="D9" s="39" t="s">
        <v>753</v>
      </c>
    </row>
    <row r="10" spans="1:5">
      <c r="A10" s="28">
        <v>9</v>
      </c>
      <c r="B10" s="41">
        <v>41</v>
      </c>
      <c r="C10" s="25">
        <f t="shared" ref="C10" si="6">COUNTIF(B10:B79,"&gt;50")</f>
        <v>41</v>
      </c>
      <c r="D10" s="39"/>
    </row>
    <row r="11" spans="1:5">
      <c r="A11" s="28">
        <v>10</v>
      </c>
      <c r="B11" s="41">
        <v>29</v>
      </c>
      <c r="C11" s="25">
        <f t="shared" ref="C11" si="7">COUNTIF(B10:B79,"&lt;35")</f>
        <v>8</v>
      </c>
    </row>
    <row r="12" spans="1:5">
      <c r="A12" s="28">
        <v>11</v>
      </c>
      <c r="B12" s="41">
        <v>94</v>
      </c>
      <c r="C12" s="25">
        <f t="shared" ref="C12" si="8">COUNTIF(B12:B81,"&gt;50")</f>
        <v>41</v>
      </c>
    </row>
    <row r="13" spans="1:5">
      <c r="A13" s="28">
        <v>12</v>
      </c>
      <c r="B13" s="41">
        <v>85</v>
      </c>
      <c r="C13" s="25">
        <f t="shared" ref="C13" si="9">COUNTIF(B12:B81,"&lt;35")</f>
        <v>7</v>
      </c>
    </row>
    <row r="14" spans="1:5">
      <c r="A14" s="28">
        <v>13</v>
      </c>
      <c r="B14" s="41">
        <v>41</v>
      </c>
      <c r="C14" s="25">
        <f t="shared" ref="C14" si="10">COUNTIF(B14:B83,"&gt;50")</f>
        <v>39</v>
      </c>
    </row>
    <row r="15" spans="1:5">
      <c r="A15" s="28">
        <v>14</v>
      </c>
      <c r="B15" s="41">
        <v>92</v>
      </c>
      <c r="C15" s="25">
        <f t="shared" ref="C15" si="11">COUNTIF(B14:B83,"&lt;35")</f>
        <v>7</v>
      </c>
    </row>
    <row r="16" spans="1:5">
      <c r="A16" s="28">
        <v>15</v>
      </c>
      <c r="B16" s="41">
        <v>86</v>
      </c>
      <c r="C16" s="25">
        <f t="shared" ref="C16" si="12">COUNTIF(B16:B85,"&gt;50")</f>
        <v>38</v>
      </c>
    </row>
    <row r="17" spans="1:3">
      <c r="A17" s="28">
        <v>16</v>
      </c>
      <c r="B17" s="41">
        <v>81</v>
      </c>
      <c r="C17" s="25">
        <f t="shared" ref="C17" si="13">COUNTIF(B16:B85,"&lt;35")</f>
        <v>7</v>
      </c>
    </row>
    <row r="18" spans="1:3">
      <c r="A18" s="28">
        <v>17</v>
      </c>
      <c r="B18" s="41">
        <v>40</v>
      </c>
      <c r="C18" s="25">
        <f t="shared" ref="C18" si="14">COUNTIF(B18:B87,"&gt;50")</f>
        <v>36</v>
      </c>
    </row>
    <row r="19" spans="1:3">
      <c r="A19" s="28">
        <v>18</v>
      </c>
      <c r="B19" s="41">
        <v>37</v>
      </c>
      <c r="C19" s="25">
        <f t="shared" ref="C19" si="15">COUNTIF(B18:B87,"&lt;35")</f>
        <v>7</v>
      </c>
    </row>
    <row r="20" spans="1:3">
      <c r="A20" s="28">
        <v>19</v>
      </c>
      <c r="B20" s="41">
        <v>71</v>
      </c>
      <c r="C20" s="25">
        <f t="shared" ref="C20" si="16">COUNTIF(B20:B89,"&gt;50")</f>
        <v>36</v>
      </c>
    </row>
    <row r="21" spans="1:3">
      <c r="A21" s="28">
        <v>20</v>
      </c>
      <c r="B21" s="41">
        <v>76</v>
      </c>
      <c r="C21" s="25">
        <f t="shared" ref="C21" si="17">COUNTIF(B20:B89,"&lt;35")</f>
        <v>7</v>
      </c>
    </row>
    <row r="22" spans="1:3">
      <c r="A22" s="28">
        <v>21</v>
      </c>
      <c r="B22" s="41">
        <v>49</v>
      </c>
      <c r="C22" s="25">
        <f t="shared" ref="C22" si="18">COUNTIF(B22:B91,"&gt;50")</f>
        <v>34</v>
      </c>
    </row>
    <row r="23" spans="1:3">
      <c r="A23" s="28">
        <v>22</v>
      </c>
      <c r="B23" s="41">
        <v>53</v>
      </c>
      <c r="C23" s="25">
        <f t="shared" ref="C23" si="19">COUNTIF(B22:B91,"&lt;35")</f>
        <v>7</v>
      </c>
    </row>
    <row r="24" spans="1:3">
      <c r="A24" s="28">
        <v>23</v>
      </c>
      <c r="B24" s="41">
        <v>83</v>
      </c>
      <c r="C24" s="25">
        <f t="shared" ref="C24" si="20">COUNTIF(B24:B93,"&gt;50")</f>
        <v>33</v>
      </c>
    </row>
    <row r="25" spans="1:3">
      <c r="A25" s="28">
        <v>24</v>
      </c>
      <c r="B25" s="41">
        <v>84</v>
      </c>
      <c r="C25" s="25">
        <f t="shared" ref="C25" si="21">COUNTIF(B24:B93,"&lt;35")</f>
        <v>7</v>
      </c>
    </row>
    <row r="26" spans="1:3">
      <c r="A26" s="28">
        <v>25</v>
      </c>
      <c r="B26" s="41">
        <v>44</v>
      </c>
      <c r="C26" s="25">
        <f t="shared" ref="C26" si="22">COUNTIF(B26:B95,"&gt;50")</f>
        <v>31</v>
      </c>
    </row>
    <row r="27" spans="1:3">
      <c r="A27" s="28">
        <v>26</v>
      </c>
      <c r="B27" s="41">
        <v>74</v>
      </c>
      <c r="C27" s="25">
        <f t="shared" ref="C27" si="23">COUNTIF(B26:B95,"&lt;35")</f>
        <v>7</v>
      </c>
    </row>
    <row r="28" spans="1:3">
      <c r="A28" s="28">
        <v>27</v>
      </c>
      <c r="B28" s="41">
        <v>73</v>
      </c>
      <c r="C28" s="25">
        <f t="shared" ref="C28" si="24">COUNTIF(B28:B97,"&gt;50")</f>
        <v>30</v>
      </c>
    </row>
    <row r="29" spans="1:3">
      <c r="A29" s="28">
        <v>28</v>
      </c>
      <c r="B29" s="41">
        <v>79</v>
      </c>
      <c r="C29" s="25">
        <f t="shared" ref="C29" si="25">COUNTIF(B28:B97,"&lt;35")</f>
        <v>7</v>
      </c>
    </row>
    <row r="30" spans="1:3">
      <c r="A30" s="28">
        <v>29</v>
      </c>
      <c r="B30" s="41">
        <v>60</v>
      </c>
      <c r="C30" s="25">
        <f t="shared" ref="C30" si="26">COUNTIF(B30:B99,"&gt;50")</f>
        <v>28</v>
      </c>
    </row>
    <row r="31" spans="1:3">
      <c r="A31" s="28">
        <v>30</v>
      </c>
      <c r="B31" s="41">
        <v>47</v>
      </c>
      <c r="C31" s="25">
        <f t="shared" ref="C31" si="27">COUNTIF(B30:B99,"&lt;35")</f>
        <v>7</v>
      </c>
    </row>
    <row r="32" spans="1:3">
      <c r="A32" s="28">
        <v>31</v>
      </c>
      <c r="B32" s="41">
        <v>74</v>
      </c>
      <c r="C32" s="25">
        <f t="shared" ref="C32" si="28">COUNTIF(B32:B101,"&gt;50")</f>
        <v>27</v>
      </c>
    </row>
    <row r="33" spans="1:3">
      <c r="A33" s="28">
        <v>32</v>
      </c>
      <c r="B33" s="41">
        <v>39</v>
      </c>
      <c r="C33" s="25">
        <f t="shared" ref="C33" si="29">COUNTIF(B32:B101,"&lt;35")</f>
        <v>7</v>
      </c>
    </row>
    <row r="34" spans="1:3">
      <c r="A34" s="28">
        <v>33</v>
      </c>
      <c r="B34" s="41">
        <v>62</v>
      </c>
      <c r="C34" s="25">
        <f t="shared" ref="C34" si="30">COUNTIF(B34:B103,"&gt;50")</f>
        <v>26</v>
      </c>
    </row>
    <row r="35" spans="1:3">
      <c r="A35" s="28">
        <v>34</v>
      </c>
      <c r="B35" s="41">
        <v>74</v>
      </c>
      <c r="C35" s="25">
        <f t="shared" ref="C35" si="31">COUNTIF(B34:B103,"&lt;35")</f>
        <v>7</v>
      </c>
    </row>
    <row r="36" spans="1:3">
      <c r="A36" s="28">
        <v>35</v>
      </c>
      <c r="B36" s="41">
        <v>30</v>
      </c>
      <c r="C36" s="25">
        <f t="shared" ref="C36" si="32">COUNTIF(B36:B105,"&gt;50")</f>
        <v>24</v>
      </c>
    </row>
    <row r="37" spans="1:3">
      <c r="A37" s="28">
        <v>36</v>
      </c>
      <c r="B37" s="41">
        <v>94</v>
      </c>
      <c r="C37" s="25">
        <f t="shared" ref="C37" si="33">COUNTIF(B36:B105,"&lt;35")</f>
        <v>7</v>
      </c>
    </row>
    <row r="38" spans="1:3">
      <c r="A38" s="28">
        <v>37</v>
      </c>
      <c r="B38" s="41">
        <v>61</v>
      </c>
      <c r="C38" s="25">
        <f t="shared" ref="C38" si="34">COUNTIF(B38:B107,"&gt;50")</f>
        <v>23</v>
      </c>
    </row>
    <row r="39" spans="1:3">
      <c r="A39" s="28">
        <v>38</v>
      </c>
      <c r="B39" s="41">
        <v>67</v>
      </c>
      <c r="C39" s="25">
        <f t="shared" ref="C39" si="35">COUNTIF(B38:B107,"&lt;35")</f>
        <v>6</v>
      </c>
    </row>
    <row r="40" spans="1:3">
      <c r="A40" s="28">
        <v>39</v>
      </c>
      <c r="B40" s="41">
        <v>73</v>
      </c>
      <c r="C40" s="25">
        <f t="shared" ref="C40" si="36">COUNTIF(B40:B109,"&gt;50")</f>
        <v>21</v>
      </c>
    </row>
    <row r="41" spans="1:3">
      <c r="A41" s="28">
        <v>40</v>
      </c>
      <c r="B41" s="41">
        <v>26</v>
      </c>
      <c r="C41" s="25">
        <f t="shared" ref="C41" si="37">COUNTIF(B40:B109,"&lt;35")</f>
        <v>6</v>
      </c>
    </row>
    <row r="42" spans="1:3">
      <c r="A42" s="28">
        <v>41</v>
      </c>
      <c r="B42" s="41">
        <v>30</v>
      </c>
      <c r="C42" s="25">
        <f t="shared" ref="C42" si="38">COUNTIF(B42:B111,"&gt;50")</f>
        <v>20</v>
      </c>
    </row>
    <row r="43" spans="1:3">
      <c r="A43" s="28">
        <v>42</v>
      </c>
      <c r="B43" s="41">
        <v>70</v>
      </c>
      <c r="C43" s="25">
        <f t="shared" ref="C43" si="39">COUNTIF(B42:B111,"&lt;35")</f>
        <v>5</v>
      </c>
    </row>
    <row r="44" spans="1:3">
      <c r="A44" s="28">
        <v>43</v>
      </c>
      <c r="B44" s="41">
        <v>58</v>
      </c>
      <c r="C44" s="25">
        <f t="shared" ref="C44" si="40">COUNTIF(B44:B113,"&gt;50")</f>
        <v>19</v>
      </c>
    </row>
    <row r="45" spans="1:3">
      <c r="A45" s="28">
        <v>44</v>
      </c>
      <c r="B45" s="41">
        <v>79</v>
      </c>
      <c r="C45" s="25">
        <f t="shared" ref="C45" si="41">COUNTIF(B44:B113,"&lt;35")</f>
        <v>4</v>
      </c>
    </row>
    <row r="46" spans="1:3">
      <c r="A46" s="28">
        <v>45</v>
      </c>
      <c r="B46" s="41">
        <v>82</v>
      </c>
      <c r="C46" s="25">
        <f t="shared" ref="C46" si="42">COUNTIF(B46:B115,"&gt;50")</f>
        <v>17</v>
      </c>
    </row>
    <row r="47" spans="1:3">
      <c r="A47" s="28">
        <v>46</v>
      </c>
      <c r="B47" s="41">
        <v>97</v>
      </c>
      <c r="C47" s="25">
        <f t="shared" ref="C47" si="43">COUNTIF(B46:B115,"&lt;35")</f>
        <v>4</v>
      </c>
    </row>
    <row r="48" spans="1:3">
      <c r="A48" s="28">
        <v>47</v>
      </c>
      <c r="B48" s="41">
        <v>66</v>
      </c>
      <c r="C48" s="25">
        <f t="shared" ref="C48" si="44">COUNTIF(B48:B117,"&gt;50")</f>
        <v>15</v>
      </c>
    </row>
    <row r="49" spans="1:3">
      <c r="A49" s="28">
        <v>48</v>
      </c>
      <c r="B49" s="41">
        <v>55</v>
      </c>
      <c r="C49" s="25">
        <f t="shared" ref="C49" si="45">COUNTIF(B48:B117,"&lt;35")</f>
        <v>4</v>
      </c>
    </row>
    <row r="50" spans="1:3">
      <c r="A50" s="28">
        <v>49</v>
      </c>
      <c r="B50" s="41">
        <v>59</v>
      </c>
      <c r="C50" s="25">
        <f t="shared" ref="C50" si="46">COUNTIF(B50:B119,"&gt;50")</f>
        <v>13</v>
      </c>
    </row>
    <row r="51" spans="1:3">
      <c r="A51" s="28">
        <v>50</v>
      </c>
      <c r="B51" s="41">
        <v>34</v>
      </c>
      <c r="C51" s="25">
        <f t="shared" ref="C51" si="47">COUNTIF(B50:B119,"&lt;35")</f>
        <v>4</v>
      </c>
    </row>
    <row r="52" spans="1:3">
      <c r="A52" s="28">
        <v>51</v>
      </c>
      <c r="B52" s="41">
        <v>90</v>
      </c>
      <c r="C52" s="25">
        <f t="shared" ref="C52" si="48">COUNTIF(B52:B121,"&gt;50")</f>
        <v>12</v>
      </c>
    </row>
    <row r="53" spans="1:3">
      <c r="A53" s="28">
        <v>52</v>
      </c>
      <c r="B53" s="41">
        <v>94</v>
      </c>
      <c r="C53" s="25">
        <f t="shared" ref="C53" si="49">COUNTIF(B52:B121,"&lt;35")</f>
        <v>3</v>
      </c>
    </row>
    <row r="54" spans="1:3">
      <c r="A54" s="28">
        <v>53</v>
      </c>
      <c r="B54" s="41">
        <v>42</v>
      </c>
      <c r="C54" s="25">
        <f t="shared" ref="C54" si="50">COUNTIF(B54:B123,"&gt;50")</f>
        <v>10</v>
      </c>
    </row>
    <row r="55" spans="1:3">
      <c r="A55" s="28">
        <v>54</v>
      </c>
      <c r="B55" s="41">
        <v>33</v>
      </c>
      <c r="C55" s="25">
        <f t="shared" ref="C55" si="51">COUNTIF(B54:B123,"&lt;35")</f>
        <v>3</v>
      </c>
    </row>
    <row r="56" spans="1:3">
      <c r="A56" s="28">
        <v>55</v>
      </c>
      <c r="B56" s="41">
        <v>32</v>
      </c>
      <c r="C56" s="25">
        <f t="shared" ref="C56" si="52">COUNTIF(B56:B125,"&gt;50")</f>
        <v>10</v>
      </c>
    </row>
    <row r="57" spans="1:3">
      <c r="A57" s="28">
        <v>56</v>
      </c>
      <c r="B57" s="41">
        <v>42</v>
      </c>
      <c r="C57" s="25">
        <f t="shared" ref="C57" si="53">COUNTIF(B56:B125,"&lt;35")</f>
        <v>2</v>
      </c>
    </row>
    <row r="58" spans="1:3">
      <c r="A58" s="28">
        <v>57</v>
      </c>
      <c r="B58" s="41">
        <v>93</v>
      </c>
      <c r="C58" s="25">
        <f t="shared" ref="C58" si="54">COUNTIF(B58:B127,"&gt;50")</f>
        <v>10</v>
      </c>
    </row>
    <row r="59" spans="1:3">
      <c r="A59" s="28">
        <v>58</v>
      </c>
      <c r="B59" s="41">
        <v>76</v>
      </c>
      <c r="C59" s="25">
        <f t="shared" ref="C59" si="55">COUNTIF(B58:B127,"&lt;35")</f>
        <v>1</v>
      </c>
    </row>
    <row r="60" spans="1:3">
      <c r="A60" s="28">
        <v>59</v>
      </c>
      <c r="B60" s="41">
        <v>48</v>
      </c>
      <c r="C60" s="25">
        <f t="shared" ref="C60" si="56">COUNTIF(B60:B129,"&gt;50")</f>
        <v>8</v>
      </c>
    </row>
    <row r="61" spans="1:3">
      <c r="A61" s="28">
        <v>60</v>
      </c>
      <c r="B61" s="41">
        <v>89</v>
      </c>
      <c r="C61" s="25">
        <f t="shared" ref="C61" si="57">COUNTIF(B60:B129,"&lt;35")</f>
        <v>1</v>
      </c>
    </row>
    <row r="62" spans="1:3">
      <c r="A62" s="28">
        <v>61</v>
      </c>
      <c r="B62" s="41">
        <v>78</v>
      </c>
      <c r="C62" s="25">
        <f t="shared" ref="C62" si="58">COUNTIF(B62:B131,"&gt;50")</f>
        <v>7</v>
      </c>
    </row>
    <row r="63" spans="1:3">
      <c r="A63" s="28">
        <v>62</v>
      </c>
      <c r="B63" s="41">
        <v>84</v>
      </c>
      <c r="C63" s="25">
        <f t="shared" ref="C63" si="59">COUNTIF(B62:B131,"&lt;35")</f>
        <v>1</v>
      </c>
    </row>
    <row r="64" spans="1:3">
      <c r="A64" s="28">
        <v>63</v>
      </c>
      <c r="B64" s="41">
        <v>45</v>
      </c>
      <c r="C64" s="25">
        <f t="shared" ref="C64" si="60">COUNTIF(B64:B133,"&gt;50")</f>
        <v>5</v>
      </c>
    </row>
    <row r="65" spans="1:3">
      <c r="A65" s="28">
        <v>64</v>
      </c>
      <c r="B65" s="41">
        <v>96</v>
      </c>
      <c r="C65" s="25">
        <f t="shared" ref="C65" si="61">COUNTIF(B64:B133,"&lt;35")</f>
        <v>1</v>
      </c>
    </row>
    <row r="66" spans="1:3">
      <c r="A66" s="28">
        <v>65</v>
      </c>
      <c r="B66" s="41">
        <v>54</v>
      </c>
      <c r="C66" s="25">
        <f t="shared" ref="C66" si="62">COUNTIF(B66:B135,"&gt;50")</f>
        <v>4</v>
      </c>
    </row>
    <row r="67" spans="1:3">
      <c r="A67" s="28">
        <v>66</v>
      </c>
      <c r="B67" s="41">
        <v>89</v>
      </c>
      <c r="C67" s="25">
        <f t="shared" ref="C67" si="63">COUNTIF(B66:B135,"&lt;35")</f>
        <v>1</v>
      </c>
    </row>
    <row r="68" spans="1:3">
      <c r="A68" s="28">
        <v>67</v>
      </c>
      <c r="B68" s="41">
        <v>29</v>
      </c>
      <c r="C68" s="25">
        <f t="shared" ref="C68" si="64">COUNTIF(B68:B137,"&gt;50")</f>
        <v>2</v>
      </c>
    </row>
    <row r="69" spans="1:3">
      <c r="A69" s="28">
        <v>68</v>
      </c>
      <c r="B69" s="41">
        <v>46</v>
      </c>
      <c r="C69" s="25">
        <f t="shared" ref="C69" si="65">COUNTIF(B68:B137,"&lt;35")</f>
        <v>1</v>
      </c>
    </row>
    <row r="70" spans="1:3">
      <c r="A70" s="28">
        <v>69</v>
      </c>
      <c r="B70" s="41">
        <v>52</v>
      </c>
      <c r="C70" s="25">
        <f t="shared" ref="C70" si="66">COUNTIF(B70:B139,"&gt;50")</f>
        <v>2</v>
      </c>
    </row>
    <row r="71" spans="1:3">
      <c r="A71" s="28">
        <v>70</v>
      </c>
      <c r="B71" s="41">
        <v>70</v>
      </c>
      <c r="C71" s="25">
        <f t="shared" ref="C71" si="67">COUNTIF(B70:B139,"&lt;35")</f>
        <v>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sheetPr codeName="Sheet106">
    <tabColor rgb="FF00CC00"/>
  </sheetPr>
  <dimension ref="A1:X53"/>
  <sheetViews>
    <sheetView topLeftCell="A4" workbookViewId="0">
      <selection activeCell="B12" sqref="B12:D13"/>
    </sheetView>
  </sheetViews>
  <sheetFormatPr defaultRowHeight="15"/>
  <cols>
    <col min="1" max="1" width="23.28515625" customWidth="1"/>
    <col min="2" max="2" width="21.42578125" customWidth="1"/>
    <col min="3" max="3" width="15.5703125" customWidth="1"/>
    <col min="4" max="4" width="12.7109375" customWidth="1"/>
    <col min="5" max="5" width="13.140625" bestFit="1" customWidth="1"/>
    <col min="6" max="6" width="8.42578125" customWidth="1"/>
    <col min="12" max="12" width="15.7109375" customWidth="1"/>
    <col min="13" max="13" width="13.5703125" customWidth="1"/>
    <col min="15" max="15" width="12.5703125" customWidth="1"/>
  </cols>
  <sheetData>
    <row r="1" spans="1:24" ht="55.5" customHeight="1">
      <c r="A1" s="25"/>
      <c r="B1" s="24" t="s">
        <v>36</v>
      </c>
      <c r="C1" s="24" t="s">
        <v>37</v>
      </c>
      <c r="D1" s="24" t="s">
        <v>38</v>
      </c>
      <c r="M1" s="132" t="s">
        <v>877</v>
      </c>
    </row>
    <row r="2" spans="1:24" ht="18">
      <c r="A2" s="25">
        <v>1</v>
      </c>
      <c r="B2" s="26">
        <v>26</v>
      </c>
      <c r="C2" s="26">
        <v>23</v>
      </c>
      <c r="D2" s="26">
        <v>25.3</v>
      </c>
      <c r="M2" s="329" t="s">
        <v>868</v>
      </c>
    </row>
    <row r="3" spans="1:24">
      <c r="A3" s="25">
        <v>2</v>
      </c>
      <c r="B3" s="26">
        <v>25.4</v>
      </c>
      <c r="C3" s="26">
        <v>23</v>
      </c>
      <c r="D3" s="26">
        <v>23</v>
      </c>
    </row>
    <row r="4" spans="1:24">
      <c r="A4" s="25">
        <v>3</v>
      </c>
      <c r="B4" s="26">
        <v>27.2</v>
      </c>
      <c r="C4" s="26">
        <v>23</v>
      </c>
      <c r="D4" s="26">
        <v>23</v>
      </c>
    </row>
    <row r="5" spans="1:24">
      <c r="A5" s="25">
        <v>4</v>
      </c>
      <c r="B5" s="26">
        <v>27.2</v>
      </c>
      <c r="C5" s="26">
        <v>22</v>
      </c>
      <c r="D5" s="26">
        <v>24</v>
      </c>
    </row>
    <row r="6" spans="1:24">
      <c r="A6" s="25">
        <v>5</v>
      </c>
      <c r="B6" s="26">
        <v>28.1</v>
      </c>
      <c r="C6" s="26">
        <v>24</v>
      </c>
      <c r="D6" s="26">
        <v>23</v>
      </c>
    </row>
    <row r="7" spans="1:24">
      <c r="A7" s="25">
        <v>6</v>
      </c>
      <c r="B7" s="26">
        <v>26.12</v>
      </c>
      <c r="C7" s="26">
        <v>26</v>
      </c>
      <c r="D7" s="26">
        <v>24</v>
      </c>
    </row>
    <row r="8" spans="1:24">
      <c r="A8" s="25">
        <v>7</v>
      </c>
      <c r="B8" s="26">
        <v>29</v>
      </c>
      <c r="C8" s="26">
        <v>26.1</v>
      </c>
      <c r="D8" s="26">
        <v>25</v>
      </c>
    </row>
    <row r="9" spans="1:24" ht="18.75">
      <c r="A9" s="25">
        <v>8</v>
      </c>
      <c r="B9" s="26">
        <v>26.12</v>
      </c>
      <c r="C9" s="26">
        <v>26</v>
      </c>
      <c r="D9" s="26">
        <v>23</v>
      </c>
      <c r="N9" s="327" t="s">
        <v>870</v>
      </c>
      <c r="O9" s="327" t="s">
        <v>895</v>
      </c>
      <c r="P9" s="4"/>
      <c r="Q9" s="327"/>
      <c r="R9" s="4"/>
      <c r="S9" s="327"/>
      <c r="T9" s="4"/>
      <c r="U9" s="4"/>
      <c r="V9" s="4"/>
      <c r="W9" s="4"/>
      <c r="X9" s="4"/>
    </row>
    <row r="10" spans="1:24" ht="15.75">
      <c r="A10" s="25">
        <v>9</v>
      </c>
      <c r="B10" s="26">
        <v>33</v>
      </c>
      <c r="C10" s="26">
        <v>24</v>
      </c>
      <c r="D10" s="26">
        <v>24</v>
      </c>
      <c r="N10" s="4"/>
      <c r="O10" s="330" t="s">
        <v>871</v>
      </c>
      <c r="P10" s="4"/>
      <c r="Q10" s="4"/>
      <c r="R10" s="4"/>
      <c r="S10" s="4"/>
      <c r="T10" s="4"/>
      <c r="U10" s="4"/>
      <c r="V10" s="4"/>
      <c r="W10" s="4"/>
      <c r="X10" s="4"/>
    </row>
    <row r="11" spans="1:24" ht="18.75">
      <c r="A11" s="25">
        <v>10</v>
      </c>
      <c r="B11" s="26">
        <v>30.3</v>
      </c>
      <c r="C11" s="26">
        <v>25</v>
      </c>
      <c r="D11" s="26">
        <v>23.2</v>
      </c>
      <c r="N11" s="327" t="s">
        <v>869</v>
      </c>
      <c r="O11" s="327" t="s">
        <v>872</v>
      </c>
      <c r="P11" s="4"/>
      <c r="Q11" s="4"/>
      <c r="R11" s="4"/>
      <c r="S11" s="4"/>
      <c r="T11" s="4"/>
      <c r="U11" s="4"/>
      <c r="V11" s="4"/>
      <c r="W11" s="4"/>
      <c r="X11" s="4"/>
    </row>
    <row r="12" spans="1:24">
      <c r="A12" s="313" t="s">
        <v>17</v>
      </c>
      <c r="B12" s="315"/>
      <c r="C12" s="315"/>
      <c r="D12" s="315"/>
    </row>
    <row r="13" spans="1:24">
      <c r="A13" s="313" t="s">
        <v>211</v>
      </c>
      <c r="B13" s="35"/>
      <c r="C13" s="26"/>
      <c r="D13" s="26"/>
    </row>
    <row r="14" spans="1:24" ht="15.75">
      <c r="A14" s="313" t="s">
        <v>142</v>
      </c>
      <c r="B14" s="314"/>
      <c r="C14" s="314"/>
      <c r="D14" s="314"/>
      <c r="N14" s="332" t="s">
        <v>873</v>
      </c>
      <c r="W14" s="4"/>
    </row>
    <row r="15" spans="1:24" ht="18.75">
      <c r="A15" s="313" t="s">
        <v>143</v>
      </c>
      <c r="B15" s="28">
        <v>10</v>
      </c>
      <c r="C15" s="28"/>
      <c r="D15" s="28"/>
      <c r="N15" s="332" t="s">
        <v>874</v>
      </c>
      <c r="W15" s="4"/>
    </row>
    <row r="16" spans="1:24" ht="15.75">
      <c r="A16" s="331" t="s">
        <v>719</v>
      </c>
      <c r="B16">
        <v>30</v>
      </c>
      <c r="O16" s="332" t="s">
        <v>894</v>
      </c>
      <c r="W16" s="4"/>
    </row>
    <row r="17" spans="1:16">
      <c r="A17" s="39" t="s">
        <v>212</v>
      </c>
      <c r="B17" s="328">
        <f>10*(B12-B13)^2+10*(C12-B13)^2+10*(D12-B13)^2</f>
        <v>0</v>
      </c>
      <c r="C17" s="108"/>
      <c r="D17" s="108"/>
      <c r="E17" s="108"/>
      <c r="N17" t="s">
        <v>876</v>
      </c>
    </row>
    <row r="18" spans="1:16">
      <c r="A18" s="20"/>
      <c r="B18" s="112"/>
      <c r="O18" t="s">
        <v>875</v>
      </c>
    </row>
    <row r="19" spans="1:16">
      <c r="A19" s="39" t="s">
        <v>214</v>
      </c>
      <c r="B19" s="24" t="s">
        <v>817</v>
      </c>
      <c r="C19" s="24" t="s">
        <v>818</v>
      </c>
      <c r="D19" s="24" t="s">
        <v>819</v>
      </c>
    </row>
    <row r="20" spans="1:16">
      <c r="B20" s="89">
        <f>(B2-$B$12)^2</f>
        <v>676</v>
      </c>
      <c r="C20" s="3"/>
      <c r="D20" s="56"/>
    </row>
    <row r="21" spans="1:16">
      <c r="B21" s="89"/>
      <c r="C21" s="3"/>
      <c r="D21" s="56"/>
    </row>
    <row r="22" spans="1:16">
      <c r="B22" s="89"/>
      <c r="C22" s="3"/>
      <c r="D22" s="56"/>
    </row>
    <row r="23" spans="1:16">
      <c r="B23" s="89"/>
      <c r="C23" s="3"/>
      <c r="D23" s="56"/>
    </row>
    <row r="24" spans="1:16">
      <c r="B24" s="89"/>
      <c r="C24" s="3"/>
      <c r="D24" s="56"/>
    </row>
    <row r="25" spans="1:16">
      <c r="B25" s="89"/>
      <c r="C25" s="3"/>
      <c r="D25" s="56"/>
    </row>
    <row r="26" spans="1:16">
      <c r="B26" s="89"/>
      <c r="C26" s="3"/>
      <c r="D26" s="56"/>
      <c r="N26" s="3" t="s">
        <v>878</v>
      </c>
      <c r="O26" s="3" t="s">
        <v>879</v>
      </c>
      <c r="P26" s="3" t="s">
        <v>880</v>
      </c>
    </row>
    <row r="27" spans="1:16">
      <c r="B27" s="89"/>
      <c r="C27" s="3"/>
      <c r="D27" s="56"/>
      <c r="N27" s="3">
        <v>27.844000000000001</v>
      </c>
      <c r="O27" s="3">
        <v>24.21</v>
      </c>
      <c r="P27" s="3">
        <v>23.75</v>
      </c>
    </row>
    <row r="28" spans="1:16">
      <c r="B28" s="89"/>
      <c r="C28" s="3"/>
      <c r="D28" s="56"/>
    </row>
    <row r="29" spans="1:16">
      <c r="B29" s="89"/>
      <c r="C29" s="3"/>
      <c r="D29" s="56"/>
      <c r="M29" s="39" t="s">
        <v>881</v>
      </c>
    </row>
    <row r="30" spans="1:16">
      <c r="A30" s="13" t="s">
        <v>214</v>
      </c>
      <c r="B30" s="113"/>
      <c r="D30" s="112" t="s">
        <v>213</v>
      </c>
      <c r="E30" s="39">
        <v>3</v>
      </c>
      <c r="M30" s="39" t="s">
        <v>882</v>
      </c>
    </row>
    <row r="31" spans="1:16">
      <c r="A31" s="39" t="s">
        <v>217</v>
      </c>
      <c r="B31" s="1"/>
      <c r="D31" s="39" t="s">
        <v>143</v>
      </c>
      <c r="E31" s="39">
        <v>30</v>
      </c>
      <c r="M31" s="39" t="s">
        <v>883</v>
      </c>
    </row>
    <row r="32" spans="1:16">
      <c r="A32" s="39" t="s">
        <v>218</v>
      </c>
      <c r="B32" s="1"/>
      <c r="D32" s="39" t="s">
        <v>215</v>
      </c>
      <c r="E32" s="39">
        <v>2</v>
      </c>
    </row>
    <row r="33" spans="1:13">
      <c r="A33" s="110"/>
      <c r="D33" s="39" t="s">
        <v>216</v>
      </c>
      <c r="E33" s="39">
        <v>27</v>
      </c>
    </row>
    <row r="34" spans="1:13">
      <c r="A34" s="39" t="s">
        <v>220</v>
      </c>
      <c r="B34" s="1"/>
      <c r="L34" t="s">
        <v>890</v>
      </c>
    </row>
    <row r="35" spans="1:13">
      <c r="A35" s="39" t="s">
        <v>108</v>
      </c>
      <c r="B35" s="317"/>
      <c r="C35" s="318"/>
      <c r="E35" s="319"/>
      <c r="L35" t="s">
        <v>888</v>
      </c>
      <c r="M35" s="101">
        <f>(3.49)*(SQRT(B32/2)*(1/10+1/10+1/10))</f>
        <v>0</v>
      </c>
    </row>
    <row r="36" spans="1:13">
      <c r="A36" s="316" t="s">
        <v>221</v>
      </c>
    </row>
    <row r="37" spans="1:13">
      <c r="A37" s="20"/>
    </row>
    <row r="38" spans="1:13">
      <c r="A38" s="20" t="s">
        <v>221</v>
      </c>
      <c r="B38" s="20" t="s">
        <v>219</v>
      </c>
      <c r="C38" s="20"/>
      <c r="D38" s="20"/>
      <c r="L38" t="s">
        <v>889</v>
      </c>
    </row>
    <row r="39" spans="1:13">
      <c r="A39" s="20"/>
      <c r="B39" s="20" t="s">
        <v>224</v>
      </c>
      <c r="C39" s="20"/>
      <c r="D39" s="20"/>
    </row>
    <row r="40" spans="1:13">
      <c r="A40" s="20"/>
      <c r="B40" s="20"/>
      <c r="C40" s="20"/>
      <c r="D40" s="20"/>
    </row>
    <row r="41" spans="1:13">
      <c r="A41" t="s">
        <v>720</v>
      </c>
    </row>
    <row r="42" spans="1:13">
      <c r="A42" s="114" t="s">
        <v>885</v>
      </c>
      <c r="B42" s="114" t="s">
        <v>65</v>
      </c>
      <c r="C42" s="114" t="s">
        <v>64</v>
      </c>
      <c r="D42" s="114" t="s">
        <v>66</v>
      </c>
      <c r="E42" s="114" t="s">
        <v>67</v>
      </c>
      <c r="F42" s="114" t="s">
        <v>823</v>
      </c>
      <c r="G42" s="114" t="s">
        <v>824</v>
      </c>
    </row>
    <row r="43" spans="1:13">
      <c r="A43" s="27" t="s">
        <v>886</v>
      </c>
      <c r="B43" s="1"/>
      <c r="C43" s="1"/>
      <c r="D43" s="1"/>
      <c r="E43" s="1"/>
      <c r="F43" s="1"/>
      <c r="G43" s="1"/>
    </row>
    <row r="44" spans="1:13">
      <c r="A44" s="27" t="s">
        <v>887</v>
      </c>
      <c r="B44" s="1"/>
      <c r="C44" s="1"/>
      <c r="D44" s="1"/>
      <c r="E44" s="1"/>
      <c r="F44" s="1"/>
      <c r="G44" s="1"/>
    </row>
    <row r="45" spans="1:13">
      <c r="A45" s="27"/>
      <c r="B45" s="1"/>
      <c r="C45" s="1"/>
      <c r="D45" s="1"/>
      <c r="E45" s="1"/>
      <c r="F45" s="1"/>
      <c r="G45" s="1"/>
    </row>
    <row r="46" spans="1:13">
      <c r="A46" s="27" t="s">
        <v>19</v>
      </c>
      <c r="B46" s="1"/>
      <c r="C46" s="1"/>
      <c r="D46" s="1"/>
      <c r="E46" s="1"/>
      <c r="F46" s="1"/>
      <c r="G46" s="1"/>
    </row>
    <row r="47" spans="1:13">
      <c r="A47" s="113"/>
    </row>
    <row r="48" spans="1:13" ht="15.75" thickBot="1">
      <c r="A48" s="316" t="s">
        <v>892</v>
      </c>
    </row>
    <row r="49" spans="1:5">
      <c r="A49" s="333" t="s">
        <v>884</v>
      </c>
      <c r="B49" s="334" t="s">
        <v>17</v>
      </c>
      <c r="C49" s="334" t="s">
        <v>13</v>
      </c>
      <c r="D49" s="334" t="s">
        <v>67</v>
      </c>
      <c r="E49" s="335" t="s">
        <v>108</v>
      </c>
    </row>
    <row r="50" spans="1:5">
      <c r="A50" s="27" t="s">
        <v>817</v>
      </c>
      <c r="B50" s="1"/>
      <c r="C50" s="1"/>
      <c r="D50" s="392"/>
      <c r="E50" s="389"/>
    </row>
    <row r="51" spans="1:5">
      <c r="A51" s="27" t="s">
        <v>818</v>
      </c>
      <c r="B51" s="1"/>
      <c r="C51" s="1"/>
      <c r="D51" s="393"/>
      <c r="E51" s="390"/>
    </row>
    <row r="52" spans="1:5" ht="15.75" thickBot="1">
      <c r="A52" s="27" t="s">
        <v>891</v>
      </c>
      <c r="B52" s="1"/>
      <c r="C52" s="1"/>
      <c r="D52" s="394"/>
      <c r="E52" s="391"/>
    </row>
    <row r="53" spans="1:5">
      <c r="A53" s="110" t="s">
        <v>893</v>
      </c>
    </row>
  </sheetData>
  <mergeCells count="2">
    <mergeCell ref="E50:E52"/>
    <mergeCell ref="D50:D52"/>
  </mergeCells>
  <phoneticPr fontId="30" type="noConversion"/>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sheetPr codeName="Sheet103">
    <tabColor rgb="FF00CC00"/>
  </sheetPr>
  <dimension ref="A1:J35"/>
  <sheetViews>
    <sheetView workbookViewId="0">
      <selection activeCell="N11" sqref="N11"/>
    </sheetView>
  </sheetViews>
  <sheetFormatPr defaultRowHeight="15"/>
  <cols>
    <col min="1" max="1" width="11.85546875" bestFit="1" customWidth="1"/>
    <col min="2" max="2" width="13.28515625" customWidth="1"/>
    <col min="3" max="3" width="12" bestFit="1" customWidth="1"/>
    <col min="5" max="5" width="12" customWidth="1"/>
    <col min="9" max="9" width="9.28515625" customWidth="1"/>
    <col min="10" max="10" width="12" bestFit="1" customWidth="1"/>
  </cols>
  <sheetData>
    <row r="1" spans="1:10">
      <c r="B1" s="202" t="s">
        <v>151</v>
      </c>
      <c r="C1" s="20"/>
      <c r="D1" s="20"/>
      <c r="E1" s="20"/>
      <c r="F1" s="20"/>
      <c r="G1" s="20"/>
      <c r="H1" s="20"/>
      <c r="I1" s="20"/>
    </row>
    <row r="2" spans="1:10">
      <c r="G2" t="s">
        <v>214</v>
      </c>
    </row>
    <row r="3" spans="1:10">
      <c r="B3" s="3" t="s">
        <v>147</v>
      </c>
      <c r="C3" s="3" t="s">
        <v>148</v>
      </c>
      <c r="D3" s="3" t="s">
        <v>149</v>
      </c>
      <c r="E3" s="3" t="s">
        <v>150</v>
      </c>
      <c r="G3" s="3" t="s">
        <v>147</v>
      </c>
      <c r="H3" s="3" t="s">
        <v>148</v>
      </c>
      <c r="I3" s="3" t="s">
        <v>149</v>
      </c>
      <c r="J3" s="3" t="s">
        <v>150</v>
      </c>
    </row>
    <row r="4" spans="1:10">
      <c r="B4" s="1">
        <v>222</v>
      </c>
      <c r="C4" s="1">
        <v>300</v>
      </c>
      <c r="D4" s="1">
        <v>325</v>
      </c>
      <c r="E4" s="1">
        <v>378</v>
      </c>
      <c r="G4" s="1">
        <f>(B4-$B$14)^2</f>
        <v>49284</v>
      </c>
      <c r="H4" s="1"/>
      <c r="I4" s="1"/>
      <c r="J4" s="1"/>
    </row>
    <row r="5" spans="1:10">
      <c r="B5" s="1">
        <v>234</v>
      </c>
      <c r="C5" s="1">
        <v>256</v>
      </c>
      <c r="D5" s="1">
        <v>344</v>
      </c>
      <c r="E5" s="1">
        <v>388</v>
      </c>
      <c r="G5" s="1"/>
      <c r="H5" s="1"/>
      <c r="I5" s="1"/>
      <c r="J5" s="1"/>
    </row>
    <row r="6" spans="1:10">
      <c r="B6" s="1">
        <v>235</v>
      </c>
      <c r="C6" s="1">
        <v>289</v>
      </c>
      <c r="D6" s="1">
        <v>355</v>
      </c>
      <c r="E6" s="1">
        <v>398</v>
      </c>
      <c r="G6" s="1"/>
      <c r="H6" s="1"/>
      <c r="I6" s="1"/>
      <c r="J6" s="1"/>
    </row>
    <row r="7" spans="1:10">
      <c r="B7" s="1">
        <v>245</v>
      </c>
      <c r="C7" s="1">
        <v>290</v>
      </c>
      <c r="D7" s="1">
        <v>344</v>
      </c>
      <c r="E7" s="1">
        <v>389</v>
      </c>
      <c r="G7" s="1"/>
      <c r="H7" s="1"/>
      <c r="I7" s="1"/>
      <c r="J7" s="1"/>
    </row>
    <row r="8" spans="1:10">
      <c r="B8" s="1">
        <v>255</v>
      </c>
      <c r="C8" s="1">
        <v>280</v>
      </c>
      <c r="D8" s="1">
        <v>322</v>
      </c>
      <c r="E8" s="1">
        <v>412</v>
      </c>
      <c r="G8" s="1"/>
      <c r="H8" s="1"/>
      <c r="I8" s="1"/>
      <c r="J8" s="1"/>
    </row>
    <row r="9" spans="1:10">
      <c r="B9" s="1">
        <v>265</v>
      </c>
      <c r="C9" s="1">
        <v>267</v>
      </c>
      <c r="D9" s="1">
        <v>311</v>
      </c>
      <c r="E9" s="1">
        <v>423</v>
      </c>
      <c r="G9" s="1"/>
      <c r="H9" s="1"/>
      <c r="I9" s="1"/>
      <c r="J9" s="1"/>
    </row>
    <row r="10" spans="1:10">
      <c r="B10" s="1">
        <v>245</v>
      </c>
      <c r="C10" s="1">
        <v>290</v>
      </c>
      <c r="D10" s="1">
        <v>388</v>
      </c>
      <c r="E10" s="1">
        <v>412</v>
      </c>
      <c r="G10" s="1"/>
      <c r="H10" s="1"/>
      <c r="I10" s="1"/>
      <c r="J10" s="1"/>
    </row>
    <row r="11" spans="1:10">
      <c r="B11" s="1">
        <v>250</v>
      </c>
      <c r="C11" s="1">
        <v>287</v>
      </c>
      <c r="D11" s="1">
        <v>321</v>
      </c>
      <c r="E11" s="1">
        <v>433</v>
      </c>
      <c r="G11" s="1"/>
      <c r="H11" s="1"/>
      <c r="I11" s="1"/>
      <c r="J11" s="1"/>
    </row>
    <row r="12" spans="1:10">
      <c r="B12" s="1">
        <v>245</v>
      </c>
      <c r="C12" s="1">
        <v>321</v>
      </c>
      <c r="D12" s="1">
        <v>324</v>
      </c>
      <c r="E12" s="1">
        <v>389</v>
      </c>
      <c r="G12" s="1"/>
      <c r="H12" s="1"/>
      <c r="I12" s="1"/>
      <c r="J12" s="1"/>
    </row>
    <row r="13" spans="1:10">
      <c r="B13" s="1">
        <v>264</v>
      </c>
      <c r="C13" s="1">
        <v>333</v>
      </c>
      <c r="D13" s="1">
        <v>356</v>
      </c>
      <c r="E13" s="1">
        <v>398</v>
      </c>
      <c r="G13" s="1"/>
      <c r="H13" s="1"/>
      <c r="I13" s="1"/>
      <c r="J13" s="1"/>
    </row>
    <row r="14" spans="1:10">
      <c r="A14" s="105" t="s">
        <v>17</v>
      </c>
      <c r="B14" s="105"/>
      <c r="C14" s="105"/>
      <c r="D14" s="105"/>
      <c r="E14" s="105"/>
      <c r="F14" s="20"/>
    </row>
    <row r="15" spans="1:10">
      <c r="A15" s="27" t="s">
        <v>211</v>
      </c>
      <c r="B15" s="3"/>
      <c r="C15" s="1"/>
      <c r="D15" s="1"/>
      <c r="E15" s="1"/>
      <c r="F15" s="109"/>
    </row>
    <row r="17" spans="1:5">
      <c r="A17" s="20" t="s">
        <v>143</v>
      </c>
      <c r="B17">
        <v>10</v>
      </c>
    </row>
    <row r="19" spans="1:5">
      <c r="A19" s="39" t="s">
        <v>212</v>
      </c>
      <c r="B19" s="76"/>
      <c r="C19" s="76"/>
      <c r="D19" s="76"/>
      <c r="E19" s="76"/>
    </row>
    <row r="20" spans="1:5">
      <c r="A20" s="20"/>
      <c r="B20" s="112"/>
    </row>
    <row r="21" spans="1:5">
      <c r="A21" s="39" t="s">
        <v>214</v>
      </c>
      <c r="B21" s="3"/>
    </row>
    <row r="24" spans="1:5">
      <c r="D24" s="39" t="s">
        <v>213</v>
      </c>
      <c r="E24" s="39">
        <v>4</v>
      </c>
    </row>
    <row r="25" spans="1:5">
      <c r="A25" s="39" t="s">
        <v>217</v>
      </c>
      <c r="B25" s="1"/>
      <c r="D25" s="39" t="s">
        <v>143</v>
      </c>
      <c r="E25" s="39">
        <v>40</v>
      </c>
    </row>
    <row r="26" spans="1:5">
      <c r="A26" s="39" t="s">
        <v>218</v>
      </c>
      <c r="B26" s="1"/>
      <c r="D26" s="39" t="s">
        <v>215</v>
      </c>
      <c r="E26" s="39">
        <v>3</v>
      </c>
    </row>
    <row r="27" spans="1:5">
      <c r="A27" s="110"/>
      <c r="D27" s="39" t="s">
        <v>216</v>
      </c>
      <c r="E27" s="39">
        <v>36</v>
      </c>
    </row>
    <row r="28" spans="1:5">
      <c r="A28" s="39" t="s">
        <v>220</v>
      </c>
      <c r="B28" s="1"/>
    </row>
    <row r="29" spans="1:5">
      <c r="A29" s="39" t="s">
        <v>108</v>
      </c>
      <c r="B29" s="111"/>
    </row>
    <row r="31" spans="1:5">
      <c r="A31" s="20" t="s">
        <v>221</v>
      </c>
      <c r="B31">
        <f>_xlfn.F.INV.RT(0.05,3,36)</f>
        <v>2.8662655509401795</v>
      </c>
    </row>
    <row r="34" spans="2:2">
      <c r="B34" t="s">
        <v>219</v>
      </c>
    </row>
    <row r="35" spans="2:2">
      <c r="B35" t="s">
        <v>224</v>
      </c>
    </row>
  </sheetData>
  <pageMargins left="0.7" right="0.7" top="0.75" bottom="0.75" header="0.3" footer="0.3"/>
  <pageSetup orientation="portrait" r:id="rId1"/>
  <drawing r:id="rId2"/>
</worksheet>
</file>

<file path=xl/worksheets/sheet62.xml><?xml version="1.0" encoding="utf-8"?>
<worksheet xmlns="http://schemas.openxmlformats.org/spreadsheetml/2006/main" xmlns:r="http://schemas.openxmlformats.org/officeDocument/2006/relationships">
  <sheetPr codeName="Sheet129"/>
  <dimension ref="A1:E9"/>
  <sheetViews>
    <sheetView workbookViewId="0">
      <selection activeCell="F6" sqref="F6"/>
    </sheetView>
  </sheetViews>
  <sheetFormatPr defaultRowHeight="15"/>
  <cols>
    <col min="1" max="1" width="12.5703125" bestFit="1" customWidth="1"/>
    <col min="2" max="2" width="13.28515625" customWidth="1"/>
    <col min="3" max="3" width="13.28515625" bestFit="1" customWidth="1"/>
    <col min="4" max="4" width="11" bestFit="1" customWidth="1"/>
    <col min="5" max="5" width="28" customWidth="1"/>
  </cols>
  <sheetData>
    <row r="1" spans="1:5" ht="84.75" customHeight="1">
      <c r="A1" s="395" t="s">
        <v>620</v>
      </c>
      <c r="B1" s="395"/>
      <c r="C1" s="395"/>
      <c r="D1" s="395"/>
      <c r="E1" s="395"/>
    </row>
    <row r="3" spans="1:5">
      <c r="A3" s="48" t="s">
        <v>616</v>
      </c>
      <c r="B3" s="48" t="s">
        <v>617</v>
      </c>
      <c r="C3" s="256" t="s">
        <v>618</v>
      </c>
      <c r="D3" s="256" t="s">
        <v>619</v>
      </c>
    </row>
    <row r="4" spans="1:5">
      <c r="A4" s="37">
        <v>117</v>
      </c>
      <c r="B4" s="37">
        <v>115</v>
      </c>
      <c r="C4" s="37">
        <v>119</v>
      </c>
      <c r="D4" s="37">
        <v>124</v>
      </c>
    </row>
    <row r="5" spans="1:5">
      <c r="A5" s="37">
        <v>130</v>
      </c>
      <c r="B5" s="37">
        <v>120</v>
      </c>
      <c r="C5" s="37">
        <v>106</v>
      </c>
      <c r="D5" s="37">
        <v>111</v>
      </c>
    </row>
    <row r="6" spans="1:5">
      <c r="A6" s="37">
        <v>102</v>
      </c>
      <c r="B6" s="37">
        <v>133</v>
      </c>
      <c r="C6" s="37">
        <v>108</v>
      </c>
      <c r="D6" s="37">
        <v>99</v>
      </c>
    </row>
    <row r="7" spans="1:5">
      <c r="A7" s="37">
        <v>96</v>
      </c>
      <c r="B7" s="37">
        <v>120</v>
      </c>
      <c r="C7" s="37">
        <v>107</v>
      </c>
      <c r="D7" s="37">
        <v>128</v>
      </c>
    </row>
    <row r="8" spans="1:5">
      <c r="A8" s="37">
        <v>99</v>
      </c>
      <c r="B8" s="37">
        <v>124</v>
      </c>
      <c r="C8" s="37">
        <v>117</v>
      </c>
      <c r="D8" s="37">
        <v>102</v>
      </c>
    </row>
    <row r="9" spans="1:5">
      <c r="A9" s="37">
        <v>98</v>
      </c>
      <c r="B9" s="37">
        <v>123</v>
      </c>
      <c r="C9" s="37">
        <v>118</v>
      </c>
      <c r="D9" s="37">
        <v>112</v>
      </c>
    </row>
  </sheetData>
  <mergeCells count="1">
    <mergeCell ref="A1:E1"/>
  </mergeCells>
  <pageMargins left="0.7" right="0.7" top="0.75" bottom="0.75" header="0.3" footer="0.3"/>
</worksheet>
</file>

<file path=xl/worksheets/sheet63.xml><?xml version="1.0" encoding="utf-8"?>
<worksheet xmlns="http://schemas.openxmlformats.org/spreadsheetml/2006/main" xmlns:r="http://schemas.openxmlformats.org/officeDocument/2006/relationships">
  <sheetPr codeName="Sheet105"/>
  <dimension ref="A1:E7"/>
  <sheetViews>
    <sheetView workbookViewId="0">
      <selection activeCell="G19" sqref="G19"/>
    </sheetView>
  </sheetViews>
  <sheetFormatPr defaultRowHeight="15"/>
  <cols>
    <col min="1" max="1" width="17.140625" customWidth="1"/>
    <col min="2" max="2" width="19.42578125" customWidth="1"/>
    <col min="3" max="3" width="18.5703125" customWidth="1"/>
  </cols>
  <sheetData>
    <row r="1" spans="1:5">
      <c r="A1" t="s">
        <v>85</v>
      </c>
    </row>
    <row r="2" spans="1:5" ht="15.75">
      <c r="A2" s="17" t="s">
        <v>84</v>
      </c>
      <c r="B2" s="18" t="s">
        <v>80</v>
      </c>
      <c r="C2" s="18" t="s">
        <v>81</v>
      </c>
      <c r="D2" s="15" t="s">
        <v>82</v>
      </c>
      <c r="E2" s="15" t="s">
        <v>83</v>
      </c>
    </row>
    <row r="3" spans="1:5" ht="15.75">
      <c r="A3" s="19">
        <v>111</v>
      </c>
      <c r="B3" s="19">
        <v>123</v>
      </c>
      <c r="C3" s="19">
        <v>142</v>
      </c>
      <c r="D3" s="1">
        <v>151</v>
      </c>
      <c r="E3" s="1">
        <v>180</v>
      </c>
    </row>
    <row r="4" spans="1:5" ht="15.75">
      <c r="A4" s="19">
        <v>112</v>
      </c>
      <c r="B4" s="19">
        <v>125</v>
      </c>
      <c r="C4" s="19">
        <v>143</v>
      </c>
      <c r="D4" s="1">
        <v>156</v>
      </c>
      <c r="E4" s="1">
        <v>178</v>
      </c>
    </row>
    <row r="5" spans="1:5" ht="15.75">
      <c r="A5" s="19">
        <v>123</v>
      </c>
      <c r="B5" s="19">
        <v>134</v>
      </c>
      <c r="C5" s="19">
        <v>146</v>
      </c>
      <c r="D5" s="1">
        <v>158</v>
      </c>
      <c r="E5" s="1">
        <v>192</v>
      </c>
    </row>
    <row r="6" spans="1:5" ht="15.75">
      <c r="A6" s="19">
        <v>121</v>
      </c>
      <c r="B6" s="19">
        <v>136</v>
      </c>
      <c r="C6" s="19">
        <v>138</v>
      </c>
      <c r="D6" s="1">
        <v>148</v>
      </c>
      <c r="E6" s="1">
        <v>189</v>
      </c>
    </row>
    <row r="7" spans="1:5" ht="15.75">
      <c r="A7" s="19">
        <v>114</v>
      </c>
      <c r="B7" s="19">
        <v>132</v>
      </c>
      <c r="C7" s="19">
        <v>139</v>
      </c>
      <c r="D7" s="1">
        <v>160</v>
      </c>
      <c r="E7" s="1">
        <v>182</v>
      </c>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sheetPr codeName="Sheet107"/>
  <dimension ref="A1:D42"/>
  <sheetViews>
    <sheetView topLeftCell="A3" workbookViewId="0">
      <selection activeCell="G19" sqref="G19"/>
    </sheetView>
  </sheetViews>
  <sheetFormatPr defaultRowHeight="15"/>
  <cols>
    <col min="1" max="1" width="7.5703125" bestFit="1" customWidth="1"/>
    <col min="2" max="2" width="13.7109375" bestFit="1" customWidth="1"/>
    <col min="3" max="3" width="19.140625" customWidth="1"/>
    <col min="4" max="4" width="17.42578125" customWidth="1"/>
  </cols>
  <sheetData>
    <row r="1" spans="1:4" ht="113.25" customHeight="1">
      <c r="A1" s="396" t="s">
        <v>487</v>
      </c>
      <c r="B1" s="397"/>
      <c r="C1" s="397"/>
      <c r="D1" s="397"/>
    </row>
    <row r="2" spans="1:4">
      <c r="A2" s="1" t="s">
        <v>253</v>
      </c>
      <c r="B2" s="129" t="s">
        <v>482</v>
      </c>
      <c r="C2" s="129" t="s">
        <v>483</v>
      </c>
      <c r="D2" s="129" t="s">
        <v>484</v>
      </c>
    </row>
    <row r="3" spans="1:4">
      <c r="A3" s="3" t="s">
        <v>485</v>
      </c>
      <c r="B3" s="207">
        <v>78504.555399999997</v>
      </c>
      <c r="C3" s="207">
        <v>62612.775130000002</v>
      </c>
      <c r="D3" s="207">
        <v>73313.277189999993</v>
      </c>
    </row>
    <row r="4" spans="1:4">
      <c r="A4" s="3" t="s">
        <v>485</v>
      </c>
      <c r="B4" s="207">
        <v>76268.908880000003</v>
      </c>
      <c r="C4" s="207">
        <v>68325.064689999999</v>
      </c>
      <c r="D4" s="207">
        <v>69595.754430000001</v>
      </c>
    </row>
    <row r="5" spans="1:4">
      <c r="A5" s="3" t="s">
        <v>485</v>
      </c>
      <c r="B5" s="207">
        <v>66657.854519999993</v>
      </c>
      <c r="C5" s="207">
        <v>56104.7408</v>
      </c>
      <c r="D5" s="207">
        <v>71163.329639999996</v>
      </c>
    </row>
    <row r="6" spans="1:4">
      <c r="A6" s="3" t="s">
        <v>485</v>
      </c>
      <c r="B6" s="207">
        <v>78026.355679999993</v>
      </c>
      <c r="C6" s="207">
        <v>60966.449540000001</v>
      </c>
      <c r="D6" s="207">
        <v>67648.776029999994</v>
      </c>
    </row>
    <row r="7" spans="1:4">
      <c r="A7" s="3" t="s">
        <v>485</v>
      </c>
      <c r="B7" s="207">
        <v>83485.217340000003</v>
      </c>
      <c r="C7" s="207">
        <v>55322.539040000003</v>
      </c>
      <c r="D7" s="207">
        <v>69036.392689999993</v>
      </c>
    </row>
    <row r="8" spans="1:4">
      <c r="A8" s="3" t="s">
        <v>485</v>
      </c>
      <c r="B8" s="207">
        <v>70941.469960000002</v>
      </c>
      <c r="C8" s="207">
        <v>70799.205619999993</v>
      </c>
      <c r="D8" s="207">
        <v>71981.360199999996</v>
      </c>
    </row>
    <row r="9" spans="1:4">
      <c r="A9" s="3" t="s">
        <v>485</v>
      </c>
      <c r="B9" s="207">
        <v>71752.444489999994</v>
      </c>
      <c r="C9" s="207">
        <v>61994.365039999997</v>
      </c>
      <c r="D9" s="207">
        <v>66776.495710000003</v>
      </c>
    </row>
    <row r="10" spans="1:4">
      <c r="A10" s="3" t="s">
        <v>485</v>
      </c>
      <c r="B10" s="207">
        <v>69551.766680000001</v>
      </c>
      <c r="C10" s="207">
        <v>59629.346949999999</v>
      </c>
      <c r="D10" s="207">
        <v>67306.723870000002</v>
      </c>
    </row>
    <row r="11" spans="1:4">
      <c r="A11" s="3" t="s">
        <v>485</v>
      </c>
      <c r="B11" s="207">
        <v>74773.132259999998</v>
      </c>
      <c r="C11" s="207">
        <v>62113.207490000001</v>
      </c>
      <c r="D11" s="207">
        <v>67783.513330000002</v>
      </c>
    </row>
    <row r="12" spans="1:4">
      <c r="A12" s="3" t="s">
        <v>485</v>
      </c>
      <c r="B12" s="207">
        <v>82245.836809999993</v>
      </c>
      <c r="C12" s="207">
        <v>66194.429940000002</v>
      </c>
      <c r="D12" s="207">
        <v>64641.758370000003</v>
      </c>
    </row>
    <row r="13" spans="1:4">
      <c r="A13" s="3" t="s">
        <v>485</v>
      </c>
      <c r="B13" s="207">
        <v>75745.715259999997</v>
      </c>
      <c r="C13" s="207">
        <v>59747.325040000003</v>
      </c>
      <c r="D13" s="207">
        <v>68031.528019999998</v>
      </c>
    </row>
    <row r="14" spans="1:4">
      <c r="A14" s="3" t="s">
        <v>485</v>
      </c>
      <c r="B14" s="207">
        <v>76813.672640000004</v>
      </c>
      <c r="C14" s="207">
        <v>67324.748879999999</v>
      </c>
      <c r="D14" s="207">
        <v>66263.320340000006</v>
      </c>
    </row>
    <row r="15" spans="1:4">
      <c r="A15" s="3" t="s">
        <v>485</v>
      </c>
      <c r="B15" s="207">
        <v>80794.220310000004</v>
      </c>
      <c r="C15" s="207">
        <v>62633.900840000002</v>
      </c>
      <c r="D15" s="207">
        <v>66804.696540000004</v>
      </c>
    </row>
    <row r="16" spans="1:4">
      <c r="A16" s="3" t="s">
        <v>485</v>
      </c>
      <c r="B16" s="207">
        <v>80810.784790000005</v>
      </c>
      <c r="C16" s="207">
        <v>59333.619939999997</v>
      </c>
      <c r="D16" s="207">
        <v>71901.936570000005</v>
      </c>
    </row>
    <row r="17" spans="1:4">
      <c r="A17" s="3" t="s">
        <v>485</v>
      </c>
      <c r="B17" s="207">
        <v>83562.405750000005</v>
      </c>
      <c r="C17" s="207">
        <v>60182.618349999997</v>
      </c>
      <c r="D17" s="207">
        <v>74186.584919999994</v>
      </c>
    </row>
    <row r="18" spans="1:4">
      <c r="A18" s="3" t="s">
        <v>485</v>
      </c>
      <c r="B18" s="207">
        <v>86083.984790000002</v>
      </c>
      <c r="C18" s="207">
        <v>63669.610139999997</v>
      </c>
      <c r="D18" s="207">
        <v>66583.460720000003</v>
      </c>
    </row>
    <row r="19" spans="1:4">
      <c r="A19" s="3" t="s">
        <v>485</v>
      </c>
      <c r="B19" s="207">
        <v>71101.239979999998</v>
      </c>
      <c r="C19" s="207">
        <v>59055.831489999997</v>
      </c>
      <c r="D19" s="207">
        <v>65945.501629999999</v>
      </c>
    </row>
    <row r="20" spans="1:4">
      <c r="A20" s="3" t="s">
        <v>485</v>
      </c>
      <c r="B20" s="207">
        <v>84664.494590000002</v>
      </c>
      <c r="C20" s="207">
        <v>64397.135779999997</v>
      </c>
      <c r="D20" s="207">
        <v>62478.605799999998</v>
      </c>
    </row>
    <row r="21" spans="1:4">
      <c r="A21" s="3" t="s">
        <v>485</v>
      </c>
      <c r="B21" s="207">
        <v>80979.398109999995</v>
      </c>
      <c r="C21" s="207">
        <v>66246.082349999997</v>
      </c>
      <c r="D21" s="207">
        <v>79220.000100000005</v>
      </c>
    </row>
    <row r="22" spans="1:4">
      <c r="A22" s="3" t="s">
        <v>485</v>
      </c>
      <c r="B22" s="207">
        <v>82104.156570000006</v>
      </c>
      <c r="C22" s="207">
        <v>53666.518880000003</v>
      </c>
      <c r="D22" s="207">
        <v>80134.022039999996</v>
      </c>
    </row>
    <row r="23" spans="1:4">
      <c r="A23" s="93" t="s">
        <v>486</v>
      </c>
      <c r="B23" s="207">
        <v>71267.156919999994</v>
      </c>
      <c r="C23" s="207">
        <v>52472.160210000002</v>
      </c>
      <c r="D23" s="207">
        <v>73405.794729999994</v>
      </c>
    </row>
    <row r="24" spans="1:4">
      <c r="A24" s="93" t="s">
        <v>486</v>
      </c>
      <c r="B24" s="207">
        <v>79020.492379999996</v>
      </c>
      <c r="C24" s="207">
        <v>48200.111519999999</v>
      </c>
      <c r="D24" s="207">
        <v>65626.77029</v>
      </c>
    </row>
    <row r="25" spans="1:4">
      <c r="A25" s="93" t="s">
        <v>486</v>
      </c>
      <c r="B25" s="207">
        <v>75969.325140000001</v>
      </c>
      <c r="C25" s="207">
        <v>60562.262390000004</v>
      </c>
      <c r="D25" s="207">
        <v>71353.630409999998</v>
      </c>
    </row>
    <row r="26" spans="1:4">
      <c r="A26" s="93" t="s">
        <v>486</v>
      </c>
      <c r="B26" s="207">
        <v>69558.836569999999</v>
      </c>
      <c r="C26" s="207">
        <v>48181.160259999997</v>
      </c>
      <c r="D26" s="207">
        <v>67957.151899999997</v>
      </c>
    </row>
    <row r="27" spans="1:4">
      <c r="A27" s="93" t="s">
        <v>486</v>
      </c>
      <c r="B27" s="207">
        <v>68770.272899999996</v>
      </c>
      <c r="C27" s="207">
        <v>56007.934979999998</v>
      </c>
      <c r="D27" s="207">
        <v>68532.033750000002</v>
      </c>
    </row>
    <row r="28" spans="1:4">
      <c r="A28" s="93" t="s">
        <v>486</v>
      </c>
      <c r="B28" s="207">
        <v>76742.170419999995</v>
      </c>
      <c r="C28" s="207">
        <v>56366.429600000003</v>
      </c>
      <c r="D28" s="207">
        <v>78057.173070000004</v>
      </c>
    </row>
    <row r="29" spans="1:4">
      <c r="A29" s="93" t="s">
        <v>486</v>
      </c>
      <c r="B29" s="207">
        <v>79533.529779999997</v>
      </c>
      <c r="C29" s="207">
        <v>55461.769699999997</v>
      </c>
      <c r="D29" s="207">
        <v>61936.281779999998</v>
      </c>
    </row>
    <row r="30" spans="1:4">
      <c r="A30" s="93" t="s">
        <v>486</v>
      </c>
      <c r="B30" s="207">
        <v>73508.882939999996</v>
      </c>
      <c r="C30" s="207">
        <v>50789.84074</v>
      </c>
      <c r="D30" s="207">
        <v>61966.834609999998</v>
      </c>
    </row>
    <row r="31" spans="1:4">
      <c r="A31" s="93" t="s">
        <v>486</v>
      </c>
      <c r="B31" s="207">
        <v>80486.909839999993</v>
      </c>
      <c r="C31" s="207">
        <v>46596.918360000003</v>
      </c>
      <c r="D31" s="207">
        <v>63787.813020000001</v>
      </c>
    </row>
    <row r="32" spans="1:4">
      <c r="A32" s="93" t="s">
        <v>486</v>
      </c>
      <c r="B32" s="207">
        <v>77844.21961</v>
      </c>
      <c r="C32" s="207">
        <v>63388.904580000002</v>
      </c>
      <c r="D32" s="207">
        <v>70322.470350000003</v>
      </c>
    </row>
    <row r="33" spans="1:4">
      <c r="A33" s="93" t="s">
        <v>486</v>
      </c>
      <c r="B33" s="207">
        <v>73180.395730000004</v>
      </c>
      <c r="C33" s="207">
        <v>59036.745970000004</v>
      </c>
      <c r="D33" s="207">
        <v>59088.738879999997</v>
      </c>
    </row>
    <row r="34" spans="1:4">
      <c r="A34" s="93" t="s">
        <v>486</v>
      </c>
      <c r="B34" s="207">
        <v>76673.975630000001</v>
      </c>
      <c r="C34" s="207">
        <v>59009.459199999998</v>
      </c>
      <c r="D34" s="207">
        <v>61797.725200000001</v>
      </c>
    </row>
    <row r="35" spans="1:4">
      <c r="A35" s="93" t="s">
        <v>486</v>
      </c>
      <c r="B35" s="207">
        <v>73111.463699999993</v>
      </c>
      <c r="C35" s="207">
        <v>50096.9306</v>
      </c>
      <c r="D35" s="207">
        <v>66156.112049999996</v>
      </c>
    </row>
    <row r="36" spans="1:4">
      <c r="A36" s="93" t="s">
        <v>486</v>
      </c>
      <c r="B36" s="207">
        <v>67881.89804</v>
      </c>
      <c r="C36" s="207">
        <v>53542.094449999997</v>
      </c>
      <c r="D36" s="207">
        <v>70015.363329999993</v>
      </c>
    </row>
    <row r="37" spans="1:4">
      <c r="A37" s="93" t="s">
        <v>486</v>
      </c>
      <c r="B37" s="207">
        <v>78968.611869999993</v>
      </c>
      <c r="C37" s="207">
        <v>58358.326119999998</v>
      </c>
      <c r="D37" s="207">
        <v>58653.494850000003</v>
      </c>
    </row>
    <row r="38" spans="1:4">
      <c r="A38" s="93" t="s">
        <v>486</v>
      </c>
      <c r="B38" s="207">
        <v>75787.576130000001</v>
      </c>
      <c r="C38" s="207">
        <v>58183.743110000003</v>
      </c>
      <c r="D38" s="207">
        <v>62475.944969999997</v>
      </c>
    </row>
    <row r="39" spans="1:4">
      <c r="A39" s="93" t="s">
        <v>486</v>
      </c>
      <c r="B39" s="207">
        <v>72730.707930000004</v>
      </c>
      <c r="C39" s="207">
        <v>55866.243329999998</v>
      </c>
      <c r="D39" s="207">
        <v>70659.174650000001</v>
      </c>
    </row>
    <row r="40" spans="1:4">
      <c r="A40" s="93" t="s">
        <v>486</v>
      </c>
      <c r="B40" s="207">
        <v>69942.793179999993</v>
      </c>
      <c r="C40" s="207">
        <v>57824.972240000003</v>
      </c>
      <c r="D40" s="207">
        <v>73898.342539999998</v>
      </c>
    </row>
    <row r="41" spans="1:4">
      <c r="A41" s="93" t="s">
        <v>486</v>
      </c>
      <c r="B41" s="207">
        <v>66857.056450000004</v>
      </c>
      <c r="C41" s="207">
        <v>53457.980669999997</v>
      </c>
      <c r="D41" s="207">
        <v>66799.278659999996</v>
      </c>
    </row>
    <row r="42" spans="1:4">
      <c r="A42" s="93" t="s">
        <v>486</v>
      </c>
      <c r="B42" s="207">
        <v>73657.559649999996</v>
      </c>
      <c r="C42" s="207">
        <v>60431.171060000001</v>
      </c>
      <c r="D42" s="207">
        <v>61406.224040000001</v>
      </c>
    </row>
  </sheetData>
  <mergeCells count="1">
    <mergeCell ref="A1:D1"/>
  </mergeCells>
  <pageMargins left="0.7" right="0.7" top="0.75" bottom="0.75" header="0.3" footer="0.3"/>
</worksheet>
</file>

<file path=xl/worksheets/sheet65.xml><?xml version="1.0" encoding="utf-8"?>
<worksheet xmlns="http://schemas.openxmlformats.org/spreadsheetml/2006/main" xmlns:r="http://schemas.openxmlformats.org/officeDocument/2006/relationships">
  <sheetPr codeName="Sheet109"/>
  <dimension ref="A1:N85"/>
  <sheetViews>
    <sheetView workbookViewId="0">
      <selection activeCell="H12" sqref="H12"/>
    </sheetView>
  </sheetViews>
  <sheetFormatPr defaultRowHeight="15"/>
  <cols>
    <col min="1" max="1" width="17.42578125" customWidth="1"/>
    <col min="3" max="3" width="8" bestFit="1" customWidth="1"/>
    <col min="4" max="4" width="13.42578125" bestFit="1" customWidth="1"/>
    <col min="8" max="8" width="24.85546875" bestFit="1" customWidth="1"/>
  </cols>
  <sheetData>
    <row r="1" spans="1:12">
      <c r="A1" t="s">
        <v>173</v>
      </c>
    </row>
    <row r="2" spans="1:12">
      <c r="A2" s="1"/>
      <c r="B2" s="94" t="s">
        <v>174</v>
      </c>
      <c r="C2" s="94"/>
      <c r="D2" s="94"/>
      <c r="H2" t="s">
        <v>346</v>
      </c>
    </row>
    <row r="3" spans="1:12">
      <c r="A3" s="93" t="s">
        <v>175</v>
      </c>
      <c r="B3" s="95">
        <v>0.05</v>
      </c>
      <c r="C3" s="95">
        <v>0.1</v>
      </c>
      <c r="D3" s="95">
        <v>0.15</v>
      </c>
    </row>
    <row r="4" spans="1:12">
      <c r="A4" s="159" t="s">
        <v>176</v>
      </c>
      <c r="B4" s="1">
        <v>2.2999999999999998</v>
      </c>
      <c r="C4" s="1">
        <v>2.1</v>
      </c>
      <c r="D4" s="1">
        <v>1.8</v>
      </c>
    </row>
    <row r="5" spans="1:12">
      <c r="A5" s="159" t="s">
        <v>176</v>
      </c>
      <c r="B5" s="1">
        <v>2.4</v>
      </c>
      <c r="C5" s="1">
        <v>2.1</v>
      </c>
      <c r="D5" s="1">
        <v>1.9</v>
      </c>
    </row>
    <row r="6" spans="1:12">
      <c r="A6" s="159" t="s">
        <v>176</v>
      </c>
      <c r="B6" s="1">
        <v>2.2999999999999998</v>
      </c>
      <c r="C6" s="1">
        <v>2.2000000000000002</v>
      </c>
      <c r="D6" s="1">
        <v>1.9</v>
      </c>
    </row>
    <row r="7" spans="1:12">
      <c r="A7" s="160" t="s">
        <v>177</v>
      </c>
      <c r="B7" s="1">
        <v>2.6</v>
      </c>
      <c r="C7" s="1">
        <v>2.4</v>
      </c>
      <c r="D7" s="1">
        <v>2.4</v>
      </c>
    </row>
    <row r="8" spans="1:12">
      <c r="A8" s="160" t="s">
        <v>177</v>
      </c>
      <c r="B8" s="1">
        <v>2.7</v>
      </c>
      <c r="C8" s="1">
        <v>2.2999999999999998</v>
      </c>
      <c r="D8" s="1">
        <v>2.5</v>
      </c>
    </row>
    <row r="9" spans="1:12">
      <c r="A9" s="160" t="s">
        <v>177</v>
      </c>
      <c r="B9" s="1">
        <v>2.6</v>
      </c>
      <c r="C9" s="1">
        <v>2.4</v>
      </c>
      <c r="D9" s="1">
        <v>2.6</v>
      </c>
    </row>
    <row r="10" spans="1:12">
      <c r="A10" s="161" t="s">
        <v>178</v>
      </c>
      <c r="B10" s="1">
        <v>3.3</v>
      </c>
      <c r="C10" s="1">
        <v>3.6</v>
      </c>
      <c r="D10" s="1">
        <v>3.7</v>
      </c>
    </row>
    <row r="11" spans="1:12">
      <c r="A11" s="161" t="s">
        <v>178</v>
      </c>
      <c r="B11" s="1">
        <v>3.3</v>
      </c>
      <c r="C11" s="1">
        <v>3.7</v>
      </c>
      <c r="D11" s="1">
        <v>3.8</v>
      </c>
      <c r="H11" s="182"/>
      <c r="I11" s="182"/>
      <c r="J11" s="182"/>
      <c r="K11" s="182"/>
      <c r="L11" s="182"/>
    </row>
    <row r="12" spans="1:12">
      <c r="A12" s="161" t="s">
        <v>178</v>
      </c>
      <c r="B12" s="1">
        <v>3.4</v>
      </c>
      <c r="C12" s="1">
        <v>3.8</v>
      </c>
      <c r="D12" s="1">
        <v>4.2</v>
      </c>
    </row>
    <row r="13" spans="1:12">
      <c r="A13" s="162" t="s">
        <v>179</v>
      </c>
      <c r="B13" s="1">
        <v>4.0999999999999996</v>
      </c>
      <c r="C13" s="1">
        <v>4.3</v>
      </c>
      <c r="D13" s="1">
        <v>4.3</v>
      </c>
    </row>
    <row r="14" spans="1:12">
      <c r="A14" s="162" t="s">
        <v>179</v>
      </c>
      <c r="B14" s="1">
        <v>4.2</v>
      </c>
      <c r="C14" s="1">
        <v>4.4000000000000004</v>
      </c>
      <c r="D14" s="1">
        <v>4.3</v>
      </c>
    </row>
    <row r="15" spans="1:12">
      <c r="A15" s="162" t="s">
        <v>179</v>
      </c>
      <c r="B15" s="1">
        <v>4.3</v>
      </c>
      <c r="C15" s="1">
        <v>4.5</v>
      </c>
      <c r="D15" s="1">
        <v>4.5</v>
      </c>
    </row>
    <row r="17" spans="3:12">
      <c r="H17" s="182"/>
      <c r="I17" s="182"/>
      <c r="J17" s="182"/>
      <c r="K17" s="182"/>
      <c r="L17" s="182"/>
    </row>
    <row r="18" spans="3:12">
      <c r="C18" s="27" t="s">
        <v>348</v>
      </c>
      <c r="D18" s="27" t="s">
        <v>349</v>
      </c>
    </row>
    <row r="19" spans="3:12">
      <c r="C19" s="27" t="s">
        <v>347</v>
      </c>
      <c r="D19" s="27" t="s">
        <v>350</v>
      </c>
    </row>
    <row r="23" spans="3:12">
      <c r="H23" s="182"/>
      <c r="I23" s="182"/>
      <c r="J23" s="182"/>
      <c r="K23" s="182"/>
      <c r="L23" s="182"/>
    </row>
    <row r="29" spans="3:12">
      <c r="H29" s="182"/>
      <c r="I29" s="182"/>
      <c r="J29" s="182"/>
      <c r="K29" s="182"/>
      <c r="L29" s="182"/>
    </row>
    <row r="35" spans="8:14">
      <c r="H35" s="182"/>
      <c r="I35" s="182"/>
      <c r="J35" s="182"/>
      <c r="K35" s="182"/>
      <c r="L35" s="182"/>
      <c r="M35" s="182"/>
    </row>
    <row r="43" spans="8:14">
      <c r="H43" s="42"/>
      <c r="I43" s="42"/>
      <c r="J43" s="42"/>
      <c r="K43" s="42"/>
      <c r="L43" s="42"/>
      <c r="M43" s="42"/>
      <c r="N43" s="42"/>
    </row>
    <row r="85" spans="7:10" ht="15.75" thickBot="1">
      <c r="G85" s="158"/>
      <c r="H85" s="158"/>
      <c r="I85" s="158"/>
      <c r="J85" s="158"/>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C13"/>
  <sheetViews>
    <sheetView workbookViewId="0">
      <selection activeCell="B15" sqref="B15"/>
    </sheetView>
  </sheetViews>
  <sheetFormatPr defaultRowHeight="15"/>
  <cols>
    <col min="1" max="1" width="24.85546875" customWidth="1"/>
  </cols>
  <sheetData>
    <row r="1" spans="1:3">
      <c r="A1" s="48" t="s">
        <v>748</v>
      </c>
      <c r="B1" t="s">
        <v>1010</v>
      </c>
      <c r="C1" t="s">
        <v>1009</v>
      </c>
    </row>
    <row r="2" spans="1:3">
      <c r="A2" s="37">
        <v>29</v>
      </c>
      <c r="B2">
        <f>A2-A13</f>
        <v>-23.200000000000003</v>
      </c>
      <c r="C2">
        <f>B2*B2</f>
        <v>538.24000000000012</v>
      </c>
    </row>
    <row r="3" spans="1:3">
      <c r="A3" s="37">
        <v>53</v>
      </c>
      <c r="B3">
        <f>A3-A13</f>
        <v>0.79999999999999716</v>
      </c>
      <c r="C3">
        <f t="shared" ref="C3:C11" si="0">B3*B3</f>
        <v>0.63999999999999546</v>
      </c>
    </row>
    <row r="4" spans="1:3">
      <c r="A4" s="37">
        <v>66</v>
      </c>
      <c r="B4">
        <f>A4-A13</f>
        <v>13.799999999999997</v>
      </c>
      <c r="C4">
        <f t="shared" si="0"/>
        <v>190.43999999999991</v>
      </c>
    </row>
    <row r="5" spans="1:3">
      <c r="A5" s="37">
        <v>74</v>
      </c>
      <c r="B5">
        <f>A5-A13</f>
        <v>21.799999999999997</v>
      </c>
      <c r="C5">
        <f t="shared" si="0"/>
        <v>475.2399999999999</v>
      </c>
    </row>
    <row r="6" spans="1:3">
      <c r="A6" s="37">
        <v>66</v>
      </c>
      <c r="B6">
        <f>A6-A13</f>
        <v>13.799999999999997</v>
      </c>
      <c r="C6">
        <f t="shared" si="0"/>
        <v>190.43999999999991</v>
      </c>
    </row>
    <row r="7" spans="1:3">
      <c r="A7" s="37">
        <v>62</v>
      </c>
      <c r="B7">
        <f>A7-A13</f>
        <v>9.7999999999999972</v>
      </c>
      <c r="C7">
        <f t="shared" si="0"/>
        <v>96.039999999999949</v>
      </c>
    </row>
    <row r="8" spans="1:3">
      <c r="A8" s="37">
        <v>41</v>
      </c>
      <c r="B8">
        <f>A8-A13</f>
        <v>-11.200000000000003</v>
      </c>
      <c r="C8">
        <f t="shared" si="0"/>
        <v>125.44000000000007</v>
      </c>
    </row>
    <row r="9" spans="1:3">
      <c r="A9" s="37">
        <v>61</v>
      </c>
      <c r="B9">
        <f>A9-A13</f>
        <v>8.7999999999999972</v>
      </c>
      <c r="C9">
        <f t="shared" si="0"/>
        <v>77.439999999999955</v>
      </c>
    </row>
    <row r="10" spans="1:3">
      <c r="A10" s="37">
        <v>41</v>
      </c>
      <c r="B10">
        <f>A10-A13</f>
        <v>-11.200000000000003</v>
      </c>
      <c r="C10">
        <f t="shared" si="0"/>
        <v>125.44000000000007</v>
      </c>
    </row>
    <row r="11" spans="1:3">
      <c r="A11" s="37">
        <v>29</v>
      </c>
      <c r="B11">
        <f>A11-A13</f>
        <v>-23.200000000000003</v>
      </c>
      <c r="C11">
        <f t="shared" si="0"/>
        <v>538.24000000000012</v>
      </c>
    </row>
    <row r="13" spans="1:3">
      <c r="A13">
        <f>AVERAGE(A2:A11)</f>
        <v>52.2</v>
      </c>
      <c r="C13">
        <f>SUM(C2:C11)</f>
        <v>2357.6</v>
      </c>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dimension ref="A1:D50"/>
  <sheetViews>
    <sheetView topLeftCell="A16" workbookViewId="0">
      <selection activeCell="B2" sqref="B2"/>
    </sheetView>
  </sheetViews>
  <sheetFormatPr defaultRowHeight="15"/>
  <cols>
    <col min="2" max="2" width="17.7109375" customWidth="1"/>
  </cols>
  <sheetData>
    <row r="1" spans="1:4">
      <c r="A1" t="s">
        <v>598</v>
      </c>
      <c r="B1" s="27" t="s">
        <v>553</v>
      </c>
      <c r="C1" t="s">
        <v>1016</v>
      </c>
      <c r="D1" t="s">
        <v>1017</v>
      </c>
    </row>
    <row r="2" spans="1:4">
      <c r="A2">
        <v>1</v>
      </c>
      <c r="B2">
        <v>39</v>
      </c>
      <c r="C2" s="350" t="str">
        <f>IF(B2&gt;=50,"PASS","FAIL")</f>
        <v>FAIL</v>
      </c>
      <c r="D2" s="350" t="str">
        <f>IF(B2&gt;=80,"A",IF(B2&gt;=70,"B",IF(B2&gt;=60,"C",IF(B2&lt;60,"D"))))</f>
        <v>D</v>
      </c>
    </row>
    <row r="3" spans="1:4">
      <c r="A3">
        <v>2</v>
      </c>
      <c r="B3">
        <v>68</v>
      </c>
      <c r="C3" s="350" t="str">
        <f t="shared" ref="C3:C50" si="0">IF(B3&gt;=50,"PASS","FAIL")</f>
        <v>PASS</v>
      </c>
      <c r="D3" s="350" t="str">
        <f t="shared" ref="D3:D50" si="1">IF(B3&gt;=80,"A",IF(B3&gt;=70,"B",IF(B3&gt;=60,"C",IF(B3&lt;60,"D"))))</f>
        <v>C</v>
      </c>
    </row>
    <row r="4" spans="1:4">
      <c r="A4">
        <v>3</v>
      </c>
      <c r="B4">
        <v>54</v>
      </c>
      <c r="C4" s="350" t="str">
        <f t="shared" si="0"/>
        <v>PASS</v>
      </c>
      <c r="D4" s="350" t="str">
        <f t="shared" si="1"/>
        <v>D</v>
      </c>
    </row>
    <row r="5" spans="1:4">
      <c r="A5">
        <v>4</v>
      </c>
      <c r="B5">
        <v>54</v>
      </c>
      <c r="C5" s="350" t="str">
        <f t="shared" si="0"/>
        <v>PASS</v>
      </c>
      <c r="D5" s="350" t="str">
        <f t="shared" si="1"/>
        <v>D</v>
      </c>
    </row>
    <row r="6" spans="1:4">
      <c r="A6">
        <v>5</v>
      </c>
      <c r="B6">
        <v>74</v>
      </c>
      <c r="C6" s="350" t="str">
        <f t="shared" si="0"/>
        <v>PASS</v>
      </c>
      <c r="D6" s="350" t="str">
        <f t="shared" si="1"/>
        <v>B</v>
      </c>
    </row>
    <row r="7" spans="1:4">
      <c r="A7">
        <v>6</v>
      </c>
      <c r="B7">
        <v>77</v>
      </c>
      <c r="C7" s="350" t="str">
        <f t="shared" si="0"/>
        <v>PASS</v>
      </c>
      <c r="D7" s="350" t="str">
        <f t="shared" si="1"/>
        <v>B</v>
      </c>
    </row>
    <row r="8" spans="1:4">
      <c r="A8">
        <v>7</v>
      </c>
      <c r="B8">
        <v>39</v>
      </c>
      <c r="C8" s="350" t="str">
        <f t="shared" si="0"/>
        <v>FAIL</v>
      </c>
      <c r="D8" s="350" t="str">
        <f t="shared" si="1"/>
        <v>D</v>
      </c>
    </row>
    <row r="9" spans="1:4">
      <c r="A9">
        <v>8</v>
      </c>
      <c r="B9">
        <v>86</v>
      </c>
      <c r="C9" s="350" t="str">
        <f t="shared" si="0"/>
        <v>PASS</v>
      </c>
      <c r="D9" s="350" t="str">
        <f t="shared" si="1"/>
        <v>A</v>
      </c>
    </row>
    <row r="10" spans="1:4">
      <c r="A10">
        <v>9</v>
      </c>
      <c r="B10">
        <v>75</v>
      </c>
      <c r="C10" s="350" t="str">
        <f t="shared" si="0"/>
        <v>PASS</v>
      </c>
      <c r="D10" s="350" t="str">
        <f t="shared" si="1"/>
        <v>B</v>
      </c>
    </row>
    <row r="11" spans="1:4">
      <c r="A11">
        <v>10</v>
      </c>
      <c r="B11">
        <v>32</v>
      </c>
      <c r="C11" s="350" t="str">
        <f t="shared" si="0"/>
        <v>FAIL</v>
      </c>
      <c r="D11" s="350" t="str">
        <f t="shared" si="1"/>
        <v>D</v>
      </c>
    </row>
    <row r="12" spans="1:4">
      <c r="A12">
        <v>11</v>
      </c>
      <c r="B12">
        <v>88</v>
      </c>
      <c r="C12" s="350" t="str">
        <f t="shared" si="0"/>
        <v>PASS</v>
      </c>
      <c r="D12" s="350" t="str">
        <f t="shared" si="1"/>
        <v>A</v>
      </c>
    </row>
    <row r="13" spans="1:4">
      <c r="A13">
        <v>12</v>
      </c>
      <c r="B13">
        <v>76</v>
      </c>
      <c r="C13" s="350" t="str">
        <f t="shared" si="0"/>
        <v>PASS</v>
      </c>
      <c r="D13" s="350" t="str">
        <f t="shared" si="1"/>
        <v>B</v>
      </c>
    </row>
    <row r="14" spans="1:4">
      <c r="A14">
        <v>13</v>
      </c>
      <c r="B14">
        <v>87</v>
      </c>
      <c r="C14" s="350" t="str">
        <f t="shared" si="0"/>
        <v>PASS</v>
      </c>
      <c r="D14" s="350" t="str">
        <f t="shared" si="1"/>
        <v>A</v>
      </c>
    </row>
    <row r="15" spans="1:4">
      <c r="A15">
        <v>14</v>
      </c>
      <c r="B15">
        <v>93</v>
      </c>
      <c r="C15" s="350" t="str">
        <f t="shared" si="0"/>
        <v>PASS</v>
      </c>
      <c r="D15" s="350" t="str">
        <f t="shared" si="1"/>
        <v>A</v>
      </c>
    </row>
    <row r="16" spans="1:4">
      <c r="A16">
        <v>15</v>
      </c>
      <c r="B16">
        <v>86</v>
      </c>
      <c r="C16" s="350" t="str">
        <f t="shared" si="0"/>
        <v>PASS</v>
      </c>
      <c r="D16" s="350" t="str">
        <f t="shared" si="1"/>
        <v>A</v>
      </c>
    </row>
    <row r="17" spans="1:4">
      <c r="A17">
        <v>16</v>
      </c>
      <c r="B17">
        <v>89</v>
      </c>
      <c r="C17" s="350" t="str">
        <f t="shared" si="0"/>
        <v>PASS</v>
      </c>
      <c r="D17" s="350" t="str">
        <f t="shared" si="1"/>
        <v>A</v>
      </c>
    </row>
    <row r="18" spans="1:4">
      <c r="A18">
        <v>17</v>
      </c>
      <c r="B18">
        <v>63</v>
      </c>
      <c r="C18" s="350" t="str">
        <f t="shared" si="0"/>
        <v>PASS</v>
      </c>
      <c r="D18" s="350" t="str">
        <f t="shared" si="1"/>
        <v>C</v>
      </c>
    </row>
    <row r="19" spans="1:4">
      <c r="A19">
        <v>18</v>
      </c>
      <c r="B19">
        <v>53</v>
      </c>
      <c r="C19" s="350" t="str">
        <f t="shared" si="0"/>
        <v>PASS</v>
      </c>
      <c r="D19" s="350" t="str">
        <f t="shared" si="1"/>
        <v>D</v>
      </c>
    </row>
    <row r="20" spans="1:4">
      <c r="A20">
        <v>19</v>
      </c>
      <c r="B20">
        <v>97</v>
      </c>
      <c r="C20" s="350" t="str">
        <f t="shared" si="0"/>
        <v>PASS</v>
      </c>
      <c r="D20" s="350" t="str">
        <f t="shared" si="1"/>
        <v>A</v>
      </c>
    </row>
    <row r="21" spans="1:4">
      <c r="A21">
        <v>20</v>
      </c>
      <c r="B21">
        <v>39</v>
      </c>
      <c r="C21" s="350" t="str">
        <f t="shared" si="0"/>
        <v>FAIL</v>
      </c>
      <c r="D21" s="350" t="str">
        <f t="shared" si="1"/>
        <v>D</v>
      </c>
    </row>
    <row r="22" spans="1:4">
      <c r="A22">
        <v>21</v>
      </c>
      <c r="B22">
        <v>90</v>
      </c>
      <c r="C22" s="350" t="str">
        <f t="shared" si="0"/>
        <v>PASS</v>
      </c>
      <c r="D22" s="350" t="str">
        <f t="shared" si="1"/>
        <v>A</v>
      </c>
    </row>
    <row r="23" spans="1:4">
      <c r="A23">
        <v>22</v>
      </c>
      <c r="B23">
        <v>46</v>
      </c>
      <c r="C23" s="350" t="str">
        <f t="shared" si="0"/>
        <v>FAIL</v>
      </c>
      <c r="D23" s="350" t="str">
        <f t="shared" si="1"/>
        <v>D</v>
      </c>
    </row>
    <row r="24" spans="1:4">
      <c r="A24">
        <v>23</v>
      </c>
      <c r="B24">
        <v>100</v>
      </c>
      <c r="C24" s="350" t="str">
        <f t="shared" si="0"/>
        <v>PASS</v>
      </c>
      <c r="D24" s="350" t="str">
        <f t="shared" si="1"/>
        <v>A</v>
      </c>
    </row>
    <row r="25" spans="1:4">
      <c r="A25">
        <v>24</v>
      </c>
      <c r="B25">
        <v>71</v>
      </c>
      <c r="C25" s="350" t="str">
        <f t="shared" si="0"/>
        <v>PASS</v>
      </c>
      <c r="D25" s="350" t="str">
        <f t="shared" si="1"/>
        <v>B</v>
      </c>
    </row>
    <row r="26" spans="1:4">
      <c r="A26">
        <v>25</v>
      </c>
      <c r="B26">
        <v>83</v>
      </c>
      <c r="C26" s="350" t="str">
        <f t="shared" si="0"/>
        <v>PASS</v>
      </c>
      <c r="D26" s="350" t="str">
        <f t="shared" si="1"/>
        <v>A</v>
      </c>
    </row>
    <row r="27" spans="1:4">
      <c r="A27">
        <v>26</v>
      </c>
      <c r="B27">
        <v>53</v>
      </c>
      <c r="C27" s="350" t="str">
        <f t="shared" si="0"/>
        <v>PASS</v>
      </c>
      <c r="D27" s="350" t="str">
        <f t="shared" si="1"/>
        <v>D</v>
      </c>
    </row>
    <row r="28" spans="1:4">
      <c r="A28">
        <v>27</v>
      </c>
      <c r="B28">
        <v>55</v>
      </c>
      <c r="C28" s="350" t="str">
        <f t="shared" si="0"/>
        <v>PASS</v>
      </c>
      <c r="D28" s="350" t="str">
        <f t="shared" si="1"/>
        <v>D</v>
      </c>
    </row>
    <row r="29" spans="1:4">
      <c r="A29">
        <v>28</v>
      </c>
      <c r="B29">
        <v>39</v>
      </c>
      <c r="C29" s="350" t="str">
        <f t="shared" si="0"/>
        <v>FAIL</v>
      </c>
      <c r="D29" s="350" t="str">
        <f t="shared" si="1"/>
        <v>D</v>
      </c>
    </row>
    <row r="30" spans="1:4">
      <c r="A30">
        <v>29</v>
      </c>
      <c r="B30">
        <v>85</v>
      </c>
      <c r="C30" s="350" t="str">
        <f t="shared" si="0"/>
        <v>PASS</v>
      </c>
      <c r="D30" s="350" t="str">
        <f t="shared" si="1"/>
        <v>A</v>
      </c>
    </row>
    <row r="31" spans="1:4">
      <c r="A31">
        <v>30</v>
      </c>
      <c r="B31">
        <v>69</v>
      </c>
      <c r="C31" s="350" t="str">
        <f t="shared" si="0"/>
        <v>PASS</v>
      </c>
      <c r="D31" s="350" t="str">
        <f t="shared" si="1"/>
        <v>C</v>
      </c>
    </row>
    <row r="32" spans="1:4">
      <c r="A32">
        <v>31</v>
      </c>
      <c r="B32">
        <v>65</v>
      </c>
      <c r="C32" s="350" t="str">
        <f t="shared" si="0"/>
        <v>PASS</v>
      </c>
      <c r="D32" s="350" t="str">
        <f t="shared" si="1"/>
        <v>C</v>
      </c>
    </row>
    <row r="33" spans="1:4">
      <c r="A33">
        <v>32</v>
      </c>
      <c r="B33">
        <v>36</v>
      </c>
      <c r="C33" s="350" t="str">
        <f t="shared" si="0"/>
        <v>FAIL</v>
      </c>
      <c r="D33" s="350" t="str">
        <f t="shared" si="1"/>
        <v>D</v>
      </c>
    </row>
    <row r="34" spans="1:4">
      <c r="A34">
        <v>33</v>
      </c>
      <c r="B34">
        <v>95</v>
      </c>
      <c r="C34" s="350" t="str">
        <f t="shared" si="0"/>
        <v>PASS</v>
      </c>
      <c r="D34" s="350" t="str">
        <f t="shared" si="1"/>
        <v>A</v>
      </c>
    </row>
    <row r="35" spans="1:4">
      <c r="A35">
        <v>34</v>
      </c>
      <c r="B35">
        <v>50</v>
      </c>
      <c r="C35" s="350" t="str">
        <f t="shared" si="0"/>
        <v>PASS</v>
      </c>
      <c r="D35" s="350" t="str">
        <f t="shared" si="1"/>
        <v>D</v>
      </c>
    </row>
    <row r="36" spans="1:4">
      <c r="A36">
        <v>35</v>
      </c>
      <c r="B36">
        <v>91</v>
      </c>
      <c r="C36" s="350" t="str">
        <f t="shared" si="0"/>
        <v>PASS</v>
      </c>
      <c r="D36" s="350" t="str">
        <f t="shared" si="1"/>
        <v>A</v>
      </c>
    </row>
    <row r="37" spans="1:4">
      <c r="A37">
        <v>36</v>
      </c>
      <c r="B37">
        <v>65</v>
      </c>
      <c r="C37" s="350" t="str">
        <f t="shared" si="0"/>
        <v>PASS</v>
      </c>
      <c r="D37" s="350" t="str">
        <f t="shared" si="1"/>
        <v>C</v>
      </c>
    </row>
    <row r="38" spans="1:4">
      <c r="A38">
        <v>37</v>
      </c>
      <c r="B38">
        <v>94</v>
      </c>
      <c r="C38" s="350" t="str">
        <f t="shared" si="0"/>
        <v>PASS</v>
      </c>
      <c r="D38" s="350" t="str">
        <f t="shared" si="1"/>
        <v>A</v>
      </c>
    </row>
    <row r="39" spans="1:4">
      <c r="A39">
        <v>38</v>
      </c>
      <c r="B39">
        <v>38</v>
      </c>
      <c r="C39" s="350" t="str">
        <f t="shared" si="0"/>
        <v>FAIL</v>
      </c>
      <c r="D39" s="350" t="str">
        <f t="shared" si="1"/>
        <v>D</v>
      </c>
    </row>
    <row r="40" spans="1:4">
      <c r="A40">
        <v>39</v>
      </c>
      <c r="B40">
        <v>63</v>
      </c>
      <c r="C40" s="350" t="str">
        <f t="shared" si="0"/>
        <v>PASS</v>
      </c>
      <c r="D40" s="350" t="str">
        <f t="shared" si="1"/>
        <v>C</v>
      </c>
    </row>
    <row r="41" spans="1:4">
      <c r="A41">
        <v>40</v>
      </c>
      <c r="B41">
        <v>50</v>
      </c>
      <c r="C41" s="350" t="str">
        <f t="shared" si="0"/>
        <v>PASS</v>
      </c>
      <c r="D41" s="350" t="str">
        <f t="shared" si="1"/>
        <v>D</v>
      </c>
    </row>
    <row r="42" spans="1:4">
      <c r="A42">
        <v>41</v>
      </c>
      <c r="B42">
        <v>83</v>
      </c>
      <c r="C42" s="350" t="str">
        <f t="shared" si="0"/>
        <v>PASS</v>
      </c>
      <c r="D42" s="350" t="str">
        <f t="shared" si="1"/>
        <v>A</v>
      </c>
    </row>
    <row r="43" spans="1:4">
      <c r="A43">
        <v>42</v>
      </c>
      <c r="B43">
        <v>80</v>
      </c>
      <c r="C43" s="350" t="str">
        <f t="shared" si="0"/>
        <v>PASS</v>
      </c>
      <c r="D43" s="350" t="str">
        <f t="shared" si="1"/>
        <v>A</v>
      </c>
    </row>
    <row r="44" spans="1:4">
      <c r="A44">
        <v>43</v>
      </c>
      <c r="B44">
        <v>74</v>
      </c>
      <c r="C44" s="350" t="str">
        <f t="shared" si="0"/>
        <v>PASS</v>
      </c>
      <c r="D44" s="350" t="str">
        <f t="shared" si="1"/>
        <v>B</v>
      </c>
    </row>
    <row r="45" spans="1:4">
      <c r="A45">
        <v>44</v>
      </c>
      <c r="B45">
        <v>72</v>
      </c>
      <c r="C45" s="350" t="str">
        <f t="shared" si="0"/>
        <v>PASS</v>
      </c>
      <c r="D45" s="350" t="str">
        <f t="shared" si="1"/>
        <v>B</v>
      </c>
    </row>
    <row r="46" spans="1:4">
      <c r="A46">
        <v>45</v>
      </c>
      <c r="B46">
        <v>72</v>
      </c>
      <c r="C46" s="350" t="str">
        <f t="shared" si="0"/>
        <v>PASS</v>
      </c>
      <c r="D46" s="350" t="str">
        <f t="shared" si="1"/>
        <v>B</v>
      </c>
    </row>
    <row r="47" spans="1:4">
      <c r="A47">
        <v>46</v>
      </c>
      <c r="B47">
        <v>77</v>
      </c>
      <c r="C47" s="350" t="str">
        <f t="shared" si="0"/>
        <v>PASS</v>
      </c>
      <c r="D47" s="350" t="str">
        <f t="shared" si="1"/>
        <v>B</v>
      </c>
    </row>
    <row r="48" spans="1:4">
      <c r="A48">
        <v>47</v>
      </c>
      <c r="B48">
        <v>77</v>
      </c>
      <c r="C48" s="350" t="str">
        <f t="shared" si="0"/>
        <v>PASS</v>
      </c>
      <c r="D48" s="350" t="str">
        <f t="shared" si="1"/>
        <v>B</v>
      </c>
    </row>
    <row r="49" spans="1:4">
      <c r="A49">
        <v>48</v>
      </c>
      <c r="B49">
        <v>57</v>
      </c>
      <c r="C49" s="350" t="str">
        <f t="shared" si="0"/>
        <v>PASS</v>
      </c>
      <c r="D49" s="350" t="str">
        <f t="shared" si="1"/>
        <v>D</v>
      </c>
    </row>
    <row r="50" spans="1:4">
      <c r="A50">
        <v>49</v>
      </c>
      <c r="B50">
        <v>58</v>
      </c>
      <c r="C50" s="350" t="str">
        <f t="shared" si="0"/>
        <v>PASS</v>
      </c>
      <c r="D50" s="350" t="str">
        <f t="shared" si="1"/>
        <v>D</v>
      </c>
    </row>
  </sheetData>
  <autoFilter ref="A1:D50"/>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
  <sheetViews>
    <sheetView workbookViewId="0">
      <selection activeCell="I38" sqref="I38"/>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tabColor rgb="FF00CC00"/>
  </sheetPr>
  <dimension ref="A1:I44"/>
  <sheetViews>
    <sheetView workbookViewId="0">
      <selection activeCell="E2" sqref="E2"/>
    </sheetView>
  </sheetViews>
  <sheetFormatPr defaultRowHeight="15"/>
  <cols>
    <col min="1" max="1" width="13.5703125" bestFit="1" customWidth="1"/>
    <col min="2" max="2" width="26.7109375" bestFit="1" customWidth="1"/>
    <col min="3" max="4" width="25.85546875" customWidth="1"/>
    <col min="5" max="5" width="10.85546875" bestFit="1" customWidth="1"/>
    <col min="6" max="6" width="10.85546875" customWidth="1"/>
    <col min="7" max="7" width="15.42578125" bestFit="1" customWidth="1"/>
    <col min="8" max="8" width="37.140625" customWidth="1"/>
  </cols>
  <sheetData>
    <row r="1" spans="1:9">
      <c r="A1" s="135" t="s">
        <v>254</v>
      </c>
      <c r="B1" s="135" t="s">
        <v>255</v>
      </c>
      <c r="C1" s="135" t="s">
        <v>336</v>
      </c>
      <c r="D1" s="135" t="s">
        <v>582</v>
      </c>
      <c r="E1" s="142" t="s">
        <v>337</v>
      </c>
      <c r="F1" s="107"/>
    </row>
    <row r="2" spans="1:9" ht="23.25">
      <c r="A2" s="1">
        <v>44</v>
      </c>
      <c r="B2" s="1" t="s">
        <v>341</v>
      </c>
      <c r="C2" t="s">
        <v>416</v>
      </c>
      <c r="D2" t="s">
        <v>1018</v>
      </c>
      <c r="E2" t="s">
        <v>256</v>
      </c>
      <c r="F2" s="178">
        <v>1</v>
      </c>
      <c r="G2" s="20" t="s">
        <v>338</v>
      </c>
      <c r="H2" s="20" t="s">
        <v>339</v>
      </c>
      <c r="I2" s="20"/>
    </row>
    <row r="3" spans="1:9">
      <c r="A3" s="1">
        <v>43</v>
      </c>
      <c r="B3" s="1" t="s">
        <v>257</v>
      </c>
      <c r="H3" s="20" t="s">
        <v>340</v>
      </c>
      <c r="I3" s="20"/>
    </row>
    <row r="4" spans="1:9">
      <c r="A4" s="1">
        <v>42</v>
      </c>
      <c r="B4" s="1" t="s">
        <v>258</v>
      </c>
      <c r="H4" s="20" t="s">
        <v>917</v>
      </c>
      <c r="I4" s="41"/>
    </row>
    <row r="5" spans="1:9" ht="23.25">
      <c r="A5" s="1">
        <v>41</v>
      </c>
      <c r="B5" s="1" t="s">
        <v>259</v>
      </c>
      <c r="I5" s="143">
        <v>2</v>
      </c>
    </row>
    <row r="6" spans="1:9">
      <c r="A6" s="1">
        <v>40</v>
      </c>
      <c r="B6" s="1" t="s">
        <v>260</v>
      </c>
    </row>
    <row r="7" spans="1:9">
      <c r="A7" s="1">
        <v>39</v>
      </c>
      <c r="B7" s="1" t="s">
        <v>261</v>
      </c>
    </row>
    <row r="8" spans="1:9">
      <c r="A8" s="1">
        <v>38</v>
      </c>
      <c r="B8" s="1" t="s">
        <v>262</v>
      </c>
    </row>
    <row r="9" spans="1:9">
      <c r="A9" s="1">
        <v>37</v>
      </c>
      <c r="B9" s="1" t="s">
        <v>263</v>
      </c>
    </row>
    <row r="10" spans="1:9">
      <c r="A10" s="1">
        <v>36</v>
      </c>
      <c r="B10" s="1" t="s">
        <v>264</v>
      </c>
    </row>
    <row r="11" spans="1:9">
      <c r="A11" s="1">
        <v>35</v>
      </c>
      <c r="B11" s="1" t="s">
        <v>265</v>
      </c>
    </row>
    <row r="12" spans="1:9" ht="21">
      <c r="A12" s="1">
        <v>34</v>
      </c>
      <c r="B12" s="1" t="s">
        <v>266</v>
      </c>
      <c r="I12" s="179">
        <v>3</v>
      </c>
    </row>
    <row r="13" spans="1:9">
      <c r="A13" s="1">
        <v>33</v>
      </c>
      <c r="B13" s="1" t="s">
        <v>267</v>
      </c>
    </row>
    <row r="14" spans="1:9">
      <c r="A14" s="1">
        <v>32</v>
      </c>
      <c r="B14" s="1" t="s">
        <v>268</v>
      </c>
    </row>
    <row r="15" spans="1:9">
      <c r="A15" s="1">
        <v>31</v>
      </c>
      <c r="B15" s="1" t="s">
        <v>269</v>
      </c>
    </row>
    <row r="16" spans="1:9">
      <c r="A16" s="1">
        <v>30</v>
      </c>
      <c r="B16" s="1" t="s">
        <v>270</v>
      </c>
    </row>
    <row r="17" spans="1:2">
      <c r="A17" s="1">
        <v>29</v>
      </c>
      <c r="B17" s="1" t="s">
        <v>271</v>
      </c>
    </row>
    <row r="18" spans="1:2">
      <c r="A18" s="1">
        <v>28</v>
      </c>
      <c r="B18" s="1" t="s">
        <v>272</v>
      </c>
    </row>
    <row r="19" spans="1:2">
      <c r="A19" s="1">
        <v>27</v>
      </c>
      <c r="B19" s="1" t="s">
        <v>273</v>
      </c>
    </row>
    <row r="20" spans="1:2">
      <c r="A20" s="1">
        <v>26</v>
      </c>
      <c r="B20" s="1" t="s">
        <v>274</v>
      </c>
    </row>
    <row r="21" spans="1:2">
      <c r="A21" s="1">
        <v>25</v>
      </c>
      <c r="B21" s="1" t="s">
        <v>275</v>
      </c>
    </row>
    <row r="22" spans="1:2">
      <c r="A22" s="1">
        <v>23</v>
      </c>
      <c r="B22" s="1" t="s">
        <v>276</v>
      </c>
    </row>
    <row r="23" spans="1:2">
      <c r="A23" s="136" t="s">
        <v>277</v>
      </c>
      <c r="B23" s="1" t="s">
        <v>278</v>
      </c>
    </row>
    <row r="24" spans="1:2">
      <c r="A24" s="1">
        <v>21</v>
      </c>
      <c r="B24" s="1" t="s">
        <v>279</v>
      </c>
    </row>
    <row r="25" spans="1:2">
      <c r="A25" s="1">
        <v>20</v>
      </c>
      <c r="B25" s="1" t="s">
        <v>280</v>
      </c>
    </row>
    <row r="26" spans="1:2">
      <c r="A26" s="1">
        <v>19</v>
      </c>
      <c r="B26" s="1" t="s">
        <v>281</v>
      </c>
    </row>
    <row r="27" spans="1:2">
      <c r="A27" s="1">
        <v>18</v>
      </c>
      <c r="B27" s="1" t="s">
        <v>282</v>
      </c>
    </row>
    <row r="28" spans="1:2">
      <c r="A28" s="1">
        <v>17</v>
      </c>
      <c r="B28" s="1" t="s">
        <v>283</v>
      </c>
    </row>
    <row r="29" spans="1:2">
      <c r="A29" s="1">
        <v>16</v>
      </c>
      <c r="B29" s="1" t="s">
        <v>284</v>
      </c>
    </row>
    <row r="30" spans="1:2">
      <c r="A30" s="1">
        <v>15</v>
      </c>
      <c r="B30" s="1" t="s">
        <v>285</v>
      </c>
    </row>
    <row r="31" spans="1:2">
      <c r="A31" s="1">
        <v>14</v>
      </c>
      <c r="B31" s="1" t="s">
        <v>286</v>
      </c>
    </row>
    <row r="32" spans="1:2">
      <c r="A32" s="1">
        <v>13</v>
      </c>
      <c r="B32" s="1" t="s">
        <v>287</v>
      </c>
    </row>
    <row r="33" spans="1:2">
      <c r="A33" s="1">
        <v>12</v>
      </c>
      <c r="B33" s="1" t="s">
        <v>288</v>
      </c>
    </row>
    <row r="34" spans="1:2">
      <c r="A34" s="1">
        <v>11</v>
      </c>
      <c r="B34" s="1" t="s">
        <v>289</v>
      </c>
    </row>
    <row r="35" spans="1:2">
      <c r="A35" s="1">
        <v>10</v>
      </c>
      <c r="B35" s="1" t="s">
        <v>290</v>
      </c>
    </row>
    <row r="36" spans="1:2">
      <c r="A36" s="1">
        <v>9</v>
      </c>
      <c r="B36" s="1" t="s">
        <v>291</v>
      </c>
    </row>
    <row r="37" spans="1:2">
      <c r="A37" s="1">
        <v>8</v>
      </c>
      <c r="B37" s="1" t="s">
        <v>292</v>
      </c>
    </row>
    <row r="38" spans="1:2">
      <c r="A38" s="1">
        <v>7</v>
      </c>
      <c r="B38" s="1" t="s">
        <v>293</v>
      </c>
    </row>
    <row r="39" spans="1:2">
      <c r="A39" s="1">
        <v>6</v>
      </c>
      <c r="B39" s="1" t="s">
        <v>294</v>
      </c>
    </row>
    <row r="40" spans="1:2">
      <c r="A40" s="1">
        <v>5</v>
      </c>
      <c r="B40" s="1" t="s">
        <v>295</v>
      </c>
    </row>
    <row r="41" spans="1:2">
      <c r="A41" s="1">
        <v>4</v>
      </c>
      <c r="B41" s="1" t="s">
        <v>296</v>
      </c>
    </row>
    <row r="42" spans="1:2">
      <c r="A42" s="1">
        <v>3</v>
      </c>
      <c r="B42" s="1" t="s">
        <v>297</v>
      </c>
    </row>
    <row r="43" spans="1:2">
      <c r="A43" s="1">
        <v>2</v>
      </c>
      <c r="B43" s="1" t="s">
        <v>298</v>
      </c>
    </row>
    <row r="44" spans="1:2">
      <c r="A44" s="1">
        <v>1</v>
      </c>
      <c r="B44" s="1" t="s">
        <v>299</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sheetPr codeName="Sheet7"/>
  <dimension ref="A1:X51"/>
  <sheetViews>
    <sheetView zoomScale="110" zoomScaleNormal="110" workbookViewId="0">
      <selection activeCell="B42" sqref="B42"/>
    </sheetView>
  </sheetViews>
  <sheetFormatPr defaultRowHeight="15"/>
  <cols>
    <col min="1" max="1" width="31.5703125" bestFit="1" customWidth="1"/>
    <col min="2" max="2" width="13.5703125" bestFit="1" customWidth="1"/>
    <col min="4" max="4" width="19.42578125" bestFit="1" customWidth="1"/>
    <col min="5" max="5" width="15.85546875" bestFit="1" customWidth="1"/>
    <col min="7" max="7" width="17.85546875" bestFit="1" customWidth="1"/>
    <col min="8" max="8" width="18" bestFit="1" customWidth="1"/>
    <col min="12" max="12" width="18.7109375" bestFit="1" customWidth="1"/>
    <col min="13" max="13" width="26.28515625" customWidth="1"/>
    <col min="16" max="16" width="11.85546875" customWidth="1"/>
    <col min="17" max="17" width="11.5703125" bestFit="1" customWidth="1"/>
    <col min="18" max="18" width="17" bestFit="1" customWidth="1"/>
    <col min="21" max="21" width="16.28515625" bestFit="1" customWidth="1"/>
    <col min="22" max="22" width="15.140625" bestFit="1" customWidth="1"/>
    <col min="23" max="23" width="11.140625" customWidth="1"/>
    <col min="24" max="24" width="14.28515625" customWidth="1"/>
  </cols>
  <sheetData>
    <row r="1" spans="1:24" ht="15.75">
      <c r="A1" s="168" t="s">
        <v>366</v>
      </c>
      <c r="B1" s="177" t="s">
        <v>248</v>
      </c>
      <c r="C1" s="175"/>
      <c r="D1" s="175"/>
      <c r="E1" s="175"/>
      <c r="F1" s="166"/>
      <c r="G1" s="166"/>
      <c r="H1" s="166"/>
      <c r="K1" s="20" t="s">
        <v>622</v>
      </c>
      <c r="L1" s="20" t="s">
        <v>621</v>
      </c>
      <c r="M1" s="13" t="s">
        <v>630</v>
      </c>
      <c r="P1" s="135" t="s">
        <v>336</v>
      </c>
      <c r="Q1" s="142" t="s">
        <v>337</v>
      </c>
      <c r="R1" s="13" t="s">
        <v>621</v>
      </c>
      <c r="U1" s="29" t="s">
        <v>715</v>
      </c>
      <c r="V1" s="29" t="s">
        <v>714</v>
      </c>
      <c r="W1" s="29" t="s">
        <v>13</v>
      </c>
      <c r="X1" s="181" t="s">
        <v>716</v>
      </c>
    </row>
    <row r="2" spans="1:24" ht="15.75">
      <c r="A2" s="170" t="s">
        <v>367</v>
      </c>
      <c r="B2" s="176" t="s">
        <v>1019</v>
      </c>
      <c r="C2" s="171"/>
      <c r="D2" s="166"/>
      <c r="E2" s="166"/>
      <c r="F2" s="166"/>
      <c r="G2" s="166"/>
      <c r="H2" s="198"/>
      <c r="I2" s="198"/>
      <c r="K2" t="s">
        <v>631</v>
      </c>
      <c r="L2" t="s">
        <v>593</v>
      </c>
      <c r="M2" s="20" t="s">
        <v>927</v>
      </c>
      <c r="P2" t="s">
        <v>416</v>
      </c>
      <c r="Q2" t="s">
        <v>256</v>
      </c>
      <c r="R2" t="s">
        <v>693</v>
      </c>
      <c r="T2" t="s">
        <v>928</v>
      </c>
      <c r="U2" s="37" t="s">
        <v>694</v>
      </c>
      <c r="V2" s="37">
        <v>60</v>
      </c>
      <c r="W2" s="260">
        <v>3.04427870186663</v>
      </c>
      <c r="X2" t="s">
        <v>929</v>
      </c>
    </row>
    <row r="3" spans="1:24" ht="15.75">
      <c r="A3" s="166" t="s">
        <v>368</v>
      </c>
      <c r="B3" s="176" t="s">
        <v>1020</v>
      </c>
      <c r="C3" s="171"/>
      <c r="D3" s="198" t="s">
        <v>459</v>
      </c>
      <c r="E3" s="166"/>
      <c r="F3" s="166"/>
      <c r="G3" s="166"/>
      <c r="H3" s="166"/>
      <c r="K3" t="s">
        <v>623</v>
      </c>
      <c r="L3" t="s">
        <v>594</v>
      </c>
      <c r="M3" s="20"/>
      <c r="P3" t="s">
        <v>632</v>
      </c>
      <c r="Q3" t="s">
        <v>659</v>
      </c>
      <c r="U3" s="37" t="s">
        <v>695</v>
      </c>
      <c r="V3" s="37">
        <v>71</v>
      </c>
      <c r="W3" s="260">
        <v>3.5720051689290702</v>
      </c>
    </row>
    <row r="4" spans="1:24" ht="15.75">
      <c r="A4" s="166" t="s">
        <v>369</v>
      </c>
      <c r="B4" s="176" t="s">
        <v>1021</v>
      </c>
      <c r="C4" s="171"/>
      <c r="D4" s="166"/>
      <c r="E4" s="166"/>
      <c r="F4" s="166"/>
      <c r="G4" s="166"/>
      <c r="H4" s="166"/>
      <c r="K4" t="s">
        <v>623</v>
      </c>
      <c r="L4" t="s">
        <v>626</v>
      </c>
      <c r="M4" s="20"/>
      <c r="P4" t="s">
        <v>633</v>
      </c>
      <c r="Q4" t="s">
        <v>660</v>
      </c>
      <c r="U4" s="37" t="s">
        <v>696</v>
      </c>
      <c r="V4" s="37">
        <v>86</v>
      </c>
      <c r="W4" s="260">
        <v>5.1791688911221199</v>
      </c>
    </row>
    <row r="5" spans="1:24" ht="15.75">
      <c r="A5" s="166" t="s">
        <v>370</v>
      </c>
      <c r="B5" s="176" t="s">
        <v>1022</v>
      </c>
      <c r="C5" s="171"/>
      <c r="D5" s="166"/>
      <c r="E5" s="166"/>
      <c r="F5" s="166"/>
      <c r="G5" s="166"/>
      <c r="H5" s="166"/>
      <c r="K5" t="s">
        <v>623</v>
      </c>
      <c r="L5" t="s">
        <v>627</v>
      </c>
      <c r="M5" s="20"/>
      <c r="P5" t="s">
        <v>632</v>
      </c>
      <c r="Q5" t="s">
        <v>659</v>
      </c>
      <c r="U5" s="37" t="s">
        <v>697</v>
      </c>
      <c r="V5" s="37">
        <v>69</v>
      </c>
      <c r="W5" s="260">
        <v>4.3520772826494261</v>
      </c>
    </row>
    <row r="6" spans="1:24" ht="15.75">
      <c r="A6" s="166" t="s">
        <v>371</v>
      </c>
      <c r="B6" s="176" t="s">
        <v>1023</v>
      </c>
      <c r="C6" s="171"/>
      <c r="D6" s="166"/>
      <c r="E6" s="166"/>
      <c r="F6" s="166"/>
      <c r="G6" s="166"/>
      <c r="H6" s="166"/>
      <c r="K6" t="s">
        <v>623</v>
      </c>
      <c r="L6" t="s">
        <v>628</v>
      </c>
      <c r="M6" s="20"/>
      <c r="P6" t="s">
        <v>634</v>
      </c>
      <c r="Q6" t="s">
        <v>661</v>
      </c>
      <c r="U6" s="37" t="s">
        <v>698</v>
      </c>
      <c r="V6" s="37">
        <v>65</v>
      </c>
      <c r="W6" s="260">
        <v>4.851101165463156</v>
      </c>
    </row>
    <row r="7" spans="1:24" ht="15.75">
      <c r="B7" s="176" t="s">
        <v>1024</v>
      </c>
      <c r="K7" t="s">
        <v>623</v>
      </c>
      <c r="L7" t="s">
        <v>629</v>
      </c>
      <c r="M7" s="20"/>
      <c r="P7" t="s">
        <v>635</v>
      </c>
      <c r="Q7" t="s">
        <v>717</v>
      </c>
      <c r="U7" s="37" t="s">
        <v>699</v>
      </c>
      <c r="V7" s="37">
        <v>70</v>
      </c>
      <c r="W7" s="260">
        <v>4.5751235073854195</v>
      </c>
    </row>
    <row r="8" spans="1:24" ht="15.75">
      <c r="B8" s="176" t="s">
        <v>1025</v>
      </c>
      <c r="K8" t="s">
        <v>624</v>
      </c>
      <c r="L8" t="s">
        <v>595</v>
      </c>
      <c r="M8" s="20"/>
      <c r="P8" t="s">
        <v>636</v>
      </c>
      <c r="Q8" t="s">
        <v>718</v>
      </c>
      <c r="U8" s="37" t="s">
        <v>700</v>
      </c>
      <c r="V8" s="37">
        <v>60</v>
      </c>
      <c r="W8" s="260">
        <v>3.0249995228492774</v>
      </c>
    </row>
    <row r="9" spans="1:24" ht="15.75">
      <c r="B9" s="171"/>
      <c r="K9" t="s">
        <v>631</v>
      </c>
      <c r="L9" t="s">
        <v>596</v>
      </c>
      <c r="M9" s="20"/>
      <c r="P9" t="s">
        <v>637</v>
      </c>
      <c r="Q9" t="s">
        <v>662</v>
      </c>
      <c r="U9" s="37" t="s">
        <v>701</v>
      </c>
      <c r="V9" s="37">
        <v>65</v>
      </c>
      <c r="W9" s="260">
        <v>3.0188637938924581</v>
      </c>
    </row>
    <row r="10" spans="1:24">
      <c r="A10" s="173" t="s">
        <v>372</v>
      </c>
      <c r="B10" s="172" t="s">
        <v>417</v>
      </c>
      <c r="C10" s="172"/>
      <c r="D10" s="166"/>
      <c r="E10" s="166"/>
      <c r="F10" s="166"/>
      <c r="G10" s="166"/>
      <c r="H10" s="166"/>
      <c r="K10" t="s">
        <v>625</v>
      </c>
      <c r="L10" t="s">
        <v>567</v>
      </c>
      <c r="M10" s="20"/>
      <c r="P10" t="s">
        <v>638</v>
      </c>
      <c r="Q10" t="s">
        <v>663</v>
      </c>
      <c r="U10" s="37" t="s">
        <v>702</v>
      </c>
      <c r="V10" s="37">
        <v>81</v>
      </c>
      <c r="W10" s="260">
        <v>5.4285649562159355</v>
      </c>
    </row>
    <row r="11" spans="1:24">
      <c r="E11" s="101" t="s">
        <v>418</v>
      </c>
      <c r="G11" s="101" t="s">
        <v>419</v>
      </c>
      <c r="K11" t="s">
        <v>631</v>
      </c>
      <c r="L11" t="s">
        <v>596</v>
      </c>
      <c r="M11" s="20"/>
      <c r="P11" t="s">
        <v>639</v>
      </c>
      <c r="Q11" t="s">
        <v>664</v>
      </c>
      <c r="U11" s="37" t="s">
        <v>703</v>
      </c>
      <c r="V11" s="37">
        <v>82</v>
      </c>
      <c r="W11" s="260">
        <v>3.6937103658161465</v>
      </c>
    </row>
    <row r="12" spans="1:24">
      <c r="A12" s="174" t="s">
        <v>373</v>
      </c>
      <c r="B12" s="174" t="s">
        <v>374</v>
      </c>
      <c r="C12" s="166"/>
      <c r="D12" s="174" t="s">
        <v>373</v>
      </c>
      <c r="E12" s="174" t="s">
        <v>375</v>
      </c>
      <c r="F12" s="166"/>
      <c r="G12" s="174" t="s">
        <v>373</v>
      </c>
      <c r="H12" s="174" t="s">
        <v>376</v>
      </c>
      <c r="P12" t="s">
        <v>640</v>
      </c>
      <c r="Q12" t="s">
        <v>665</v>
      </c>
      <c r="U12" s="37" t="s">
        <v>704</v>
      </c>
      <c r="V12" s="37">
        <v>69</v>
      </c>
      <c r="W12" s="260">
        <v>2.4179471612267549</v>
      </c>
    </row>
    <row r="13" spans="1:24">
      <c r="A13" s="167" t="s">
        <v>377</v>
      </c>
      <c r="B13" s="167">
        <v>1000</v>
      </c>
      <c r="C13" s="166"/>
      <c r="D13" s="167" t="s">
        <v>377</v>
      </c>
      <c r="E13" s="167">
        <v>100</v>
      </c>
      <c r="F13" s="166"/>
      <c r="G13" s="167" t="s">
        <v>377</v>
      </c>
      <c r="H13" s="226"/>
      <c r="P13" t="s">
        <v>641</v>
      </c>
      <c r="Q13" t="s">
        <v>666</v>
      </c>
      <c r="U13" s="37" t="s">
        <v>705</v>
      </c>
      <c r="V13" s="37">
        <v>76</v>
      </c>
      <c r="W13" s="260">
        <v>2.2286668734964534</v>
      </c>
    </row>
    <row r="14" spans="1:24">
      <c r="A14" s="167" t="s">
        <v>378</v>
      </c>
      <c r="B14" s="167"/>
      <c r="C14" s="166"/>
      <c r="D14" s="167" t="s">
        <v>378</v>
      </c>
      <c r="E14" s="167">
        <v>101</v>
      </c>
      <c r="F14" s="166"/>
      <c r="G14" s="167" t="s">
        <v>378</v>
      </c>
      <c r="H14" s="226"/>
      <c r="P14" t="s">
        <v>642</v>
      </c>
      <c r="Q14" t="s">
        <v>667</v>
      </c>
      <c r="U14" s="37" t="s">
        <v>706</v>
      </c>
      <c r="V14" s="37">
        <v>70</v>
      </c>
      <c r="W14" s="260">
        <v>2.4405871388342852</v>
      </c>
    </row>
    <row r="15" spans="1:24">
      <c r="A15" s="167" t="s">
        <v>379</v>
      </c>
      <c r="B15" s="167"/>
      <c r="C15" s="166"/>
      <c r="D15" s="167" t="s">
        <v>379</v>
      </c>
      <c r="E15" s="167"/>
      <c r="F15" s="166"/>
      <c r="G15" s="167" t="s">
        <v>379</v>
      </c>
      <c r="H15" s="226"/>
      <c r="P15" t="s">
        <v>643</v>
      </c>
      <c r="Q15" t="s">
        <v>668</v>
      </c>
      <c r="U15" s="37" t="s">
        <v>707</v>
      </c>
      <c r="V15" s="37">
        <v>67</v>
      </c>
      <c r="W15" s="260">
        <v>5.327729301787361</v>
      </c>
    </row>
    <row r="16" spans="1:24">
      <c r="A16" s="167" t="s">
        <v>380</v>
      </c>
      <c r="B16" s="167"/>
      <c r="C16" s="166"/>
      <c r="D16" s="167" t="s">
        <v>380</v>
      </c>
      <c r="E16" s="167"/>
      <c r="F16" s="166"/>
      <c r="G16" s="167" t="s">
        <v>380</v>
      </c>
      <c r="H16" s="226"/>
      <c r="P16" t="s">
        <v>644</v>
      </c>
      <c r="Q16" t="s">
        <v>679</v>
      </c>
      <c r="U16" s="37" t="s">
        <v>708</v>
      </c>
      <c r="V16" s="37">
        <v>56</v>
      </c>
      <c r="W16" s="260">
        <v>4.6239369799795575</v>
      </c>
    </row>
    <row r="17" spans="1:23">
      <c r="A17" s="167" t="s">
        <v>381</v>
      </c>
      <c r="B17" s="167"/>
      <c r="C17" s="166"/>
      <c r="D17" s="167" t="s">
        <v>381</v>
      </c>
      <c r="E17" s="167"/>
      <c r="F17" s="166"/>
      <c r="G17" s="167" t="s">
        <v>381</v>
      </c>
      <c r="H17" s="226"/>
      <c r="P17" t="s">
        <v>645</v>
      </c>
      <c r="Q17" t="s">
        <v>669</v>
      </c>
      <c r="U17" s="37" t="s">
        <v>709</v>
      </c>
      <c r="V17" s="37">
        <v>88</v>
      </c>
      <c r="W17" s="260">
        <v>1.7971147224250283</v>
      </c>
    </row>
    <row r="18" spans="1:23">
      <c r="A18" s="167" t="s">
        <v>382</v>
      </c>
      <c r="B18" s="167"/>
      <c r="C18" s="166"/>
      <c r="D18" s="167" t="s">
        <v>382</v>
      </c>
      <c r="E18" s="167"/>
      <c r="F18" s="166"/>
      <c r="G18" s="167" t="s">
        <v>382</v>
      </c>
      <c r="H18" s="226"/>
      <c r="P18" t="s">
        <v>646</v>
      </c>
      <c r="Q18" t="s">
        <v>680</v>
      </c>
      <c r="U18" s="37" t="s">
        <v>710</v>
      </c>
      <c r="V18" s="37">
        <v>60</v>
      </c>
      <c r="W18" s="260">
        <v>2.6921237744425608</v>
      </c>
    </row>
    <row r="19" spans="1:23">
      <c r="A19" s="167" t="s">
        <v>383</v>
      </c>
      <c r="B19" s="167"/>
      <c r="C19" s="166"/>
      <c r="D19" s="167" t="s">
        <v>383</v>
      </c>
      <c r="E19" s="167"/>
      <c r="F19" s="166"/>
      <c r="G19" s="167" t="s">
        <v>383</v>
      </c>
      <c r="H19" s="226"/>
      <c r="P19" t="s">
        <v>633</v>
      </c>
      <c r="Q19" t="s">
        <v>670</v>
      </c>
      <c r="U19" s="37" t="s">
        <v>711</v>
      </c>
      <c r="V19" s="37">
        <v>62</v>
      </c>
      <c r="W19" s="260">
        <v>1.336304859050621</v>
      </c>
    </row>
    <row r="20" spans="1:23">
      <c r="A20" s="167" t="s">
        <v>384</v>
      </c>
      <c r="B20" s="167"/>
      <c r="C20" s="166"/>
      <c r="D20" s="167" t="s">
        <v>384</v>
      </c>
      <c r="E20" s="167"/>
      <c r="F20" s="166"/>
      <c r="G20" s="167" t="s">
        <v>384</v>
      </c>
      <c r="H20" s="226"/>
      <c r="P20" t="s">
        <v>647</v>
      </c>
      <c r="Q20" t="s">
        <v>667</v>
      </c>
      <c r="U20" s="37" t="s">
        <v>712</v>
      </c>
      <c r="V20" s="37">
        <v>67</v>
      </c>
      <c r="W20" s="260">
        <v>4.888885150442805</v>
      </c>
    </row>
    <row r="21" spans="1:23">
      <c r="A21" s="166"/>
      <c r="B21" s="166"/>
      <c r="C21" s="166"/>
      <c r="D21" s="166"/>
      <c r="E21" s="166"/>
      <c r="F21" s="166"/>
      <c r="G21" s="166"/>
      <c r="H21" s="166"/>
      <c r="P21" t="s">
        <v>633</v>
      </c>
      <c r="Q21" t="s">
        <v>681</v>
      </c>
      <c r="U21" s="37" t="s">
        <v>713</v>
      </c>
      <c r="V21" s="37">
        <v>77</v>
      </c>
      <c r="W21" s="260">
        <v>2.293746738233196</v>
      </c>
    </row>
    <row r="22" spans="1:23">
      <c r="A22" s="166"/>
      <c r="B22" s="166"/>
      <c r="C22" s="166"/>
      <c r="D22" s="166"/>
      <c r="E22" s="166"/>
      <c r="F22" s="166"/>
      <c r="G22" s="166"/>
      <c r="H22" s="166"/>
      <c r="P22" t="s">
        <v>648</v>
      </c>
      <c r="Q22" t="s">
        <v>676</v>
      </c>
    </row>
    <row r="23" spans="1:23">
      <c r="A23" s="174" t="s">
        <v>248</v>
      </c>
      <c r="B23" s="174" t="s">
        <v>385</v>
      </c>
      <c r="C23" s="166"/>
      <c r="D23" s="174" t="s">
        <v>248</v>
      </c>
      <c r="E23" s="174" t="s">
        <v>386</v>
      </c>
      <c r="F23" s="166"/>
      <c r="G23" s="227"/>
      <c r="H23" s="227"/>
      <c r="P23" t="s">
        <v>649</v>
      </c>
      <c r="Q23" t="s">
        <v>682</v>
      </c>
    </row>
    <row r="24" spans="1:23">
      <c r="A24" s="167" t="s">
        <v>130</v>
      </c>
      <c r="B24" s="226" t="s">
        <v>420</v>
      </c>
      <c r="C24" s="166"/>
      <c r="D24" s="167" t="s">
        <v>130</v>
      </c>
      <c r="E24" s="167"/>
      <c r="F24" s="166"/>
      <c r="G24" s="228"/>
      <c r="H24" s="228"/>
      <c r="P24" t="s">
        <v>650</v>
      </c>
      <c r="Q24" t="s">
        <v>671</v>
      </c>
    </row>
    <row r="25" spans="1:23">
      <c r="A25" s="167" t="s">
        <v>131</v>
      </c>
      <c r="B25" s="226"/>
      <c r="C25" s="166"/>
      <c r="D25" s="226" t="s">
        <v>130</v>
      </c>
      <c r="E25" s="167"/>
      <c r="F25" s="166"/>
      <c r="G25" s="228"/>
      <c r="H25" s="228"/>
      <c r="P25" t="s">
        <v>635</v>
      </c>
      <c r="Q25" t="s">
        <v>672</v>
      </c>
    </row>
    <row r="26" spans="1:23">
      <c r="A26" s="167" t="s">
        <v>132</v>
      </c>
      <c r="B26" s="226"/>
      <c r="C26" s="166"/>
      <c r="D26" s="167" t="s">
        <v>132</v>
      </c>
      <c r="E26" s="167"/>
      <c r="F26" s="166"/>
      <c r="G26" s="228"/>
      <c r="H26" s="228"/>
      <c r="P26" t="s">
        <v>651</v>
      </c>
      <c r="Q26" t="s">
        <v>673</v>
      </c>
    </row>
    <row r="27" spans="1:23">
      <c r="A27" s="167" t="s">
        <v>133</v>
      </c>
      <c r="B27" s="226"/>
      <c r="C27" s="166"/>
      <c r="D27" s="167" t="s">
        <v>133</v>
      </c>
      <c r="E27" s="167"/>
      <c r="F27" s="166"/>
      <c r="G27" s="228"/>
      <c r="H27" s="228"/>
      <c r="P27" t="s">
        <v>652</v>
      </c>
      <c r="Q27" t="s">
        <v>674</v>
      </c>
    </row>
    <row r="28" spans="1:23">
      <c r="A28" s="167" t="s">
        <v>134</v>
      </c>
      <c r="B28" s="226"/>
      <c r="C28" s="166"/>
      <c r="D28" s="167" t="s">
        <v>134</v>
      </c>
      <c r="E28" s="167"/>
      <c r="F28" s="166"/>
      <c r="G28" s="228"/>
      <c r="H28" s="228"/>
      <c r="P28" t="s">
        <v>653</v>
      </c>
      <c r="Q28" t="s">
        <v>663</v>
      </c>
    </row>
    <row r="29" spans="1:23">
      <c r="A29" s="167" t="s">
        <v>387</v>
      </c>
      <c r="B29" s="226"/>
      <c r="C29" s="166"/>
      <c r="D29" s="167" t="s">
        <v>387</v>
      </c>
      <c r="E29" s="167"/>
      <c r="F29" s="166"/>
      <c r="G29" s="228"/>
      <c r="H29" s="228"/>
      <c r="P29" t="s">
        <v>654</v>
      </c>
      <c r="Q29" t="s">
        <v>683</v>
      </c>
    </row>
    <row r="30" spans="1:23">
      <c r="A30" s="167" t="s">
        <v>388</v>
      </c>
      <c r="B30" s="226" t="s">
        <v>851</v>
      </c>
      <c r="C30" s="166"/>
      <c r="D30" s="167" t="s">
        <v>388</v>
      </c>
      <c r="E30" s="167"/>
      <c r="F30" s="166"/>
      <c r="G30" s="228"/>
      <c r="H30" s="228"/>
      <c r="P30" t="s">
        <v>635</v>
      </c>
      <c r="Q30" t="s">
        <v>684</v>
      </c>
    </row>
    <row r="31" spans="1:23">
      <c r="A31" s="166"/>
      <c r="B31" s="166"/>
      <c r="C31" s="166"/>
      <c r="D31" s="166"/>
      <c r="E31" s="166"/>
      <c r="F31" s="166"/>
      <c r="G31" s="166"/>
      <c r="H31" s="166"/>
      <c r="P31" t="s">
        <v>642</v>
      </c>
      <c r="Q31" t="s">
        <v>685</v>
      </c>
    </row>
    <row r="32" spans="1:23">
      <c r="A32" s="166"/>
      <c r="B32" s="166"/>
      <c r="C32" s="166"/>
      <c r="D32" s="166"/>
      <c r="E32" s="166"/>
      <c r="F32" s="166"/>
      <c r="G32" s="166"/>
      <c r="H32" s="166"/>
      <c r="I32" s="166"/>
      <c r="P32" t="s">
        <v>655</v>
      </c>
      <c r="Q32" t="s">
        <v>686</v>
      </c>
    </row>
    <row r="33" spans="1:17">
      <c r="A33" s="174" t="s">
        <v>389</v>
      </c>
      <c r="B33" s="174" t="s">
        <v>390</v>
      </c>
      <c r="C33" s="166"/>
      <c r="D33" s="174" t="s">
        <v>389</v>
      </c>
      <c r="E33" s="174" t="s">
        <v>391</v>
      </c>
      <c r="F33" s="166"/>
      <c r="G33" s="169" t="s">
        <v>392</v>
      </c>
      <c r="H33" s="169" t="s">
        <v>249</v>
      </c>
      <c r="I33" s="169" t="s">
        <v>393</v>
      </c>
      <c r="P33" t="s">
        <v>656</v>
      </c>
      <c r="Q33" t="s">
        <v>687</v>
      </c>
    </row>
    <row r="34" spans="1:17">
      <c r="A34" s="167" t="s">
        <v>394</v>
      </c>
      <c r="B34" s="167" t="s">
        <v>421</v>
      </c>
      <c r="C34" s="166"/>
      <c r="D34" s="167" t="s">
        <v>394</v>
      </c>
      <c r="E34" s="226" t="s">
        <v>568</v>
      </c>
      <c r="F34" s="166"/>
      <c r="G34" s="167" t="s">
        <v>395</v>
      </c>
      <c r="H34" s="167">
        <v>2</v>
      </c>
      <c r="I34" s="167">
        <v>12</v>
      </c>
      <c r="P34" t="s">
        <v>635</v>
      </c>
      <c r="Q34" t="s">
        <v>675</v>
      </c>
    </row>
    <row r="35" spans="1:17">
      <c r="A35" s="167" t="s">
        <v>396</v>
      </c>
      <c r="B35" s="167"/>
      <c r="C35" s="166"/>
      <c r="D35" s="167" t="s">
        <v>396</v>
      </c>
      <c r="E35" s="226"/>
      <c r="F35" s="166"/>
      <c r="G35" s="167" t="s">
        <v>397</v>
      </c>
      <c r="H35" s="167">
        <v>5</v>
      </c>
      <c r="I35" s="167"/>
      <c r="P35" t="s">
        <v>639</v>
      </c>
      <c r="Q35" t="s">
        <v>688</v>
      </c>
    </row>
    <row r="36" spans="1:17">
      <c r="A36" s="167" t="s">
        <v>398</v>
      </c>
      <c r="B36" s="167"/>
      <c r="C36" s="166"/>
      <c r="D36" s="167" t="s">
        <v>398</v>
      </c>
      <c r="E36" s="226"/>
      <c r="F36" s="166"/>
      <c r="G36" s="167" t="s">
        <v>399</v>
      </c>
      <c r="H36" s="167"/>
      <c r="I36" s="167"/>
      <c r="P36" t="s">
        <v>633</v>
      </c>
      <c r="Q36" t="s">
        <v>676</v>
      </c>
    </row>
    <row r="37" spans="1:17">
      <c r="A37" s="167" t="s">
        <v>400</v>
      </c>
      <c r="B37" s="167"/>
      <c r="C37" s="166"/>
      <c r="D37" s="167" t="s">
        <v>400</v>
      </c>
      <c r="E37" s="226"/>
      <c r="F37" s="166"/>
      <c r="G37" s="167" t="s">
        <v>401</v>
      </c>
      <c r="H37" s="167"/>
      <c r="I37" s="167"/>
      <c r="P37" t="s">
        <v>657</v>
      </c>
      <c r="Q37" t="s">
        <v>677</v>
      </c>
    </row>
    <row r="38" spans="1:17">
      <c r="A38" s="167" t="s">
        <v>402</v>
      </c>
      <c r="B38" s="167"/>
      <c r="C38" s="166"/>
      <c r="D38" s="167" t="s">
        <v>402</v>
      </c>
      <c r="E38" s="226"/>
      <c r="F38" s="166"/>
      <c r="G38" s="167" t="s">
        <v>403</v>
      </c>
      <c r="H38" s="167"/>
      <c r="I38" s="167"/>
      <c r="P38" t="s">
        <v>653</v>
      </c>
      <c r="Q38" t="s">
        <v>689</v>
      </c>
    </row>
    <row r="39" spans="1:17">
      <c r="A39" s="166"/>
      <c r="B39" s="166"/>
      <c r="C39" s="166"/>
      <c r="D39" s="166"/>
      <c r="E39" s="166"/>
      <c r="F39" s="166"/>
      <c r="G39" s="166"/>
      <c r="H39" s="166"/>
      <c r="I39" s="166"/>
      <c r="P39" t="s">
        <v>639</v>
      </c>
      <c r="Q39" t="s">
        <v>678</v>
      </c>
    </row>
    <row r="40" spans="1:17">
      <c r="A40" s="166"/>
      <c r="B40" s="166"/>
      <c r="C40" s="166"/>
      <c r="D40" s="166"/>
      <c r="E40" s="166"/>
      <c r="F40" s="166"/>
      <c r="G40" s="166"/>
      <c r="H40" s="166"/>
      <c r="I40" s="166"/>
      <c r="P40" t="s">
        <v>635</v>
      </c>
      <c r="Q40" t="s">
        <v>690</v>
      </c>
    </row>
    <row r="41" spans="1:17">
      <c r="A41" s="239" t="s">
        <v>404</v>
      </c>
      <c r="B41" s="239" t="s">
        <v>405</v>
      </c>
      <c r="C41" s="166"/>
      <c r="D41" s="169" t="s">
        <v>255</v>
      </c>
      <c r="E41" s="169" t="s">
        <v>336</v>
      </c>
      <c r="F41" s="166"/>
      <c r="G41" s="169" t="s">
        <v>255</v>
      </c>
      <c r="H41" s="169" t="s">
        <v>337</v>
      </c>
      <c r="I41" s="166"/>
      <c r="P41" t="s">
        <v>635</v>
      </c>
      <c r="Q41" t="s">
        <v>691</v>
      </c>
    </row>
    <row r="42" spans="1:17">
      <c r="A42" s="240" t="s">
        <v>406</v>
      </c>
      <c r="B42" s="398" t="s">
        <v>583</v>
      </c>
      <c r="C42" s="166"/>
      <c r="D42" s="167" t="s">
        <v>407</v>
      </c>
      <c r="E42" s="226" t="s">
        <v>585</v>
      </c>
      <c r="F42" s="166"/>
      <c r="G42" s="167" t="s">
        <v>407</v>
      </c>
      <c r="H42" s="226" t="s">
        <v>586</v>
      </c>
      <c r="I42" s="166"/>
      <c r="P42" t="s">
        <v>658</v>
      </c>
      <c r="Q42" t="s">
        <v>692</v>
      </c>
    </row>
    <row r="43" spans="1:17">
      <c r="A43" s="240" t="s">
        <v>408</v>
      </c>
      <c r="B43" s="241"/>
      <c r="C43" s="166"/>
      <c r="D43" s="167" t="s">
        <v>409</v>
      </c>
      <c r="E43" s="226"/>
      <c r="F43" s="166"/>
      <c r="G43" s="167" t="s">
        <v>409</v>
      </c>
      <c r="H43" s="226"/>
      <c r="I43" s="166"/>
      <c r="P43" t="s">
        <v>639</v>
      </c>
      <c r="Q43" t="s">
        <v>678</v>
      </c>
    </row>
    <row r="44" spans="1:17">
      <c r="A44" s="240" t="s">
        <v>410</v>
      </c>
      <c r="B44" s="241"/>
      <c r="C44" s="166"/>
      <c r="D44" s="167" t="s">
        <v>411</v>
      </c>
      <c r="E44" s="226"/>
      <c r="F44" s="166"/>
      <c r="G44" s="167" t="s">
        <v>411</v>
      </c>
      <c r="H44" s="226"/>
      <c r="I44" s="166"/>
      <c r="P44" t="s">
        <v>632</v>
      </c>
      <c r="Q44" t="s">
        <v>581</v>
      </c>
    </row>
    <row r="45" spans="1:17">
      <c r="A45" s="240" t="s">
        <v>412</v>
      </c>
      <c r="B45" s="241"/>
      <c r="C45" s="166"/>
      <c r="D45" s="167" t="s">
        <v>413</v>
      </c>
      <c r="E45" s="226"/>
      <c r="F45" s="166"/>
      <c r="G45" s="167" t="s">
        <v>413</v>
      </c>
      <c r="H45" s="226"/>
      <c r="I45" s="166"/>
    </row>
    <row r="46" spans="1:17">
      <c r="A46" s="240" t="s">
        <v>414</v>
      </c>
      <c r="B46" s="241"/>
      <c r="C46" s="166"/>
      <c r="D46" s="167" t="s">
        <v>415</v>
      </c>
      <c r="E46" s="226"/>
      <c r="F46" s="166"/>
      <c r="G46" s="167" t="s">
        <v>415</v>
      </c>
      <c r="H46" s="226"/>
      <c r="I46" s="166"/>
    </row>
    <row r="47" spans="1:17">
      <c r="A47" s="241" t="s">
        <v>569</v>
      </c>
      <c r="B47" s="241"/>
      <c r="C47" s="166"/>
      <c r="D47" s="166"/>
      <c r="E47" s="166"/>
      <c r="F47" s="166"/>
      <c r="G47" s="166"/>
      <c r="H47" s="166"/>
      <c r="I47" s="166"/>
    </row>
    <row r="48" spans="1:17">
      <c r="A48" s="241" t="s">
        <v>570</v>
      </c>
      <c r="B48" s="241"/>
    </row>
    <row r="49" spans="1:2">
      <c r="A49" s="241" t="s">
        <v>571</v>
      </c>
      <c r="B49" s="241"/>
    </row>
    <row r="50" spans="1:2">
      <c r="A50" s="241" t="s">
        <v>567</v>
      </c>
      <c r="B50" s="241"/>
    </row>
    <row r="51" spans="1:2">
      <c r="A51" s="241" t="s">
        <v>584</v>
      </c>
      <c r="B51" s="241"/>
    </row>
  </sheetData>
  <phoneticPr fontId="3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tabColor rgb="FF00CC00"/>
  </sheetPr>
  <dimension ref="A1:J23"/>
  <sheetViews>
    <sheetView workbookViewId="0">
      <selection activeCell="D10" sqref="D10"/>
    </sheetView>
  </sheetViews>
  <sheetFormatPr defaultRowHeight="15"/>
  <cols>
    <col min="1" max="1" width="25.85546875" customWidth="1"/>
    <col min="2" max="2" width="26.140625" customWidth="1"/>
    <col min="3" max="3" width="23.85546875" customWidth="1"/>
    <col min="4" max="4" width="22.7109375" bestFit="1" customWidth="1"/>
    <col min="5" max="5" width="15.7109375" customWidth="1"/>
    <col min="6" max="6" width="12" customWidth="1"/>
    <col min="7" max="7" width="20.5703125" customWidth="1"/>
  </cols>
  <sheetData>
    <row r="1" spans="1:10" ht="15.75">
      <c r="A1" s="194" t="s">
        <v>334</v>
      </c>
      <c r="D1" s="359" t="s">
        <v>970</v>
      </c>
      <c r="E1" s="352"/>
      <c r="F1" s="352"/>
    </row>
    <row r="2" spans="1:10" ht="15.75">
      <c r="A2" s="152">
        <v>105</v>
      </c>
      <c r="D2" s="360" t="s">
        <v>971</v>
      </c>
      <c r="E2" s="360"/>
      <c r="F2" s="352"/>
    </row>
    <row r="3" spans="1:10" ht="18.75">
      <c r="A3" s="132" t="s">
        <v>250</v>
      </c>
      <c r="B3" s="133" t="s">
        <v>251</v>
      </c>
      <c r="C3" s="131">
        <f ca="1">NOW()</f>
        <v>45327.726358564818</v>
      </c>
      <c r="D3" s="351" t="s">
        <v>975</v>
      </c>
      <c r="E3" s="361"/>
      <c r="F3" s="362" t="s">
        <v>972</v>
      </c>
      <c r="G3" s="131"/>
    </row>
    <row r="4" spans="1:10" ht="18.75">
      <c r="A4" s="132" t="s">
        <v>249</v>
      </c>
      <c r="B4" s="133" t="s">
        <v>252</v>
      </c>
      <c r="C4" s="130">
        <f ca="1">TODAY()</f>
        <v>45327</v>
      </c>
      <c r="D4" s="351" t="s">
        <v>973</v>
      </c>
      <c r="E4" s="361"/>
      <c r="F4" s="352" t="s">
        <v>974</v>
      </c>
      <c r="G4" s="131"/>
    </row>
    <row r="5" spans="1:10">
      <c r="D5" s="363"/>
      <c r="E5" s="364"/>
      <c r="F5" s="362"/>
    </row>
    <row r="6" spans="1:10">
      <c r="A6" s="130">
        <f ca="1">TODAY()</f>
        <v>45327</v>
      </c>
      <c r="D6" s="363"/>
      <c r="E6" s="364"/>
      <c r="F6" s="352"/>
    </row>
    <row r="8" spans="1:10" ht="15.75">
      <c r="A8" s="188" t="s">
        <v>335</v>
      </c>
      <c r="B8" s="188" t="s">
        <v>440</v>
      </c>
      <c r="C8" s="188" t="s">
        <v>441</v>
      </c>
      <c r="D8" s="146" t="s">
        <v>451</v>
      </c>
      <c r="J8" s="130"/>
    </row>
    <row r="9" spans="1:10" ht="15.75">
      <c r="A9" s="147" t="s">
        <v>442</v>
      </c>
      <c r="B9" s="189">
        <f ca="1">TODAY()</f>
        <v>45327</v>
      </c>
      <c r="C9" s="187" t="s">
        <v>443</v>
      </c>
      <c r="D9" s="193"/>
    </row>
    <row r="10" spans="1:10" ht="31.5">
      <c r="A10" s="147" t="s">
        <v>444</v>
      </c>
      <c r="B10" s="189">
        <f ca="1">TODAY()+A2</f>
        <v>45432</v>
      </c>
      <c r="C10" s="187" t="s">
        <v>969</v>
      </c>
      <c r="D10" s="193">
        <f ca="1">TODAY()+250</f>
        <v>45577</v>
      </c>
    </row>
    <row r="11" spans="1:10" ht="31.5">
      <c r="A11" s="147" t="s">
        <v>445</v>
      </c>
      <c r="B11" s="148">
        <f ca="1">DAY(TODAY())</f>
        <v>5</v>
      </c>
      <c r="C11" s="187" t="s">
        <v>446</v>
      </c>
      <c r="D11" s="15"/>
    </row>
    <row r="12" spans="1:10" ht="31.5">
      <c r="A12" s="147" t="s">
        <v>447</v>
      </c>
      <c r="B12" s="148">
        <f ca="1">MONTH(TODAY())</f>
        <v>2</v>
      </c>
      <c r="C12" s="187" t="s">
        <v>448</v>
      </c>
      <c r="D12" s="15"/>
    </row>
    <row r="13" spans="1:10" ht="31.5">
      <c r="A13" s="147" t="s">
        <v>449</v>
      </c>
      <c r="B13" s="148">
        <f ca="1">YEAR(TODAY())</f>
        <v>2024</v>
      </c>
      <c r="C13" s="187" t="s">
        <v>450</v>
      </c>
      <c r="D13" s="15"/>
    </row>
    <row r="14" spans="1:10" ht="15.75">
      <c r="A14" s="190"/>
      <c r="B14" s="4"/>
      <c r="C14" s="4"/>
    </row>
    <row r="15" spans="1:10" ht="15.75">
      <c r="A15" s="190"/>
      <c r="B15" s="4"/>
      <c r="C15" s="4"/>
    </row>
    <row r="16" spans="1:10" ht="15.75">
      <c r="A16" s="190"/>
      <c r="B16" s="4"/>
      <c r="C16" s="4"/>
    </row>
    <row r="17" spans="1:3" ht="15.75">
      <c r="A17" s="191"/>
      <c r="B17" s="4"/>
      <c r="C17" s="4"/>
    </row>
    <row r="18" spans="1:3" ht="6.75" customHeight="1">
      <c r="A18" s="191"/>
      <c r="B18" s="4"/>
      <c r="C18" s="4"/>
    </row>
    <row r="19" spans="1:3" ht="15.75">
      <c r="A19" s="9" t="s">
        <v>442</v>
      </c>
      <c r="B19" s="192"/>
      <c r="C19" s="9"/>
    </row>
    <row r="20" spans="1:3" ht="15.75">
      <c r="A20" s="9" t="s">
        <v>444</v>
      </c>
      <c r="B20" s="9"/>
      <c r="C20" s="9"/>
    </row>
    <row r="21" spans="1:3" ht="15.75">
      <c r="A21" s="9" t="s">
        <v>445</v>
      </c>
      <c r="B21" s="9"/>
      <c r="C21" s="9"/>
    </row>
    <row r="22" spans="1:3" ht="15.75">
      <c r="A22" s="9" t="s">
        <v>447</v>
      </c>
      <c r="B22" s="9"/>
      <c r="C22" s="9"/>
    </row>
    <row r="23" spans="1:3" ht="15.75">
      <c r="A23" s="9" t="s">
        <v>449</v>
      </c>
      <c r="B23" s="9"/>
      <c r="C23" s="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z 1 j U U H c m 2 o y n A A A A + A A A A B I A H A B D b 2 5 m a W c v U G F j a 2 F n Z S 5 4 b W w g o h g A K K A U A A A A A A A A A A A A A A A A A A A A A A A A A A A A h Y / R C o I w G I V f R X b v N i e V y O + 8 6 D Y h C K I u x 1 w 6 0 h l u N t + t i x 6 p V 0 g o q 7 s u z + E 7 8 J 3 H 7 Q 7 5 2 D b B V f V W d y Z D E a Y o U E Z 2 p T Z V h g Z 3 C h O U c 9 g K e R a V C i b Y 2 H S 0 O k O 1 c 5 e U E O 8 9 9 j H u + o o w S i N y K D Y 7 W a t W h N p Y J 4 x U 6 L M q / 6 8 Q h / 1 L h j O c R H i R x B F e L R m Q u Y Z C m y / C J m N M g f y U s B 4 a N / S K K x M W R y B z B P J + w Z 9 Q S w M E F A A C A A g A z 1 j 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1 F A o i k e 4 D g A A A B E A A A A T A B w A R m 9 y b X V s Y X M v U 2 V j d G l v b j E u b S C i G A A o o B Q A A A A A A A A A A A A A A A A A A A A A A A A A A A A r T k 0 u y c z P U w i G 0 I b W A F B L A Q I t A B Q A A g A I A M 9 Y 1 F B 3 J t q M p w A A A P g A A A A S A A A A A A A A A A A A A A A A A A A A A A B D b 2 5 m a W c v U G F j a 2 F n Z S 5 4 b W x Q S w E C L Q A U A A I A C A D P W N R Q D 8 r p q 6 Q A A A D p A A A A E w A A A A A A A A A A A A A A A A D z A A A A W 0 N v b n R l b n R f V H l w Z X N d L n h t b F B L A Q I t A B Q A A g A I A M 9 Y 1 F 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X v F 0 l e D i T a 3 l N 0 3 Y + h M O A A A A A A I A A A A A A B B m A A A A A Q A A I A A A A F L N n 2 w a m r m 7 3 0 z A i X Y l Z + 5 3 E j I R u H M p r j Z o J C r 7 A + 9 p A A A A A A 6 A A A A A A g A A I A A A A D K l V s Q 7 a d X r V v 2 X I n a h u R A C 5 G s m T 3 e + i I q 9 L L b R m 3 q c U A A A A P 1 d x x f u L t n c o F Z w z b J W d D Y o A / 6 Q i j 2 l E e j z g d z 2 I l Q R H E s 4 n z L 9 E k d Z / P g S a j N 6 f / H d + Q B 7 N s g 0 D + V J n n E Q v n l g a o F 0 a D r f n + W V d y y g d x m t Q A A A A H W A y 3 4 f s 9 3 m U D i r s v h 7 Y z 2 Q 5 R 8 9 + M 1 e g / 1 o F l c r 0 c M l p P x a 3 9 p d T 1 V d 1 R s C r a 2 X y 0 v a W l u m e w c t I 8 g b F o P y q 2 k = < / D a t a M a s h u p > 
</file>

<file path=customXml/itemProps1.xml><?xml version="1.0" encoding="utf-8"?>
<ds:datastoreItem xmlns:ds="http://schemas.openxmlformats.org/officeDocument/2006/customXml" ds:itemID="{7F70C6D4-124E-43DD-9670-E795E88804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EXCEL FUNCTION and Descriptive </vt:lpstr>
      <vt:lpstr>Quartiles, percentiles, RANK</vt:lpstr>
      <vt:lpstr>Excercise 1</vt:lpstr>
      <vt:lpstr>IF</vt:lpstr>
      <vt:lpstr>IF logical</vt:lpstr>
      <vt:lpstr>COUNTIF</vt:lpstr>
      <vt:lpstr>Flashfill</vt:lpstr>
      <vt:lpstr>FlashFill2</vt:lpstr>
      <vt:lpstr>Dates and Day</vt:lpstr>
      <vt:lpstr>Compute SUM and Avg</vt:lpstr>
      <vt:lpstr>BODMAS ANS</vt:lpstr>
      <vt:lpstr>BODMAS</vt:lpstr>
      <vt:lpstr>Shopping Bill</vt:lpstr>
      <vt:lpstr>Basic function and Bill</vt:lpstr>
      <vt:lpstr>Descrip Mean sd manual</vt:lpstr>
      <vt:lpstr>Descritive stat</vt:lpstr>
      <vt:lpstr> Compute BMI &amp; Descrip</vt:lpstr>
      <vt:lpstr>QuicK analysis</vt:lpstr>
      <vt:lpstr>Cronbach Alpha</vt:lpstr>
      <vt:lpstr>Multiple response variables</vt:lpstr>
      <vt:lpstr>Multiple response variable EX</vt:lpstr>
      <vt:lpstr>IF &amp; AND</vt:lpstr>
      <vt:lpstr>Vlookup &amp; GRADE</vt:lpstr>
      <vt:lpstr>Recoding scores into Grade</vt:lpstr>
      <vt:lpstr>Z score and outlier testing</vt:lpstr>
      <vt:lpstr>Scatter diagram, correlation re</vt:lpstr>
      <vt:lpstr>Correlation and Regression</vt:lpstr>
      <vt:lpstr>Regression</vt:lpstr>
      <vt:lpstr>Multiple regression Ex 1 (2)</vt:lpstr>
      <vt:lpstr>Multiple correlation and Regres</vt:lpstr>
      <vt:lpstr>Forcasting</vt:lpstr>
      <vt:lpstr>Bar chart and Pie Chart</vt:lpstr>
      <vt:lpstr>Bar Chart</vt:lpstr>
      <vt:lpstr>Multicategorical data</vt:lpstr>
      <vt:lpstr>Boxplot</vt:lpstr>
      <vt:lpstr>Donuts &amp; Sunburst</vt:lpstr>
      <vt:lpstr>radar and area graph</vt:lpstr>
      <vt:lpstr>graph with two axis</vt:lpstr>
      <vt:lpstr>graph with two axis </vt:lpstr>
      <vt:lpstr>Error Bars (2)</vt:lpstr>
      <vt:lpstr>Error Bars</vt:lpstr>
      <vt:lpstr>Random number from population</vt:lpstr>
      <vt:lpstr>Chi square GOF EX1</vt:lpstr>
      <vt:lpstr>Chi Square GOF</vt:lpstr>
      <vt:lpstr>chi square test of association</vt:lpstr>
      <vt:lpstr>Chisquare 2 independent</vt:lpstr>
      <vt:lpstr>Chi Square test</vt:lpstr>
      <vt:lpstr>P value and critical values </vt:lpstr>
      <vt:lpstr>one sample t test</vt:lpstr>
      <vt:lpstr>one sample t-test</vt:lpstr>
      <vt:lpstr>Independent sample t test Ex1</vt:lpstr>
      <vt:lpstr>Independent sample t test</vt:lpstr>
      <vt:lpstr>independant t test practice</vt:lpstr>
      <vt:lpstr>Sheet1</vt:lpstr>
      <vt:lpstr>Paired t test 1</vt:lpstr>
      <vt:lpstr>Paired t test</vt:lpstr>
      <vt:lpstr>paired t test merculry levels</vt:lpstr>
      <vt:lpstr>Paired t test restarant data</vt:lpstr>
      <vt:lpstr>Oneway anova training worksheet</vt:lpstr>
      <vt:lpstr>ANOVA</vt:lpstr>
      <vt:lpstr>ANOVA EX1</vt:lpstr>
      <vt:lpstr>one way anova</vt:lpstr>
      <vt:lpstr>2 way ANOVA with replication</vt:lpstr>
      <vt:lpstr>anova 2 factor test with replic</vt:lpstr>
      <vt:lpstr>Sheet2</vt:lpstr>
      <vt:lpstr>Sheet3</vt:lpstr>
      <vt:lpstr>Sheet4</vt:lpstr>
      <vt:lpstr>Birthweight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2024-02-05T11:59:13Z</dcterms:modified>
</cp:coreProperties>
</file>