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cho-One-One\Documents\GitHub\ResearchModels\Banks\"/>
    </mc:Choice>
  </mc:AlternateContent>
  <xr:revisionPtr revIDLastSave="0" documentId="13_ncr:1_{3A5E00D4-132E-41C4-ABA7-04A36708C449}" xr6:coauthVersionLast="47" xr6:coauthVersionMax="47" xr10:uidLastSave="{00000000-0000-0000-0000-000000000000}"/>
  <bookViews>
    <workbookView xWindow="-28920" yWindow="2925" windowWidth="29040" windowHeight="15840" activeTab="3" xr2:uid="{00000000-000D-0000-FFFF-FFFF00000000}"/>
  </bookViews>
  <sheets>
    <sheet name="Main" sheetId="1" r:id="rId1"/>
    <sheet name="First Republic" sheetId="4" r:id="rId2"/>
    <sheet name="JPMorgan" sheetId="5" r:id="rId3"/>
    <sheet name="Signature bank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J14" i="6"/>
  <c r="K14" i="6"/>
  <c r="K16" i="6"/>
  <c r="K17" i="6"/>
  <c r="K18" i="6"/>
  <c r="K19" i="6"/>
  <c r="J22" i="6"/>
  <c r="K22" i="6"/>
  <c r="J23" i="6"/>
  <c r="C29" i="6"/>
  <c r="J10" i="5"/>
  <c r="J16" i="5"/>
  <c r="J20" i="5"/>
  <c r="J24" i="5"/>
  <c r="J26" i="5"/>
  <c r="J27" i="5" s="1"/>
  <c r="C33" i="5"/>
  <c r="D3" i="4"/>
  <c r="E3" i="4" s="1"/>
  <c r="D4" i="4"/>
  <c r="E4" i="4"/>
  <c r="D5" i="4"/>
  <c r="E5" i="4"/>
  <c r="D6" i="4"/>
  <c r="E6" i="4"/>
  <c r="D7" i="4"/>
  <c r="E7" i="4" s="1"/>
  <c r="D8" i="4"/>
  <c r="E8" i="4"/>
  <c r="D9" i="4"/>
  <c r="E9" i="4"/>
  <c r="D12" i="4"/>
  <c r="E12" i="4" s="1"/>
  <c r="C13" i="4"/>
  <c r="D13" i="4"/>
  <c r="C17" i="4"/>
  <c r="D17" i="4"/>
  <c r="E17" i="4"/>
  <c r="C19" i="4"/>
  <c r="C22" i="4" s="1"/>
  <c r="D19" i="4"/>
  <c r="E19" i="4"/>
  <c r="C20" i="4"/>
  <c r="D20" i="4"/>
  <c r="E20" i="4"/>
  <c r="C31" i="4"/>
  <c r="D22" i="4" l="1"/>
  <c r="E22" i="4" s="1"/>
  <c r="C23" i="4"/>
  <c r="E13" i="4"/>
  <c r="E23" i="4" s="1"/>
  <c r="D23" i="4" l="1"/>
</calcChain>
</file>

<file path=xl/sharedStrings.xml><?xml version="1.0" encoding="utf-8"?>
<sst xmlns="http://schemas.openxmlformats.org/spreadsheetml/2006/main" count="112" uniqueCount="60">
  <si>
    <t>EV</t>
  </si>
  <si>
    <t>Q422</t>
  </si>
  <si>
    <t>Debt</t>
  </si>
  <si>
    <t>Cash</t>
  </si>
  <si>
    <t>MC</t>
  </si>
  <si>
    <t>Shares</t>
  </si>
  <si>
    <t>Price</t>
  </si>
  <si>
    <t xml:space="preserve">10% despitors </t>
  </si>
  <si>
    <t>Debt held to maturity (Bonds and mortgages) sold at discount rate of .8*</t>
  </si>
  <si>
    <t>Book Value</t>
  </si>
  <si>
    <t>Liabilities</t>
  </si>
  <si>
    <t>Other</t>
  </si>
  <si>
    <t>Deposits</t>
  </si>
  <si>
    <t>COD</t>
  </si>
  <si>
    <t>Money Market</t>
  </si>
  <si>
    <t>Checking</t>
  </si>
  <si>
    <t>Noninterest-bearing</t>
  </si>
  <si>
    <t>Assets</t>
  </si>
  <si>
    <t>Goodwill</t>
  </si>
  <si>
    <t>PP&amp;E</t>
  </si>
  <si>
    <t>Tax Credits</t>
  </si>
  <si>
    <t>Life Insurance</t>
  </si>
  <si>
    <t>Loans</t>
  </si>
  <si>
    <t>Equities</t>
  </si>
  <si>
    <t>Debt HTM</t>
  </si>
  <si>
    <t>Debt AFS</t>
  </si>
  <si>
    <t>NPV</t>
  </si>
  <si>
    <t>$(000,000)</t>
  </si>
  <si>
    <t>Main</t>
  </si>
  <si>
    <t>TANGIBLE BOOK VALUE</t>
  </si>
  <si>
    <t>BOOK VALUE</t>
  </si>
  <si>
    <t>VIEs</t>
  </si>
  <si>
    <t>AP</t>
  </si>
  <si>
    <t>Trading Liabilities</t>
  </si>
  <si>
    <t>Federal Funds Purchased</t>
  </si>
  <si>
    <t>Accrued Interest</t>
  </si>
  <si>
    <t>Securities</t>
  </si>
  <si>
    <t>Trading Assets</t>
  </si>
  <si>
    <t>Securities Borrowed</t>
  </si>
  <si>
    <t>Federal Funds Sold &amp; Securities Purchased under Resale Agreements</t>
  </si>
  <si>
    <t>Q322</t>
  </si>
  <si>
    <t>Q222</t>
  </si>
  <si>
    <t>Q122</t>
  </si>
  <si>
    <t>Q421</t>
  </si>
  <si>
    <t>Q321</t>
  </si>
  <si>
    <t>Q221</t>
  </si>
  <si>
    <t>Q121</t>
  </si>
  <si>
    <t xml:space="preserve">Deposit volatility </t>
  </si>
  <si>
    <t>Accrued Expenses</t>
  </si>
  <si>
    <t>Leases</t>
  </si>
  <si>
    <t>FHLB</t>
  </si>
  <si>
    <t>Repo</t>
  </si>
  <si>
    <t>Other Assets</t>
  </si>
  <si>
    <t>ROU</t>
  </si>
  <si>
    <t>Loans HFS</t>
  </si>
  <si>
    <t>FHLB stock</t>
  </si>
  <si>
    <t>HTM</t>
  </si>
  <si>
    <t>AFS</t>
  </si>
  <si>
    <t>Investments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</si>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</sst>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3" fontId="1" fillId="0" borderId="0" xfId="1" applyNumberFormat="1"/>
    <xf numFmtId="0" fontId="2" fillId="0" borderId="0" xfId="1" applyFont="1" applyAlignment="1">
      <alignment horizontal="center" wrapText="1"/>
    </xf>
    <xf numFmtId="164" fontId="3" fillId="0" borderId="0" xfId="1" applyNumberFormat="1" applyFont="1" applyAlignment="1">
      <alignment horizontal="right"/>
    </xf>
    <xf numFmtId="164" fontId="1" fillId="0" borderId="0" xfId="1" applyNumberFormat="1"/>
    <xf numFmtId="164" fontId="1" fillId="0" borderId="0" xfId="1" applyNumberFormat="1" applyAlignment="1">
      <alignment horizontal="right"/>
    </xf>
    <xf numFmtId="3" fontId="3" fillId="0" borderId="0" xfId="1" applyNumberFormat="1" applyFont="1"/>
    <xf numFmtId="164" fontId="3" fillId="0" borderId="0" xfId="1" applyNumberFormat="1" applyFont="1"/>
    <xf numFmtId="4" fontId="1" fillId="0" borderId="0" xfId="1" applyNumberFormat="1"/>
    <xf numFmtId="3" fontId="3" fillId="0" borderId="0" xfId="1" applyNumberFormat="1" applyFont="1" applyAlignment="1">
      <alignment horizontal="right"/>
    </xf>
    <xf numFmtId="3" fontId="1" fillId="0" borderId="0" xfId="1" applyNumberFormat="1" applyAlignment="1">
      <alignment horizontal="right"/>
    </xf>
    <xf numFmtId="0" fontId="3" fillId="0" borderId="0" xfId="1" applyFont="1"/>
    <xf numFmtId="0" fontId="4" fillId="0" borderId="0" xfId="2"/>
    <xf numFmtId="9" fontId="1" fillId="0" borderId="0" xfId="1" applyNumberFormat="1"/>
  </cellXfs>
  <cellStyles count="3">
    <cellStyle name="Hyperlink" xfId="2" builtinId="8"/>
    <cellStyle name="Normal" xfId="0" builtinId="0"/>
    <cellStyle name="Normal 2" xfId="1" xr:uid="{938D81B9-7CA9-4C6D-B308-715AD49DF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32657</xdr:colOff>
      <xdr:row>0</xdr:row>
      <xdr:rowOff>32657</xdr:rowOff>
    </xdr:from>
    <xdr:to>
      <xdr:col>10</xdr:col>
      <xdr:colOff>32657</xdr:colOff>
      <xdr:row>34</xdr:row>
      <xdr:rowOff>103415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B0B47A6-B317-4D24-9BD4-12AEA96982DB}"/>
            </a:ext>
          </a:extLst>
        </xdr:cNvPr>
        <xdr:cNvCxnSpPr/>
      </xdr:nvCxnSpPr>
      <xdr:spPr>
        <a:xfrm>
          <a:off x="6128657" y="32657"/>
          <a:ext cx="0" cy="55762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BA8E-3122-421A-B2F2-C5FAC92A9BDF}">
  <dimension ref="A1:F34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RowHeight="12.75" x14ac:dyDescent="0.2"/>
  <cols>
    <col min="1" max="1" width="5" style="1" bestFit="1" customWidth="1"/>
    <col min="2" max="2" width="17" style="1" customWidth="1"/>
    <col min="3" max="3" width="12.5703125" style="2" bestFit="1" customWidth="1"/>
    <col min="4" max="4" width="19" style="1" customWidth="1"/>
    <col min="5" max="5" width="18" style="1" customWidth="1"/>
    <col min="6" max="16384" width="9.140625" style="1"/>
  </cols>
  <sheetData>
    <row r="1" spans="1:5" x14ac:dyDescent="0.2">
      <c r="A1" s="14" t="s">
        <v>28</v>
      </c>
      <c r="B1" s="1" t="s">
        <v>27</v>
      </c>
    </row>
    <row r="2" spans="1:5" x14ac:dyDescent="0.2">
      <c r="C2" s="2" t="s">
        <v>1</v>
      </c>
      <c r="D2" s="2" t="s">
        <v>26</v>
      </c>
      <c r="E2" s="2" t="s">
        <v>47</v>
      </c>
    </row>
    <row r="3" spans="1:5" x14ac:dyDescent="0.2">
      <c r="B3" s="1" t="s">
        <v>3</v>
      </c>
      <c r="C3" s="7">
        <v>4283</v>
      </c>
      <c r="D3" s="6">
        <f>C3</f>
        <v>4283</v>
      </c>
      <c r="E3" s="9">
        <f>D3</f>
        <v>4283</v>
      </c>
    </row>
    <row r="4" spans="1:5" x14ac:dyDescent="0.2">
      <c r="B4" s="1" t="s">
        <v>25</v>
      </c>
      <c r="C4" s="7">
        <v>3347</v>
      </c>
      <c r="D4" s="6">
        <f>C4</f>
        <v>3347</v>
      </c>
      <c r="E4" s="6">
        <f>D4</f>
        <v>3347</v>
      </c>
    </row>
    <row r="5" spans="1:5" x14ac:dyDescent="0.2">
      <c r="B5" s="1" t="s">
        <v>24</v>
      </c>
      <c r="C5" s="5">
        <v>28348</v>
      </c>
      <c r="D5" s="6">
        <f>C5*0.8</f>
        <v>22678.400000000001</v>
      </c>
      <c r="E5" s="6">
        <f>D5*0.8</f>
        <v>18142.72</v>
      </c>
    </row>
    <row r="6" spans="1:5" x14ac:dyDescent="0.2">
      <c r="B6" s="1" t="s">
        <v>23</v>
      </c>
      <c r="C6" s="7">
        <v>24</v>
      </c>
      <c r="D6" s="6">
        <f>C6</f>
        <v>24</v>
      </c>
      <c r="E6" s="6">
        <f>D6</f>
        <v>24</v>
      </c>
    </row>
    <row r="7" spans="1:5" x14ac:dyDescent="0.2">
      <c r="B7" s="1" t="s">
        <v>22</v>
      </c>
      <c r="C7" s="7">
        <v>166084</v>
      </c>
      <c r="D7" s="6">
        <f>C7</f>
        <v>166084</v>
      </c>
      <c r="E7" s="6">
        <f>D7*0.8</f>
        <v>132867.20000000001</v>
      </c>
    </row>
    <row r="8" spans="1:5" x14ac:dyDescent="0.2">
      <c r="B8" s="1" t="s">
        <v>21</v>
      </c>
      <c r="C8" s="7">
        <v>3435</v>
      </c>
      <c r="D8" s="6">
        <f>C8</f>
        <v>3435</v>
      </c>
      <c r="E8" s="6">
        <f>D8*0.5</f>
        <v>1717.5</v>
      </c>
    </row>
    <row r="9" spans="1:5" x14ac:dyDescent="0.2">
      <c r="B9" s="1" t="s">
        <v>20</v>
      </c>
      <c r="C9" s="7">
        <v>1383</v>
      </c>
      <c r="D9" s="6">
        <f>C9</f>
        <v>1383</v>
      </c>
      <c r="E9" s="6">
        <f>D9*0.5</f>
        <v>691.5</v>
      </c>
    </row>
    <row r="10" spans="1:5" x14ac:dyDescent="0.2">
      <c r="B10" s="1" t="s">
        <v>19</v>
      </c>
      <c r="C10" s="7">
        <v>483</v>
      </c>
      <c r="D10" s="6"/>
      <c r="E10" s="6"/>
    </row>
    <row r="11" spans="1:5" x14ac:dyDescent="0.2">
      <c r="B11" s="1" t="s">
        <v>18</v>
      </c>
      <c r="C11" s="7">
        <v>218</v>
      </c>
      <c r="D11" s="6"/>
      <c r="E11" s="6"/>
    </row>
    <row r="12" spans="1:5" x14ac:dyDescent="0.2">
      <c r="B12" s="1" t="s">
        <v>11</v>
      </c>
      <c r="C12" s="7">
        <v>5034</v>
      </c>
      <c r="D12" s="6">
        <f>C12</f>
        <v>5034</v>
      </c>
      <c r="E12" s="6">
        <f>D12*0.5</f>
        <v>2517</v>
      </c>
    </row>
    <row r="13" spans="1:5" x14ac:dyDescent="0.2">
      <c r="B13" s="1" t="s">
        <v>17</v>
      </c>
      <c r="C13" s="5">
        <f>SUM(C3:C12)</f>
        <v>212639</v>
      </c>
      <c r="D13" s="5">
        <f>SUM(D3:D12)</f>
        <v>206268.4</v>
      </c>
      <c r="E13" s="5">
        <f>SUM(E3:E12)</f>
        <v>163589.92000000001</v>
      </c>
    </row>
    <row r="14" spans="1:5" x14ac:dyDescent="0.2">
      <c r="C14" s="7"/>
      <c r="D14" s="6"/>
      <c r="E14" s="6"/>
    </row>
    <row r="15" spans="1:5" x14ac:dyDescent="0.2">
      <c r="B15" s="1" t="s">
        <v>16</v>
      </c>
      <c r="C15" s="7">
        <v>62579</v>
      </c>
      <c r="D15" s="7">
        <v>62579</v>
      </c>
      <c r="E15" s="7">
        <v>62579</v>
      </c>
    </row>
    <row r="16" spans="1:5" x14ac:dyDescent="0.2">
      <c r="B16" s="1" t="s">
        <v>15</v>
      </c>
      <c r="C16" s="7">
        <v>41178</v>
      </c>
      <c r="D16" s="7">
        <v>41178</v>
      </c>
      <c r="E16" s="7">
        <v>41178</v>
      </c>
    </row>
    <row r="17" spans="2:6" x14ac:dyDescent="0.2">
      <c r="B17" s="1" t="s">
        <v>14</v>
      </c>
      <c r="C17" s="7">
        <f>25805+21663</f>
        <v>47468</v>
      </c>
      <c r="D17" s="7">
        <f>25805+21663</f>
        <v>47468</v>
      </c>
      <c r="E17" s="7">
        <f>25805+21663</f>
        <v>47468</v>
      </c>
    </row>
    <row r="18" spans="2:6" x14ac:dyDescent="0.2">
      <c r="B18" s="1" t="s">
        <v>13</v>
      </c>
      <c r="C18" s="7">
        <v>25212</v>
      </c>
      <c r="D18" s="7">
        <v>25213</v>
      </c>
      <c r="E18" s="7">
        <v>25214</v>
      </c>
    </row>
    <row r="19" spans="2:6" x14ac:dyDescent="0.2">
      <c r="B19" s="1" t="s">
        <v>12</v>
      </c>
      <c r="C19" s="5">
        <f>SUM(C15:C18)</f>
        <v>176437</v>
      </c>
      <c r="D19" s="5">
        <f>SUM(D15:D18)</f>
        <v>176438</v>
      </c>
      <c r="E19" s="5">
        <f>SUM(E15:E18)</f>
        <v>176439</v>
      </c>
      <c r="F19" s="8"/>
    </row>
    <row r="20" spans="2:6" x14ac:dyDescent="0.2">
      <c r="B20" s="1" t="s">
        <v>2</v>
      </c>
      <c r="C20" s="7">
        <f>6700+7300+500+779</f>
        <v>15279</v>
      </c>
      <c r="D20" s="7">
        <f>6700+7300+500+779</f>
        <v>15279</v>
      </c>
      <c r="E20" s="7">
        <f>6700+7300+500+779</f>
        <v>15279</v>
      </c>
    </row>
    <row r="21" spans="2:6" x14ac:dyDescent="0.2">
      <c r="B21" s="1" t="s">
        <v>11</v>
      </c>
      <c r="C21" s="7">
        <v>3477</v>
      </c>
      <c r="D21" s="7">
        <v>3478</v>
      </c>
      <c r="E21" s="7">
        <v>3479</v>
      </c>
    </row>
    <row r="22" spans="2:6" x14ac:dyDescent="0.2">
      <c r="B22" s="1" t="s">
        <v>10</v>
      </c>
      <c r="C22" s="7">
        <f>SUM(C19:C21)</f>
        <v>195193</v>
      </c>
      <c r="D22" s="6">
        <f>C22</f>
        <v>195193</v>
      </c>
      <c r="E22" s="6">
        <f>D22</f>
        <v>195193</v>
      </c>
    </row>
    <row r="23" spans="2:6" x14ac:dyDescent="0.2">
      <c r="B23" s="1" t="s">
        <v>9</v>
      </c>
      <c r="C23" s="5">
        <f>C13-C22</f>
        <v>17446</v>
      </c>
      <c r="D23" s="5">
        <f>D13-D22</f>
        <v>11075.399999999994</v>
      </c>
      <c r="E23" s="5">
        <f>E13-E22</f>
        <v>-31603.079999999987</v>
      </c>
    </row>
    <row r="25" spans="2:6" ht="66.75" customHeight="1" x14ac:dyDescent="0.2">
      <c r="D25" s="4" t="s">
        <v>8</v>
      </c>
      <c r="E25" s="1" t="s">
        <v>7</v>
      </c>
    </row>
    <row r="29" spans="2:6" x14ac:dyDescent="0.2">
      <c r="B29" s="1" t="s">
        <v>6</v>
      </c>
      <c r="C29" s="1">
        <v>81.760000000000005</v>
      </c>
    </row>
    <row r="30" spans="2:6" x14ac:dyDescent="0.2">
      <c r="B30" s="1" t="s">
        <v>5</v>
      </c>
      <c r="C30" s="1">
        <v>186</v>
      </c>
      <c r="D30" s="2" t="s">
        <v>1</v>
      </c>
    </row>
    <row r="31" spans="2:6" x14ac:dyDescent="0.2">
      <c r="B31" s="1" t="s">
        <v>4</v>
      </c>
      <c r="C31" s="3">
        <f>C29*C30</f>
        <v>15207.36</v>
      </c>
    </row>
    <row r="32" spans="2:6" x14ac:dyDescent="0.2">
      <c r="B32" s="1" t="s">
        <v>3</v>
      </c>
      <c r="C32" s="1"/>
      <c r="D32" s="2" t="s">
        <v>1</v>
      </c>
    </row>
    <row r="33" spans="2:4" x14ac:dyDescent="0.2">
      <c r="B33" s="1" t="s">
        <v>2</v>
      </c>
      <c r="C33" s="1"/>
      <c r="D33" s="2" t="s">
        <v>1</v>
      </c>
    </row>
    <row r="34" spans="2:4" x14ac:dyDescent="0.2">
      <c r="B34" s="1" t="s">
        <v>0</v>
      </c>
      <c r="C34" s="1"/>
    </row>
  </sheetData>
  <hyperlinks>
    <hyperlink ref="A1" location="Main!A1" display="Main" xr:uid="{8213912F-E543-4663-8D05-E366F438C0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A0A7-AA7E-43D8-9E5F-FC29567C78D2}">
  <dimension ref="A1:J36"/>
  <sheetViews>
    <sheetView zoomScale="160" zoomScaleNormal="16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B24" sqref="B24"/>
    </sheetView>
  </sheetViews>
  <sheetFormatPr defaultRowHeight="12.75" x14ac:dyDescent="0.2"/>
  <cols>
    <col min="1" max="1" width="5" style="1" bestFit="1" customWidth="1"/>
    <col min="2" max="2" width="23.85546875" style="1" customWidth="1"/>
    <col min="3" max="9" width="9.140625" style="2"/>
    <col min="10" max="10" width="9.5703125" style="2" customWidth="1"/>
    <col min="11" max="16384" width="9.140625" style="1"/>
  </cols>
  <sheetData>
    <row r="1" spans="1:10" x14ac:dyDescent="0.2">
      <c r="A1" s="14" t="s">
        <v>28</v>
      </c>
    </row>
    <row r="4" spans="1:10" x14ac:dyDescent="0.2">
      <c r="C4" s="2" t="s">
        <v>46</v>
      </c>
      <c r="D4" s="2" t="s">
        <v>45</v>
      </c>
      <c r="E4" s="2" t="s">
        <v>44</v>
      </c>
      <c r="F4" s="2" t="s">
        <v>43</v>
      </c>
      <c r="G4" s="2" t="s">
        <v>42</v>
      </c>
      <c r="H4" s="2" t="s">
        <v>41</v>
      </c>
      <c r="I4" s="2" t="s">
        <v>40</v>
      </c>
      <c r="J4" s="2" t="s">
        <v>1</v>
      </c>
    </row>
    <row r="5" spans="1:10" x14ac:dyDescent="0.2">
      <c r="B5" s="1" t="s">
        <v>3</v>
      </c>
      <c r="J5" s="11">
        <v>27697</v>
      </c>
    </row>
    <row r="6" spans="1:10" x14ac:dyDescent="0.2">
      <c r="B6" s="1" t="s">
        <v>12</v>
      </c>
      <c r="J6" s="11">
        <v>539537</v>
      </c>
    </row>
    <row r="7" spans="1:10" x14ac:dyDescent="0.2">
      <c r="B7" s="1" t="s">
        <v>39</v>
      </c>
      <c r="J7" s="12">
        <v>315592</v>
      </c>
    </row>
    <row r="8" spans="1:10" x14ac:dyDescent="0.2">
      <c r="B8" s="1" t="s">
        <v>38</v>
      </c>
      <c r="J8" s="12">
        <v>185369</v>
      </c>
    </row>
    <row r="9" spans="1:10" x14ac:dyDescent="0.2">
      <c r="B9" s="1" t="s">
        <v>37</v>
      </c>
      <c r="J9" s="12">
        <v>453799</v>
      </c>
    </row>
    <row r="10" spans="1:10" x14ac:dyDescent="0.2">
      <c r="B10" s="1" t="s">
        <v>36</v>
      </c>
      <c r="J10" s="11">
        <f>205857+425305</f>
        <v>631162</v>
      </c>
    </row>
    <row r="11" spans="1:10" x14ac:dyDescent="0.2">
      <c r="B11" s="1" t="s">
        <v>22</v>
      </c>
      <c r="J11" s="11">
        <v>1115921</v>
      </c>
    </row>
    <row r="12" spans="1:10" x14ac:dyDescent="0.2">
      <c r="B12" s="1" t="s">
        <v>35</v>
      </c>
      <c r="J12" s="12">
        <v>125189</v>
      </c>
    </row>
    <row r="13" spans="1:10" x14ac:dyDescent="0.2">
      <c r="B13" s="1" t="s">
        <v>19</v>
      </c>
      <c r="J13" s="12">
        <v>27734</v>
      </c>
    </row>
    <row r="14" spans="1:10" x14ac:dyDescent="0.2">
      <c r="B14" s="1" t="s">
        <v>18</v>
      </c>
      <c r="J14" s="12">
        <v>60859</v>
      </c>
    </row>
    <row r="15" spans="1:10" x14ac:dyDescent="0.2">
      <c r="B15" s="1" t="s">
        <v>11</v>
      </c>
      <c r="J15" s="12">
        <v>182884</v>
      </c>
    </row>
    <row r="16" spans="1:10" x14ac:dyDescent="0.2">
      <c r="B16" s="1" t="s">
        <v>17</v>
      </c>
      <c r="J16" s="11">
        <f>SUM(J5:J15)</f>
        <v>3665743</v>
      </c>
    </row>
    <row r="18" spans="2:10" x14ac:dyDescent="0.2">
      <c r="B18" s="13" t="s">
        <v>12</v>
      </c>
      <c r="J18" s="12">
        <v>2340179</v>
      </c>
    </row>
    <row r="19" spans="2:10" x14ac:dyDescent="0.2">
      <c r="B19" s="1" t="s">
        <v>34</v>
      </c>
      <c r="J19" s="12">
        <v>202613</v>
      </c>
    </row>
    <row r="20" spans="2:10" x14ac:dyDescent="0.2">
      <c r="B20" s="1" t="s">
        <v>2</v>
      </c>
      <c r="J20" s="12">
        <f>44027+295865</f>
        <v>339892</v>
      </c>
    </row>
    <row r="21" spans="2:10" x14ac:dyDescent="0.2">
      <c r="B21" s="1" t="s">
        <v>33</v>
      </c>
      <c r="J21" s="12">
        <v>177976</v>
      </c>
    </row>
    <row r="22" spans="2:10" x14ac:dyDescent="0.2">
      <c r="B22" s="1" t="s">
        <v>32</v>
      </c>
      <c r="J22" s="12">
        <v>300141</v>
      </c>
    </row>
    <row r="23" spans="2:10" x14ac:dyDescent="0.2">
      <c r="B23" s="1" t="s">
        <v>31</v>
      </c>
      <c r="J23" s="2">
        <v>12610</v>
      </c>
    </row>
    <row r="24" spans="2:10" x14ac:dyDescent="0.2">
      <c r="B24" s="1" t="s">
        <v>10</v>
      </c>
      <c r="J24" s="11">
        <f>SUM(J18:J23)</f>
        <v>3373411</v>
      </c>
    </row>
    <row r="25" spans="2:10" x14ac:dyDescent="0.2">
      <c r="J25" s="11"/>
    </row>
    <row r="26" spans="2:10" x14ac:dyDescent="0.2">
      <c r="B26" s="1" t="s">
        <v>30</v>
      </c>
      <c r="J26" s="11">
        <f>J16-J24</f>
        <v>292332</v>
      </c>
    </row>
    <row r="27" spans="2:10" x14ac:dyDescent="0.2">
      <c r="B27" s="1" t="s">
        <v>29</v>
      </c>
      <c r="J27" s="11">
        <f>J26-J14</f>
        <v>231473</v>
      </c>
    </row>
    <row r="31" spans="2:10" x14ac:dyDescent="0.2">
      <c r="B31" s="1" t="s">
        <v>6</v>
      </c>
      <c r="C31" s="10">
        <v>133.65</v>
      </c>
      <c r="D31" s="1"/>
    </row>
    <row r="32" spans="2:10" x14ac:dyDescent="0.2">
      <c r="B32" s="1" t="s">
        <v>5</v>
      </c>
      <c r="C32" s="3">
        <v>2943.3554589999999</v>
      </c>
      <c r="D32" s="2" t="s">
        <v>1</v>
      </c>
    </row>
    <row r="33" spans="2:4" x14ac:dyDescent="0.2">
      <c r="B33" s="1" t="s">
        <v>4</v>
      </c>
      <c r="C33" s="8">
        <f>C31*C32</f>
        <v>393379.45709535002</v>
      </c>
      <c r="D33" s="1"/>
    </row>
    <row r="34" spans="2:4" x14ac:dyDescent="0.2">
      <c r="B34" s="1" t="s">
        <v>3</v>
      </c>
      <c r="C34" s="1"/>
      <c r="D34" s="2" t="s">
        <v>1</v>
      </c>
    </row>
    <row r="35" spans="2:4" x14ac:dyDescent="0.2">
      <c r="B35" s="1" t="s">
        <v>2</v>
      </c>
      <c r="C35" s="1"/>
      <c r="D35" s="2" t="s">
        <v>1</v>
      </c>
    </row>
    <row r="36" spans="2:4" x14ac:dyDescent="0.2">
      <c r="B36" s="1" t="s">
        <v>0</v>
      </c>
      <c r="C36" s="1"/>
      <c r="D36" s="1"/>
    </row>
  </sheetData>
  <hyperlinks>
    <hyperlink ref="A1" location="Main!A1" display="Main" xr:uid="{60B55BB2-0814-4925-8327-A00A697214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D64-458E-428E-AC7E-5D209AB8FBFA}">
  <dimension ref="A1:L32"/>
  <sheetViews>
    <sheetView tabSelected="1"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2.75" x14ac:dyDescent="0.2"/>
  <cols>
    <col min="1" max="1" width="5" style="1" bestFit="1" customWidth="1"/>
    <col min="2" max="2" width="14.7109375" style="1" bestFit="1" customWidth="1"/>
    <col min="3" max="10" width="9.140625" style="2"/>
    <col min="11" max="16384" width="9.140625" style="1"/>
  </cols>
  <sheetData>
    <row r="1" spans="1:12" x14ac:dyDescent="0.2">
      <c r="A1" s="1" t="s">
        <v>28</v>
      </c>
    </row>
    <row r="2" spans="1:12" x14ac:dyDescent="0.2">
      <c r="C2" s="2" t="s">
        <v>46</v>
      </c>
      <c r="D2" s="2" t="s">
        <v>45</v>
      </c>
      <c r="E2" s="2" t="s">
        <v>44</v>
      </c>
      <c r="F2" s="2" t="s">
        <v>43</v>
      </c>
      <c r="G2" s="2" t="s">
        <v>42</v>
      </c>
      <c r="H2" s="2" t="s">
        <v>41</v>
      </c>
      <c r="I2" s="2" t="s">
        <v>40</v>
      </c>
      <c r="J2" s="2" t="s">
        <v>1</v>
      </c>
      <c r="K2" s="2" t="s">
        <v>59</v>
      </c>
    </row>
    <row r="3" spans="1:12" x14ac:dyDescent="0.2">
      <c r="B3" s="1" t="s">
        <v>3</v>
      </c>
      <c r="J3" s="11">
        <v>5874.527</v>
      </c>
      <c r="K3" s="3">
        <f>J3</f>
        <v>5874.527</v>
      </c>
    </row>
    <row r="4" spans="1:12" x14ac:dyDescent="0.2">
      <c r="B4" s="1" t="s">
        <v>58</v>
      </c>
      <c r="J4" s="12">
        <v>80.116</v>
      </c>
      <c r="K4" s="3">
        <f>J4</f>
        <v>80.116</v>
      </c>
    </row>
    <row r="5" spans="1:12" x14ac:dyDescent="0.2">
      <c r="B5" s="1" t="s">
        <v>57</v>
      </c>
      <c r="J5" s="12">
        <v>18594.056</v>
      </c>
      <c r="K5" s="3">
        <f>J5*0.95</f>
        <v>17664.353200000001</v>
      </c>
      <c r="L5" s="15"/>
    </row>
    <row r="6" spans="1:12" x14ac:dyDescent="0.2">
      <c r="B6" s="1" t="s">
        <v>56</v>
      </c>
      <c r="J6" s="12">
        <v>7780.3739999999998</v>
      </c>
      <c r="K6" s="3">
        <f>J6*0.8</f>
        <v>6224.2992000000004</v>
      </c>
    </row>
    <row r="7" spans="1:12" x14ac:dyDescent="0.2">
      <c r="B7" s="1" t="s">
        <v>55</v>
      </c>
      <c r="J7" s="12">
        <v>560.34299999999996</v>
      </c>
      <c r="K7" s="3">
        <f>J7</f>
        <v>560.34299999999996</v>
      </c>
    </row>
    <row r="8" spans="1:12" x14ac:dyDescent="0.2">
      <c r="B8" s="1" t="s">
        <v>54</v>
      </c>
      <c r="J8" s="12">
        <v>586.452</v>
      </c>
      <c r="K8" s="3">
        <f>J8*0.9</f>
        <v>527.80680000000007</v>
      </c>
    </row>
    <row r="9" spans="1:12" x14ac:dyDescent="0.2">
      <c r="B9" s="1" t="s">
        <v>22</v>
      </c>
      <c r="J9" s="12">
        <v>73802.542000000001</v>
      </c>
    </row>
    <row r="10" spans="1:12" x14ac:dyDescent="0.2">
      <c r="B10" s="1" t="s">
        <v>19</v>
      </c>
      <c r="J10" s="12">
        <v>117.229</v>
      </c>
    </row>
    <row r="11" spans="1:12" x14ac:dyDescent="0.2">
      <c r="B11" s="1" t="s">
        <v>53</v>
      </c>
      <c r="J11" s="12">
        <v>249.26900000000001</v>
      </c>
    </row>
    <row r="12" spans="1:12" x14ac:dyDescent="0.2">
      <c r="B12" s="1" t="s">
        <v>35</v>
      </c>
      <c r="J12" s="12">
        <v>449.815</v>
      </c>
    </row>
    <row r="13" spans="1:12" x14ac:dyDescent="0.2">
      <c r="B13" s="1" t="s">
        <v>52</v>
      </c>
      <c r="J13" s="12">
        <v>2268.9279999999999</v>
      </c>
    </row>
    <row r="14" spans="1:12" x14ac:dyDescent="0.2">
      <c r="B14" s="1" t="s">
        <v>17</v>
      </c>
      <c r="J14" s="12">
        <f>SUM(J3:J13)</f>
        <v>110363.65100000001</v>
      </c>
      <c r="K14" s="8">
        <f>SUM(K3:K8)</f>
        <v>30931.445200000002</v>
      </c>
    </row>
    <row r="16" spans="1:12" x14ac:dyDescent="0.2">
      <c r="B16" s="1" t="s">
        <v>12</v>
      </c>
      <c r="J16" s="11">
        <v>88589.726999999999</v>
      </c>
      <c r="K16" s="3">
        <f>J16</f>
        <v>88589.726999999999</v>
      </c>
    </row>
    <row r="17" spans="2:11" x14ac:dyDescent="0.2">
      <c r="B17" s="1" t="s">
        <v>51</v>
      </c>
      <c r="J17" s="12">
        <v>150</v>
      </c>
      <c r="K17" s="3">
        <f>J17</f>
        <v>150</v>
      </c>
    </row>
    <row r="18" spans="2:11" x14ac:dyDescent="0.2">
      <c r="B18" s="1" t="s">
        <v>50</v>
      </c>
      <c r="J18" s="11">
        <v>11283.737999999999</v>
      </c>
      <c r="K18" s="3">
        <f>J18</f>
        <v>11283.737999999999</v>
      </c>
    </row>
    <row r="19" spans="2:11" x14ac:dyDescent="0.2">
      <c r="B19" s="1" t="s">
        <v>2</v>
      </c>
      <c r="J19" s="12">
        <v>571.63499999999999</v>
      </c>
      <c r="K19" s="3">
        <f>J19</f>
        <v>571.63499999999999</v>
      </c>
    </row>
    <row r="20" spans="2:11" x14ac:dyDescent="0.2">
      <c r="B20" s="1" t="s">
        <v>49</v>
      </c>
      <c r="J20" s="12">
        <v>281.57</v>
      </c>
    </row>
    <row r="21" spans="2:11" x14ac:dyDescent="0.2">
      <c r="B21" s="1" t="s">
        <v>48</v>
      </c>
      <c r="J21" s="12">
        <v>1473.88</v>
      </c>
    </row>
    <row r="22" spans="2:11" x14ac:dyDescent="0.2">
      <c r="B22" s="1" t="s">
        <v>10</v>
      </c>
      <c r="J22" s="12">
        <f>SUM(J16:J21)</f>
        <v>102350.55</v>
      </c>
      <c r="K22" s="11">
        <f>SUM(K16:K21)</f>
        <v>100595.09999999999</v>
      </c>
    </row>
    <row r="23" spans="2:11" x14ac:dyDescent="0.2">
      <c r="B23" s="1" t="s">
        <v>9</v>
      </c>
      <c r="J23" s="12">
        <f>J14-J22</f>
        <v>8013.1010000000097</v>
      </c>
    </row>
    <row r="27" spans="2:11" x14ac:dyDescent="0.2">
      <c r="B27" s="1" t="s">
        <v>6</v>
      </c>
      <c r="C27" s="10">
        <v>70</v>
      </c>
      <c r="D27" s="1"/>
    </row>
    <row r="28" spans="2:11" x14ac:dyDescent="0.2">
      <c r="B28" s="1" t="s">
        <v>5</v>
      </c>
      <c r="C28" s="3">
        <v>62.974038</v>
      </c>
      <c r="D28" s="2" t="s">
        <v>1</v>
      </c>
    </row>
    <row r="29" spans="2:11" x14ac:dyDescent="0.2">
      <c r="B29" s="1" t="s">
        <v>4</v>
      </c>
      <c r="C29" s="3">
        <f>C27*C28</f>
        <v>4408.1826600000004</v>
      </c>
      <c r="D29" s="1"/>
    </row>
    <row r="30" spans="2:11" x14ac:dyDescent="0.2">
      <c r="B30" s="1" t="s">
        <v>3</v>
      </c>
      <c r="C30" s="3"/>
      <c r="D30" s="1"/>
    </row>
    <row r="31" spans="2:11" x14ac:dyDescent="0.2">
      <c r="B31" s="1" t="s">
        <v>2</v>
      </c>
      <c r="C31" s="3"/>
      <c r="D31" s="1"/>
    </row>
    <row r="32" spans="2:11" x14ac:dyDescent="0.2">
      <c r="B32" s="1" t="s">
        <v>0</v>
      </c>
      <c r="C32" s="3"/>
      <c r="D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First Republic</vt:lpstr>
      <vt:lpstr>JPMorgan</vt:lpstr>
      <vt:lpstr>Signature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Echo-One-One</dc:creator>
  <cp:lastModifiedBy>Echo-One-One</cp:lastModifiedBy>
  <dcterms:created xsi:type="dcterms:W3CDTF">2015-06-05T18:17:20Z</dcterms:created>
  <dcterms:modified xsi:type="dcterms:W3CDTF">2023-03-21T16:37:06Z</dcterms:modified>
</cp:coreProperties>
</file>